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0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ianluca Imperile\Desktop\"/>
    </mc:Choice>
  </mc:AlternateContent>
  <xr:revisionPtr revIDLastSave="0" documentId="8_{2C1BDA5F-0B90-4D7A-A714-D4F03C74415C}" xr6:coauthVersionLast="36" xr6:coauthVersionMax="36" xr10:uidLastSave="{00000000-0000-0000-0000-000000000000}"/>
  <bookViews>
    <workbookView xWindow="32760" yWindow="32760" windowWidth="20490" windowHeight="6945" tabRatio="940" firstSheet="23" activeTab="33"/>
  </bookViews>
  <sheets>
    <sheet name="Sheet1" sheetId="48" state="hidden" r:id="rId1"/>
    <sheet name="@" sheetId="60" r:id="rId2"/>
    <sheet name="VIEW" sheetId="17" r:id="rId3"/>
    <sheet name="app" sheetId="26" r:id="rId4"/>
    <sheet name="Input-&gt;" sheetId="22" state="hidden" r:id="rId5"/>
    <sheet name="Parametri" sheetId="14" r:id="rId6"/>
    <sheet name="Gestione Contributi" sheetId="59" r:id="rId7"/>
    <sheet name="Budget Vendite" sheetId="44" r:id="rId8"/>
    <sheet name="Personale" sheetId="28" r:id="rId9"/>
    <sheet name="Costi_Fissi" sheetId="33" r:id="rId10"/>
    <sheet name="Investimenti" sheetId="31" r:id="rId11"/>
    <sheet name="Fin Banca" sheetId="34" r:id="rId12"/>
    <sheet name="Leasing" sheetId="35" r:id="rId13"/>
    <sheet name="Capitale" sheetId="45" r:id="rId14"/>
    <sheet name="Credito Imposta" sheetId="57" r:id="rId15"/>
    <sheet name="Distribuzione Utile" sheetId="49" state="hidden" r:id="rId16"/>
    <sheet name="Elaborati -&gt;" sheetId="23" r:id="rId17"/>
    <sheet name="E_Vendite" sheetId="21" r:id="rId18"/>
    <sheet name="E_Acquisti" sheetId="54" r:id="rId19"/>
    <sheet name="E_Magazzino" sheetId="55" r:id="rId20"/>
    <sheet name="Im Irap" sheetId="37" r:id="rId21"/>
    <sheet name="Im Ires" sheetId="36" r:id="rId22"/>
    <sheet name="E_Personale" sheetId="27" r:id="rId23"/>
    <sheet name="Ammortamento" sheetId="32" r:id="rId24"/>
    <sheet name="Liq iva" sheetId="25" r:id="rId25"/>
    <sheet name="Flussi Credito Imposta" sheetId="58" r:id="rId26"/>
    <sheet name="Banca" sheetId="24" r:id="rId27"/>
    <sheet name="CEm" sheetId="12" r:id="rId28"/>
    <sheet name="SPm" sheetId="11" r:id="rId29"/>
    <sheet name="Cash Flow" sheetId="13" r:id="rId30"/>
    <sheet name="Sp annuo" sheetId="15" r:id="rId31"/>
    <sheet name="Ce annuo" sheetId="16" r:id="rId32"/>
    <sheet name="Cash Flow annuo" sheetId="18" r:id="rId33"/>
    <sheet name="Valutazione Socio" sheetId="56" r:id="rId34"/>
    <sheet name="Indicatori" sheetId="50" r:id="rId35"/>
  </sheets>
  <definedNames>
    <definedName name="_xlnm._FilterDatabase" localSheetId="5" hidden="1">Parametri!$B$12:$C$13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11" i="56" l="1"/>
  <c r="G11" i="56"/>
  <c r="H11" i="56"/>
  <c r="I11" i="56"/>
  <c r="J11" i="56"/>
  <c r="K11" i="56"/>
  <c r="L11" i="56"/>
  <c r="M11" i="56"/>
  <c r="N11" i="56"/>
  <c r="E11" i="56"/>
  <c r="C15" i="12"/>
  <c r="D15" i="12"/>
  <c r="E15" i="12"/>
  <c r="F15" i="12"/>
  <c r="G15" i="12"/>
  <c r="H15" i="12"/>
  <c r="I15" i="12"/>
  <c r="J15" i="12"/>
  <c r="K15" i="12"/>
  <c r="L15" i="12"/>
  <c r="M15" i="12"/>
  <c r="N15" i="12"/>
  <c r="O15" i="12"/>
  <c r="P15" i="12"/>
  <c r="Q15" i="12"/>
  <c r="R15" i="12"/>
  <c r="S15" i="12"/>
  <c r="T15" i="12"/>
  <c r="U15" i="12"/>
  <c r="V15" i="12"/>
  <c r="W15" i="12"/>
  <c r="X15" i="12"/>
  <c r="Y15" i="12"/>
  <c r="Z15" i="12"/>
  <c r="AA15" i="12"/>
  <c r="AB15" i="12"/>
  <c r="AC15" i="12"/>
  <c r="AD15" i="12"/>
  <c r="AE15" i="12"/>
  <c r="AF15" i="12"/>
  <c r="AG15" i="12"/>
  <c r="AH15" i="12"/>
  <c r="AI15" i="12"/>
  <c r="AJ15" i="12"/>
  <c r="AK15" i="12"/>
  <c r="AL15" i="12"/>
  <c r="AM15" i="12"/>
  <c r="AN15" i="12"/>
  <c r="AO15" i="12"/>
  <c r="AP15" i="12"/>
  <c r="AQ15" i="12"/>
  <c r="AR15" i="12"/>
  <c r="AS15" i="12"/>
  <c r="AT15" i="12"/>
  <c r="AU15" i="12"/>
  <c r="AV15" i="12"/>
  <c r="AW15" i="12"/>
  <c r="C16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N16" i="12"/>
  <c r="AO16" i="12"/>
  <c r="AP16" i="12"/>
  <c r="AQ16" i="12"/>
  <c r="AR16" i="12"/>
  <c r="AS16" i="12"/>
  <c r="AT16" i="12"/>
  <c r="AU16" i="12"/>
  <c r="AV16" i="12"/>
  <c r="AW16" i="12"/>
  <c r="C17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T17" i="12"/>
  <c r="U17" i="12"/>
  <c r="V17" i="12"/>
  <c r="W17" i="12"/>
  <c r="X17" i="12"/>
  <c r="Y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N17" i="12"/>
  <c r="AO17" i="12"/>
  <c r="AP17" i="12"/>
  <c r="AQ17" i="12"/>
  <c r="AR17" i="12"/>
  <c r="AS17" i="12"/>
  <c r="AT17" i="12"/>
  <c r="AU17" i="12"/>
  <c r="AV17" i="12"/>
  <c r="AW17" i="12"/>
  <c r="C18" i="12"/>
  <c r="D18" i="12"/>
  <c r="E18" i="12"/>
  <c r="F18" i="12"/>
  <c r="G18" i="12"/>
  <c r="H18" i="12"/>
  <c r="I18" i="12"/>
  <c r="J18" i="12"/>
  <c r="K18" i="12"/>
  <c r="L18" i="12"/>
  <c r="M18" i="12"/>
  <c r="N18" i="12"/>
  <c r="O18" i="12"/>
  <c r="P18" i="12"/>
  <c r="Q18" i="12"/>
  <c r="R18" i="12"/>
  <c r="S18" i="12"/>
  <c r="T18" i="12"/>
  <c r="U18" i="12"/>
  <c r="V18" i="12"/>
  <c r="W18" i="12"/>
  <c r="X18" i="12"/>
  <c r="Y18" i="12"/>
  <c r="Z18" i="12"/>
  <c r="AA18" i="12"/>
  <c r="AB18" i="12"/>
  <c r="AC18" i="12"/>
  <c r="AD18" i="12"/>
  <c r="AE18" i="12"/>
  <c r="AF18" i="12"/>
  <c r="AG18" i="12"/>
  <c r="AH18" i="12"/>
  <c r="AI18" i="12"/>
  <c r="AJ18" i="12"/>
  <c r="AK18" i="12"/>
  <c r="AL18" i="12"/>
  <c r="AM18" i="12"/>
  <c r="AN18" i="12"/>
  <c r="AO18" i="12"/>
  <c r="AP18" i="12"/>
  <c r="AQ18" i="12"/>
  <c r="AR18" i="12"/>
  <c r="AS18" i="12"/>
  <c r="AT18" i="12"/>
  <c r="AU18" i="12"/>
  <c r="AV18" i="12"/>
  <c r="AW18" i="12"/>
  <c r="C19" i="12"/>
  <c r="D19" i="12"/>
  <c r="E19" i="12"/>
  <c r="F19" i="12"/>
  <c r="G19" i="12"/>
  <c r="H19" i="12"/>
  <c r="I19" i="12"/>
  <c r="J19" i="12"/>
  <c r="K19" i="12"/>
  <c r="L19" i="12"/>
  <c r="M19" i="12"/>
  <c r="N19" i="12"/>
  <c r="O19" i="12"/>
  <c r="P19" i="12"/>
  <c r="Q19" i="12"/>
  <c r="R19" i="12"/>
  <c r="S19" i="12"/>
  <c r="T19" i="12"/>
  <c r="U19" i="12"/>
  <c r="V19" i="12"/>
  <c r="W19" i="12"/>
  <c r="X19" i="12"/>
  <c r="Y19" i="12"/>
  <c r="Z19" i="12"/>
  <c r="AA19" i="12"/>
  <c r="AB19" i="12"/>
  <c r="AC19" i="12"/>
  <c r="AD19" i="12"/>
  <c r="AE19" i="12"/>
  <c r="AF19" i="12"/>
  <c r="AG19" i="12"/>
  <c r="AH19" i="12"/>
  <c r="AI19" i="12"/>
  <c r="AJ19" i="12"/>
  <c r="AK19" i="12"/>
  <c r="AL19" i="12"/>
  <c r="AM19" i="12"/>
  <c r="AN19" i="12"/>
  <c r="AO19" i="12"/>
  <c r="AP19" i="12"/>
  <c r="AQ19" i="12"/>
  <c r="AR19" i="12"/>
  <c r="AS19" i="12"/>
  <c r="AT19" i="12"/>
  <c r="AU19" i="12"/>
  <c r="AV19" i="12"/>
  <c r="AW19" i="12"/>
  <c r="C20" i="12"/>
  <c r="D20" i="12"/>
  <c r="E20" i="12"/>
  <c r="F20" i="12"/>
  <c r="G20" i="12"/>
  <c r="H20" i="12"/>
  <c r="I20" i="12"/>
  <c r="J20" i="12"/>
  <c r="K20" i="12"/>
  <c r="L20" i="12"/>
  <c r="M20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AA20" i="12"/>
  <c r="AB20" i="12"/>
  <c r="AC20" i="12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S20" i="12"/>
  <c r="AT20" i="12"/>
  <c r="AU20" i="12"/>
  <c r="AV20" i="12"/>
  <c r="AW20" i="12"/>
  <c r="C21" i="12"/>
  <c r="D21" i="12"/>
  <c r="E21" i="12"/>
  <c r="F21" i="12"/>
  <c r="G21" i="12"/>
  <c r="H21" i="12"/>
  <c r="I21" i="12"/>
  <c r="J21" i="12"/>
  <c r="K21" i="12"/>
  <c r="L21" i="12"/>
  <c r="M21" i="12"/>
  <c r="N21" i="12"/>
  <c r="O21" i="12"/>
  <c r="P21" i="12"/>
  <c r="Q21" i="12"/>
  <c r="R21" i="12"/>
  <c r="S21" i="12"/>
  <c r="T21" i="12"/>
  <c r="U21" i="12"/>
  <c r="V21" i="12"/>
  <c r="W21" i="12"/>
  <c r="X21" i="12"/>
  <c r="Y21" i="12"/>
  <c r="Z21" i="12"/>
  <c r="AA21" i="12"/>
  <c r="AB21" i="12"/>
  <c r="AC21" i="12"/>
  <c r="AD21" i="12"/>
  <c r="AE21" i="12"/>
  <c r="AF21" i="12"/>
  <c r="AG21" i="12"/>
  <c r="AH21" i="12"/>
  <c r="AI21" i="12"/>
  <c r="AJ21" i="12"/>
  <c r="AK21" i="12"/>
  <c r="AL21" i="12"/>
  <c r="AM21" i="12"/>
  <c r="AN21" i="12"/>
  <c r="AO21" i="12"/>
  <c r="AP21" i="12"/>
  <c r="AQ21" i="12"/>
  <c r="AR21" i="12"/>
  <c r="AS21" i="12"/>
  <c r="AT21" i="12"/>
  <c r="AU21" i="12"/>
  <c r="AV21" i="12"/>
  <c r="AW21" i="12"/>
  <c r="C22" i="12"/>
  <c r="D22" i="12"/>
  <c r="E22" i="12"/>
  <c r="F22" i="12"/>
  <c r="G22" i="12"/>
  <c r="H22" i="12"/>
  <c r="I22" i="12"/>
  <c r="J22" i="12"/>
  <c r="K22" i="12"/>
  <c r="L22" i="12"/>
  <c r="M22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R22" i="12"/>
  <c r="AS22" i="12"/>
  <c r="AT22" i="12"/>
  <c r="AU22" i="12"/>
  <c r="AV22" i="12"/>
  <c r="AW22" i="12"/>
  <c r="C23" i="12"/>
  <c r="D23" i="12"/>
  <c r="E23" i="12"/>
  <c r="F23" i="12"/>
  <c r="G23" i="12"/>
  <c r="H23" i="12"/>
  <c r="I23" i="12"/>
  <c r="J23" i="12"/>
  <c r="K23" i="12"/>
  <c r="L23" i="12"/>
  <c r="M23" i="12"/>
  <c r="N23" i="12"/>
  <c r="O23" i="12"/>
  <c r="P23" i="12"/>
  <c r="Q23" i="12"/>
  <c r="R23" i="12"/>
  <c r="S23" i="12"/>
  <c r="T23" i="12"/>
  <c r="U23" i="12"/>
  <c r="V23" i="12"/>
  <c r="W23" i="12"/>
  <c r="X23" i="12"/>
  <c r="Y23" i="12"/>
  <c r="Z23" i="12"/>
  <c r="AA23" i="12"/>
  <c r="AB23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S23" i="12"/>
  <c r="AT23" i="12"/>
  <c r="AU23" i="12"/>
  <c r="AV23" i="12"/>
  <c r="AW23" i="12"/>
  <c r="C24" i="12"/>
  <c r="D24" i="12"/>
  <c r="E24" i="12"/>
  <c r="F24" i="12"/>
  <c r="G24" i="12"/>
  <c r="H24" i="12"/>
  <c r="I24" i="12"/>
  <c r="J24" i="12"/>
  <c r="K24" i="12"/>
  <c r="L24" i="12"/>
  <c r="M24" i="12"/>
  <c r="N24" i="12"/>
  <c r="O24" i="12"/>
  <c r="P24" i="12"/>
  <c r="Q24" i="12"/>
  <c r="R24" i="12"/>
  <c r="S24" i="12"/>
  <c r="T24" i="12"/>
  <c r="U24" i="12"/>
  <c r="V24" i="12"/>
  <c r="W24" i="12"/>
  <c r="X24" i="12"/>
  <c r="Y24" i="12"/>
  <c r="Z24" i="12"/>
  <c r="AA24" i="12"/>
  <c r="AB24" i="12"/>
  <c r="AC24" i="12"/>
  <c r="AD24" i="12"/>
  <c r="AE24" i="12"/>
  <c r="AF24" i="12"/>
  <c r="AG24" i="12"/>
  <c r="AH24" i="12"/>
  <c r="AI24" i="12"/>
  <c r="AJ24" i="12"/>
  <c r="AK24" i="12"/>
  <c r="AL24" i="12"/>
  <c r="AM24" i="12"/>
  <c r="AN24" i="12"/>
  <c r="AO24" i="12"/>
  <c r="AP24" i="12"/>
  <c r="AQ24" i="12"/>
  <c r="AR24" i="12"/>
  <c r="AS24" i="12"/>
  <c r="AT24" i="12"/>
  <c r="AU24" i="12"/>
  <c r="AV24" i="12"/>
  <c r="AW24" i="12"/>
  <c r="C25" i="12"/>
  <c r="D25" i="12"/>
  <c r="E25" i="12"/>
  <c r="F25" i="12"/>
  <c r="G25" i="12"/>
  <c r="H25" i="12"/>
  <c r="I25" i="12"/>
  <c r="J25" i="12"/>
  <c r="K25" i="12"/>
  <c r="L25" i="12"/>
  <c r="M25" i="12"/>
  <c r="N25" i="12"/>
  <c r="O25" i="12"/>
  <c r="P25" i="12"/>
  <c r="Q25" i="12"/>
  <c r="R25" i="12"/>
  <c r="S25" i="12"/>
  <c r="T25" i="12"/>
  <c r="U25" i="12"/>
  <c r="V25" i="12"/>
  <c r="W25" i="12"/>
  <c r="X25" i="12"/>
  <c r="Y25" i="12"/>
  <c r="Z25" i="12"/>
  <c r="AA25" i="12"/>
  <c r="AB25" i="12"/>
  <c r="AC25" i="12"/>
  <c r="AD25" i="12"/>
  <c r="AE25" i="12"/>
  <c r="AF25" i="12"/>
  <c r="AG25" i="12"/>
  <c r="AH25" i="12"/>
  <c r="AI25" i="12"/>
  <c r="AJ25" i="12"/>
  <c r="AK25" i="12"/>
  <c r="AL25" i="12"/>
  <c r="AM25" i="12"/>
  <c r="AN25" i="12"/>
  <c r="AO25" i="12"/>
  <c r="AP25" i="12"/>
  <c r="AQ25" i="12"/>
  <c r="AR25" i="12"/>
  <c r="AS25" i="12"/>
  <c r="AT25" i="12"/>
  <c r="AU25" i="12"/>
  <c r="AV25" i="12"/>
  <c r="AW25" i="12"/>
  <c r="C26" i="12"/>
  <c r="D26" i="12"/>
  <c r="E26" i="12"/>
  <c r="F26" i="12"/>
  <c r="G26" i="12"/>
  <c r="H26" i="12"/>
  <c r="I26" i="12"/>
  <c r="J26" i="12"/>
  <c r="K26" i="12"/>
  <c r="L26" i="12"/>
  <c r="M26" i="12"/>
  <c r="N26" i="12"/>
  <c r="O26" i="12"/>
  <c r="P26" i="12"/>
  <c r="Q26" i="12"/>
  <c r="R26" i="12"/>
  <c r="S26" i="12"/>
  <c r="T26" i="12"/>
  <c r="U26" i="12"/>
  <c r="V26" i="12"/>
  <c r="W26" i="12"/>
  <c r="X26" i="12"/>
  <c r="Y26" i="12"/>
  <c r="Z26" i="12"/>
  <c r="AA26" i="12"/>
  <c r="AB26" i="12"/>
  <c r="AC26" i="12"/>
  <c r="AD26" i="12"/>
  <c r="AE26" i="12"/>
  <c r="AF26" i="12"/>
  <c r="AG26" i="12"/>
  <c r="AH26" i="12"/>
  <c r="AI26" i="12"/>
  <c r="AJ26" i="12"/>
  <c r="AK26" i="12"/>
  <c r="AL26" i="12"/>
  <c r="AM26" i="12"/>
  <c r="AN26" i="12"/>
  <c r="AO26" i="12"/>
  <c r="AP26" i="12"/>
  <c r="AQ26" i="12"/>
  <c r="AR26" i="12"/>
  <c r="AS26" i="12"/>
  <c r="AT26" i="12"/>
  <c r="AU26" i="12"/>
  <c r="AV26" i="12"/>
  <c r="AW26" i="12"/>
  <c r="C27" i="12"/>
  <c r="D27" i="12"/>
  <c r="E27" i="12"/>
  <c r="F27" i="12"/>
  <c r="G27" i="12"/>
  <c r="H27" i="12"/>
  <c r="I27" i="12"/>
  <c r="J27" i="12"/>
  <c r="K27" i="12"/>
  <c r="L27" i="12"/>
  <c r="M27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D27" i="12"/>
  <c r="AE27" i="12"/>
  <c r="AF27" i="12"/>
  <c r="AG27" i="12"/>
  <c r="AH27" i="12"/>
  <c r="AI27" i="12"/>
  <c r="AJ27" i="12"/>
  <c r="AK27" i="12"/>
  <c r="AL27" i="12"/>
  <c r="AM27" i="12"/>
  <c r="AN27" i="12"/>
  <c r="AO27" i="12"/>
  <c r="AP27" i="12"/>
  <c r="AQ27" i="12"/>
  <c r="AR27" i="12"/>
  <c r="AS27" i="12"/>
  <c r="AT27" i="12"/>
  <c r="AU27" i="12"/>
  <c r="AV27" i="12"/>
  <c r="AW27" i="12"/>
  <c r="C28" i="12"/>
  <c r="D28" i="12"/>
  <c r="E28" i="12"/>
  <c r="F28" i="12"/>
  <c r="G28" i="12"/>
  <c r="H28" i="12"/>
  <c r="I28" i="12"/>
  <c r="J28" i="12"/>
  <c r="K28" i="12"/>
  <c r="L28" i="12"/>
  <c r="M28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AE28" i="12"/>
  <c r="AF28" i="12"/>
  <c r="AG28" i="12"/>
  <c r="AH28" i="12"/>
  <c r="AI28" i="12"/>
  <c r="AJ28" i="12"/>
  <c r="AK28" i="12"/>
  <c r="AL28" i="12"/>
  <c r="AM28" i="12"/>
  <c r="AN28" i="12"/>
  <c r="AO28" i="12"/>
  <c r="AP28" i="12"/>
  <c r="AQ28" i="12"/>
  <c r="AR28" i="12"/>
  <c r="AS28" i="12"/>
  <c r="AT28" i="12"/>
  <c r="AU28" i="12"/>
  <c r="AV28" i="12"/>
  <c r="AW28" i="12"/>
  <c r="C29" i="12"/>
  <c r="D29" i="12"/>
  <c r="E29" i="12"/>
  <c r="F29" i="12"/>
  <c r="G29" i="12"/>
  <c r="H29" i="12"/>
  <c r="I29" i="12"/>
  <c r="J29" i="12"/>
  <c r="K29" i="12"/>
  <c r="L29" i="12"/>
  <c r="M29" i="12"/>
  <c r="N29" i="12"/>
  <c r="O29" i="12"/>
  <c r="P29" i="12"/>
  <c r="Q29" i="12"/>
  <c r="R29" i="12"/>
  <c r="S29" i="12"/>
  <c r="T29" i="12"/>
  <c r="U29" i="12"/>
  <c r="V29" i="12"/>
  <c r="W29" i="12"/>
  <c r="X29" i="12"/>
  <c r="Y29" i="12"/>
  <c r="Z29" i="12"/>
  <c r="AA29" i="12"/>
  <c r="AB29" i="12"/>
  <c r="AC29" i="12"/>
  <c r="AD29" i="12"/>
  <c r="AE29" i="12"/>
  <c r="AF29" i="12"/>
  <c r="AG29" i="12"/>
  <c r="AH29" i="12"/>
  <c r="AI29" i="12"/>
  <c r="AJ29" i="12"/>
  <c r="AK29" i="12"/>
  <c r="AL29" i="12"/>
  <c r="AM29" i="12"/>
  <c r="AN29" i="12"/>
  <c r="AO29" i="12"/>
  <c r="AP29" i="12"/>
  <c r="AQ29" i="12"/>
  <c r="AR29" i="12"/>
  <c r="AS29" i="12"/>
  <c r="AT29" i="12"/>
  <c r="AU29" i="12"/>
  <c r="AV29" i="12"/>
  <c r="AW29" i="12"/>
  <c r="C30" i="12"/>
  <c r="D30" i="12"/>
  <c r="E30" i="12"/>
  <c r="F30" i="12"/>
  <c r="G30" i="12"/>
  <c r="H30" i="12"/>
  <c r="I30" i="12"/>
  <c r="J30" i="12"/>
  <c r="K30" i="12"/>
  <c r="L30" i="12"/>
  <c r="M30" i="12"/>
  <c r="N30" i="12"/>
  <c r="O30" i="12"/>
  <c r="P30" i="12"/>
  <c r="Q30" i="12"/>
  <c r="R30" i="12"/>
  <c r="S30" i="12"/>
  <c r="T30" i="12"/>
  <c r="U30" i="12"/>
  <c r="V30" i="12"/>
  <c r="W30" i="12"/>
  <c r="X30" i="12"/>
  <c r="Y30" i="12"/>
  <c r="Z30" i="12"/>
  <c r="AA30" i="12"/>
  <c r="AB30" i="12"/>
  <c r="AC30" i="12"/>
  <c r="AD30" i="12"/>
  <c r="AE30" i="12"/>
  <c r="AF30" i="12"/>
  <c r="AG30" i="12"/>
  <c r="AH30" i="12"/>
  <c r="AI30" i="12"/>
  <c r="AJ30" i="12"/>
  <c r="AK30" i="12"/>
  <c r="AL30" i="12"/>
  <c r="AM30" i="12"/>
  <c r="AN30" i="12"/>
  <c r="AO30" i="12"/>
  <c r="AP30" i="12"/>
  <c r="AQ30" i="12"/>
  <c r="AR30" i="12"/>
  <c r="AS30" i="12"/>
  <c r="AT30" i="12"/>
  <c r="AU30" i="12"/>
  <c r="AV30" i="12"/>
  <c r="AW30" i="12"/>
  <c r="C31" i="12"/>
  <c r="D31" i="12"/>
  <c r="E31" i="12"/>
  <c r="F31" i="12"/>
  <c r="G31" i="12"/>
  <c r="H31" i="12"/>
  <c r="I31" i="12"/>
  <c r="J31" i="12"/>
  <c r="K31" i="12"/>
  <c r="L31" i="12"/>
  <c r="M31" i="12"/>
  <c r="N31" i="12"/>
  <c r="O31" i="12"/>
  <c r="P31" i="12"/>
  <c r="Q31" i="12"/>
  <c r="R31" i="12"/>
  <c r="S31" i="12"/>
  <c r="T31" i="12"/>
  <c r="U31" i="12"/>
  <c r="V31" i="12"/>
  <c r="W31" i="12"/>
  <c r="X31" i="12"/>
  <c r="Y31" i="12"/>
  <c r="Z31" i="12"/>
  <c r="AA31" i="12"/>
  <c r="AB31" i="12"/>
  <c r="AC31" i="12"/>
  <c r="AD31" i="12"/>
  <c r="AE31" i="12"/>
  <c r="AF31" i="12"/>
  <c r="AG31" i="12"/>
  <c r="AH31" i="12"/>
  <c r="AI31" i="12"/>
  <c r="AJ31" i="12"/>
  <c r="AK31" i="12"/>
  <c r="AL31" i="12"/>
  <c r="AM31" i="12"/>
  <c r="AN31" i="12"/>
  <c r="AO31" i="12"/>
  <c r="AP31" i="12"/>
  <c r="AQ31" i="12"/>
  <c r="AR31" i="12"/>
  <c r="AS31" i="12"/>
  <c r="AT31" i="12"/>
  <c r="AU31" i="12"/>
  <c r="AV31" i="12"/>
  <c r="AW31" i="12"/>
  <c r="C32" i="12"/>
  <c r="D32" i="12"/>
  <c r="E32" i="12"/>
  <c r="F32" i="12"/>
  <c r="G32" i="12"/>
  <c r="H32" i="12"/>
  <c r="I32" i="12"/>
  <c r="J32" i="12"/>
  <c r="K32" i="12"/>
  <c r="L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M32" i="12"/>
  <c r="AN32" i="12"/>
  <c r="AO32" i="12"/>
  <c r="AP32" i="12"/>
  <c r="AQ32" i="12"/>
  <c r="AR32" i="12"/>
  <c r="AS32" i="12"/>
  <c r="AT32" i="12"/>
  <c r="AU32" i="12"/>
  <c r="AV32" i="12"/>
  <c r="AW32" i="12"/>
  <c r="C33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AQ33" i="12"/>
  <c r="AR33" i="12"/>
  <c r="AS33" i="12"/>
  <c r="AT33" i="12"/>
  <c r="AU33" i="12"/>
  <c r="AV33" i="12"/>
  <c r="AW33" i="12"/>
  <c r="B16" i="12"/>
  <c r="B17" i="12"/>
  <c r="B18" i="12"/>
  <c r="B19" i="12"/>
  <c r="B20" i="12"/>
  <c r="B21" i="12"/>
  <c r="B22" i="12"/>
  <c r="B23" i="12"/>
  <c r="B24" i="12"/>
  <c r="B25" i="12"/>
  <c r="B26" i="12"/>
  <c r="B27" i="12"/>
  <c r="B28" i="12"/>
  <c r="B29" i="12"/>
  <c r="B30" i="12"/>
  <c r="B31" i="12"/>
  <c r="B32" i="12"/>
  <c r="B33" i="12"/>
  <c r="A16" i="12"/>
  <c r="A17" i="12"/>
  <c r="A18" i="12"/>
  <c r="A18" i="16"/>
  <c r="A19" i="12"/>
  <c r="A20" i="12"/>
  <c r="A20" i="16"/>
  <c r="A21" i="12"/>
  <c r="A22" i="12"/>
  <c r="A23" i="12"/>
  <c r="A24" i="12"/>
  <c r="A25" i="12"/>
  <c r="A26" i="12"/>
  <c r="A27" i="12"/>
  <c r="A27" i="16"/>
  <c r="A28" i="12"/>
  <c r="A28" i="16"/>
  <c r="A29" i="12"/>
  <c r="A30" i="12"/>
  <c r="A31" i="12"/>
  <c r="A32" i="12"/>
  <c r="A33" i="12"/>
  <c r="A33" i="16"/>
  <c r="A15" i="12"/>
  <c r="B15" i="12"/>
  <c r="A39" i="16"/>
  <c r="A62" i="56"/>
  <c r="A63" i="56"/>
  <c r="A64" i="56"/>
  <c r="A65" i="56"/>
  <c r="A66" i="56"/>
  <c r="A67" i="56"/>
  <c r="A68" i="56"/>
  <c r="A69" i="56"/>
  <c r="A70" i="56"/>
  <c r="F7" i="56"/>
  <c r="G7" i="56"/>
  <c r="H7" i="56"/>
  <c r="I7" i="56"/>
  <c r="J7" i="56"/>
  <c r="K7" i="56"/>
  <c r="L7" i="56"/>
  <c r="M7" i="56"/>
  <c r="N7" i="56"/>
  <c r="AO32" i="13"/>
  <c r="AW32" i="13"/>
  <c r="D8" i="24"/>
  <c r="C32" i="13"/>
  <c r="E8" i="24"/>
  <c r="D32" i="13"/>
  <c r="F8" i="24"/>
  <c r="E32" i="13"/>
  <c r="G8" i="24"/>
  <c r="F32" i="13"/>
  <c r="H8" i="24"/>
  <c r="G32" i="13"/>
  <c r="I8" i="24"/>
  <c r="H32" i="13"/>
  <c r="J8" i="24"/>
  <c r="I32" i="13"/>
  <c r="K8" i="24"/>
  <c r="J32" i="13"/>
  <c r="L8" i="24"/>
  <c r="K32" i="13"/>
  <c r="M8" i="24"/>
  <c r="L32" i="13"/>
  <c r="N8" i="24"/>
  <c r="M32" i="13"/>
  <c r="O8" i="24"/>
  <c r="N32" i="13"/>
  <c r="P8" i="24"/>
  <c r="O32" i="13"/>
  <c r="Q8" i="24"/>
  <c r="P32" i="13"/>
  <c r="R8" i="24"/>
  <c r="S8" i="24"/>
  <c r="R32" i="13"/>
  <c r="T8" i="24"/>
  <c r="S32" i="13"/>
  <c r="U8" i="24"/>
  <c r="T32" i="13"/>
  <c r="V8" i="24"/>
  <c r="U32" i="13"/>
  <c r="W8" i="24"/>
  <c r="V32" i="13"/>
  <c r="X8" i="24"/>
  <c r="W32" i="13"/>
  <c r="Y8" i="24"/>
  <c r="X32" i="13"/>
  <c r="Z8" i="24"/>
  <c r="Y32" i="13"/>
  <c r="AA8" i="24"/>
  <c r="Z32" i="13"/>
  <c r="AB8" i="24"/>
  <c r="AA32" i="13"/>
  <c r="AC8" i="24"/>
  <c r="AB32" i="13"/>
  <c r="AD8" i="24"/>
  <c r="AC32" i="13"/>
  <c r="AE8" i="24"/>
  <c r="AD32" i="13"/>
  <c r="AF8" i="24"/>
  <c r="AE32" i="13"/>
  <c r="AG8" i="24"/>
  <c r="AF32" i="13"/>
  <c r="AH8" i="24"/>
  <c r="AG32" i="13"/>
  <c r="AI8" i="24"/>
  <c r="AH32" i="13"/>
  <c r="AJ8" i="24"/>
  <c r="AI32" i="13"/>
  <c r="AK8" i="24"/>
  <c r="AJ32" i="13"/>
  <c r="AL8" i="24"/>
  <c r="AK32" i="13"/>
  <c r="AM8" i="24"/>
  <c r="AL32" i="13"/>
  <c r="AN8" i="24"/>
  <c r="AM32" i="13"/>
  <c r="AO8" i="24"/>
  <c r="AN32" i="13"/>
  <c r="AP8" i="24"/>
  <c r="AQ8" i="24"/>
  <c r="AP32" i="13"/>
  <c r="AR8" i="24"/>
  <c r="AQ32" i="13"/>
  <c r="AS8" i="24"/>
  <c r="AR32" i="13"/>
  <c r="AT8" i="24"/>
  <c r="AS32" i="13"/>
  <c r="AU8" i="24"/>
  <c r="AT32" i="13"/>
  <c r="AV8" i="24"/>
  <c r="AU32" i="13"/>
  <c r="AW8" i="24"/>
  <c r="AV32" i="13"/>
  <c r="AX8" i="24"/>
  <c r="C8" i="24"/>
  <c r="B32" i="13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L47" i="12"/>
  <c r="AM47" i="12"/>
  <c r="AN47" i="12"/>
  <c r="AO47" i="12"/>
  <c r="AP47" i="12"/>
  <c r="AQ47" i="12"/>
  <c r="AR47" i="12"/>
  <c r="AS47" i="12"/>
  <c r="AT47" i="12"/>
  <c r="AU47" i="12"/>
  <c r="AV47" i="12"/>
  <c r="AW47" i="12"/>
  <c r="C31" i="59"/>
  <c r="AL29" i="59"/>
  <c r="AK29" i="59"/>
  <c r="AJ29" i="59"/>
  <c r="AI29" i="59"/>
  <c r="AH29" i="59"/>
  <c r="AG29" i="59"/>
  <c r="AF29" i="59"/>
  <c r="AE29" i="59"/>
  <c r="AD29" i="59"/>
  <c r="AC29" i="59"/>
  <c r="AB29" i="59"/>
  <c r="AA29" i="59"/>
  <c r="Z29" i="59"/>
  <c r="Y29" i="59"/>
  <c r="X29" i="59"/>
  <c r="W29" i="59"/>
  <c r="V29" i="59"/>
  <c r="U29" i="59"/>
  <c r="T29" i="59"/>
  <c r="S20" i="11"/>
  <c r="S29" i="59"/>
  <c r="R29" i="59"/>
  <c r="Q29" i="59"/>
  <c r="P29" i="59"/>
  <c r="O29" i="59"/>
  <c r="N29" i="59"/>
  <c r="M29" i="59"/>
  <c r="L29" i="59"/>
  <c r="K29" i="59"/>
  <c r="J29" i="59"/>
  <c r="I29" i="59"/>
  <c r="H29" i="59"/>
  <c r="G29" i="59"/>
  <c r="F29" i="59"/>
  <c r="E29" i="59"/>
  <c r="D29" i="59"/>
  <c r="C29" i="59"/>
  <c r="C14" i="59"/>
  <c r="AL12" i="59"/>
  <c r="AK12" i="59"/>
  <c r="AJ12" i="59"/>
  <c r="AI20" i="11"/>
  <c r="AI12" i="59"/>
  <c r="AH12" i="59"/>
  <c r="AG12" i="59"/>
  <c r="AF12" i="59"/>
  <c r="AE20" i="11"/>
  <c r="AE12" i="59"/>
  <c r="AD12" i="59"/>
  <c r="AC12" i="59"/>
  <c r="AB12" i="59"/>
  <c r="AA20" i="11"/>
  <c r="AA12" i="59"/>
  <c r="Z12" i="59"/>
  <c r="Y12" i="59"/>
  <c r="X12" i="59"/>
  <c r="W20" i="11"/>
  <c r="W12" i="59"/>
  <c r="V12" i="59"/>
  <c r="U12" i="59"/>
  <c r="T12" i="59"/>
  <c r="S12" i="59"/>
  <c r="R12" i="59"/>
  <c r="Q12" i="59"/>
  <c r="P12" i="59"/>
  <c r="O12" i="59"/>
  <c r="N12" i="59"/>
  <c r="M12" i="59"/>
  <c r="L12" i="59"/>
  <c r="K20" i="11"/>
  <c r="K12" i="59"/>
  <c r="J12" i="59"/>
  <c r="I12" i="59"/>
  <c r="H12" i="59"/>
  <c r="G20" i="11"/>
  <c r="G12" i="59"/>
  <c r="F12" i="59"/>
  <c r="E12" i="59"/>
  <c r="D12" i="59"/>
  <c r="C20" i="11"/>
  <c r="C12" i="59"/>
  <c r="C82" i="32"/>
  <c r="D82" i="32"/>
  <c r="C83" i="32"/>
  <c r="D83" i="32"/>
  <c r="C84" i="32"/>
  <c r="D84" i="32"/>
  <c r="C85" i="32"/>
  <c r="D85" i="32"/>
  <c r="C86" i="32"/>
  <c r="D86" i="32"/>
  <c r="C87" i="32"/>
  <c r="D87" i="32"/>
  <c r="C88" i="32"/>
  <c r="D88" i="32"/>
  <c r="C89" i="32"/>
  <c r="D89" i="32"/>
  <c r="C90" i="32"/>
  <c r="D90" i="32"/>
  <c r="C91" i="32"/>
  <c r="D91" i="32"/>
  <c r="C92" i="32"/>
  <c r="D92" i="32"/>
  <c r="C93" i="32"/>
  <c r="D93" i="32"/>
  <c r="C94" i="32"/>
  <c r="D94" i="32"/>
  <c r="C78" i="32"/>
  <c r="D78" i="32"/>
  <c r="C79" i="32"/>
  <c r="D79" i="32"/>
  <c r="C80" i="32"/>
  <c r="D80" i="32"/>
  <c r="C81" i="32"/>
  <c r="D81" i="32"/>
  <c r="D77" i="32"/>
  <c r="C77" i="32"/>
  <c r="E78" i="32"/>
  <c r="E79" i="32"/>
  <c r="E80" i="32"/>
  <c r="E81" i="32"/>
  <c r="E82" i="32"/>
  <c r="E83" i="32"/>
  <c r="E84" i="32"/>
  <c r="E85" i="32"/>
  <c r="E109" i="32"/>
  <c r="E86" i="32"/>
  <c r="E87" i="32"/>
  <c r="E88" i="32"/>
  <c r="E89" i="32"/>
  <c r="E90" i="32"/>
  <c r="E91" i="32"/>
  <c r="E92" i="32"/>
  <c r="E93" i="32"/>
  <c r="E94" i="32"/>
  <c r="E77" i="32"/>
  <c r="F53" i="32"/>
  <c r="C16" i="59"/>
  <c r="E111" i="32"/>
  <c r="D9" i="24"/>
  <c r="E9" i="24"/>
  <c r="F9" i="24"/>
  <c r="G9" i="24"/>
  <c r="H9" i="24"/>
  <c r="I9" i="24"/>
  <c r="J9" i="24"/>
  <c r="K9" i="24"/>
  <c r="L9" i="24"/>
  <c r="M9" i="24"/>
  <c r="N9" i="24"/>
  <c r="O9" i="24"/>
  <c r="P9" i="24"/>
  <c r="Q9" i="24"/>
  <c r="R9" i="24"/>
  <c r="C9" i="24"/>
  <c r="B46" i="12"/>
  <c r="C46" i="12"/>
  <c r="D46" i="12"/>
  <c r="E46" i="12"/>
  <c r="F46" i="12"/>
  <c r="G46" i="12"/>
  <c r="H46" i="12"/>
  <c r="I46" i="12"/>
  <c r="J46" i="12"/>
  <c r="K46" i="12"/>
  <c r="L46" i="12"/>
  <c r="M46" i="12"/>
  <c r="N46" i="12"/>
  <c r="O46" i="12"/>
  <c r="P46" i="12"/>
  <c r="Q46" i="12"/>
  <c r="B9" i="58"/>
  <c r="B8" i="58"/>
  <c r="B7" i="58"/>
  <c r="D13" i="57"/>
  <c r="D17" i="57"/>
  <c r="D20" i="57"/>
  <c r="D12" i="57"/>
  <c r="D16" i="57"/>
  <c r="D19" i="57"/>
  <c r="D23" i="57"/>
  <c r="S12" i="58"/>
  <c r="S57" i="44"/>
  <c r="T57" i="44"/>
  <c r="U57" i="44"/>
  <c r="V57" i="44"/>
  <c r="W57" i="44"/>
  <c r="X57" i="44"/>
  <c r="Y57" i="44"/>
  <c r="Z57" i="44"/>
  <c r="AA57" i="44"/>
  <c r="AB57" i="44"/>
  <c r="AC57" i="44"/>
  <c r="AD57" i="44"/>
  <c r="AE57" i="44"/>
  <c r="AF57" i="44"/>
  <c r="AG57" i="44"/>
  <c r="AH57" i="44"/>
  <c r="AI57" i="44"/>
  <c r="AJ57" i="44"/>
  <c r="AK57" i="44"/>
  <c r="AL57" i="44"/>
  <c r="AM57" i="44"/>
  <c r="AN57" i="44"/>
  <c r="AO57" i="44"/>
  <c r="AP57" i="44"/>
  <c r="AQ57" i="44"/>
  <c r="AR57" i="44"/>
  <c r="AS57" i="44"/>
  <c r="AT57" i="44"/>
  <c r="AU57" i="44"/>
  <c r="AV57" i="44"/>
  <c r="AW57" i="44"/>
  <c r="AX57" i="44"/>
  <c r="AY57" i="44"/>
  <c r="AZ57" i="44"/>
  <c r="BA57" i="44"/>
  <c r="R56" i="44"/>
  <c r="S56" i="44"/>
  <c r="T56" i="44"/>
  <c r="U56" i="44"/>
  <c r="V56" i="44"/>
  <c r="W56" i="44"/>
  <c r="X56" i="44"/>
  <c r="Y56" i="44"/>
  <c r="Z56" i="44"/>
  <c r="AA56" i="44"/>
  <c r="AB56" i="44"/>
  <c r="AC56" i="44"/>
  <c r="AD56" i="44"/>
  <c r="AE56" i="44"/>
  <c r="AF56" i="44"/>
  <c r="AG56" i="44"/>
  <c r="AH56" i="44"/>
  <c r="AI56" i="44"/>
  <c r="AJ56" i="44"/>
  <c r="AK56" i="44"/>
  <c r="AL56" i="44"/>
  <c r="AM56" i="44"/>
  <c r="AN56" i="44"/>
  <c r="AO56" i="44"/>
  <c r="AP56" i="44"/>
  <c r="AQ56" i="44"/>
  <c r="AR56" i="44"/>
  <c r="AS56" i="44"/>
  <c r="AT56" i="44"/>
  <c r="AU56" i="44"/>
  <c r="AV56" i="44"/>
  <c r="AW56" i="44"/>
  <c r="AX56" i="44"/>
  <c r="AY56" i="44"/>
  <c r="AZ56" i="44"/>
  <c r="BA56" i="44"/>
  <c r="R57" i="44"/>
  <c r="I44" i="44"/>
  <c r="G33" i="44"/>
  <c r="H33" i="44"/>
  <c r="G34" i="44"/>
  <c r="H34" i="44"/>
  <c r="I34" i="44"/>
  <c r="J34" i="44"/>
  <c r="K34" i="44"/>
  <c r="L34" i="44"/>
  <c r="J5" i="21"/>
  <c r="G35" i="44"/>
  <c r="H35" i="44"/>
  <c r="G36" i="44"/>
  <c r="H36" i="44"/>
  <c r="I36" i="44"/>
  <c r="G37" i="44"/>
  <c r="H37" i="44"/>
  <c r="I37" i="44"/>
  <c r="G38" i="44"/>
  <c r="H38" i="44"/>
  <c r="G9" i="21"/>
  <c r="I38" i="44"/>
  <c r="J38" i="44"/>
  <c r="G39" i="44"/>
  <c r="H39" i="44"/>
  <c r="G40" i="44"/>
  <c r="G41" i="44"/>
  <c r="H41" i="44"/>
  <c r="I41" i="44"/>
  <c r="G42" i="44"/>
  <c r="G43" i="44"/>
  <c r="G44" i="44"/>
  <c r="H44" i="44"/>
  <c r="G45" i="44"/>
  <c r="H45" i="44"/>
  <c r="G46" i="44"/>
  <c r="H46" i="44"/>
  <c r="I46" i="44"/>
  <c r="J46" i="44"/>
  <c r="K46" i="44"/>
  <c r="G47" i="44"/>
  <c r="H47" i="44"/>
  <c r="G48" i="44"/>
  <c r="H48" i="44"/>
  <c r="I48" i="44"/>
  <c r="G49" i="44"/>
  <c r="H49" i="44"/>
  <c r="I49" i="44"/>
  <c r="J49" i="44"/>
  <c r="K49" i="44"/>
  <c r="L49" i="44"/>
  <c r="M49" i="44"/>
  <c r="L20" i="21"/>
  <c r="N49" i="44"/>
  <c r="G50" i="44"/>
  <c r="H50" i="44"/>
  <c r="I50" i="44"/>
  <c r="J50" i="44"/>
  <c r="G51" i="44"/>
  <c r="H51" i="44"/>
  <c r="G52" i="44"/>
  <c r="H52" i="44"/>
  <c r="I52" i="44"/>
  <c r="G53" i="44"/>
  <c r="H53" i="44"/>
  <c r="I53" i="44"/>
  <c r="H24" i="21"/>
  <c r="J53" i="44"/>
  <c r="G54" i="44"/>
  <c r="H54" i="44"/>
  <c r="I54" i="44"/>
  <c r="G55" i="44"/>
  <c r="H55" i="44"/>
  <c r="G32" i="44"/>
  <c r="H32" i="44"/>
  <c r="C9" i="34"/>
  <c r="B5" i="16"/>
  <c r="A7" i="16"/>
  <c r="A5" i="16"/>
  <c r="A6" i="16"/>
  <c r="G6" i="55"/>
  <c r="F3" i="55"/>
  <c r="D3" i="55"/>
  <c r="E3" i="55"/>
  <c r="E29" i="55"/>
  <c r="E55" i="55"/>
  <c r="E81" i="55"/>
  <c r="D4" i="55"/>
  <c r="F4" i="55"/>
  <c r="D5" i="55"/>
  <c r="F5" i="55"/>
  <c r="D6" i="55"/>
  <c r="D7" i="55"/>
  <c r="D8" i="55"/>
  <c r="D9" i="55"/>
  <c r="F9" i="55"/>
  <c r="D10" i="55"/>
  <c r="D11" i="55"/>
  <c r="D12" i="55"/>
  <c r="D13" i="55"/>
  <c r="D14" i="55"/>
  <c r="D15" i="55"/>
  <c r="G15" i="55"/>
  <c r="D16" i="55"/>
  <c r="D17" i="55"/>
  <c r="D18" i="55"/>
  <c r="D19" i="55"/>
  <c r="D20" i="55"/>
  <c r="D21" i="55"/>
  <c r="F21" i="55"/>
  <c r="G21" i="55"/>
  <c r="D22" i="55"/>
  <c r="D23" i="55"/>
  <c r="D24" i="55"/>
  <c r="D25" i="55"/>
  <c r="D26" i="55"/>
  <c r="I20" i="21"/>
  <c r="F21" i="21"/>
  <c r="F25" i="21"/>
  <c r="E19" i="21"/>
  <c r="E20" i="21"/>
  <c r="E21" i="21"/>
  <c r="E25" i="21"/>
  <c r="F15" i="21"/>
  <c r="G15" i="21"/>
  <c r="E15" i="21"/>
  <c r="E16" i="21"/>
  <c r="F5" i="21"/>
  <c r="F9" i="21"/>
  <c r="E7" i="21"/>
  <c r="B12" i="44"/>
  <c r="B13" i="44"/>
  <c r="B14" i="44"/>
  <c r="B15" i="44"/>
  <c r="B43" i="44"/>
  <c r="B16" i="44"/>
  <c r="B17" i="44"/>
  <c r="B18" i="44"/>
  <c r="D17" i="54"/>
  <c r="B19" i="44"/>
  <c r="B20" i="44"/>
  <c r="B21" i="44"/>
  <c r="B49" i="44"/>
  <c r="B22" i="44"/>
  <c r="B23" i="44"/>
  <c r="B51" i="44"/>
  <c r="B24" i="44"/>
  <c r="D23" i="54"/>
  <c r="B25" i="44"/>
  <c r="D24" i="54"/>
  <c r="B26" i="44"/>
  <c r="D25" i="54"/>
  <c r="B27" i="44"/>
  <c r="D14" i="54"/>
  <c r="D20" i="54"/>
  <c r="D26" i="54"/>
  <c r="C22" i="54"/>
  <c r="C22" i="55"/>
  <c r="C23" i="54"/>
  <c r="C106" i="54"/>
  <c r="C24" i="54"/>
  <c r="C24" i="55"/>
  <c r="C76" i="55"/>
  <c r="C102" i="55"/>
  <c r="C25" i="54"/>
  <c r="C52" i="54"/>
  <c r="C80" i="54"/>
  <c r="C26" i="54"/>
  <c r="C109" i="54"/>
  <c r="C9" i="54"/>
  <c r="C36" i="54"/>
  <c r="C64" i="54"/>
  <c r="C10" i="54"/>
  <c r="C93" i="54"/>
  <c r="C11" i="54"/>
  <c r="C11" i="55"/>
  <c r="C12" i="54"/>
  <c r="C12" i="55"/>
  <c r="C13" i="54"/>
  <c r="C96" i="54"/>
  <c r="C14" i="54"/>
  <c r="C41" i="54"/>
  <c r="C69" i="54"/>
  <c r="C15" i="54"/>
  <c r="C42" i="54"/>
  <c r="C70" i="54"/>
  <c r="C16" i="54"/>
  <c r="C99" i="54"/>
  <c r="C17" i="54"/>
  <c r="C44" i="54"/>
  <c r="C72" i="54"/>
  <c r="C18" i="54"/>
  <c r="C19" i="54"/>
  <c r="C19" i="55"/>
  <c r="C20" i="54"/>
  <c r="C21" i="54"/>
  <c r="C104" i="54"/>
  <c r="E9" i="21"/>
  <c r="E10" i="21"/>
  <c r="F10" i="21"/>
  <c r="E11" i="21"/>
  <c r="E12" i="21"/>
  <c r="F12" i="21"/>
  <c r="G12" i="21"/>
  <c r="E13" i="21"/>
  <c r="D14" i="21"/>
  <c r="E14" i="21"/>
  <c r="F16" i="21"/>
  <c r="D17" i="21"/>
  <c r="E17" i="21"/>
  <c r="F17" i="21"/>
  <c r="G17" i="21"/>
  <c r="H17" i="21"/>
  <c r="I17" i="21"/>
  <c r="E18" i="21"/>
  <c r="F18" i="21"/>
  <c r="G19" i="21"/>
  <c r="F20" i="21"/>
  <c r="G20" i="21"/>
  <c r="H20" i="21"/>
  <c r="K20" i="21"/>
  <c r="D21" i="21"/>
  <c r="H21" i="21"/>
  <c r="E22" i="21"/>
  <c r="F22" i="21"/>
  <c r="D23" i="21"/>
  <c r="E23" i="21"/>
  <c r="F23" i="21"/>
  <c r="G23" i="21"/>
  <c r="D24" i="21"/>
  <c r="E24" i="21"/>
  <c r="F24" i="21"/>
  <c r="F51" i="21"/>
  <c r="D25" i="21"/>
  <c r="G25" i="21"/>
  <c r="D26" i="21"/>
  <c r="E26" i="21"/>
  <c r="F26" i="21"/>
  <c r="C24" i="21"/>
  <c r="C107" i="21"/>
  <c r="C25" i="21"/>
  <c r="C52" i="21"/>
  <c r="C80" i="21"/>
  <c r="C26" i="21"/>
  <c r="C53" i="21"/>
  <c r="C81" i="21"/>
  <c r="C9" i="21"/>
  <c r="C36" i="21"/>
  <c r="C64" i="21"/>
  <c r="C10" i="21"/>
  <c r="C37" i="21"/>
  <c r="C65" i="21"/>
  <c r="C11" i="21"/>
  <c r="C38" i="21"/>
  <c r="C66" i="21"/>
  <c r="C12" i="21"/>
  <c r="C39" i="21"/>
  <c r="C67" i="21"/>
  <c r="C13" i="21"/>
  <c r="C40" i="21"/>
  <c r="C68" i="21"/>
  <c r="C14" i="21"/>
  <c r="C97" i="21"/>
  <c r="C15" i="21"/>
  <c r="C42" i="21"/>
  <c r="C70" i="21"/>
  <c r="C16" i="21"/>
  <c r="C43" i="21"/>
  <c r="C71" i="21"/>
  <c r="C17" i="21"/>
  <c r="C18" i="21"/>
  <c r="C19" i="21"/>
  <c r="C46" i="21"/>
  <c r="C74" i="21"/>
  <c r="C20" i="21"/>
  <c r="C103" i="21"/>
  <c r="C21" i="21"/>
  <c r="C104" i="21"/>
  <c r="C22" i="21"/>
  <c r="C49" i="21"/>
  <c r="C77" i="21"/>
  <c r="C23" i="21"/>
  <c r="C50" i="21"/>
  <c r="C78" i="21"/>
  <c r="C38" i="44"/>
  <c r="C39" i="44"/>
  <c r="C40" i="44"/>
  <c r="B41" i="44"/>
  <c r="C41" i="44"/>
  <c r="C42" i="44"/>
  <c r="C43" i="44"/>
  <c r="B44" i="44"/>
  <c r="C44" i="44"/>
  <c r="C45" i="44"/>
  <c r="B46" i="44"/>
  <c r="C46" i="44"/>
  <c r="B47" i="44"/>
  <c r="C47" i="44"/>
  <c r="C48" i="44"/>
  <c r="C49" i="44"/>
  <c r="C50" i="44"/>
  <c r="C51" i="44"/>
  <c r="B52" i="44"/>
  <c r="C52" i="44"/>
  <c r="B53" i="44"/>
  <c r="C53" i="44"/>
  <c r="B54" i="44"/>
  <c r="C54" i="44"/>
  <c r="B55" i="44"/>
  <c r="C55" i="44"/>
  <c r="A54" i="44"/>
  <c r="A55" i="44"/>
  <c r="A48" i="44"/>
  <c r="A49" i="44"/>
  <c r="A50" i="44"/>
  <c r="A51" i="44"/>
  <c r="A52" i="44"/>
  <c r="A53" i="44"/>
  <c r="A38" i="44"/>
  <c r="A39" i="44"/>
  <c r="A40" i="44"/>
  <c r="A41" i="44"/>
  <c r="A42" i="44"/>
  <c r="A43" i="44"/>
  <c r="A44" i="44"/>
  <c r="A45" i="44"/>
  <c r="A46" i="44"/>
  <c r="A47" i="44"/>
  <c r="B10" i="44"/>
  <c r="D9" i="54"/>
  <c r="B11" i="44"/>
  <c r="C3" i="21"/>
  <c r="C30" i="21"/>
  <c r="C58" i="21"/>
  <c r="C4" i="21"/>
  <c r="C31" i="21"/>
  <c r="C59" i="21"/>
  <c r="C8" i="54"/>
  <c r="C35" i="54"/>
  <c r="C63" i="54"/>
  <c r="C7" i="54"/>
  <c r="C7" i="55"/>
  <c r="C6" i="54"/>
  <c r="C6" i="55"/>
  <c r="C5" i="54"/>
  <c r="C5" i="55"/>
  <c r="C57" i="55"/>
  <c r="C83" i="55"/>
  <c r="C4" i="54"/>
  <c r="C3" i="54"/>
  <c r="C3" i="55"/>
  <c r="F3" i="21"/>
  <c r="F4" i="21"/>
  <c r="G5" i="21"/>
  <c r="H5" i="21"/>
  <c r="I5" i="21"/>
  <c r="F6" i="21"/>
  <c r="F7" i="21"/>
  <c r="G7" i="21"/>
  <c r="F8" i="21"/>
  <c r="G8" i="21"/>
  <c r="E4" i="21"/>
  <c r="E5" i="21"/>
  <c r="E6" i="21"/>
  <c r="E8" i="21"/>
  <c r="E3" i="21"/>
  <c r="C32" i="44"/>
  <c r="D32" i="44"/>
  <c r="C33" i="44"/>
  <c r="D33" i="44"/>
  <c r="C34" i="44"/>
  <c r="D34" i="44"/>
  <c r="C35" i="44"/>
  <c r="D35" i="44"/>
  <c r="C36" i="44"/>
  <c r="D36" i="44"/>
  <c r="C37" i="44"/>
  <c r="D37" i="44"/>
  <c r="D38" i="44"/>
  <c r="A33" i="44"/>
  <c r="A34" i="44"/>
  <c r="A35" i="44"/>
  <c r="A36" i="44"/>
  <c r="A37" i="44"/>
  <c r="A32" i="44"/>
  <c r="B5" i="44"/>
  <c r="B6" i="44"/>
  <c r="D5" i="54"/>
  <c r="B7" i="44"/>
  <c r="D6" i="54"/>
  <c r="B8" i="44"/>
  <c r="D7" i="54"/>
  <c r="B9" i="44"/>
  <c r="D8" i="54"/>
  <c r="B4" i="44"/>
  <c r="D3" i="54"/>
  <c r="D6" i="34"/>
  <c r="E6" i="24"/>
  <c r="I16" i="17"/>
  <c r="I17" i="17"/>
  <c r="J17" i="17"/>
  <c r="K17" i="17"/>
  <c r="L17" i="17"/>
  <c r="M17" i="17"/>
  <c r="N17" i="17"/>
  <c r="O17" i="17"/>
  <c r="P17" i="17"/>
  <c r="Q17" i="17"/>
  <c r="R17" i="17"/>
  <c r="T17" i="17"/>
  <c r="U17" i="17"/>
  <c r="V17" i="17"/>
  <c r="W17" i="17"/>
  <c r="X17" i="17"/>
  <c r="Y17" i="17"/>
  <c r="Z17" i="17"/>
  <c r="AA17" i="17"/>
  <c r="AB17" i="17"/>
  <c r="AC17" i="17"/>
  <c r="AD17" i="17"/>
  <c r="AF17" i="17"/>
  <c r="AG17" i="17"/>
  <c r="AH17" i="17"/>
  <c r="AI17" i="17"/>
  <c r="AJ17" i="17"/>
  <c r="AK17" i="17"/>
  <c r="AL17" i="17"/>
  <c r="AM17" i="17"/>
  <c r="AN17" i="17"/>
  <c r="AO17" i="17"/>
  <c r="AP17" i="17"/>
  <c r="AR17" i="17"/>
  <c r="AS17" i="17"/>
  <c r="AT17" i="17"/>
  <c r="AU17" i="17"/>
  <c r="AV17" i="17"/>
  <c r="AW17" i="17"/>
  <c r="AX17" i="17"/>
  <c r="AY17" i="17"/>
  <c r="AZ17" i="17"/>
  <c r="BA17" i="17"/>
  <c r="BB17" i="17"/>
  <c r="H17" i="17"/>
  <c r="G17" i="17"/>
  <c r="C6" i="24"/>
  <c r="G16" i="17"/>
  <c r="F47" i="26"/>
  <c r="F48" i="26"/>
  <c r="F49" i="26"/>
  <c r="F50" i="26"/>
  <c r="F51" i="26"/>
  <c r="F52" i="26"/>
  <c r="F53" i="26"/>
  <c r="F54" i="26"/>
  <c r="F55" i="26"/>
  <c r="F56" i="26"/>
  <c r="F57" i="26"/>
  <c r="F58" i="26"/>
  <c r="F59" i="26"/>
  <c r="F60" i="26"/>
  <c r="F61" i="26"/>
  <c r="F62" i="26"/>
  <c r="F63" i="26"/>
  <c r="F64" i="26"/>
  <c r="F65" i="26"/>
  <c r="F66" i="26"/>
  <c r="F67" i="26"/>
  <c r="BA15" i="37"/>
  <c r="AZ15" i="37"/>
  <c r="AY15" i="37"/>
  <c r="BA14" i="37"/>
  <c r="AZ14" i="37"/>
  <c r="AY14" i="37"/>
  <c r="BA13" i="37"/>
  <c r="AZ13" i="37"/>
  <c r="AY13" i="37"/>
  <c r="BA12" i="37"/>
  <c r="AZ12" i="37"/>
  <c r="AY12" i="37"/>
  <c r="A56" i="16"/>
  <c r="Q56" i="12"/>
  <c r="R56" i="12"/>
  <c r="S56" i="12"/>
  <c r="T56" i="12"/>
  <c r="U56" i="12"/>
  <c r="V56" i="12"/>
  <c r="W56" i="12"/>
  <c r="X56" i="12"/>
  <c r="Z56" i="12"/>
  <c r="AA56" i="12"/>
  <c r="AB56" i="12"/>
  <c r="AC56" i="12"/>
  <c r="AD56" i="12"/>
  <c r="AE56" i="12"/>
  <c r="AF56" i="12"/>
  <c r="AG56" i="12"/>
  <c r="AH56" i="12"/>
  <c r="AI56" i="12"/>
  <c r="AJ56" i="12"/>
  <c r="AL56" i="12"/>
  <c r="AM56" i="12"/>
  <c r="AN56" i="12"/>
  <c r="AO56" i="12"/>
  <c r="AP56" i="12"/>
  <c r="AQ56" i="12"/>
  <c r="AR56" i="12"/>
  <c r="AS56" i="12"/>
  <c r="AT56" i="12"/>
  <c r="AU56" i="12"/>
  <c r="AV56" i="12"/>
  <c r="C56" i="12"/>
  <c r="D56" i="12"/>
  <c r="E56" i="12"/>
  <c r="F56" i="12"/>
  <c r="G56" i="12"/>
  <c r="H56" i="12"/>
  <c r="I56" i="12"/>
  <c r="J56" i="12"/>
  <c r="K56" i="12"/>
  <c r="L56" i="12"/>
  <c r="N56" i="12"/>
  <c r="O56" i="12"/>
  <c r="P56" i="12"/>
  <c r="B56" i="12"/>
  <c r="B2" i="36"/>
  <c r="J2" i="36"/>
  <c r="AW21" i="36"/>
  <c r="AX20" i="24"/>
  <c r="AX8" i="58"/>
  <c r="AU21" i="36"/>
  <c r="AV20" i="24"/>
  <c r="AV8" i="58"/>
  <c r="AT21" i="36"/>
  <c r="AU20" i="24"/>
  <c r="AU8" i="58"/>
  <c r="AS21" i="36"/>
  <c r="AT20" i="24"/>
  <c r="AT8" i="58"/>
  <c r="AR21" i="36"/>
  <c r="AS20" i="24"/>
  <c r="AS8" i="58"/>
  <c r="AP21" i="36"/>
  <c r="AQ20" i="24"/>
  <c r="AQ8" i="58"/>
  <c r="AO21" i="36"/>
  <c r="AP20" i="24"/>
  <c r="AP8" i="58"/>
  <c r="AN21" i="36"/>
  <c r="AO20" i="24"/>
  <c r="AO8" i="58"/>
  <c r="AM21" i="36"/>
  <c r="AN20" i="24"/>
  <c r="AN8" i="58"/>
  <c r="AL21" i="36"/>
  <c r="AM20" i="24"/>
  <c r="AM8" i="58"/>
  <c r="AK21" i="36"/>
  <c r="AL20" i="24"/>
  <c r="AL8" i="58"/>
  <c r="AI21" i="36"/>
  <c r="AJ20" i="24"/>
  <c r="AJ8" i="58"/>
  <c r="AH21" i="36"/>
  <c r="AI20" i="24"/>
  <c r="AI8" i="58"/>
  <c r="AG21" i="36"/>
  <c r="AH20" i="24"/>
  <c r="AH8" i="58"/>
  <c r="AF21" i="36"/>
  <c r="AG20" i="24"/>
  <c r="AG8" i="58"/>
  <c r="AD21" i="36"/>
  <c r="AE20" i="24"/>
  <c r="AE8" i="58"/>
  <c r="AC21" i="36"/>
  <c r="AD20" i="24"/>
  <c r="AD8" i="58"/>
  <c r="AB21" i="36"/>
  <c r="AC20" i="24"/>
  <c r="AC8" i="58"/>
  <c r="AA21" i="36"/>
  <c r="AB20" i="24"/>
  <c r="AB8" i="58"/>
  <c r="Z21" i="36"/>
  <c r="AA20" i="24"/>
  <c r="AA8" i="58"/>
  <c r="Y21" i="36"/>
  <c r="Z20" i="24"/>
  <c r="Z8" i="58"/>
  <c r="W21" i="36"/>
  <c r="X20" i="24"/>
  <c r="X8" i="58"/>
  <c r="V21" i="36"/>
  <c r="W20" i="24"/>
  <c r="W8" i="58"/>
  <c r="U21" i="36"/>
  <c r="V20" i="24"/>
  <c r="V8" i="58"/>
  <c r="T21" i="36"/>
  <c r="U20" i="24"/>
  <c r="U8" i="58"/>
  <c r="R21" i="36"/>
  <c r="S20" i="24"/>
  <c r="S8" i="58"/>
  <c r="Q21" i="36"/>
  <c r="R20" i="24"/>
  <c r="P21" i="36"/>
  <c r="Q20" i="24"/>
  <c r="O21" i="36"/>
  <c r="P20" i="24"/>
  <c r="N21" i="36"/>
  <c r="O20" i="24"/>
  <c r="M21" i="36"/>
  <c r="N20" i="24"/>
  <c r="L21" i="36"/>
  <c r="M20" i="24"/>
  <c r="K21" i="36"/>
  <c r="L20" i="24"/>
  <c r="J21" i="36"/>
  <c r="K20" i="24"/>
  <c r="I21" i="36"/>
  <c r="J20" i="24"/>
  <c r="H21" i="36"/>
  <c r="I20" i="24"/>
  <c r="G21" i="36"/>
  <c r="H20" i="24"/>
  <c r="F21" i="36"/>
  <c r="G20" i="24"/>
  <c r="E21" i="36"/>
  <c r="F20" i="24"/>
  <c r="D21" i="36"/>
  <c r="E20" i="24"/>
  <c r="C21" i="36"/>
  <c r="D20" i="24"/>
  <c r="B21" i="36"/>
  <c r="J4" i="36"/>
  <c r="J1" i="36"/>
  <c r="B74" i="33"/>
  <c r="B75" i="33"/>
  <c r="B76" i="33"/>
  <c r="B77" i="33"/>
  <c r="B78" i="33"/>
  <c r="B79" i="33"/>
  <c r="B80" i="33"/>
  <c r="B81" i="33"/>
  <c r="B82" i="33"/>
  <c r="B83" i="33"/>
  <c r="B84" i="33"/>
  <c r="B85" i="33"/>
  <c r="B86" i="33"/>
  <c r="B87" i="33"/>
  <c r="B88" i="33"/>
  <c r="B89" i="33"/>
  <c r="B90" i="33"/>
  <c r="B91" i="33"/>
  <c r="B73" i="33"/>
  <c r="B51" i="33"/>
  <c r="B52" i="33"/>
  <c r="B53" i="33"/>
  <c r="B54" i="33"/>
  <c r="B55" i="33"/>
  <c r="B56" i="33"/>
  <c r="B57" i="33"/>
  <c r="B58" i="33"/>
  <c r="B59" i="33"/>
  <c r="B60" i="33"/>
  <c r="B61" i="33"/>
  <c r="B62" i="33"/>
  <c r="B63" i="33"/>
  <c r="B64" i="33"/>
  <c r="B65" i="33"/>
  <c r="B66" i="33"/>
  <c r="B67" i="33"/>
  <c r="B68" i="33"/>
  <c r="B49" i="33"/>
  <c r="B50" i="33"/>
  <c r="BB7" i="33"/>
  <c r="BC7" i="33"/>
  <c r="BD7" i="33"/>
  <c r="BE7" i="33"/>
  <c r="BB8" i="33"/>
  <c r="BC8" i="33"/>
  <c r="BD8" i="33"/>
  <c r="BE8" i="33"/>
  <c r="BB9" i="33"/>
  <c r="BC9" i="33"/>
  <c r="BD9" i="33"/>
  <c r="BE9" i="33"/>
  <c r="BB10" i="33"/>
  <c r="BC10" i="33"/>
  <c r="BD10" i="33"/>
  <c r="BE10" i="33"/>
  <c r="BB11" i="33"/>
  <c r="BC11" i="33"/>
  <c r="BD11" i="33"/>
  <c r="BE11" i="33"/>
  <c r="BB12" i="33"/>
  <c r="BC12" i="33"/>
  <c r="BD12" i="33"/>
  <c r="BE12" i="33"/>
  <c r="BB13" i="33"/>
  <c r="BC13" i="33"/>
  <c r="BD13" i="33"/>
  <c r="BE13" i="33"/>
  <c r="BB14" i="33"/>
  <c r="BC14" i="33"/>
  <c r="BD14" i="33"/>
  <c r="BE14" i="33"/>
  <c r="BB15" i="33"/>
  <c r="BC15" i="33"/>
  <c r="BD15" i="33"/>
  <c r="BE15" i="33"/>
  <c r="BB16" i="33"/>
  <c r="BC16" i="33"/>
  <c r="BD16" i="33"/>
  <c r="BE16" i="33"/>
  <c r="BB17" i="33"/>
  <c r="BC17" i="33"/>
  <c r="BD17" i="33"/>
  <c r="BE17" i="33"/>
  <c r="BB18" i="33"/>
  <c r="BC18" i="33"/>
  <c r="BD18" i="33"/>
  <c r="BE18" i="33"/>
  <c r="BB19" i="33"/>
  <c r="BC19" i="33"/>
  <c r="BD19" i="33"/>
  <c r="BE19" i="33"/>
  <c r="BB20" i="33"/>
  <c r="BC20" i="33"/>
  <c r="BD20" i="33"/>
  <c r="BE20" i="33"/>
  <c r="BB21" i="33"/>
  <c r="BC21" i="33"/>
  <c r="BD21" i="33"/>
  <c r="BE21" i="33"/>
  <c r="BB22" i="33"/>
  <c r="BC22" i="33"/>
  <c r="BD22" i="33"/>
  <c r="BE22" i="33"/>
  <c r="BB23" i="33"/>
  <c r="BC23" i="33"/>
  <c r="BD23" i="33"/>
  <c r="BE23" i="33"/>
  <c r="BE6" i="33"/>
  <c r="BD6" i="33"/>
  <c r="BD24" i="33"/>
  <c r="BC6" i="33"/>
  <c r="BB6" i="33"/>
  <c r="I25" i="31"/>
  <c r="J25" i="31"/>
  <c r="K25" i="31"/>
  <c r="L25" i="31"/>
  <c r="M25" i="31"/>
  <c r="N25" i="31"/>
  <c r="O25" i="31"/>
  <c r="P25" i="31"/>
  <c r="Q25" i="31"/>
  <c r="R25" i="31"/>
  <c r="S25" i="31"/>
  <c r="T25" i="31"/>
  <c r="U25" i="31"/>
  <c r="V25" i="31"/>
  <c r="W25" i="31"/>
  <c r="X25" i="31"/>
  <c r="Y25" i="31"/>
  <c r="Z25" i="31"/>
  <c r="AA25" i="31"/>
  <c r="AB25" i="31"/>
  <c r="AC25" i="31"/>
  <c r="AD25" i="31"/>
  <c r="AE25" i="31"/>
  <c r="AF25" i="31"/>
  <c r="AG25" i="31"/>
  <c r="AH25" i="31"/>
  <c r="AI25" i="31"/>
  <c r="AJ25" i="31"/>
  <c r="AK25" i="31"/>
  <c r="AL25" i="31"/>
  <c r="AM25" i="31"/>
  <c r="AN25" i="31"/>
  <c r="AO25" i="31"/>
  <c r="AP25" i="31"/>
  <c r="AQ25" i="31"/>
  <c r="AR25" i="31"/>
  <c r="AS25" i="31"/>
  <c r="AT25" i="31"/>
  <c r="AU25" i="31"/>
  <c r="AV25" i="31"/>
  <c r="AW25" i="31"/>
  <c r="AX25" i="31"/>
  <c r="AY25" i="31"/>
  <c r="AZ25" i="31"/>
  <c r="BA25" i="31"/>
  <c r="BB25" i="31"/>
  <c r="BC25" i="31"/>
  <c r="I26" i="31"/>
  <c r="J26" i="31"/>
  <c r="K26" i="31"/>
  <c r="L26" i="31"/>
  <c r="M26" i="31"/>
  <c r="N26" i="31"/>
  <c r="O26" i="31"/>
  <c r="P26" i="31"/>
  <c r="Q26" i="31"/>
  <c r="R26" i="31"/>
  <c r="S26" i="31"/>
  <c r="T26" i="31"/>
  <c r="U26" i="31"/>
  <c r="V26" i="31"/>
  <c r="W26" i="31"/>
  <c r="X26" i="31"/>
  <c r="Y26" i="31"/>
  <c r="Z26" i="31"/>
  <c r="AA26" i="31"/>
  <c r="AB26" i="31"/>
  <c r="AC26" i="31"/>
  <c r="AD26" i="31"/>
  <c r="AE26" i="31"/>
  <c r="AF26" i="31"/>
  <c r="AG26" i="31"/>
  <c r="AH26" i="31"/>
  <c r="AI26" i="31"/>
  <c r="AJ26" i="31"/>
  <c r="AK26" i="31"/>
  <c r="AL26" i="31"/>
  <c r="AM26" i="31"/>
  <c r="AN26" i="31"/>
  <c r="AO26" i="31"/>
  <c r="AP26" i="31"/>
  <c r="AQ26" i="31"/>
  <c r="AR26" i="31"/>
  <c r="AS26" i="31"/>
  <c r="AT26" i="31"/>
  <c r="AU26" i="31"/>
  <c r="AV26" i="31"/>
  <c r="AW26" i="31"/>
  <c r="AX26" i="31"/>
  <c r="AY26" i="31"/>
  <c r="AZ26" i="31"/>
  <c r="BA26" i="31"/>
  <c r="BB26" i="31"/>
  <c r="BC26" i="31"/>
  <c r="I27" i="31"/>
  <c r="J27" i="31"/>
  <c r="K27" i="31"/>
  <c r="L27" i="31"/>
  <c r="M27" i="31"/>
  <c r="N27" i="31"/>
  <c r="O27" i="31"/>
  <c r="P27" i="31"/>
  <c r="Q27" i="31"/>
  <c r="R27" i="31"/>
  <c r="S27" i="31"/>
  <c r="T27" i="31"/>
  <c r="U27" i="31"/>
  <c r="V27" i="31"/>
  <c r="W27" i="31"/>
  <c r="X27" i="31"/>
  <c r="Y27" i="31"/>
  <c r="Z27" i="31"/>
  <c r="AA27" i="31"/>
  <c r="AB27" i="31"/>
  <c r="AC27" i="31"/>
  <c r="AD27" i="31"/>
  <c r="AE27" i="31"/>
  <c r="AF27" i="31"/>
  <c r="AG27" i="31"/>
  <c r="AH27" i="31"/>
  <c r="AI27" i="31"/>
  <c r="AJ27" i="31"/>
  <c r="AK27" i="31"/>
  <c r="AL27" i="31"/>
  <c r="AM27" i="31"/>
  <c r="AN27" i="31"/>
  <c r="AO27" i="31"/>
  <c r="AP27" i="31"/>
  <c r="AQ27" i="31"/>
  <c r="AR27" i="31"/>
  <c r="AS27" i="31"/>
  <c r="AT27" i="31"/>
  <c r="AU27" i="31"/>
  <c r="AV27" i="31"/>
  <c r="AW27" i="31"/>
  <c r="AX27" i="31"/>
  <c r="AY27" i="31"/>
  <c r="AZ27" i="31"/>
  <c r="BA27" i="31"/>
  <c r="BB27" i="31"/>
  <c r="BC27" i="31"/>
  <c r="I28" i="31"/>
  <c r="J28" i="31"/>
  <c r="K28" i="31"/>
  <c r="L28" i="31"/>
  <c r="M28" i="31"/>
  <c r="N28" i="31"/>
  <c r="O28" i="31"/>
  <c r="P28" i="31"/>
  <c r="Q28" i="31"/>
  <c r="R28" i="31"/>
  <c r="S28" i="31"/>
  <c r="T28" i="31"/>
  <c r="U28" i="31"/>
  <c r="V28" i="31"/>
  <c r="W28" i="31"/>
  <c r="X28" i="31"/>
  <c r="Y28" i="31"/>
  <c r="Z28" i="31"/>
  <c r="AA28" i="31"/>
  <c r="AB28" i="31"/>
  <c r="AC28" i="31"/>
  <c r="AD28" i="31"/>
  <c r="AE28" i="31"/>
  <c r="AF28" i="31"/>
  <c r="AG28" i="31"/>
  <c r="AH28" i="31"/>
  <c r="AI28" i="31"/>
  <c r="AJ28" i="31"/>
  <c r="AK28" i="31"/>
  <c r="AL28" i="31"/>
  <c r="AM28" i="31"/>
  <c r="AN28" i="31"/>
  <c r="AO28" i="31"/>
  <c r="AP28" i="31"/>
  <c r="AQ28" i="31"/>
  <c r="AR28" i="31"/>
  <c r="AS28" i="31"/>
  <c r="AT28" i="31"/>
  <c r="AU28" i="31"/>
  <c r="AV28" i="31"/>
  <c r="AW28" i="31"/>
  <c r="AX28" i="31"/>
  <c r="AY28" i="31"/>
  <c r="AZ28" i="31"/>
  <c r="BA28" i="31"/>
  <c r="BB28" i="31"/>
  <c r="BC28" i="31"/>
  <c r="I29" i="31"/>
  <c r="J29" i="31"/>
  <c r="K29" i="31"/>
  <c r="L29" i="31"/>
  <c r="M29" i="31"/>
  <c r="N29" i="31"/>
  <c r="O29" i="31"/>
  <c r="P29" i="31"/>
  <c r="Q29" i="31"/>
  <c r="R29" i="31"/>
  <c r="S29" i="31"/>
  <c r="T29" i="31"/>
  <c r="U29" i="31"/>
  <c r="V29" i="31"/>
  <c r="W29" i="31"/>
  <c r="X29" i="31"/>
  <c r="Y29" i="31"/>
  <c r="Z29" i="31"/>
  <c r="AA29" i="31"/>
  <c r="AB29" i="31"/>
  <c r="AC29" i="31"/>
  <c r="AD29" i="31"/>
  <c r="AE29" i="31"/>
  <c r="AF29" i="31"/>
  <c r="AG29" i="31"/>
  <c r="AH29" i="31"/>
  <c r="AI29" i="31"/>
  <c r="AJ29" i="31"/>
  <c r="AK29" i="31"/>
  <c r="AL29" i="31"/>
  <c r="AM29" i="31"/>
  <c r="AN29" i="31"/>
  <c r="AO29" i="31"/>
  <c r="AP29" i="31"/>
  <c r="AQ29" i="31"/>
  <c r="AR29" i="31"/>
  <c r="AS29" i="31"/>
  <c r="AT29" i="31"/>
  <c r="AU29" i="31"/>
  <c r="AV29" i="31"/>
  <c r="AW29" i="31"/>
  <c r="AX29" i="31"/>
  <c r="AY29" i="31"/>
  <c r="AZ29" i="31"/>
  <c r="BA29" i="31"/>
  <c r="BB29" i="31"/>
  <c r="BC29" i="31"/>
  <c r="I30" i="31"/>
  <c r="J30" i="31"/>
  <c r="K30" i="31"/>
  <c r="L30" i="31"/>
  <c r="M30" i="31"/>
  <c r="N30" i="31"/>
  <c r="O30" i="31"/>
  <c r="P30" i="31"/>
  <c r="Q30" i="31"/>
  <c r="R30" i="31"/>
  <c r="S30" i="31"/>
  <c r="T30" i="31"/>
  <c r="U30" i="31"/>
  <c r="V30" i="31"/>
  <c r="W30" i="31"/>
  <c r="X30" i="31"/>
  <c r="Y30" i="31"/>
  <c r="Z30" i="31"/>
  <c r="AA30" i="31"/>
  <c r="AB30" i="31"/>
  <c r="AC30" i="31"/>
  <c r="AD30" i="31"/>
  <c r="AE30" i="31"/>
  <c r="AF30" i="31"/>
  <c r="AG30" i="31"/>
  <c r="AH30" i="31"/>
  <c r="AI30" i="31"/>
  <c r="AJ30" i="31"/>
  <c r="AK30" i="31"/>
  <c r="AL30" i="31"/>
  <c r="AM30" i="31"/>
  <c r="AN30" i="31"/>
  <c r="AO30" i="31"/>
  <c r="AP30" i="31"/>
  <c r="AQ30" i="31"/>
  <c r="AR30" i="31"/>
  <c r="AS30" i="31"/>
  <c r="AT30" i="31"/>
  <c r="AU30" i="31"/>
  <c r="AV30" i="31"/>
  <c r="AW30" i="31"/>
  <c r="AX30" i="31"/>
  <c r="AY30" i="31"/>
  <c r="AZ30" i="31"/>
  <c r="BA30" i="31"/>
  <c r="BB30" i="31"/>
  <c r="BC30" i="31"/>
  <c r="I31" i="31"/>
  <c r="J31" i="31"/>
  <c r="K31" i="31"/>
  <c r="L31" i="31"/>
  <c r="M31" i="31"/>
  <c r="N31" i="31"/>
  <c r="O31" i="31"/>
  <c r="P31" i="31"/>
  <c r="Q31" i="31"/>
  <c r="R31" i="31"/>
  <c r="S31" i="31"/>
  <c r="T31" i="31"/>
  <c r="U31" i="31"/>
  <c r="V31" i="31"/>
  <c r="W31" i="31"/>
  <c r="X31" i="31"/>
  <c r="Y31" i="31"/>
  <c r="Z31" i="31"/>
  <c r="AA31" i="31"/>
  <c r="AB31" i="31"/>
  <c r="AC31" i="31"/>
  <c r="AD31" i="31"/>
  <c r="AE31" i="31"/>
  <c r="AF31" i="31"/>
  <c r="AG31" i="31"/>
  <c r="AH31" i="31"/>
  <c r="AI31" i="31"/>
  <c r="AJ31" i="31"/>
  <c r="AK31" i="31"/>
  <c r="AL31" i="31"/>
  <c r="AM31" i="31"/>
  <c r="AN31" i="31"/>
  <c r="AO31" i="31"/>
  <c r="AP31" i="31"/>
  <c r="AQ31" i="31"/>
  <c r="AR31" i="31"/>
  <c r="AS31" i="31"/>
  <c r="AT31" i="31"/>
  <c r="AU31" i="31"/>
  <c r="AV31" i="31"/>
  <c r="AW31" i="31"/>
  <c r="AX31" i="31"/>
  <c r="AY31" i="31"/>
  <c r="AZ31" i="31"/>
  <c r="BA31" i="31"/>
  <c r="BB31" i="31"/>
  <c r="BC31" i="31"/>
  <c r="I32" i="31"/>
  <c r="J32" i="31"/>
  <c r="K32" i="31"/>
  <c r="L32" i="31"/>
  <c r="M32" i="31"/>
  <c r="N32" i="31"/>
  <c r="O32" i="31"/>
  <c r="P32" i="31"/>
  <c r="Q32" i="31"/>
  <c r="R32" i="31"/>
  <c r="S32" i="31"/>
  <c r="T32" i="31"/>
  <c r="U32" i="31"/>
  <c r="V32" i="31"/>
  <c r="W32" i="31"/>
  <c r="X32" i="31"/>
  <c r="Y32" i="31"/>
  <c r="Z32" i="31"/>
  <c r="AA32" i="31"/>
  <c r="AB32" i="31"/>
  <c r="AC32" i="31"/>
  <c r="AD32" i="31"/>
  <c r="AE32" i="31"/>
  <c r="AF32" i="31"/>
  <c r="AG32" i="31"/>
  <c r="AH32" i="31"/>
  <c r="AI32" i="31"/>
  <c r="AJ32" i="31"/>
  <c r="AK32" i="31"/>
  <c r="AL32" i="31"/>
  <c r="AM32" i="31"/>
  <c r="AN32" i="31"/>
  <c r="AO32" i="31"/>
  <c r="AP32" i="31"/>
  <c r="AQ32" i="31"/>
  <c r="AR32" i="31"/>
  <c r="AS32" i="31"/>
  <c r="AT32" i="31"/>
  <c r="AU32" i="31"/>
  <c r="AV32" i="31"/>
  <c r="AW32" i="31"/>
  <c r="AX32" i="31"/>
  <c r="AY32" i="31"/>
  <c r="AZ32" i="31"/>
  <c r="BA32" i="31"/>
  <c r="BB32" i="31"/>
  <c r="BC32" i="31"/>
  <c r="I33" i="31"/>
  <c r="J33" i="31"/>
  <c r="K33" i="31"/>
  <c r="L33" i="31"/>
  <c r="M33" i="31"/>
  <c r="N33" i="31"/>
  <c r="O33" i="31"/>
  <c r="P33" i="31"/>
  <c r="Q33" i="31"/>
  <c r="R33" i="31"/>
  <c r="S33" i="31"/>
  <c r="T33" i="31"/>
  <c r="U33" i="31"/>
  <c r="V33" i="31"/>
  <c r="W33" i="31"/>
  <c r="X33" i="31"/>
  <c r="Y33" i="31"/>
  <c r="Z33" i="31"/>
  <c r="AA33" i="31"/>
  <c r="AB33" i="31"/>
  <c r="AC33" i="31"/>
  <c r="AD33" i="31"/>
  <c r="AE33" i="31"/>
  <c r="AF33" i="31"/>
  <c r="AG33" i="31"/>
  <c r="AH33" i="31"/>
  <c r="AI33" i="31"/>
  <c r="AJ33" i="31"/>
  <c r="AK33" i="31"/>
  <c r="AL33" i="31"/>
  <c r="AM33" i="31"/>
  <c r="AN33" i="31"/>
  <c r="AO33" i="31"/>
  <c r="AP33" i="31"/>
  <c r="AQ33" i="31"/>
  <c r="AR33" i="31"/>
  <c r="AS33" i="31"/>
  <c r="AT33" i="31"/>
  <c r="AU33" i="31"/>
  <c r="AV33" i="31"/>
  <c r="AW33" i="31"/>
  <c r="AX33" i="31"/>
  <c r="AY33" i="31"/>
  <c r="AZ33" i="31"/>
  <c r="BA33" i="31"/>
  <c r="BB33" i="31"/>
  <c r="BC33" i="31"/>
  <c r="I34" i="31"/>
  <c r="J34" i="31"/>
  <c r="K34" i="31"/>
  <c r="L34" i="31"/>
  <c r="M34" i="31"/>
  <c r="N34" i="31"/>
  <c r="O34" i="31"/>
  <c r="P34" i="31"/>
  <c r="Q34" i="31"/>
  <c r="R34" i="31"/>
  <c r="S34" i="31"/>
  <c r="T34" i="31"/>
  <c r="U34" i="31"/>
  <c r="V34" i="31"/>
  <c r="W34" i="31"/>
  <c r="X34" i="31"/>
  <c r="Y34" i="31"/>
  <c r="Z34" i="31"/>
  <c r="AA34" i="31"/>
  <c r="AB34" i="31"/>
  <c r="AC34" i="31"/>
  <c r="AD34" i="31"/>
  <c r="AE34" i="31"/>
  <c r="AF34" i="31"/>
  <c r="AG34" i="31"/>
  <c r="AH34" i="31"/>
  <c r="AI34" i="31"/>
  <c r="AJ34" i="31"/>
  <c r="AK34" i="31"/>
  <c r="AL34" i="31"/>
  <c r="AM34" i="31"/>
  <c r="AN34" i="31"/>
  <c r="AO34" i="31"/>
  <c r="AP34" i="31"/>
  <c r="AQ34" i="31"/>
  <c r="AR34" i="31"/>
  <c r="AS34" i="31"/>
  <c r="AT34" i="31"/>
  <c r="AU34" i="31"/>
  <c r="AV34" i="31"/>
  <c r="AW34" i="31"/>
  <c r="AX34" i="31"/>
  <c r="AY34" i="31"/>
  <c r="AZ34" i="31"/>
  <c r="BA34" i="31"/>
  <c r="BB34" i="31"/>
  <c r="BC34" i="31"/>
  <c r="I35" i="31"/>
  <c r="J35" i="31"/>
  <c r="K35" i="31"/>
  <c r="L35" i="31"/>
  <c r="M35" i="31"/>
  <c r="N35" i="31"/>
  <c r="O35" i="31"/>
  <c r="P35" i="31"/>
  <c r="Q35" i="31"/>
  <c r="R35" i="31"/>
  <c r="S35" i="31"/>
  <c r="T35" i="31"/>
  <c r="U35" i="31"/>
  <c r="V35" i="31"/>
  <c r="W35" i="31"/>
  <c r="X35" i="31"/>
  <c r="Y35" i="31"/>
  <c r="Z35" i="31"/>
  <c r="AA35" i="31"/>
  <c r="AB35" i="31"/>
  <c r="AC35" i="31"/>
  <c r="AD35" i="31"/>
  <c r="AE35" i="31"/>
  <c r="AF35" i="31"/>
  <c r="AG35" i="31"/>
  <c r="AH35" i="31"/>
  <c r="AI35" i="31"/>
  <c r="AJ35" i="31"/>
  <c r="AK35" i="31"/>
  <c r="AL35" i="31"/>
  <c r="AM35" i="31"/>
  <c r="AN35" i="31"/>
  <c r="AO35" i="31"/>
  <c r="AP35" i="31"/>
  <c r="AQ35" i="31"/>
  <c r="AR35" i="31"/>
  <c r="AS35" i="31"/>
  <c r="AT35" i="31"/>
  <c r="AU35" i="31"/>
  <c r="AV35" i="31"/>
  <c r="AW35" i="31"/>
  <c r="AX35" i="31"/>
  <c r="AY35" i="31"/>
  <c r="AZ35" i="31"/>
  <c r="BA35" i="31"/>
  <c r="BB35" i="31"/>
  <c r="BC35" i="31"/>
  <c r="I36" i="31"/>
  <c r="J36" i="31"/>
  <c r="K36" i="31"/>
  <c r="L36" i="31"/>
  <c r="M36" i="31"/>
  <c r="N36" i="31"/>
  <c r="O36" i="31"/>
  <c r="P36" i="31"/>
  <c r="Q36" i="31"/>
  <c r="R36" i="31"/>
  <c r="S36" i="31"/>
  <c r="T36" i="31"/>
  <c r="U36" i="31"/>
  <c r="V36" i="31"/>
  <c r="W36" i="31"/>
  <c r="X36" i="31"/>
  <c r="Y36" i="31"/>
  <c r="Z36" i="31"/>
  <c r="AA36" i="31"/>
  <c r="AB36" i="31"/>
  <c r="AC36" i="31"/>
  <c r="AD36" i="31"/>
  <c r="AE36" i="31"/>
  <c r="AF36" i="31"/>
  <c r="AG36" i="31"/>
  <c r="AH36" i="31"/>
  <c r="AI36" i="31"/>
  <c r="AJ36" i="31"/>
  <c r="AK36" i="31"/>
  <c r="AL36" i="31"/>
  <c r="AM36" i="31"/>
  <c r="AN36" i="31"/>
  <c r="AO36" i="31"/>
  <c r="AP36" i="31"/>
  <c r="AQ36" i="31"/>
  <c r="AR36" i="31"/>
  <c r="AS36" i="31"/>
  <c r="AT36" i="31"/>
  <c r="AU36" i="31"/>
  <c r="AV36" i="31"/>
  <c r="AW36" i="31"/>
  <c r="AX36" i="31"/>
  <c r="AY36" i="31"/>
  <c r="AZ36" i="31"/>
  <c r="BA36" i="31"/>
  <c r="BB36" i="31"/>
  <c r="BC36" i="31"/>
  <c r="I37" i="31"/>
  <c r="J37" i="31"/>
  <c r="K37" i="31"/>
  <c r="L37" i="31"/>
  <c r="M37" i="31"/>
  <c r="N37" i="31"/>
  <c r="O37" i="31"/>
  <c r="P37" i="31"/>
  <c r="Q37" i="31"/>
  <c r="R37" i="31"/>
  <c r="S37" i="31"/>
  <c r="T37" i="31"/>
  <c r="U37" i="31"/>
  <c r="V37" i="31"/>
  <c r="W37" i="31"/>
  <c r="X37" i="31"/>
  <c r="Y37" i="31"/>
  <c r="Z37" i="31"/>
  <c r="AA37" i="31"/>
  <c r="AB37" i="31"/>
  <c r="AC37" i="31"/>
  <c r="AD37" i="31"/>
  <c r="AE37" i="31"/>
  <c r="AF37" i="31"/>
  <c r="AG37" i="31"/>
  <c r="AH37" i="31"/>
  <c r="AI37" i="31"/>
  <c r="AJ37" i="31"/>
  <c r="AK37" i="31"/>
  <c r="AL37" i="31"/>
  <c r="AM37" i="31"/>
  <c r="AN37" i="31"/>
  <c r="AO37" i="31"/>
  <c r="AP37" i="31"/>
  <c r="AQ37" i="31"/>
  <c r="AR37" i="31"/>
  <c r="AS37" i="31"/>
  <c r="AT37" i="31"/>
  <c r="AU37" i="31"/>
  <c r="AV37" i="31"/>
  <c r="AW37" i="31"/>
  <c r="AX37" i="31"/>
  <c r="AY37" i="31"/>
  <c r="AZ37" i="31"/>
  <c r="BA37" i="31"/>
  <c r="BB37" i="31"/>
  <c r="BC37" i="31"/>
  <c r="I38" i="31"/>
  <c r="J38" i="31"/>
  <c r="K38" i="31"/>
  <c r="L38" i="31"/>
  <c r="M38" i="31"/>
  <c r="N38" i="31"/>
  <c r="O38" i="31"/>
  <c r="P38" i="31"/>
  <c r="Q38" i="31"/>
  <c r="R38" i="31"/>
  <c r="S38" i="31"/>
  <c r="T38" i="31"/>
  <c r="U38" i="31"/>
  <c r="V38" i="31"/>
  <c r="W38" i="31"/>
  <c r="X38" i="31"/>
  <c r="Y38" i="31"/>
  <c r="Z38" i="31"/>
  <c r="AA38" i="31"/>
  <c r="AB38" i="31"/>
  <c r="AC38" i="31"/>
  <c r="AD38" i="31"/>
  <c r="AE38" i="31"/>
  <c r="AF38" i="31"/>
  <c r="AG38" i="31"/>
  <c r="AH38" i="31"/>
  <c r="AI38" i="31"/>
  <c r="AJ38" i="31"/>
  <c r="AK38" i="31"/>
  <c r="AL38" i="31"/>
  <c r="AM38" i="31"/>
  <c r="AN38" i="31"/>
  <c r="AO38" i="31"/>
  <c r="AP38" i="31"/>
  <c r="AQ38" i="31"/>
  <c r="AR38" i="31"/>
  <c r="AS38" i="31"/>
  <c r="AT38" i="31"/>
  <c r="AU38" i="31"/>
  <c r="AV38" i="31"/>
  <c r="AW38" i="31"/>
  <c r="AX38" i="31"/>
  <c r="AY38" i="31"/>
  <c r="AZ38" i="31"/>
  <c r="BA38" i="31"/>
  <c r="BB38" i="31"/>
  <c r="BC38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AR39" i="31"/>
  <c r="AS39" i="31"/>
  <c r="AT39" i="31"/>
  <c r="AU39" i="31"/>
  <c r="AV39" i="31"/>
  <c r="AW39" i="31"/>
  <c r="AX39" i="31"/>
  <c r="AY39" i="31"/>
  <c r="AZ39" i="31"/>
  <c r="BA39" i="31"/>
  <c r="BB39" i="31"/>
  <c r="BC39" i="31"/>
  <c r="I40" i="31"/>
  <c r="J40" i="31"/>
  <c r="K40" i="31"/>
  <c r="L40" i="31"/>
  <c r="M40" i="31"/>
  <c r="N40" i="31"/>
  <c r="O40" i="31"/>
  <c r="P40" i="31"/>
  <c r="Q40" i="31"/>
  <c r="R40" i="31"/>
  <c r="S40" i="31"/>
  <c r="T40" i="31"/>
  <c r="U40" i="31"/>
  <c r="V40" i="31"/>
  <c r="W40" i="31"/>
  <c r="X40" i="31"/>
  <c r="Y40" i="31"/>
  <c r="Z40" i="31"/>
  <c r="AA40" i="31"/>
  <c r="AB40" i="31"/>
  <c r="AC40" i="31"/>
  <c r="AD40" i="31"/>
  <c r="AE40" i="31"/>
  <c r="AF40" i="31"/>
  <c r="AG40" i="31"/>
  <c r="AH40" i="31"/>
  <c r="AI40" i="31"/>
  <c r="AJ40" i="31"/>
  <c r="AK40" i="31"/>
  <c r="AL40" i="31"/>
  <c r="AM40" i="31"/>
  <c r="AN40" i="31"/>
  <c r="AO40" i="31"/>
  <c r="AP40" i="31"/>
  <c r="AQ40" i="31"/>
  <c r="AR40" i="31"/>
  <c r="AS40" i="31"/>
  <c r="AT40" i="31"/>
  <c r="AU40" i="31"/>
  <c r="AV40" i="31"/>
  <c r="AW40" i="31"/>
  <c r="AX40" i="31"/>
  <c r="AY40" i="31"/>
  <c r="AZ40" i="31"/>
  <c r="BA40" i="31"/>
  <c r="BB40" i="31"/>
  <c r="BC40" i="31"/>
  <c r="I41" i="31"/>
  <c r="J41" i="31"/>
  <c r="K41" i="31"/>
  <c r="L41" i="31"/>
  <c r="M41" i="31"/>
  <c r="N41" i="31"/>
  <c r="O41" i="31"/>
  <c r="P41" i="31"/>
  <c r="Q41" i="31"/>
  <c r="R41" i="31"/>
  <c r="S41" i="31"/>
  <c r="T41" i="31"/>
  <c r="U41" i="31"/>
  <c r="V41" i="31"/>
  <c r="W41" i="31"/>
  <c r="X41" i="31"/>
  <c r="Y41" i="31"/>
  <c r="Z41" i="31"/>
  <c r="AA41" i="31"/>
  <c r="AB41" i="31"/>
  <c r="AC41" i="31"/>
  <c r="AD41" i="31"/>
  <c r="AE41" i="31"/>
  <c r="AF41" i="31"/>
  <c r="AG41" i="31"/>
  <c r="AH41" i="31"/>
  <c r="AI41" i="31"/>
  <c r="AJ41" i="31"/>
  <c r="AK41" i="31"/>
  <c r="AL41" i="31"/>
  <c r="AM41" i="31"/>
  <c r="AN41" i="31"/>
  <c r="AO41" i="31"/>
  <c r="AP41" i="31"/>
  <c r="AQ41" i="31"/>
  <c r="AR41" i="31"/>
  <c r="AS41" i="31"/>
  <c r="AT41" i="31"/>
  <c r="AU41" i="31"/>
  <c r="AV41" i="31"/>
  <c r="AW41" i="31"/>
  <c r="AX41" i="31"/>
  <c r="AY41" i="31"/>
  <c r="AZ41" i="31"/>
  <c r="BA41" i="31"/>
  <c r="BB41" i="31"/>
  <c r="BC41" i="31"/>
  <c r="I42" i="31"/>
  <c r="J42" i="31"/>
  <c r="K42" i="31"/>
  <c r="L42" i="31"/>
  <c r="M42" i="31"/>
  <c r="N42" i="31"/>
  <c r="O42" i="31"/>
  <c r="P42" i="31"/>
  <c r="Q42" i="31"/>
  <c r="R42" i="31"/>
  <c r="S42" i="31"/>
  <c r="T42" i="31"/>
  <c r="U42" i="31"/>
  <c r="V42" i="31"/>
  <c r="W42" i="31"/>
  <c r="X42" i="31"/>
  <c r="Y42" i="31"/>
  <c r="Z42" i="31"/>
  <c r="AA42" i="31"/>
  <c r="AB42" i="31"/>
  <c r="AC42" i="31"/>
  <c r="AD42" i="31"/>
  <c r="AE42" i="31"/>
  <c r="AF42" i="31"/>
  <c r="AG42" i="31"/>
  <c r="AH42" i="31"/>
  <c r="AI42" i="31"/>
  <c r="AJ42" i="31"/>
  <c r="AK42" i="31"/>
  <c r="AL42" i="31"/>
  <c r="AM42" i="31"/>
  <c r="AN42" i="31"/>
  <c r="AO42" i="31"/>
  <c r="AP42" i="31"/>
  <c r="AQ42" i="31"/>
  <c r="AR42" i="31"/>
  <c r="AS42" i="31"/>
  <c r="AT42" i="31"/>
  <c r="AU42" i="31"/>
  <c r="AV42" i="31"/>
  <c r="AW42" i="31"/>
  <c r="AX42" i="31"/>
  <c r="AY42" i="31"/>
  <c r="AZ42" i="31"/>
  <c r="BA42" i="31"/>
  <c r="BB42" i="31"/>
  <c r="BC42" i="31"/>
  <c r="I43" i="31"/>
  <c r="J43" i="31"/>
  <c r="K43" i="31"/>
  <c r="L43" i="31"/>
  <c r="M43" i="31"/>
  <c r="N43" i="31"/>
  <c r="O43" i="31"/>
  <c r="P43" i="31"/>
  <c r="Q43" i="31"/>
  <c r="R43" i="31"/>
  <c r="S43" i="31"/>
  <c r="T43" i="31"/>
  <c r="U43" i="31"/>
  <c r="V43" i="31"/>
  <c r="W43" i="31"/>
  <c r="X43" i="31"/>
  <c r="Y43" i="31"/>
  <c r="Z43" i="31"/>
  <c r="AA43" i="31"/>
  <c r="AB43" i="31"/>
  <c r="AC43" i="31"/>
  <c r="AD43" i="31"/>
  <c r="AE43" i="31"/>
  <c r="AF43" i="31"/>
  <c r="AG43" i="31"/>
  <c r="AH43" i="31"/>
  <c r="AI43" i="31"/>
  <c r="AJ43" i="31"/>
  <c r="AK43" i="31"/>
  <c r="AL43" i="31"/>
  <c r="AM43" i="31"/>
  <c r="AN43" i="31"/>
  <c r="AO43" i="31"/>
  <c r="AP43" i="31"/>
  <c r="AQ43" i="31"/>
  <c r="AR43" i="31"/>
  <c r="AS43" i="31"/>
  <c r="AT43" i="31"/>
  <c r="AU43" i="31"/>
  <c r="AV43" i="31"/>
  <c r="AW43" i="31"/>
  <c r="AX43" i="31"/>
  <c r="AY43" i="31"/>
  <c r="AZ43" i="31"/>
  <c r="BA43" i="31"/>
  <c r="BB43" i="31"/>
  <c r="BC43" i="31"/>
  <c r="H26" i="31"/>
  <c r="H27" i="31"/>
  <c r="H28" i="31"/>
  <c r="H29" i="31"/>
  <c r="H30" i="31"/>
  <c r="H31" i="31"/>
  <c r="H32" i="31"/>
  <c r="H33" i="31"/>
  <c r="H34" i="31"/>
  <c r="H35" i="31"/>
  <c r="H36" i="31"/>
  <c r="H37" i="31"/>
  <c r="H38" i="31"/>
  <c r="H39" i="31"/>
  <c r="H40" i="31"/>
  <c r="H41" i="31"/>
  <c r="H42" i="31"/>
  <c r="H43" i="31"/>
  <c r="H25" i="31"/>
  <c r="E52" i="16"/>
  <c r="D52" i="16"/>
  <c r="C52" i="16"/>
  <c r="B52" i="16"/>
  <c r="E50" i="16"/>
  <c r="D50" i="16"/>
  <c r="C50" i="16"/>
  <c r="B50" i="16"/>
  <c r="A57" i="16"/>
  <c r="A58" i="16"/>
  <c r="A51" i="16"/>
  <c r="A52" i="16"/>
  <c r="A54" i="16"/>
  <c r="A35" i="16"/>
  <c r="A36" i="16"/>
  <c r="A37" i="16"/>
  <c r="A40" i="16"/>
  <c r="A41" i="16"/>
  <c r="A43" i="16"/>
  <c r="A45" i="16"/>
  <c r="A46" i="16"/>
  <c r="A47" i="16"/>
  <c r="A49" i="16"/>
  <c r="A50" i="16"/>
  <c r="A9" i="16"/>
  <c r="A11" i="16"/>
  <c r="A14" i="16"/>
  <c r="A17" i="16"/>
  <c r="A21" i="16"/>
  <c r="A25" i="16"/>
  <c r="A3" i="16"/>
  <c r="A4" i="16"/>
  <c r="I54" i="33"/>
  <c r="G62" i="33"/>
  <c r="F65" i="33"/>
  <c r="A28" i="33"/>
  <c r="A50" i="33"/>
  <c r="A73" i="33"/>
  <c r="A29" i="33"/>
  <c r="A51" i="33"/>
  <c r="A74" i="33"/>
  <c r="A30" i="33"/>
  <c r="A52" i="33"/>
  <c r="A75" i="33"/>
  <c r="A31" i="33"/>
  <c r="A53" i="33"/>
  <c r="A76" i="33"/>
  <c r="A32" i="33"/>
  <c r="A54" i="33"/>
  <c r="A77" i="33"/>
  <c r="A33" i="33"/>
  <c r="A55" i="33"/>
  <c r="A78" i="33"/>
  <c r="A34" i="33"/>
  <c r="A56" i="33"/>
  <c r="A79" i="33"/>
  <c r="A35" i="33"/>
  <c r="A57" i="33"/>
  <c r="A80" i="33"/>
  <c r="A36" i="33"/>
  <c r="A58" i="33"/>
  <c r="A81" i="33"/>
  <c r="A37" i="33"/>
  <c r="A59" i="33"/>
  <c r="A82" i="33"/>
  <c r="A38" i="33"/>
  <c r="A60" i="33"/>
  <c r="A83" i="33"/>
  <c r="A39" i="33"/>
  <c r="A61" i="33"/>
  <c r="A84" i="33"/>
  <c r="A40" i="33"/>
  <c r="A62" i="33"/>
  <c r="A85" i="33"/>
  <c r="A41" i="33"/>
  <c r="A63" i="33"/>
  <c r="A86" i="33"/>
  <c r="A42" i="33"/>
  <c r="A64" i="33"/>
  <c r="A87" i="33"/>
  <c r="A43" i="33"/>
  <c r="A65" i="33"/>
  <c r="A88" i="33"/>
  <c r="A44" i="33"/>
  <c r="A66" i="33"/>
  <c r="A89" i="33"/>
  <c r="A45" i="33"/>
  <c r="A67" i="33"/>
  <c r="A90" i="33"/>
  <c r="A46" i="33"/>
  <c r="A68" i="33"/>
  <c r="A91" i="33"/>
  <c r="A27" i="33"/>
  <c r="A49" i="33"/>
  <c r="A72" i="33"/>
  <c r="B82" i="11"/>
  <c r="C82" i="11"/>
  <c r="D6" i="24"/>
  <c r="H16" i="17"/>
  <c r="F6" i="24"/>
  <c r="J16" i="17"/>
  <c r="G6" i="24"/>
  <c r="K16" i="17"/>
  <c r="H6" i="24"/>
  <c r="L16" i="17"/>
  <c r="I6" i="24"/>
  <c r="M16" i="17"/>
  <c r="J6" i="24"/>
  <c r="N16" i="17"/>
  <c r="K6" i="24"/>
  <c r="O16" i="17"/>
  <c r="L6" i="24"/>
  <c r="P16" i="17"/>
  <c r="M6" i="24"/>
  <c r="Q16" i="17"/>
  <c r="N6" i="24"/>
  <c r="R16" i="17"/>
  <c r="O6" i="24"/>
  <c r="S16" i="17"/>
  <c r="P6" i="24"/>
  <c r="T16" i="17"/>
  <c r="Q6" i="24"/>
  <c r="U16" i="17"/>
  <c r="R6" i="24"/>
  <c r="V16" i="17"/>
  <c r="S6" i="24"/>
  <c r="W16" i="17"/>
  <c r="T6" i="24"/>
  <c r="X16" i="17"/>
  <c r="U6" i="24"/>
  <c r="Y16" i="17"/>
  <c r="V6" i="24"/>
  <c r="Z16" i="17"/>
  <c r="W6" i="24"/>
  <c r="AA16" i="17"/>
  <c r="X6" i="24"/>
  <c r="AB16" i="17"/>
  <c r="Y6" i="24"/>
  <c r="AC16" i="17"/>
  <c r="Z6" i="24"/>
  <c r="AD16" i="17"/>
  <c r="AA6" i="24"/>
  <c r="AE16" i="17"/>
  <c r="AB6" i="24"/>
  <c r="AF16" i="17"/>
  <c r="AC6" i="24"/>
  <c r="AG16" i="17"/>
  <c r="AD6" i="24"/>
  <c r="AH16" i="17"/>
  <c r="AE6" i="24"/>
  <c r="AI16" i="17"/>
  <c r="AF6" i="24"/>
  <c r="AJ16" i="17"/>
  <c r="AG6" i="24"/>
  <c r="AK16" i="17"/>
  <c r="AH6" i="24"/>
  <c r="AL16" i="17"/>
  <c r="AI6" i="24"/>
  <c r="AM16" i="17"/>
  <c r="AJ6" i="24"/>
  <c r="AN16" i="17"/>
  <c r="AK6" i="24"/>
  <c r="AO16" i="17"/>
  <c r="AL6" i="24"/>
  <c r="AP16" i="17"/>
  <c r="AM6" i="24"/>
  <c r="AQ16" i="17"/>
  <c r="AN6" i="24"/>
  <c r="AR16" i="17"/>
  <c r="AO6" i="24"/>
  <c r="AS16" i="17"/>
  <c r="AP6" i="24"/>
  <c r="AT16" i="17"/>
  <c r="AQ6" i="24"/>
  <c r="AU16" i="17"/>
  <c r="AR6" i="24"/>
  <c r="AV16" i="17"/>
  <c r="AS6" i="24"/>
  <c r="AW16" i="17"/>
  <c r="AT6" i="24"/>
  <c r="AX16" i="17"/>
  <c r="AU6" i="24"/>
  <c r="AY16" i="17"/>
  <c r="AV6" i="24"/>
  <c r="AZ16" i="17"/>
  <c r="AW6" i="24"/>
  <c r="BA16" i="17"/>
  <c r="AX6" i="24"/>
  <c r="BB16" i="17"/>
  <c r="D29" i="34"/>
  <c r="C5" i="21"/>
  <c r="C88" i="21"/>
  <c r="C6" i="21"/>
  <c r="C89" i="21"/>
  <c r="C7" i="21"/>
  <c r="C90" i="21"/>
  <c r="C8" i="21"/>
  <c r="C35" i="21"/>
  <c r="C63" i="21"/>
  <c r="AY221" i="34"/>
  <c r="AY198" i="34"/>
  <c r="AY175" i="34"/>
  <c r="AY152" i="34"/>
  <c r="AY129" i="34"/>
  <c r="AY83" i="34"/>
  <c r="AY106" i="34"/>
  <c r="AY60" i="34"/>
  <c r="AY37" i="34"/>
  <c r="AY14" i="34"/>
  <c r="B127" i="27"/>
  <c r="B133" i="27"/>
  <c r="C141" i="27"/>
  <c r="B135" i="27"/>
  <c r="B134" i="27"/>
  <c r="B130" i="27"/>
  <c r="D141" i="27"/>
  <c r="E141" i="27"/>
  <c r="F141" i="27"/>
  <c r="G141" i="27"/>
  <c r="H141" i="27"/>
  <c r="I141" i="27"/>
  <c r="J141" i="27"/>
  <c r="K141" i="27"/>
  <c r="L141" i="27"/>
  <c r="M141" i="27"/>
  <c r="N141" i="27"/>
  <c r="O141" i="27"/>
  <c r="P141" i="27"/>
  <c r="Q141" i="27"/>
  <c r="R141" i="27"/>
  <c r="S141" i="27"/>
  <c r="T141" i="27"/>
  <c r="U141" i="27"/>
  <c r="V141" i="27"/>
  <c r="W141" i="27"/>
  <c r="X141" i="27"/>
  <c r="Y141" i="27"/>
  <c r="Z141" i="27"/>
  <c r="AA141" i="27"/>
  <c r="AB141" i="27"/>
  <c r="AC141" i="27"/>
  <c r="AD141" i="27"/>
  <c r="AE141" i="27"/>
  <c r="AF141" i="27"/>
  <c r="AG141" i="27"/>
  <c r="AH141" i="27"/>
  <c r="AI141" i="27"/>
  <c r="AJ141" i="27"/>
  <c r="AK141" i="27"/>
  <c r="AL141" i="27"/>
  <c r="AM141" i="27"/>
  <c r="AN141" i="27"/>
  <c r="AO141" i="27"/>
  <c r="AP141" i="27"/>
  <c r="AQ141" i="27"/>
  <c r="AR141" i="27"/>
  <c r="AS141" i="27"/>
  <c r="AT141" i="27"/>
  <c r="AU141" i="27"/>
  <c r="AV141" i="27"/>
  <c r="AW141" i="27"/>
  <c r="AX141" i="27"/>
  <c r="B65" i="27"/>
  <c r="B71" i="27"/>
  <c r="C79" i="27"/>
  <c r="C108" i="27"/>
  <c r="B73" i="27"/>
  <c r="B72" i="27"/>
  <c r="B68" i="27"/>
  <c r="D79" i="27"/>
  <c r="D108" i="27"/>
  <c r="E79" i="27"/>
  <c r="F79" i="27"/>
  <c r="G79" i="27"/>
  <c r="H79" i="27"/>
  <c r="I79" i="27"/>
  <c r="J79" i="27"/>
  <c r="K79" i="27"/>
  <c r="L79" i="27"/>
  <c r="M79" i="27"/>
  <c r="N79" i="27"/>
  <c r="O79" i="27"/>
  <c r="P79" i="27"/>
  <c r="Q79" i="27"/>
  <c r="R79" i="27"/>
  <c r="S79" i="27"/>
  <c r="T79" i="27"/>
  <c r="U79" i="27"/>
  <c r="V79" i="27"/>
  <c r="W79" i="27"/>
  <c r="X79" i="27"/>
  <c r="Y79" i="27"/>
  <c r="Z79" i="27"/>
  <c r="AA79" i="27"/>
  <c r="AB79" i="27"/>
  <c r="AC79" i="27"/>
  <c r="AD79" i="27"/>
  <c r="AE79" i="27"/>
  <c r="AF79" i="27"/>
  <c r="AG79" i="27"/>
  <c r="AH79" i="27"/>
  <c r="AI79" i="27"/>
  <c r="AJ79" i="27"/>
  <c r="AK79" i="27"/>
  <c r="AL79" i="27"/>
  <c r="AM79" i="27"/>
  <c r="AN79" i="27"/>
  <c r="AO79" i="27"/>
  <c r="AP79" i="27"/>
  <c r="AQ79" i="27"/>
  <c r="AR79" i="27"/>
  <c r="AS79" i="27"/>
  <c r="AT79" i="27"/>
  <c r="AU79" i="27"/>
  <c r="AV79" i="27"/>
  <c r="AW79" i="27"/>
  <c r="AX79" i="27"/>
  <c r="B3" i="27"/>
  <c r="C17" i="27"/>
  <c r="C45" i="27"/>
  <c r="B11" i="27"/>
  <c r="B10" i="27"/>
  <c r="B6" i="27"/>
  <c r="D17" i="27"/>
  <c r="E17" i="27"/>
  <c r="F17" i="27"/>
  <c r="G17" i="27"/>
  <c r="H17" i="27"/>
  <c r="I17" i="27"/>
  <c r="J17" i="27"/>
  <c r="K17" i="27"/>
  <c r="L17" i="27"/>
  <c r="M17" i="27"/>
  <c r="N17" i="27"/>
  <c r="O17" i="27"/>
  <c r="P17" i="27"/>
  <c r="Q17" i="27"/>
  <c r="R17" i="27"/>
  <c r="S17" i="27"/>
  <c r="T17" i="27"/>
  <c r="U17" i="27"/>
  <c r="V17" i="27"/>
  <c r="W17" i="27"/>
  <c r="X17" i="27"/>
  <c r="Y17" i="27"/>
  <c r="Z17" i="27"/>
  <c r="AA17" i="27"/>
  <c r="AB17" i="27"/>
  <c r="AC17" i="27"/>
  <c r="AD17" i="27"/>
  <c r="AE17" i="27"/>
  <c r="AF17" i="27"/>
  <c r="AG17" i="27"/>
  <c r="AH17" i="27"/>
  <c r="AI17" i="27"/>
  <c r="AJ17" i="27"/>
  <c r="AK17" i="27"/>
  <c r="AL17" i="27"/>
  <c r="AM17" i="27"/>
  <c r="AN17" i="27"/>
  <c r="AO17" i="27"/>
  <c r="AP17" i="27"/>
  <c r="AQ17" i="27"/>
  <c r="AR17" i="27"/>
  <c r="AS17" i="27"/>
  <c r="AT17" i="27"/>
  <c r="AU17" i="27"/>
  <c r="AV17" i="27"/>
  <c r="AW17" i="27"/>
  <c r="AX17" i="27"/>
  <c r="E68" i="15"/>
  <c r="E67" i="15"/>
  <c r="E65" i="15"/>
  <c r="B23" i="32"/>
  <c r="B47" i="32"/>
  <c r="B71" i="32"/>
  <c r="B22" i="32"/>
  <c r="B46" i="32"/>
  <c r="B70" i="32"/>
  <c r="B94" i="32"/>
  <c r="B118" i="32"/>
  <c r="B21" i="32"/>
  <c r="B45" i="32"/>
  <c r="B69" i="32"/>
  <c r="B93" i="32"/>
  <c r="B117" i="32"/>
  <c r="B20" i="32"/>
  <c r="B44" i="32"/>
  <c r="B68" i="32"/>
  <c r="B92" i="32"/>
  <c r="B116" i="32"/>
  <c r="B19" i="32"/>
  <c r="B43" i="32"/>
  <c r="B67" i="32"/>
  <c r="B91" i="32"/>
  <c r="B115" i="32"/>
  <c r="B18" i="32"/>
  <c r="B42" i="32"/>
  <c r="B66" i="32"/>
  <c r="B90" i="32"/>
  <c r="B114" i="32"/>
  <c r="B17" i="32"/>
  <c r="B41" i="32"/>
  <c r="B65" i="32"/>
  <c r="B89" i="32"/>
  <c r="B113" i="32"/>
  <c r="B16" i="32"/>
  <c r="B40" i="32"/>
  <c r="B64" i="32"/>
  <c r="B88" i="32"/>
  <c r="B112" i="32"/>
  <c r="B15" i="32"/>
  <c r="B39" i="32"/>
  <c r="B63" i="32"/>
  <c r="B87" i="32"/>
  <c r="B111" i="32"/>
  <c r="B14" i="32"/>
  <c r="B38" i="32"/>
  <c r="B62" i="32"/>
  <c r="B86" i="32"/>
  <c r="B110" i="32"/>
  <c r="B13" i="32"/>
  <c r="B37" i="32"/>
  <c r="B61" i="32"/>
  <c r="B85" i="32"/>
  <c r="B109" i="32"/>
  <c r="B12" i="32"/>
  <c r="B36" i="32"/>
  <c r="B60" i="32"/>
  <c r="B84" i="32"/>
  <c r="B108" i="32"/>
  <c r="B11" i="32"/>
  <c r="B35" i="32"/>
  <c r="B59" i="32"/>
  <c r="B83" i="32"/>
  <c r="B107" i="32"/>
  <c r="B10" i="32"/>
  <c r="B34" i="32"/>
  <c r="B58" i="32"/>
  <c r="B82" i="32"/>
  <c r="B106" i="32"/>
  <c r="B9" i="32"/>
  <c r="B33" i="32"/>
  <c r="B57" i="32"/>
  <c r="B81" i="32"/>
  <c r="B105" i="32"/>
  <c r="B8" i="32"/>
  <c r="B32" i="32"/>
  <c r="B56" i="32"/>
  <c r="B80" i="32"/>
  <c r="B104" i="32"/>
  <c r="B7" i="32"/>
  <c r="B31" i="32"/>
  <c r="B55" i="32"/>
  <c r="B6" i="32"/>
  <c r="B30" i="32"/>
  <c r="B54" i="32"/>
  <c r="B5" i="32"/>
  <c r="F5" i="32"/>
  <c r="F77" i="32"/>
  <c r="E5" i="32"/>
  <c r="F29" i="32"/>
  <c r="F6" i="32"/>
  <c r="F78" i="32"/>
  <c r="F102" i="32"/>
  <c r="E6" i="32"/>
  <c r="E30" i="32"/>
  <c r="F7" i="32"/>
  <c r="E7" i="32"/>
  <c r="F9" i="32"/>
  <c r="E9" i="32"/>
  <c r="F10" i="32"/>
  <c r="F82" i="32"/>
  <c r="E10" i="32"/>
  <c r="F11" i="32"/>
  <c r="F83" i="32"/>
  <c r="E11" i="32"/>
  <c r="F13" i="32"/>
  <c r="E13" i="32"/>
  <c r="E37" i="32"/>
  <c r="E61" i="32"/>
  <c r="F14" i="32"/>
  <c r="F86" i="32"/>
  <c r="E14" i="32"/>
  <c r="F15" i="32"/>
  <c r="E15" i="32"/>
  <c r="E39" i="32"/>
  <c r="E63" i="32"/>
  <c r="F16" i="32"/>
  <c r="F88" i="32"/>
  <c r="E16" i="32"/>
  <c r="F17" i="32"/>
  <c r="F89" i="32"/>
  <c r="E17" i="32"/>
  <c r="E41" i="32"/>
  <c r="F18" i="32"/>
  <c r="F90" i="32"/>
  <c r="E18" i="32"/>
  <c r="E42" i="32"/>
  <c r="F19" i="32"/>
  <c r="F91" i="32"/>
  <c r="E19" i="32"/>
  <c r="E43" i="32"/>
  <c r="F20" i="32"/>
  <c r="E20" i="32"/>
  <c r="F21" i="32"/>
  <c r="F93" i="32"/>
  <c r="E21" i="32"/>
  <c r="F22" i="32"/>
  <c r="F94" i="32"/>
  <c r="E22" i="32"/>
  <c r="F23" i="32"/>
  <c r="E23" i="32"/>
  <c r="E47" i="32"/>
  <c r="E71" i="32"/>
  <c r="F8" i="32"/>
  <c r="E8" i="32"/>
  <c r="F12" i="32"/>
  <c r="F84" i="32"/>
  <c r="E12" i="32"/>
  <c r="E36" i="32"/>
  <c r="B4" i="27"/>
  <c r="B5" i="27"/>
  <c r="B66" i="27"/>
  <c r="B67" i="27"/>
  <c r="B128" i="27"/>
  <c r="B129" i="27"/>
  <c r="G5" i="32"/>
  <c r="G6" i="32"/>
  <c r="G7" i="32"/>
  <c r="G9" i="32"/>
  <c r="G10" i="32"/>
  <c r="G11" i="32"/>
  <c r="G13" i="32"/>
  <c r="G14" i="32"/>
  <c r="G15" i="32"/>
  <c r="G16" i="32"/>
  <c r="G17" i="32"/>
  <c r="G18" i="32"/>
  <c r="G19" i="32"/>
  <c r="G20" i="32"/>
  <c r="G21" i="32"/>
  <c r="G22" i="32"/>
  <c r="G23" i="32"/>
  <c r="G8" i="32"/>
  <c r="G12" i="32"/>
  <c r="H5" i="32"/>
  <c r="H6" i="32"/>
  <c r="H7" i="32"/>
  <c r="H9" i="32"/>
  <c r="H10" i="32"/>
  <c r="H11" i="32"/>
  <c r="H13" i="32"/>
  <c r="H14" i="32"/>
  <c r="H15" i="32"/>
  <c r="H16" i="32"/>
  <c r="H17" i="32"/>
  <c r="H18" i="32"/>
  <c r="H19" i="32"/>
  <c r="H20" i="32"/>
  <c r="H21" i="32"/>
  <c r="H22" i="32"/>
  <c r="H23" i="32"/>
  <c r="H8" i="32"/>
  <c r="H12" i="32"/>
  <c r="I5" i="32"/>
  <c r="I6" i="32"/>
  <c r="I7" i="32"/>
  <c r="I9" i="32"/>
  <c r="I10" i="32"/>
  <c r="I11" i="32"/>
  <c r="I13" i="32"/>
  <c r="I14" i="32"/>
  <c r="I15" i="32"/>
  <c r="I16" i="32"/>
  <c r="I17" i="32"/>
  <c r="I18" i="32"/>
  <c r="I19" i="32"/>
  <c r="I20" i="32"/>
  <c r="I21" i="32"/>
  <c r="I22" i="32"/>
  <c r="I23" i="32"/>
  <c r="I8" i="32"/>
  <c r="I12" i="32"/>
  <c r="J5" i="32"/>
  <c r="J6" i="32"/>
  <c r="J7" i="32"/>
  <c r="J9" i="32"/>
  <c r="J10" i="32"/>
  <c r="J11" i="32"/>
  <c r="J13" i="32"/>
  <c r="J14" i="32"/>
  <c r="J15" i="32"/>
  <c r="J16" i="32"/>
  <c r="J17" i="32"/>
  <c r="J18" i="32"/>
  <c r="J19" i="32"/>
  <c r="J20" i="32"/>
  <c r="J21" i="32"/>
  <c r="J22" i="32"/>
  <c r="J23" i="32"/>
  <c r="J8" i="32"/>
  <c r="J12" i="32"/>
  <c r="K5" i="32"/>
  <c r="K6" i="32"/>
  <c r="K7" i="32"/>
  <c r="K9" i="32"/>
  <c r="K10" i="32"/>
  <c r="K11" i="32"/>
  <c r="K13" i="32"/>
  <c r="K14" i="32"/>
  <c r="K15" i="32"/>
  <c r="K16" i="32"/>
  <c r="K17" i="32"/>
  <c r="K18" i="32"/>
  <c r="K19" i="32"/>
  <c r="K20" i="32"/>
  <c r="K21" i="32"/>
  <c r="K22" i="32"/>
  <c r="K23" i="32"/>
  <c r="K8" i="32"/>
  <c r="K12" i="32"/>
  <c r="L5" i="32"/>
  <c r="L6" i="32"/>
  <c r="L7" i="32"/>
  <c r="L9" i="32"/>
  <c r="L10" i="32"/>
  <c r="L11" i="32"/>
  <c r="L13" i="32"/>
  <c r="L14" i="32"/>
  <c r="L15" i="32"/>
  <c r="L16" i="32"/>
  <c r="L17" i="32"/>
  <c r="L18" i="32"/>
  <c r="L19" i="32"/>
  <c r="L20" i="32"/>
  <c r="L21" i="32"/>
  <c r="L22" i="32"/>
  <c r="L23" i="32"/>
  <c r="L8" i="32"/>
  <c r="L12" i="32"/>
  <c r="M5" i="32"/>
  <c r="M6" i="32"/>
  <c r="M7" i="32"/>
  <c r="M9" i="32"/>
  <c r="M10" i="32"/>
  <c r="M11" i="32"/>
  <c r="M13" i="32"/>
  <c r="M14" i="32"/>
  <c r="M15" i="32"/>
  <c r="M16" i="32"/>
  <c r="M17" i="32"/>
  <c r="M18" i="32"/>
  <c r="M19" i="32"/>
  <c r="M20" i="32"/>
  <c r="M21" i="32"/>
  <c r="M22" i="32"/>
  <c r="M23" i="32"/>
  <c r="M8" i="32"/>
  <c r="M12" i="32"/>
  <c r="N5" i="32"/>
  <c r="N6" i="32"/>
  <c r="N7" i="32"/>
  <c r="N9" i="32"/>
  <c r="N10" i="32"/>
  <c r="N11" i="32"/>
  <c r="N13" i="32"/>
  <c r="N14" i="32"/>
  <c r="N15" i="32"/>
  <c r="N16" i="32"/>
  <c r="N17" i="32"/>
  <c r="N18" i="32"/>
  <c r="N19" i="32"/>
  <c r="N20" i="32"/>
  <c r="N21" i="32"/>
  <c r="N22" i="32"/>
  <c r="N23" i="32"/>
  <c r="N8" i="32"/>
  <c r="N12" i="32"/>
  <c r="O5" i="32"/>
  <c r="O6" i="32"/>
  <c r="O7" i="32"/>
  <c r="O9" i="32"/>
  <c r="O10" i="32"/>
  <c r="O11" i="32"/>
  <c r="O13" i="32"/>
  <c r="O14" i="32"/>
  <c r="O15" i="32"/>
  <c r="O16" i="32"/>
  <c r="O17" i="32"/>
  <c r="O18" i="32"/>
  <c r="O19" i="32"/>
  <c r="O20" i="32"/>
  <c r="O21" i="32"/>
  <c r="O22" i="32"/>
  <c r="O23" i="32"/>
  <c r="O8" i="32"/>
  <c r="O12" i="32"/>
  <c r="P5" i="32"/>
  <c r="P6" i="32"/>
  <c r="P7" i="32"/>
  <c r="P9" i="32"/>
  <c r="P10" i="32"/>
  <c r="P11" i="32"/>
  <c r="P13" i="32"/>
  <c r="P14" i="32"/>
  <c r="P15" i="32"/>
  <c r="P16" i="32"/>
  <c r="P17" i="32"/>
  <c r="P18" i="32"/>
  <c r="P19" i="32"/>
  <c r="P20" i="32"/>
  <c r="P21" i="32"/>
  <c r="P22" i="32"/>
  <c r="P23" i="32"/>
  <c r="P8" i="32"/>
  <c r="P12" i="32"/>
  <c r="Q5" i="32"/>
  <c r="Q6" i="32"/>
  <c r="Q7" i="32"/>
  <c r="Q9" i="32"/>
  <c r="Q10" i="32"/>
  <c r="Q11" i="32"/>
  <c r="Q13" i="32"/>
  <c r="Q14" i="32"/>
  <c r="Q15" i="32"/>
  <c r="Q16" i="32"/>
  <c r="Q17" i="32"/>
  <c r="Q18" i="32"/>
  <c r="Q19" i="32"/>
  <c r="Q20" i="32"/>
  <c r="Q21" i="32"/>
  <c r="Q22" i="32"/>
  <c r="Q23" i="32"/>
  <c r="Q8" i="32"/>
  <c r="Q12" i="32"/>
  <c r="R5" i="32"/>
  <c r="R6" i="32"/>
  <c r="R7" i="32"/>
  <c r="R9" i="32"/>
  <c r="R10" i="32"/>
  <c r="R11" i="32"/>
  <c r="R13" i="32"/>
  <c r="R14" i="32"/>
  <c r="R15" i="32"/>
  <c r="R16" i="32"/>
  <c r="R17" i="32"/>
  <c r="R18" i="32"/>
  <c r="R19" i="32"/>
  <c r="R20" i="32"/>
  <c r="R21" i="32"/>
  <c r="R22" i="32"/>
  <c r="R23" i="32"/>
  <c r="R8" i="32"/>
  <c r="R12" i="32"/>
  <c r="S5" i="32"/>
  <c r="S6" i="32"/>
  <c r="S7" i="32"/>
  <c r="S9" i="32"/>
  <c r="S10" i="32"/>
  <c r="S11" i="32"/>
  <c r="S13" i="32"/>
  <c r="S14" i="32"/>
  <c r="S15" i="32"/>
  <c r="S16" i="32"/>
  <c r="S17" i="32"/>
  <c r="S18" i="32"/>
  <c r="S19" i="32"/>
  <c r="S20" i="32"/>
  <c r="S21" i="32"/>
  <c r="S22" i="32"/>
  <c r="S23" i="32"/>
  <c r="S8" i="32"/>
  <c r="S12" i="32"/>
  <c r="T5" i="32"/>
  <c r="T6" i="32"/>
  <c r="T7" i="32"/>
  <c r="T9" i="32"/>
  <c r="T10" i="32"/>
  <c r="T11" i="32"/>
  <c r="T13" i="32"/>
  <c r="T14" i="32"/>
  <c r="T15" i="32"/>
  <c r="T16" i="32"/>
  <c r="T17" i="32"/>
  <c r="T18" i="32"/>
  <c r="T19" i="32"/>
  <c r="T20" i="32"/>
  <c r="T21" i="32"/>
  <c r="T22" i="32"/>
  <c r="T23" i="32"/>
  <c r="T8" i="32"/>
  <c r="T12" i="32"/>
  <c r="U5" i="32"/>
  <c r="U6" i="32"/>
  <c r="U7" i="32"/>
  <c r="U9" i="32"/>
  <c r="U10" i="32"/>
  <c r="U11" i="32"/>
  <c r="U13" i="32"/>
  <c r="U14" i="32"/>
  <c r="U15" i="32"/>
  <c r="U16" i="32"/>
  <c r="U17" i="32"/>
  <c r="U18" i="32"/>
  <c r="U19" i="32"/>
  <c r="U20" i="32"/>
  <c r="U21" i="32"/>
  <c r="U22" i="32"/>
  <c r="U23" i="32"/>
  <c r="U8" i="32"/>
  <c r="U12" i="32"/>
  <c r="V5" i="32"/>
  <c r="V6" i="32"/>
  <c r="V7" i="32"/>
  <c r="V9" i="32"/>
  <c r="V10" i="32"/>
  <c r="V11" i="32"/>
  <c r="V13" i="32"/>
  <c r="V14" i="32"/>
  <c r="V15" i="32"/>
  <c r="V16" i="32"/>
  <c r="V17" i="32"/>
  <c r="V18" i="32"/>
  <c r="V19" i="32"/>
  <c r="V20" i="32"/>
  <c r="V21" i="32"/>
  <c r="V22" i="32"/>
  <c r="V23" i="32"/>
  <c r="V8" i="32"/>
  <c r="V12" i="32"/>
  <c r="W5" i="32"/>
  <c r="W6" i="32"/>
  <c r="W7" i="32"/>
  <c r="W9" i="32"/>
  <c r="W10" i="32"/>
  <c r="W11" i="32"/>
  <c r="W13" i="32"/>
  <c r="W14" i="32"/>
  <c r="W15" i="32"/>
  <c r="W16" i="32"/>
  <c r="W17" i="32"/>
  <c r="W18" i="32"/>
  <c r="W19" i="32"/>
  <c r="W20" i="32"/>
  <c r="BD20" i="32"/>
  <c r="W21" i="32"/>
  <c r="W22" i="32"/>
  <c r="W23" i="32"/>
  <c r="W8" i="32"/>
  <c r="W12" i="32"/>
  <c r="X5" i="32"/>
  <c r="X6" i="32"/>
  <c r="X7" i="32"/>
  <c r="X9" i="32"/>
  <c r="X10" i="32"/>
  <c r="X11" i="32"/>
  <c r="X13" i="32"/>
  <c r="X14" i="32"/>
  <c r="X15" i="32"/>
  <c r="X16" i="32"/>
  <c r="X17" i="32"/>
  <c r="BD17" i="32"/>
  <c r="X18" i="32"/>
  <c r="X19" i="32"/>
  <c r="X20" i="32"/>
  <c r="X21" i="32"/>
  <c r="X22" i="32"/>
  <c r="X23" i="32"/>
  <c r="X8" i="32"/>
  <c r="X12" i="32"/>
  <c r="Y5" i="32"/>
  <c r="Y6" i="32"/>
  <c r="Y7" i="32"/>
  <c r="Y9" i="32"/>
  <c r="Y10" i="32"/>
  <c r="Y11" i="32"/>
  <c r="Y13" i="32"/>
  <c r="Y14" i="32"/>
  <c r="Y15" i="32"/>
  <c r="Y16" i="32"/>
  <c r="Y17" i="32"/>
  <c r="Y18" i="32"/>
  <c r="Y19" i="32"/>
  <c r="Y20" i="32"/>
  <c r="Y21" i="32"/>
  <c r="Y22" i="32"/>
  <c r="Y23" i="32"/>
  <c r="Y8" i="32"/>
  <c r="Y12" i="32"/>
  <c r="Z5" i="32"/>
  <c r="Z6" i="32"/>
  <c r="Z7" i="32"/>
  <c r="Z9" i="32"/>
  <c r="Z10" i="32"/>
  <c r="Z11" i="32"/>
  <c r="Z13" i="32"/>
  <c r="Z14" i="32"/>
  <c r="Z15" i="32"/>
  <c r="Z16" i="32"/>
  <c r="Z17" i="32"/>
  <c r="Z18" i="32"/>
  <c r="Z19" i="32"/>
  <c r="Z20" i="32"/>
  <c r="Z21" i="32"/>
  <c r="Z22" i="32"/>
  <c r="Z23" i="32"/>
  <c r="Z8" i="32"/>
  <c r="Z12" i="32"/>
  <c r="AA5" i="32"/>
  <c r="AA6" i="32"/>
  <c r="AA7" i="32"/>
  <c r="AA9" i="32"/>
  <c r="AA10" i="32"/>
  <c r="AA11" i="32"/>
  <c r="AA13" i="32"/>
  <c r="AA14" i="32"/>
  <c r="AA15" i="32"/>
  <c r="AA16" i="32"/>
  <c r="AA17" i="32"/>
  <c r="AA18" i="32"/>
  <c r="AA19" i="32"/>
  <c r="AA20" i="32"/>
  <c r="AA21" i="32"/>
  <c r="AA22" i="32"/>
  <c r="AA23" i="32"/>
  <c r="AA8" i="32"/>
  <c r="AA12" i="32"/>
  <c r="AB5" i="32"/>
  <c r="AB6" i="32"/>
  <c r="AB7" i="32"/>
  <c r="AB9" i="32"/>
  <c r="AB10" i="32"/>
  <c r="AB11" i="32"/>
  <c r="AB13" i="32"/>
  <c r="AB14" i="32"/>
  <c r="AB15" i="32"/>
  <c r="AB16" i="32"/>
  <c r="AB17" i="32"/>
  <c r="AB18" i="32"/>
  <c r="AB19" i="32"/>
  <c r="AB20" i="32"/>
  <c r="AB21" i="32"/>
  <c r="AB22" i="32"/>
  <c r="AB23" i="32"/>
  <c r="AB8" i="32"/>
  <c r="AB12" i="32"/>
  <c r="AC5" i="32"/>
  <c r="AC6" i="32"/>
  <c r="AC7" i="32"/>
  <c r="AC9" i="32"/>
  <c r="AC10" i="32"/>
  <c r="AC11" i="32"/>
  <c r="AC13" i="32"/>
  <c r="AC14" i="32"/>
  <c r="AC15" i="32"/>
  <c r="AC16" i="32"/>
  <c r="AC17" i="32"/>
  <c r="AC18" i="32"/>
  <c r="AC19" i="32"/>
  <c r="AC20" i="32"/>
  <c r="AC21" i="32"/>
  <c r="AC22" i="32"/>
  <c r="AC23" i="32"/>
  <c r="AC8" i="32"/>
  <c r="AC12" i="32"/>
  <c r="AD5" i="32"/>
  <c r="AD6" i="32"/>
  <c r="AD7" i="32"/>
  <c r="AD9" i="32"/>
  <c r="AD10" i="32"/>
  <c r="AD11" i="32"/>
  <c r="AD13" i="32"/>
  <c r="AD14" i="32"/>
  <c r="AD15" i="32"/>
  <c r="AD16" i="32"/>
  <c r="AD17" i="32"/>
  <c r="AD18" i="32"/>
  <c r="AD19" i="32"/>
  <c r="AD20" i="32"/>
  <c r="AD21" i="32"/>
  <c r="AD22" i="32"/>
  <c r="AD23" i="32"/>
  <c r="AD8" i="32"/>
  <c r="AD12" i="32"/>
  <c r="AE5" i="32"/>
  <c r="AE6" i="32"/>
  <c r="AE7" i="32"/>
  <c r="AE9" i="32"/>
  <c r="AE10" i="32"/>
  <c r="AE11" i="32"/>
  <c r="AE13" i="32"/>
  <c r="AE14" i="32"/>
  <c r="AE15" i="32"/>
  <c r="AE16" i="32"/>
  <c r="AE17" i="32"/>
  <c r="AE18" i="32"/>
  <c r="AE19" i="32"/>
  <c r="AE20" i="32"/>
  <c r="AE21" i="32"/>
  <c r="AE22" i="32"/>
  <c r="AE23" i="32"/>
  <c r="AE8" i="32"/>
  <c r="AE12" i="32"/>
  <c r="AF5" i="32"/>
  <c r="AF6" i="32"/>
  <c r="AF7" i="32"/>
  <c r="AF9" i="32"/>
  <c r="AF10" i="32"/>
  <c r="AF11" i="32"/>
  <c r="AF13" i="32"/>
  <c r="AF14" i="32"/>
  <c r="AF15" i="32"/>
  <c r="AF16" i="32"/>
  <c r="AF17" i="32"/>
  <c r="AF18" i="32"/>
  <c r="AF19" i="32"/>
  <c r="AF20" i="32"/>
  <c r="AF21" i="32"/>
  <c r="AF22" i="32"/>
  <c r="AF23" i="32"/>
  <c r="AF8" i="32"/>
  <c r="AF12" i="32"/>
  <c r="AG5" i="32"/>
  <c r="AG6" i="32"/>
  <c r="AG7" i="32"/>
  <c r="AG9" i="32"/>
  <c r="AG10" i="32"/>
  <c r="AG11" i="32"/>
  <c r="AG13" i="32"/>
  <c r="AG14" i="32"/>
  <c r="AG15" i="32"/>
  <c r="AG16" i="32"/>
  <c r="AG17" i="32"/>
  <c r="AG18" i="32"/>
  <c r="AG19" i="32"/>
  <c r="AG20" i="32"/>
  <c r="AG21" i="32"/>
  <c r="AG22" i="32"/>
  <c r="AG23" i="32"/>
  <c r="AG8" i="32"/>
  <c r="AG12" i="32"/>
  <c r="AH5" i="32"/>
  <c r="AH6" i="32"/>
  <c r="AH7" i="32"/>
  <c r="AH9" i="32"/>
  <c r="AH10" i="32"/>
  <c r="AH11" i="32"/>
  <c r="AH13" i="32"/>
  <c r="AH14" i="32"/>
  <c r="AH15" i="32"/>
  <c r="AH16" i="32"/>
  <c r="AH17" i="32"/>
  <c r="AH18" i="32"/>
  <c r="AH19" i="32"/>
  <c r="AH20" i="32"/>
  <c r="AH21" i="32"/>
  <c r="AH22" i="32"/>
  <c r="AH23" i="32"/>
  <c r="AH8" i="32"/>
  <c r="AH12" i="32"/>
  <c r="AI5" i="32"/>
  <c r="AI6" i="32"/>
  <c r="AI7" i="32"/>
  <c r="AI9" i="32"/>
  <c r="AI10" i="32"/>
  <c r="AI11" i="32"/>
  <c r="AI13" i="32"/>
  <c r="AI14" i="32"/>
  <c r="AI15" i="32"/>
  <c r="AI16" i="32"/>
  <c r="AI17" i="32"/>
  <c r="AI18" i="32"/>
  <c r="AI19" i="32"/>
  <c r="AI20" i="32"/>
  <c r="AI21" i="32"/>
  <c r="AI22" i="32"/>
  <c r="AI23" i="32"/>
  <c r="AI8" i="32"/>
  <c r="AI12" i="32"/>
  <c r="AJ5" i="32"/>
  <c r="AJ6" i="32"/>
  <c r="AJ7" i="32"/>
  <c r="AJ9" i="32"/>
  <c r="AJ10" i="32"/>
  <c r="AJ11" i="32"/>
  <c r="AJ13" i="32"/>
  <c r="AJ14" i="32"/>
  <c r="AJ15" i="32"/>
  <c r="AJ16" i="32"/>
  <c r="AJ17" i="32"/>
  <c r="AJ18" i="32"/>
  <c r="AJ19" i="32"/>
  <c r="AJ20" i="32"/>
  <c r="AJ21" i="32"/>
  <c r="AJ22" i="32"/>
  <c r="AJ23" i="32"/>
  <c r="AJ8" i="32"/>
  <c r="AJ12" i="32"/>
  <c r="AK5" i="32"/>
  <c r="AK6" i="32"/>
  <c r="AK7" i="32"/>
  <c r="AK9" i="32"/>
  <c r="AK10" i="32"/>
  <c r="AK11" i="32"/>
  <c r="AK13" i="32"/>
  <c r="AK14" i="32"/>
  <c r="AK15" i="32"/>
  <c r="AK16" i="32"/>
  <c r="AK17" i="32"/>
  <c r="AK18" i="32"/>
  <c r="AK19" i="32"/>
  <c r="AK20" i="32"/>
  <c r="AK21" i="32"/>
  <c r="AK22" i="32"/>
  <c r="AK23" i="32"/>
  <c r="AK8" i="32"/>
  <c r="AK12" i="32"/>
  <c r="AL5" i="32"/>
  <c r="AL6" i="32"/>
  <c r="AL7" i="32"/>
  <c r="AL9" i="32"/>
  <c r="AL10" i="32"/>
  <c r="AL11" i="32"/>
  <c r="AL13" i="32"/>
  <c r="AL14" i="32"/>
  <c r="AL15" i="32"/>
  <c r="AL16" i="32"/>
  <c r="AL17" i="32"/>
  <c r="AL18" i="32"/>
  <c r="AL19" i="32"/>
  <c r="AL20" i="32"/>
  <c r="AL21" i="32"/>
  <c r="AL22" i="32"/>
  <c r="AL23" i="32"/>
  <c r="AL8" i="32"/>
  <c r="AL12" i="32"/>
  <c r="AM5" i="32"/>
  <c r="AM6" i="32"/>
  <c r="AM7" i="32"/>
  <c r="AM9" i="32"/>
  <c r="AM10" i="32"/>
  <c r="AM11" i="32"/>
  <c r="AM13" i="32"/>
  <c r="AM14" i="32"/>
  <c r="AM15" i="32"/>
  <c r="AM16" i="32"/>
  <c r="AM17" i="32"/>
  <c r="AM18" i="32"/>
  <c r="AM19" i="32"/>
  <c r="AM20" i="32"/>
  <c r="AM21" i="32"/>
  <c r="AM22" i="32"/>
  <c r="AM23" i="32"/>
  <c r="AM8" i="32"/>
  <c r="AM12" i="32"/>
  <c r="AN5" i="32"/>
  <c r="AN6" i="32"/>
  <c r="AN7" i="32"/>
  <c r="AN9" i="32"/>
  <c r="AN10" i="32"/>
  <c r="AN11" i="32"/>
  <c r="AN13" i="32"/>
  <c r="AN14" i="32"/>
  <c r="AN15" i="32"/>
  <c r="AN16" i="32"/>
  <c r="AN17" i="32"/>
  <c r="AN18" i="32"/>
  <c r="AN19" i="32"/>
  <c r="AN20" i="32"/>
  <c r="AN21" i="32"/>
  <c r="AN22" i="32"/>
  <c r="AN23" i="32"/>
  <c r="AN8" i="32"/>
  <c r="AN12" i="32"/>
  <c r="AO5" i="32"/>
  <c r="AO6" i="32"/>
  <c r="AO7" i="32"/>
  <c r="AO9" i="32"/>
  <c r="AO10" i="32"/>
  <c r="AO11" i="32"/>
  <c r="AO13" i="32"/>
  <c r="AO14" i="32"/>
  <c r="AO15" i="32"/>
  <c r="AO16" i="32"/>
  <c r="AO17" i="32"/>
  <c r="AO18" i="32"/>
  <c r="AO19" i="32"/>
  <c r="AO20" i="32"/>
  <c r="AO21" i="32"/>
  <c r="AO22" i="32"/>
  <c r="AO23" i="32"/>
  <c r="AO8" i="32"/>
  <c r="AO12" i="32"/>
  <c r="AP5" i="32"/>
  <c r="AP6" i="32"/>
  <c r="AP7" i="32"/>
  <c r="AP9" i="32"/>
  <c r="AP10" i="32"/>
  <c r="AP11" i="32"/>
  <c r="AP13" i="32"/>
  <c r="AP14" i="32"/>
  <c r="AP15" i="32"/>
  <c r="AP16" i="32"/>
  <c r="AP17" i="32"/>
  <c r="AP18" i="32"/>
  <c r="AP19" i="32"/>
  <c r="AP20" i="32"/>
  <c r="AP21" i="32"/>
  <c r="AP22" i="32"/>
  <c r="AP23" i="32"/>
  <c r="AP8" i="32"/>
  <c r="AP12" i="32"/>
  <c r="AQ5" i="32"/>
  <c r="AQ6" i="32"/>
  <c r="AQ7" i="32"/>
  <c r="AQ9" i="32"/>
  <c r="AQ10" i="32"/>
  <c r="AQ11" i="32"/>
  <c r="AQ13" i="32"/>
  <c r="AQ14" i="32"/>
  <c r="AQ15" i="32"/>
  <c r="AQ16" i="32"/>
  <c r="AQ17" i="32"/>
  <c r="AQ18" i="32"/>
  <c r="AQ19" i="32"/>
  <c r="AQ20" i="32"/>
  <c r="AQ21" i="32"/>
  <c r="AQ22" i="32"/>
  <c r="AQ23" i="32"/>
  <c r="AQ8" i="32"/>
  <c r="AQ12" i="32"/>
  <c r="AR5" i="32"/>
  <c r="AR6" i="32"/>
  <c r="AR7" i="32"/>
  <c r="AR9" i="32"/>
  <c r="AR10" i="32"/>
  <c r="AR11" i="32"/>
  <c r="AR13" i="32"/>
  <c r="AR14" i="32"/>
  <c r="AR15" i="32"/>
  <c r="AR16" i="32"/>
  <c r="AR17" i="32"/>
  <c r="AR18" i="32"/>
  <c r="AR19" i="32"/>
  <c r="AR20" i="32"/>
  <c r="AR21" i="32"/>
  <c r="AR22" i="32"/>
  <c r="AR23" i="32"/>
  <c r="AR8" i="32"/>
  <c r="AR12" i="32"/>
  <c r="AS5" i="32"/>
  <c r="AS6" i="32"/>
  <c r="AS7" i="32"/>
  <c r="AS9" i="32"/>
  <c r="AS10" i="32"/>
  <c r="AS11" i="32"/>
  <c r="AS13" i="32"/>
  <c r="AS14" i="32"/>
  <c r="AS15" i="32"/>
  <c r="AS16" i="32"/>
  <c r="AS17" i="32"/>
  <c r="AS18" i="32"/>
  <c r="AS19" i="32"/>
  <c r="AS20" i="32"/>
  <c r="AS21" i="32"/>
  <c r="AS22" i="32"/>
  <c r="AS23" i="32"/>
  <c r="AS8" i="32"/>
  <c r="AS12" i="32"/>
  <c r="AT5" i="32"/>
  <c r="AT6" i="32"/>
  <c r="AT7" i="32"/>
  <c r="AT9" i="32"/>
  <c r="AT10" i="32"/>
  <c r="AT11" i="32"/>
  <c r="AT13" i="32"/>
  <c r="AT14" i="32"/>
  <c r="AT15" i="32"/>
  <c r="AT16" i="32"/>
  <c r="AT17" i="32"/>
  <c r="AT18" i="32"/>
  <c r="AT19" i="32"/>
  <c r="AT20" i="32"/>
  <c r="AT21" i="32"/>
  <c r="AT22" i="32"/>
  <c r="AT23" i="32"/>
  <c r="AT8" i="32"/>
  <c r="AT12" i="32"/>
  <c r="AU5" i="32"/>
  <c r="AU6" i="32"/>
  <c r="AU7" i="32"/>
  <c r="AU9" i="32"/>
  <c r="AU10" i="32"/>
  <c r="AU11" i="32"/>
  <c r="AU13" i="32"/>
  <c r="AU14" i="32"/>
  <c r="AU15" i="32"/>
  <c r="AU16" i="32"/>
  <c r="AU17" i="32"/>
  <c r="AU18" i="32"/>
  <c r="AU19" i="32"/>
  <c r="AU20" i="32"/>
  <c r="AU21" i="32"/>
  <c r="AU22" i="32"/>
  <c r="AU23" i="32"/>
  <c r="AU8" i="32"/>
  <c r="AU12" i="32"/>
  <c r="AV5" i="32"/>
  <c r="AV6" i="32"/>
  <c r="AV7" i="32"/>
  <c r="AV9" i="32"/>
  <c r="AV10" i="32"/>
  <c r="AV11" i="32"/>
  <c r="AV13" i="32"/>
  <c r="AV14" i="32"/>
  <c r="AV15" i="32"/>
  <c r="AV16" i="32"/>
  <c r="AV17" i="32"/>
  <c r="AV18" i="32"/>
  <c r="AV19" i="32"/>
  <c r="AV20" i="32"/>
  <c r="AV21" i="32"/>
  <c r="AV22" i="32"/>
  <c r="AV23" i="32"/>
  <c r="AV8" i="32"/>
  <c r="AV12" i="32"/>
  <c r="AW5" i="32"/>
  <c r="AW6" i="32"/>
  <c r="AW7" i="32"/>
  <c r="AW9" i="32"/>
  <c r="AW10" i="32"/>
  <c r="AW11" i="32"/>
  <c r="AW13" i="32"/>
  <c r="AW14" i="32"/>
  <c r="AW15" i="32"/>
  <c r="AW16" i="32"/>
  <c r="AW17" i="32"/>
  <c r="AW18" i="32"/>
  <c r="AW19" i="32"/>
  <c r="AW20" i="32"/>
  <c r="AW21" i="32"/>
  <c r="AW22" i="32"/>
  <c r="AW23" i="32"/>
  <c r="AW8" i="32"/>
  <c r="AW12" i="32"/>
  <c r="AX5" i="32"/>
  <c r="AX6" i="32"/>
  <c r="AX7" i="32"/>
  <c r="AX9" i="32"/>
  <c r="AX10" i="32"/>
  <c r="AX11" i="32"/>
  <c r="AX13" i="32"/>
  <c r="AX14" i="32"/>
  <c r="AX15" i="32"/>
  <c r="AX16" i="32"/>
  <c r="AX17" i="32"/>
  <c r="AX18" i="32"/>
  <c r="AX19" i="32"/>
  <c r="AX20" i="32"/>
  <c r="AX21" i="32"/>
  <c r="AX22" i="32"/>
  <c r="AX23" i="32"/>
  <c r="AX8" i="32"/>
  <c r="AX12" i="32"/>
  <c r="AY5" i="32"/>
  <c r="AY6" i="32"/>
  <c r="AY7" i="32"/>
  <c r="AY9" i="32"/>
  <c r="AY10" i="32"/>
  <c r="AY11" i="32"/>
  <c r="AY13" i="32"/>
  <c r="AY14" i="32"/>
  <c r="AY15" i="32"/>
  <c r="AY16" i="32"/>
  <c r="AY17" i="32"/>
  <c r="AY18" i="32"/>
  <c r="AY19" i="32"/>
  <c r="AY20" i="32"/>
  <c r="AY21" i="32"/>
  <c r="AY22" i="32"/>
  <c r="AY23" i="32"/>
  <c r="AY8" i="32"/>
  <c r="AY12" i="32"/>
  <c r="AZ5" i="32"/>
  <c r="AZ6" i="32"/>
  <c r="AZ7" i="32"/>
  <c r="AZ9" i="32"/>
  <c r="AZ10" i="32"/>
  <c r="AZ11" i="32"/>
  <c r="AZ13" i="32"/>
  <c r="AZ14" i="32"/>
  <c r="AZ15" i="32"/>
  <c r="AZ16" i="32"/>
  <c r="AZ17" i="32"/>
  <c r="AZ18" i="32"/>
  <c r="AZ19" i="32"/>
  <c r="AZ20" i="32"/>
  <c r="AZ21" i="32"/>
  <c r="AZ22" i="32"/>
  <c r="AZ23" i="32"/>
  <c r="AZ8" i="32"/>
  <c r="AZ12" i="32"/>
  <c r="BA5" i="32"/>
  <c r="BA6" i="32"/>
  <c r="BA7" i="32"/>
  <c r="BA9" i="32"/>
  <c r="BA10" i="32"/>
  <c r="BA11" i="32"/>
  <c r="BA13" i="32"/>
  <c r="BA14" i="32"/>
  <c r="BA15" i="32"/>
  <c r="BA16" i="32"/>
  <c r="BA17" i="32"/>
  <c r="BA18" i="32"/>
  <c r="BA19" i="32"/>
  <c r="BA20" i="32"/>
  <c r="BA21" i="32"/>
  <c r="BA22" i="32"/>
  <c r="BA23" i="32"/>
  <c r="BA8" i="32"/>
  <c r="BA12" i="32"/>
  <c r="B2" i="37"/>
  <c r="J2" i="37"/>
  <c r="E50" i="33"/>
  <c r="B136" i="27"/>
  <c r="B74" i="27"/>
  <c r="B12" i="27"/>
  <c r="C133" i="27"/>
  <c r="D133" i="27"/>
  <c r="E133" i="27"/>
  <c r="F133" i="27"/>
  <c r="D134" i="27"/>
  <c r="C134" i="27"/>
  <c r="C71" i="27"/>
  <c r="D71" i="27"/>
  <c r="E71" i="27"/>
  <c r="F71" i="27"/>
  <c r="D72" i="27"/>
  <c r="C72" i="27"/>
  <c r="C9" i="27"/>
  <c r="D9" i="27"/>
  <c r="E9" i="27"/>
  <c r="F9" i="27"/>
  <c r="D10" i="27"/>
  <c r="C10" i="27"/>
  <c r="AX26" i="25"/>
  <c r="AV26" i="25"/>
  <c r="AW26" i="25"/>
  <c r="AM26" i="25"/>
  <c r="AN26" i="25"/>
  <c r="AO26" i="25"/>
  <c r="AP26" i="25"/>
  <c r="AQ26" i="25"/>
  <c r="AR26" i="25"/>
  <c r="AS26" i="25"/>
  <c r="AT26" i="25"/>
  <c r="AU26" i="25"/>
  <c r="AM23" i="27"/>
  <c r="AM52" i="27"/>
  <c r="AN23" i="27"/>
  <c r="AN55" i="27"/>
  <c r="AO23" i="27"/>
  <c r="AP23" i="27"/>
  <c r="AQ23" i="27"/>
  <c r="AR23" i="27"/>
  <c r="AR55" i="27"/>
  <c r="AS23" i="27"/>
  <c r="AS52" i="27"/>
  <c r="AT23" i="27"/>
  <c r="AT52" i="27"/>
  <c r="AU23" i="27"/>
  <c r="AV23" i="27"/>
  <c r="AW23" i="27"/>
  <c r="AW59" i="27"/>
  <c r="AX23" i="27"/>
  <c r="AT55" i="27"/>
  <c r="AT59" i="27"/>
  <c r="AM85" i="27"/>
  <c r="AM114" i="27"/>
  <c r="AN85" i="27"/>
  <c r="AN102" i="27"/>
  <c r="AO85" i="27"/>
  <c r="AP85" i="27"/>
  <c r="AP102" i="27"/>
  <c r="AQ85" i="27"/>
  <c r="AR85" i="27"/>
  <c r="AS85" i="27"/>
  <c r="AS102" i="27"/>
  <c r="AT85" i="27"/>
  <c r="AT111" i="27"/>
  <c r="AU85" i="27"/>
  <c r="AV85" i="27"/>
  <c r="AV102" i="27"/>
  <c r="AW85" i="27"/>
  <c r="AW117" i="27"/>
  <c r="AX85" i="27"/>
  <c r="AX102" i="27"/>
  <c r="AM102" i="27"/>
  <c r="AN111" i="27"/>
  <c r="AO117" i="27"/>
  <c r="AN121" i="27"/>
  <c r="AM147" i="27"/>
  <c r="AN147" i="27"/>
  <c r="AO147" i="27"/>
  <c r="AO186" i="27"/>
  <c r="AP147" i="27"/>
  <c r="AQ147" i="27"/>
  <c r="AR147" i="27"/>
  <c r="AR179" i="27"/>
  <c r="AS147" i="27"/>
  <c r="AS176" i="27"/>
  <c r="AT147" i="27"/>
  <c r="AU147" i="27"/>
  <c r="AU186" i="27"/>
  <c r="AV147" i="27"/>
  <c r="AW147" i="27"/>
  <c r="AX147" i="27"/>
  <c r="AU179" i="27"/>
  <c r="AW39" i="37"/>
  <c r="AR39" i="37"/>
  <c r="AS39" i="37"/>
  <c r="AT39" i="37"/>
  <c r="AU39" i="37"/>
  <c r="AL39" i="37"/>
  <c r="AM39" i="37"/>
  <c r="AN39" i="37"/>
  <c r="AO39" i="37"/>
  <c r="AP39" i="37"/>
  <c r="AV19" i="35"/>
  <c r="AW19" i="35"/>
  <c r="AX19" i="35"/>
  <c r="AV46" i="35"/>
  <c r="AW46" i="35"/>
  <c r="AX46" i="35"/>
  <c r="AV73" i="35"/>
  <c r="AW73" i="35"/>
  <c r="AX73" i="35"/>
  <c r="AV100" i="35"/>
  <c r="AW100" i="35"/>
  <c r="AX100" i="35"/>
  <c r="AV127" i="35"/>
  <c r="AW127" i="35"/>
  <c r="AX127" i="35"/>
  <c r="AV154" i="35"/>
  <c r="AW154" i="35"/>
  <c r="AX154" i="35"/>
  <c r="AV181" i="35"/>
  <c r="AW181" i="35"/>
  <c r="AX181" i="35"/>
  <c r="AV208" i="35"/>
  <c r="AW208" i="35"/>
  <c r="AX208" i="35"/>
  <c r="AV235" i="35"/>
  <c r="AW235" i="35"/>
  <c r="AX235" i="35"/>
  <c r="AV262" i="35"/>
  <c r="AW262" i="35"/>
  <c r="AX262" i="35"/>
  <c r="AV274" i="35"/>
  <c r="AV285" i="35"/>
  <c r="AV296" i="35"/>
  <c r="AV307" i="35"/>
  <c r="AV318" i="35"/>
  <c r="AV329" i="35"/>
  <c r="AV340" i="35"/>
  <c r="AV351" i="35"/>
  <c r="AV362" i="35"/>
  <c r="AV373" i="35"/>
  <c r="AV384" i="35"/>
  <c r="AW274" i="35"/>
  <c r="AW285" i="35"/>
  <c r="AW296" i="35"/>
  <c r="AW307" i="35"/>
  <c r="AW318" i="35"/>
  <c r="AW329" i="35"/>
  <c r="AW340" i="35"/>
  <c r="AW351" i="35"/>
  <c r="AW362" i="35"/>
  <c r="AW373" i="35"/>
  <c r="AW384" i="35"/>
  <c r="AX274" i="35"/>
  <c r="AX285" i="35"/>
  <c r="AX296" i="35"/>
  <c r="AX307" i="35"/>
  <c r="AX318" i="35"/>
  <c r="AX329" i="35"/>
  <c r="AX340" i="35"/>
  <c r="AX351" i="35"/>
  <c r="AX362" i="35"/>
  <c r="AX373" i="35"/>
  <c r="AX384" i="35"/>
  <c r="AR19" i="35"/>
  <c r="AS19" i="35"/>
  <c r="AT19" i="35"/>
  <c r="AU19" i="35"/>
  <c r="AR46" i="35"/>
  <c r="AS46" i="35"/>
  <c r="AT46" i="35"/>
  <c r="AU46" i="35"/>
  <c r="AR73" i="35"/>
  <c r="AS73" i="35"/>
  <c r="AT73" i="35"/>
  <c r="AU73" i="35"/>
  <c r="AR100" i="35"/>
  <c r="AS100" i="35"/>
  <c r="AT100" i="35"/>
  <c r="AU100" i="35"/>
  <c r="AR127" i="35"/>
  <c r="AS127" i="35"/>
  <c r="AT127" i="35"/>
  <c r="AU127" i="35"/>
  <c r="AR154" i="35"/>
  <c r="AS154" i="35"/>
  <c r="AT154" i="35"/>
  <c r="AU154" i="35"/>
  <c r="AR181" i="35"/>
  <c r="AS181" i="35"/>
  <c r="AT181" i="35"/>
  <c r="AU181" i="35"/>
  <c r="AR208" i="35"/>
  <c r="AS208" i="35"/>
  <c r="AT208" i="35"/>
  <c r="AU208" i="35"/>
  <c r="AR235" i="35"/>
  <c r="AS235" i="35"/>
  <c r="AT235" i="35"/>
  <c r="AU235" i="35"/>
  <c r="AR262" i="35"/>
  <c r="AS262" i="35"/>
  <c r="AT262" i="35"/>
  <c r="AU262" i="35"/>
  <c r="AR274" i="35"/>
  <c r="AR285" i="35"/>
  <c r="AR296" i="35"/>
  <c r="AR307" i="35"/>
  <c r="AR318" i="35"/>
  <c r="AR329" i="35"/>
  <c r="AR340" i="35"/>
  <c r="AR351" i="35"/>
  <c r="AR362" i="35"/>
  <c r="AR373" i="35"/>
  <c r="AR384" i="35"/>
  <c r="AS274" i="35"/>
  <c r="AS285" i="35"/>
  <c r="AS296" i="35"/>
  <c r="AS307" i="35"/>
  <c r="AS318" i="35"/>
  <c r="AS329" i="35"/>
  <c r="AS340" i="35"/>
  <c r="AS351" i="35"/>
  <c r="AS362" i="35"/>
  <c r="AS373" i="35"/>
  <c r="AS384" i="35"/>
  <c r="AT274" i="35"/>
  <c r="AU274" i="35"/>
  <c r="AU285" i="35"/>
  <c r="AU296" i="35"/>
  <c r="AU307" i="35"/>
  <c r="AU318" i="35"/>
  <c r="AU329" i="35"/>
  <c r="AU340" i="35"/>
  <c r="AU351" i="35"/>
  <c r="AU362" i="35"/>
  <c r="AU373" i="35"/>
  <c r="AU384" i="35"/>
  <c r="AT285" i="35"/>
  <c r="AT296" i="35"/>
  <c r="AT307" i="35"/>
  <c r="AT318" i="35"/>
  <c r="AT329" i="35"/>
  <c r="AT340" i="35"/>
  <c r="AT351" i="35"/>
  <c r="AT362" i="35"/>
  <c r="AT373" i="35"/>
  <c r="AT384" i="35"/>
  <c r="AM19" i="35"/>
  <c r="AN19" i="35"/>
  <c r="AO19" i="35"/>
  <c r="AP19" i="35"/>
  <c r="AQ19" i="35"/>
  <c r="AM46" i="35"/>
  <c r="AN46" i="35"/>
  <c r="AO46" i="35"/>
  <c r="AP46" i="35"/>
  <c r="AQ46" i="35"/>
  <c r="AM73" i="35"/>
  <c r="AN73" i="35"/>
  <c r="AO73" i="35"/>
  <c r="AP73" i="35"/>
  <c r="AQ73" i="35"/>
  <c r="AM100" i="35"/>
  <c r="AN100" i="35"/>
  <c r="AO100" i="35"/>
  <c r="AP100" i="35"/>
  <c r="AQ100" i="35"/>
  <c r="AM127" i="35"/>
  <c r="AN127" i="35"/>
  <c r="AO127" i="35"/>
  <c r="AP127" i="35"/>
  <c r="AQ127" i="35"/>
  <c r="AM154" i="35"/>
  <c r="AN154" i="35"/>
  <c r="AO154" i="35"/>
  <c r="AP154" i="35"/>
  <c r="AQ154" i="35"/>
  <c r="AM181" i="35"/>
  <c r="AN181" i="35"/>
  <c r="AO181" i="35"/>
  <c r="AP181" i="35"/>
  <c r="AQ181" i="35"/>
  <c r="AM208" i="35"/>
  <c r="AN208" i="35"/>
  <c r="AO208" i="35"/>
  <c r="AP208" i="35"/>
  <c r="AQ208" i="35"/>
  <c r="AM235" i="35"/>
  <c r="AN235" i="35"/>
  <c r="AO235" i="35"/>
  <c r="AP235" i="35"/>
  <c r="AQ235" i="35"/>
  <c r="AM262" i="35"/>
  <c r="AN262" i="35"/>
  <c r="AO262" i="35"/>
  <c r="AP262" i="35"/>
  <c r="AQ262" i="35"/>
  <c r="AM274" i="35"/>
  <c r="AM285" i="35"/>
  <c r="AM296" i="35"/>
  <c r="AM307" i="35"/>
  <c r="AM318" i="35"/>
  <c r="AM329" i="35"/>
  <c r="AM340" i="35"/>
  <c r="AM351" i="35"/>
  <c r="AM362" i="35"/>
  <c r="AM373" i="35"/>
  <c r="AM384" i="35"/>
  <c r="AN274" i="35"/>
  <c r="AN285" i="35"/>
  <c r="AN296" i="35"/>
  <c r="AN307" i="35"/>
  <c r="AN318" i="35"/>
  <c r="AN329" i="35"/>
  <c r="AN340" i="35"/>
  <c r="AN351" i="35"/>
  <c r="AN362" i="35"/>
  <c r="AN373" i="35"/>
  <c r="AN384" i="35"/>
  <c r="AO274" i="35"/>
  <c r="AO285" i="35"/>
  <c r="AO296" i="35"/>
  <c r="AO307" i="35"/>
  <c r="AO318" i="35"/>
  <c r="AO329" i="35"/>
  <c r="AO340" i="35"/>
  <c r="AO351" i="35"/>
  <c r="AO362" i="35"/>
  <c r="AO373" i="35"/>
  <c r="AO384" i="35"/>
  <c r="AP274" i="35"/>
  <c r="AP285" i="35"/>
  <c r="AP296" i="35"/>
  <c r="AP307" i="35"/>
  <c r="AP318" i="35"/>
  <c r="AP329" i="35"/>
  <c r="AP340" i="35"/>
  <c r="AP351" i="35"/>
  <c r="AP362" i="35"/>
  <c r="AP373" i="35"/>
  <c r="AP384" i="35"/>
  <c r="AQ274" i="35"/>
  <c r="AQ285" i="35"/>
  <c r="AQ296" i="35"/>
  <c r="AQ307" i="35"/>
  <c r="AQ318" i="35"/>
  <c r="AQ329" i="35"/>
  <c r="AQ340" i="35"/>
  <c r="AQ351" i="35"/>
  <c r="AQ362" i="35"/>
  <c r="AQ373" i="35"/>
  <c r="AQ384" i="35"/>
  <c r="AX233" i="34"/>
  <c r="AT233" i="34"/>
  <c r="AU233" i="34"/>
  <c r="AV233" i="34"/>
  <c r="AW233" i="34"/>
  <c r="AM233" i="34"/>
  <c r="AN233" i="34"/>
  <c r="AO233" i="34"/>
  <c r="AP233" i="34"/>
  <c r="AQ233" i="34"/>
  <c r="AR233" i="34"/>
  <c r="AS233" i="34"/>
  <c r="BC22" i="31"/>
  <c r="BC47" i="31"/>
  <c r="BC48" i="31"/>
  <c r="BC49" i="31"/>
  <c r="BC50" i="31"/>
  <c r="BC51" i="31"/>
  <c r="BC52" i="31"/>
  <c r="BC53" i="31"/>
  <c r="BC54" i="31"/>
  <c r="BC55" i="31"/>
  <c r="BC56" i="31"/>
  <c r="BC57" i="31"/>
  <c r="BC58" i="31"/>
  <c r="BC59" i="31"/>
  <c r="BC60" i="31"/>
  <c r="BC61" i="31"/>
  <c r="BC62" i="31"/>
  <c r="BC63" i="31"/>
  <c r="BC64" i="31"/>
  <c r="BC65" i="31"/>
  <c r="AZ22" i="31"/>
  <c r="BA22" i="31"/>
  <c r="BB22" i="31"/>
  <c r="AZ47" i="31"/>
  <c r="BA47" i="31"/>
  <c r="BB47" i="31"/>
  <c r="AZ48" i="31"/>
  <c r="BA48" i="31"/>
  <c r="BB48" i="31"/>
  <c r="AZ49" i="31"/>
  <c r="BA49" i="31"/>
  <c r="BB49" i="31"/>
  <c r="AZ50" i="31"/>
  <c r="BA50" i="31"/>
  <c r="BB50" i="31"/>
  <c r="AZ51" i="31"/>
  <c r="BA51" i="31"/>
  <c r="BB51" i="31"/>
  <c r="AZ52" i="31"/>
  <c r="BA52" i="31"/>
  <c r="BB52" i="31"/>
  <c r="AZ53" i="31"/>
  <c r="BA53" i="31"/>
  <c r="BB53" i="31"/>
  <c r="AZ54" i="31"/>
  <c r="BA54" i="31"/>
  <c r="BB54" i="31"/>
  <c r="AZ55" i="31"/>
  <c r="BA55" i="31"/>
  <c r="BB55" i="31"/>
  <c r="AZ56" i="31"/>
  <c r="BA56" i="31"/>
  <c r="BB56" i="31"/>
  <c r="AZ57" i="31"/>
  <c r="BA57" i="31"/>
  <c r="BB57" i="31"/>
  <c r="AZ58" i="31"/>
  <c r="BA58" i="31"/>
  <c r="BB58" i="31"/>
  <c r="AZ59" i="31"/>
  <c r="BA59" i="31"/>
  <c r="BB59" i="31"/>
  <c r="AZ60" i="31"/>
  <c r="BA60" i="31"/>
  <c r="BB60" i="31"/>
  <c r="AZ61" i="31"/>
  <c r="BA61" i="31"/>
  <c r="BB61" i="31"/>
  <c r="AZ62" i="31"/>
  <c r="BA62" i="31"/>
  <c r="BB62" i="31"/>
  <c r="AZ63" i="31"/>
  <c r="BA63" i="31"/>
  <c r="BB63" i="31"/>
  <c r="AZ64" i="31"/>
  <c r="BA64" i="31"/>
  <c r="BB64" i="31"/>
  <c r="AZ65" i="31"/>
  <c r="BA65" i="31"/>
  <c r="BB65" i="31"/>
  <c r="AR22" i="31"/>
  <c r="AS22" i="31"/>
  <c r="AT22" i="31"/>
  <c r="AU22" i="31"/>
  <c r="AV22" i="31"/>
  <c r="AW22" i="31"/>
  <c r="AX22" i="31"/>
  <c r="AY22" i="31"/>
  <c r="AR47" i="31"/>
  <c r="AS47" i="31"/>
  <c r="AT47" i="31"/>
  <c r="AU47" i="31"/>
  <c r="AV47" i="31"/>
  <c r="AW47" i="31"/>
  <c r="AX47" i="31"/>
  <c r="AY47" i="31"/>
  <c r="AR48" i="31"/>
  <c r="AS48" i="31"/>
  <c r="AT48" i="31"/>
  <c r="AU48" i="31"/>
  <c r="AV48" i="31"/>
  <c r="AW48" i="31"/>
  <c r="AX48" i="31"/>
  <c r="AY48" i="31"/>
  <c r="AR49" i="31"/>
  <c r="AS49" i="31"/>
  <c r="AT49" i="31"/>
  <c r="AU49" i="31"/>
  <c r="AV49" i="31"/>
  <c r="AW49" i="31"/>
  <c r="AX49" i="31"/>
  <c r="AY49" i="31"/>
  <c r="AR50" i="31"/>
  <c r="AS50" i="31"/>
  <c r="AT50" i="31"/>
  <c r="AU50" i="31"/>
  <c r="AV50" i="31"/>
  <c r="AW50" i="31"/>
  <c r="AX50" i="31"/>
  <c r="AY50" i="31"/>
  <c r="AR51" i="31"/>
  <c r="AS51" i="31"/>
  <c r="AT51" i="31"/>
  <c r="AU51" i="31"/>
  <c r="AV51" i="31"/>
  <c r="AW51" i="31"/>
  <c r="AX51" i="31"/>
  <c r="AY51" i="31"/>
  <c r="AR52" i="31"/>
  <c r="AS52" i="31"/>
  <c r="AT52" i="31"/>
  <c r="AU52" i="31"/>
  <c r="AV52" i="31"/>
  <c r="AW52" i="31"/>
  <c r="AX52" i="31"/>
  <c r="AY52" i="31"/>
  <c r="AR53" i="31"/>
  <c r="AS53" i="31"/>
  <c r="AT53" i="31"/>
  <c r="AU53" i="31"/>
  <c r="AV53" i="31"/>
  <c r="AW53" i="31"/>
  <c r="AX53" i="31"/>
  <c r="AY53" i="31"/>
  <c r="AR54" i="31"/>
  <c r="AS54" i="31"/>
  <c r="AT54" i="31"/>
  <c r="AU54" i="31"/>
  <c r="AV54" i="31"/>
  <c r="AW54" i="31"/>
  <c r="AX54" i="31"/>
  <c r="AY54" i="31"/>
  <c r="AR55" i="31"/>
  <c r="AS55" i="31"/>
  <c r="AT55" i="31"/>
  <c r="AU55" i="31"/>
  <c r="AV55" i="31"/>
  <c r="AW55" i="31"/>
  <c r="AX55" i="31"/>
  <c r="AY55" i="31"/>
  <c r="AR56" i="31"/>
  <c r="AS56" i="31"/>
  <c r="AT56" i="31"/>
  <c r="AU56" i="31"/>
  <c r="AV56" i="31"/>
  <c r="AW56" i="31"/>
  <c r="AX56" i="31"/>
  <c r="AY56" i="31"/>
  <c r="AR57" i="31"/>
  <c r="AS57" i="31"/>
  <c r="AT57" i="31"/>
  <c r="AU57" i="31"/>
  <c r="AV57" i="31"/>
  <c r="AW57" i="31"/>
  <c r="AX57" i="31"/>
  <c r="AY57" i="31"/>
  <c r="AR58" i="31"/>
  <c r="AS58" i="31"/>
  <c r="AT58" i="31"/>
  <c r="AU58" i="31"/>
  <c r="AV58" i="31"/>
  <c r="AW58" i="31"/>
  <c r="AX58" i="31"/>
  <c r="AY58" i="31"/>
  <c r="AR59" i="31"/>
  <c r="AS59" i="31"/>
  <c r="AT59" i="31"/>
  <c r="AU59" i="31"/>
  <c r="AV59" i="31"/>
  <c r="AW59" i="31"/>
  <c r="AX59" i="31"/>
  <c r="AY59" i="31"/>
  <c r="AR60" i="31"/>
  <c r="AS60" i="31"/>
  <c r="AT60" i="31"/>
  <c r="AU60" i="31"/>
  <c r="AV60" i="31"/>
  <c r="AW60" i="31"/>
  <c r="AX60" i="31"/>
  <c r="AY60" i="31"/>
  <c r="AR61" i="31"/>
  <c r="AS61" i="31"/>
  <c r="AT61" i="31"/>
  <c r="AU61" i="31"/>
  <c r="AV61" i="31"/>
  <c r="AW61" i="31"/>
  <c r="AX61" i="31"/>
  <c r="AY61" i="31"/>
  <c r="AR62" i="31"/>
  <c r="AS62" i="31"/>
  <c r="AT62" i="31"/>
  <c r="AU62" i="31"/>
  <c r="AV62" i="31"/>
  <c r="AW62" i="31"/>
  <c r="AX62" i="31"/>
  <c r="AY62" i="31"/>
  <c r="AR63" i="31"/>
  <c r="AS63" i="31"/>
  <c r="AT63" i="31"/>
  <c r="AU63" i="31"/>
  <c r="AV63" i="31"/>
  <c r="AW63" i="31"/>
  <c r="AX63" i="31"/>
  <c r="AY63" i="31"/>
  <c r="AR64" i="31"/>
  <c r="AS64" i="31"/>
  <c r="AT64" i="31"/>
  <c r="AU64" i="31"/>
  <c r="AV64" i="31"/>
  <c r="AW64" i="31"/>
  <c r="AX64" i="31"/>
  <c r="AY64" i="31"/>
  <c r="AR65" i="31"/>
  <c r="AS65" i="31"/>
  <c r="AT65" i="31"/>
  <c r="AU65" i="31"/>
  <c r="AV65" i="31"/>
  <c r="AW65" i="31"/>
  <c r="AX65" i="31"/>
  <c r="AY65" i="31"/>
  <c r="AL42" i="13"/>
  <c r="AM42" i="13"/>
  <c r="AN42" i="13"/>
  <c r="AO42" i="13"/>
  <c r="AP42" i="13"/>
  <c r="AQ42" i="13"/>
  <c r="AR42" i="13"/>
  <c r="AS42" i="13"/>
  <c r="AT42" i="13"/>
  <c r="AU42" i="13"/>
  <c r="AV42" i="13"/>
  <c r="AW42" i="13"/>
  <c r="E37" i="18"/>
  <c r="E25" i="18"/>
  <c r="AL16" i="13"/>
  <c r="AM16" i="13"/>
  <c r="AN16" i="13"/>
  <c r="AO16" i="13"/>
  <c r="AP16" i="13"/>
  <c r="AQ16" i="13"/>
  <c r="AR16" i="13"/>
  <c r="AS16" i="13"/>
  <c r="AT16" i="13"/>
  <c r="AU16" i="13"/>
  <c r="AV16" i="13"/>
  <c r="AW16" i="13"/>
  <c r="B2" i="15"/>
  <c r="E8" i="56"/>
  <c r="E83" i="15"/>
  <c r="E82" i="15"/>
  <c r="E81" i="15"/>
  <c r="E79" i="15"/>
  <c r="E18" i="15"/>
  <c r="E16" i="15"/>
  <c r="AS70" i="11"/>
  <c r="AT70" i="11"/>
  <c r="AU70" i="11"/>
  <c r="AV70" i="11"/>
  <c r="AW70" i="11"/>
  <c r="AS84" i="11"/>
  <c r="AT84" i="11"/>
  <c r="AU84" i="11"/>
  <c r="AV84" i="11"/>
  <c r="AW84" i="11"/>
  <c r="AL70" i="11"/>
  <c r="AM70" i="11"/>
  <c r="AN70" i="11"/>
  <c r="AO70" i="11"/>
  <c r="AP70" i="11"/>
  <c r="AQ70" i="11"/>
  <c r="AR70" i="11"/>
  <c r="AS18" i="13"/>
  <c r="AL84" i="11"/>
  <c r="AM84" i="11"/>
  <c r="AN84" i="11"/>
  <c r="AO84" i="11"/>
  <c r="AP84" i="11"/>
  <c r="AP43" i="13"/>
  <c r="AQ84" i="11"/>
  <c r="AR84" i="11"/>
  <c r="AR43" i="13"/>
  <c r="D37" i="18"/>
  <c r="C37" i="18"/>
  <c r="B37" i="18"/>
  <c r="D25" i="18"/>
  <c r="C25" i="18"/>
  <c r="B25" i="18"/>
  <c r="Z57" i="12"/>
  <c r="AA57" i="12"/>
  <c r="AB57" i="12"/>
  <c r="AC57" i="12"/>
  <c r="AD57" i="12"/>
  <c r="AD36" i="13"/>
  <c r="AE57" i="12"/>
  <c r="AF57" i="12"/>
  <c r="AG57" i="12"/>
  <c r="AH57" i="12"/>
  <c r="AI57" i="12"/>
  <c r="AJ57" i="12"/>
  <c r="C57" i="12"/>
  <c r="D57" i="12"/>
  <c r="E57" i="12"/>
  <c r="F57" i="12"/>
  <c r="F36" i="13"/>
  <c r="G57" i="12"/>
  <c r="H57" i="12"/>
  <c r="I57" i="12"/>
  <c r="I36" i="13"/>
  <c r="J57" i="12"/>
  <c r="K57" i="12"/>
  <c r="L57" i="12"/>
  <c r="N57" i="12"/>
  <c r="O57" i="12"/>
  <c r="P57" i="12"/>
  <c r="Q57" i="12"/>
  <c r="R57" i="12"/>
  <c r="S57" i="12"/>
  <c r="T57" i="12"/>
  <c r="U57" i="12"/>
  <c r="V57" i="12"/>
  <c r="W57" i="12"/>
  <c r="X57" i="12"/>
  <c r="B57" i="12"/>
  <c r="AK39" i="37"/>
  <c r="AI39" i="37"/>
  <c r="AH39" i="37"/>
  <c r="AG39" i="37"/>
  <c r="AF39" i="37"/>
  <c r="AD39" i="37"/>
  <c r="AC39" i="37"/>
  <c r="AB39" i="37"/>
  <c r="AA39" i="37"/>
  <c r="Z39" i="37"/>
  <c r="Y39" i="37"/>
  <c r="W39" i="37"/>
  <c r="V39" i="37"/>
  <c r="U39" i="37"/>
  <c r="T39" i="37"/>
  <c r="R39" i="37"/>
  <c r="Q39" i="37"/>
  <c r="P39" i="37"/>
  <c r="O39" i="37"/>
  <c r="N39" i="37"/>
  <c r="M39" i="37"/>
  <c r="L39" i="37"/>
  <c r="K39" i="37"/>
  <c r="J39" i="37"/>
  <c r="I39" i="37"/>
  <c r="H39" i="37"/>
  <c r="G39" i="37"/>
  <c r="F39" i="37"/>
  <c r="E39" i="37"/>
  <c r="D39" i="37"/>
  <c r="C39" i="37"/>
  <c r="B39" i="37"/>
  <c r="J4" i="37"/>
  <c r="J1" i="37"/>
  <c r="C377" i="35"/>
  <c r="C376" i="35"/>
  <c r="C375" i="35"/>
  <c r="C374" i="35"/>
  <c r="C366" i="35"/>
  <c r="C365" i="35"/>
  <c r="C364" i="35"/>
  <c r="C367" i="35"/>
  <c r="C363" i="35"/>
  <c r="C355" i="35"/>
  <c r="C354" i="35"/>
  <c r="C353" i="35"/>
  <c r="C352" i="35"/>
  <c r="C344" i="35"/>
  <c r="C343" i="35"/>
  <c r="C342" i="35"/>
  <c r="C341" i="35"/>
  <c r="C333" i="35"/>
  <c r="C332" i="35"/>
  <c r="C331" i="35"/>
  <c r="C330" i="35"/>
  <c r="C334" i="35"/>
  <c r="C322" i="35"/>
  <c r="C321" i="35"/>
  <c r="C320" i="35"/>
  <c r="C323" i="35"/>
  <c r="C319" i="35"/>
  <c r="C311" i="35"/>
  <c r="C310" i="35"/>
  <c r="C309" i="35"/>
  <c r="C308" i="35"/>
  <c r="C300" i="35"/>
  <c r="C299" i="35"/>
  <c r="C298" i="35"/>
  <c r="C297" i="35"/>
  <c r="C289" i="35"/>
  <c r="C288" i="35"/>
  <c r="C287" i="35"/>
  <c r="C286" i="35"/>
  <c r="C278" i="35"/>
  <c r="C277" i="35"/>
  <c r="C276" i="35"/>
  <c r="C275" i="35"/>
  <c r="AL274" i="35"/>
  <c r="AL285" i="35"/>
  <c r="AL296" i="35"/>
  <c r="AL307" i="35"/>
  <c r="AL318" i="35"/>
  <c r="AL329" i="35"/>
  <c r="AL340" i="35"/>
  <c r="AL351" i="35"/>
  <c r="AL362" i="35"/>
  <c r="AL373" i="35"/>
  <c r="AL384" i="35"/>
  <c r="AD274" i="35"/>
  <c r="AD285" i="35"/>
  <c r="AD296" i="35"/>
  <c r="AD307" i="35"/>
  <c r="AD318" i="35"/>
  <c r="AD329" i="35"/>
  <c r="AD340" i="35"/>
  <c r="AD351" i="35"/>
  <c r="AD362" i="35"/>
  <c r="AD373" i="35"/>
  <c r="AD384" i="35"/>
  <c r="W274" i="35"/>
  <c r="W285" i="35"/>
  <c r="W296" i="35"/>
  <c r="W307" i="35"/>
  <c r="W318" i="35"/>
  <c r="W329" i="35"/>
  <c r="W340" i="35"/>
  <c r="W351" i="35"/>
  <c r="W362" i="35"/>
  <c r="W373" i="35"/>
  <c r="W384" i="35"/>
  <c r="V274" i="35"/>
  <c r="V285" i="35"/>
  <c r="V296" i="35"/>
  <c r="V307" i="35"/>
  <c r="V318" i="35"/>
  <c r="V329" i="35"/>
  <c r="V340" i="35"/>
  <c r="V351" i="35"/>
  <c r="V362" i="35"/>
  <c r="V373" i="35"/>
  <c r="V384" i="35"/>
  <c r="N274" i="35"/>
  <c r="N285" i="35"/>
  <c r="N296" i="35"/>
  <c r="N307" i="35"/>
  <c r="N318" i="35"/>
  <c r="N329" i="35"/>
  <c r="N340" i="35"/>
  <c r="N351" i="35"/>
  <c r="N362" i="35"/>
  <c r="N373" i="35"/>
  <c r="N384" i="35"/>
  <c r="G274" i="35"/>
  <c r="G285" i="35"/>
  <c r="G296" i="35"/>
  <c r="G307" i="35"/>
  <c r="G318" i="35"/>
  <c r="G329" i="35"/>
  <c r="G340" i="35"/>
  <c r="G351" i="35"/>
  <c r="G362" i="35"/>
  <c r="G373" i="35"/>
  <c r="G384" i="35"/>
  <c r="F274" i="35"/>
  <c r="F285" i="35"/>
  <c r="F296" i="35"/>
  <c r="F307" i="35"/>
  <c r="F318" i="35"/>
  <c r="F329" i="35"/>
  <c r="F340" i="35"/>
  <c r="F351" i="35"/>
  <c r="F362" i="35"/>
  <c r="F373" i="35"/>
  <c r="F384" i="35"/>
  <c r="AK262" i="35"/>
  <c r="AJ262" i="35"/>
  <c r="AF262" i="35"/>
  <c r="AD262" i="35"/>
  <c r="AC262" i="35"/>
  <c r="Z262" i="35"/>
  <c r="Y262" i="35"/>
  <c r="U262" i="35"/>
  <c r="P262" i="35"/>
  <c r="O262" i="35"/>
  <c r="H262" i="35"/>
  <c r="G262" i="35"/>
  <c r="AH262" i="35"/>
  <c r="Z274" i="35"/>
  <c r="Z285" i="35"/>
  <c r="Z296" i="35"/>
  <c r="Z307" i="35"/>
  <c r="Z318" i="35"/>
  <c r="Z329" i="35"/>
  <c r="Z340" i="35"/>
  <c r="Z351" i="35"/>
  <c r="Z362" i="35"/>
  <c r="Z373" i="35"/>
  <c r="Z384" i="35"/>
  <c r="T262" i="35"/>
  <c r="R262" i="35"/>
  <c r="N262" i="35"/>
  <c r="K274" i="35"/>
  <c r="K285" i="35"/>
  <c r="K296" i="35"/>
  <c r="K307" i="35"/>
  <c r="K318" i="35"/>
  <c r="K329" i="35"/>
  <c r="K340" i="35"/>
  <c r="K351" i="35"/>
  <c r="K362" i="35"/>
  <c r="K373" i="35"/>
  <c r="K384" i="35"/>
  <c r="J262" i="35"/>
  <c r="F262" i="35"/>
  <c r="C274" i="35"/>
  <c r="C285" i="35"/>
  <c r="C296" i="35"/>
  <c r="C307" i="35"/>
  <c r="C318" i="35"/>
  <c r="C329" i="35"/>
  <c r="C340" i="35"/>
  <c r="C351" i="35"/>
  <c r="C362" i="35"/>
  <c r="C373" i="35"/>
  <c r="C384" i="35"/>
  <c r="D260" i="35"/>
  <c r="D256" i="35"/>
  <c r="D258" i="35"/>
  <c r="D249" i="35"/>
  <c r="E240" i="35"/>
  <c r="AK235" i="35"/>
  <c r="AJ235" i="35"/>
  <c r="AC235" i="35"/>
  <c r="AB235" i="35"/>
  <c r="U235" i="35"/>
  <c r="T235" i="35"/>
  <c r="M235" i="35"/>
  <c r="L235" i="35"/>
  <c r="E235" i="35"/>
  <c r="D235" i="35"/>
  <c r="AL235" i="35"/>
  <c r="AI235" i="35"/>
  <c r="AH235" i="35"/>
  <c r="AG235" i="35"/>
  <c r="AE235" i="35"/>
  <c r="AD235" i="35"/>
  <c r="AA235" i="35"/>
  <c r="Z235" i="35"/>
  <c r="Y235" i="35"/>
  <c r="W235" i="35"/>
  <c r="V235" i="35"/>
  <c r="S235" i="35"/>
  <c r="R235" i="35"/>
  <c r="Q235" i="35"/>
  <c r="O235" i="35"/>
  <c r="N235" i="35"/>
  <c r="K235" i="35"/>
  <c r="J235" i="35"/>
  <c r="I235" i="35"/>
  <c r="G235" i="35"/>
  <c r="F235" i="35"/>
  <c r="C240" i="35"/>
  <c r="C235" i="35"/>
  <c r="C370" i="35"/>
  <c r="D233" i="35"/>
  <c r="E233" i="35"/>
  <c r="D229" i="35"/>
  <c r="D231" i="35"/>
  <c r="D222" i="35"/>
  <c r="AJ208" i="35"/>
  <c r="AI208" i="35"/>
  <c r="AF208" i="35"/>
  <c r="AE208" i="35"/>
  <c r="AB208" i="35"/>
  <c r="AA208" i="35"/>
  <c r="X208" i="35"/>
  <c r="W208" i="35"/>
  <c r="T208" i="35"/>
  <c r="S208" i="35"/>
  <c r="P208" i="35"/>
  <c r="O208" i="35"/>
  <c r="L208" i="35"/>
  <c r="K208" i="35"/>
  <c r="H208" i="35"/>
  <c r="G208" i="35"/>
  <c r="D208" i="35"/>
  <c r="C208" i="35"/>
  <c r="D206" i="35"/>
  <c r="E206" i="35"/>
  <c r="F206" i="35"/>
  <c r="D202" i="35"/>
  <c r="D204" i="35"/>
  <c r="D195" i="35"/>
  <c r="C186" i="35"/>
  <c r="AL181" i="35"/>
  <c r="AD181" i="35"/>
  <c r="AA181" i="35"/>
  <c r="V181" i="35"/>
  <c r="N181" i="35"/>
  <c r="K181" i="35"/>
  <c r="F181" i="35"/>
  <c r="AK181" i="35"/>
  <c r="AJ181" i="35"/>
  <c r="AG181" i="35"/>
  <c r="AF181" i="35"/>
  <c r="AE181" i="35"/>
  <c r="AC181" i="35"/>
  <c r="AB181" i="35"/>
  <c r="Y181" i="35"/>
  <c r="X181" i="35"/>
  <c r="U181" i="35"/>
  <c r="T181" i="35"/>
  <c r="Q181" i="35"/>
  <c r="P181" i="35"/>
  <c r="O181" i="35"/>
  <c r="M181" i="35"/>
  <c r="L181" i="35"/>
  <c r="I181" i="35"/>
  <c r="H181" i="35"/>
  <c r="E186" i="35"/>
  <c r="E181" i="35"/>
  <c r="D181" i="35"/>
  <c r="C181" i="35"/>
  <c r="D179" i="35"/>
  <c r="E179" i="35"/>
  <c r="F179" i="35"/>
  <c r="G179" i="35"/>
  <c r="H179" i="35"/>
  <c r="I179" i="35"/>
  <c r="J179" i="35"/>
  <c r="K179" i="35"/>
  <c r="D175" i="35"/>
  <c r="D177" i="35"/>
  <c r="D168" i="35"/>
  <c r="AB154" i="35"/>
  <c r="L154" i="35"/>
  <c r="AL154" i="35"/>
  <c r="AK154" i="35"/>
  <c r="AJ154" i="35"/>
  <c r="AH154" i="35"/>
  <c r="AG154" i="35"/>
  <c r="AD154" i="35"/>
  <c r="AC154" i="35"/>
  <c r="Z154" i="35"/>
  <c r="Y154" i="35"/>
  <c r="V154" i="35"/>
  <c r="U154" i="35"/>
  <c r="T154" i="35"/>
  <c r="R154" i="35"/>
  <c r="Q154" i="35"/>
  <c r="N154" i="35"/>
  <c r="M154" i="35"/>
  <c r="J154" i="35"/>
  <c r="I154" i="35"/>
  <c r="F154" i="35"/>
  <c r="E154" i="35"/>
  <c r="C159" i="35"/>
  <c r="C154" i="35"/>
  <c r="D152" i="35"/>
  <c r="E152" i="35"/>
  <c r="F152" i="35"/>
  <c r="G152" i="35"/>
  <c r="D148" i="35"/>
  <c r="D150" i="35"/>
  <c r="D141" i="35"/>
  <c r="E132" i="35"/>
  <c r="AG127" i="35"/>
  <c r="AF127" i="35"/>
  <c r="X127" i="35"/>
  <c r="P127" i="35"/>
  <c r="H127" i="35"/>
  <c r="AL127" i="35"/>
  <c r="AJ127" i="35"/>
  <c r="AI127" i="35"/>
  <c r="AH127" i="35"/>
  <c r="AE127" i="35"/>
  <c r="AD127" i="35"/>
  <c r="AB127" i="35"/>
  <c r="AA127" i="35"/>
  <c r="Z127" i="35"/>
  <c r="W127" i="35"/>
  <c r="V127" i="35"/>
  <c r="T127" i="35"/>
  <c r="S127" i="35"/>
  <c r="R127" i="35"/>
  <c r="O127" i="35"/>
  <c r="N127" i="35"/>
  <c r="L127" i="35"/>
  <c r="K127" i="35"/>
  <c r="J127" i="35"/>
  <c r="G127" i="35"/>
  <c r="F127" i="35"/>
  <c r="C132" i="35"/>
  <c r="C127" i="35"/>
  <c r="D125" i="35"/>
  <c r="D121" i="35"/>
  <c r="D123" i="35"/>
  <c r="D114" i="35"/>
  <c r="AJ100" i="35"/>
  <c r="AD100" i="35"/>
  <c r="AC100" i="35"/>
  <c r="AB100" i="35"/>
  <c r="Y100" i="35"/>
  <c r="X100" i="35"/>
  <c r="T100" i="35"/>
  <c r="M100" i="35"/>
  <c r="L100" i="35"/>
  <c r="I100" i="35"/>
  <c r="H100" i="35"/>
  <c r="D100" i="35"/>
  <c r="AK100" i="35"/>
  <c r="AI100" i="35"/>
  <c r="AG100" i="35"/>
  <c r="AE100" i="35"/>
  <c r="AA100" i="35"/>
  <c r="Z100" i="35"/>
  <c r="W100" i="35"/>
  <c r="U100" i="35"/>
  <c r="S100" i="35"/>
  <c r="Q100" i="35"/>
  <c r="O100" i="35"/>
  <c r="N100" i="35"/>
  <c r="K100" i="35"/>
  <c r="G100" i="35"/>
  <c r="E100" i="35"/>
  <c r="C105" i="35"/>
  <c r="C100" i="35"/>
  <c r="C315" i="35"/>
  <c r="D98" i="35"/>
  <c r="D94" i="35"/>
  <c r="D96" i="35"/>
  <c r="D87" i="35"/>
  <c r="E78" i="35"/>
  <c r="AG73" i="35"/>
  <c r="AF73" i="35"/>
  <c r="Y73" i="35"/>
  <c r="X73" i="35"/>
  <c r="Q73" i="35"/>
  <c r="P73" i="35"/>
  <c r="I73" i="35"/>
  <c r="H73" i="35"/>
  <c r="AL73" i="35"/>
  <c r="AI73" i="35"/>
  <c r="AH73" i="35"/>
  <c r="AE73" i="35"/>
  <c r="AD73" i="35"/>
  <c r="AA73" i="35"/>
  <c r="Z73" i="35"/>
  <c r="W73" i="35"/>
  <c r="V73" i="35"/>
  <c r="S73" i="35"/>
  <c r="R73" i="35"/>
  <c r="O73" i="35"/>
  <c r="N73" i="35"/>
  <c r="K73" i="35"/>
  <c r="J73" i="35"/>
  <c r="G73" i="35"/>
  <c r="F73" i="35"/>
  <c r="C78" i="35"/>
  <c r="C73" i="35"/>
  <c r="D71" i="35"/>
  <c r="D67" i="35"/>
  <c r="D69" i="35"/>
  <c r="D60" i="35"/>
  <c r="AL46" i="35"/>
  <c r="AK46" i="35"/>
  <c r="AD46" i="35"/>
  <c r="AC46" i="35"/>
  <c r="Z46" i="35"/>
  <c r="U46" i="35"/>
  <c r="R46" i="35"/>
  <c r="N46" i="35"/>
  <c r="M46" i="35"/>
  <c r="J46" i="35"/>
  <c r="F46" i="35"/>
  <c r="E46" i="35"/>
  <c r="AJ46" i="35"/>
  <c r="AI46" i="35"/>
  <c r="AF46" i="35"/>
  <c r="AE46" i="35"/>
  <c r="AB46" i="35"/>
  <c r="AA46" i="35"/>
  <c r="X46" i="35"/>
  <c r="W46" i="35"/>
  <c r="V46" i="35"/>
  <c r="T46" i="35"/>
  <c r="S46" i="35"/>
  <c r="P46" i="35"/>
  <c r="O46" i="35"/>
  <c r="L46" i="35"/>
  <c r="K46" i="35"/>
  <c r="H46" i="35"/>
  <c r="G46" i="35"/>
  <c r="D46" i="35"/>
  <c r="C46" i="35"/>
  <c r="C293" i="35"/>
  <c r="D44" i="35"/>
  <c r="E44" i="35"/>
  <c r="F44" i="35"/>
  <c r="G44" i="35"/>
  <c r="H44" i="35"/>
  <c r="I44" i="35"/>
  <c r="J44" i="35"/>
  <c r="K44" i="35"/>
  <c r="L44" i="35"/>
  <c r="M44" i="35"/>
  <c r="N44" i="35"/>
  <c r="O44" i="35"/>
  <c r="P44" i="35"/>
  <c r="Q44" i="35"/>
  <c r="R44" i="35"/>
  <c r="S44" i="35"/>
  <c r="T44" i="35"/>
  <c r="D40" i="35"/>
  <c r="D42" i="35"/>
  <c r="D33" i="35"/>
  <c r="C24" i="35"/>
  <c r="AL19" i="35"/>
  <c r="AK19" i="35"/>
  <c r="AJ19" i="35"/>
  <c r="AI19" i="35"/>
  <c r="AG19" i="35"/>
  <c r="AF19" i="35"/>
  <c r="AE19" i="35"/>
  <c r="AD19" i="35"/>
  <c r="AC19" i="35"/>
  <c r="AB19" i="35"/>
  <c r="AA19" i="35"/>
  <c r="Y19" i="35"/>
  <c r="X19" i="35"/>
  <c r="W19" i="35"/>
  <c r="V19" i="35"/>
  <c r="U19" i="35"/>
  <c r="T19" i="35"/>
  <c r="S19" i="35"/>
  <c r="Q19" i="35"/>
  <c r="P19" i="35"/>
  <c r="O19" i="35"/>
  <c r="M19" i="35"/>
  <c r="L19" i="35"/>
  <c r="K19" i="35"/>
  <c r="I19" i="35"/>
  <c r="H19" i="35"/>
  <c r="G19" i="35"/>
  <c r="E19" i="35"/>
  <c r="D19" i="35"/>
  <c r="C19" i="35"/>
  <c r="D17" i="35"/>
  <c r="D13" i="35"/>
  <c r="D15" i="35"/>
  <c r="D6" i="35"/>
  <c r="C237" i="34"/>
  <c r="B51" i="12"/>
  <c r="B34" i="13"/>
  <c r="C236" i="34"/>
  <c r="C235" i="34"/>
  <c r="C234" i="34"/>
  <c r="C19" i="24"/>
  <c r="G233" i="34"/>
  <c r="D222" i="34"/>
  <c r="D218" i="34"/>
  <c r="D220" i="34"/>
  <c r="D213" i="34"/>
  <c r="D199" i="34"/>
  <c r="E199" i="34"/>
  <c r="F199" i="34"/>
  <c r="D195" i="34"/>
  <c r="D197" i="34"/>
  <c r="D190" i="34"/>
  <c r="D176" i="34"/>
  <c r="E176" i="34"/>
  <c r="F176" i="34"/>
  <c r="D172" i="34"/>
  <c r="D174" i="34"/>
  <c r="D167" i="34"/>
  <c r="D153" i="34"/>
  <c r="D149" i="34"/>
  <c r="D151" i="34"/>
  <c r="D144" i="34"/>
  <c r="D130" i="34"/>
  <c r="E130" i="34"/>
  <c r="F130" i="34"/>
  <c r="F136" i="34"/>
  <c r="D126" i="34"/>
  <c r="D128" i="34"/>
  <c r="D121" i="34"/>
  <c r="D107" i="34"/>
  <c r="E107" i="34"/>
  <c r="D103" i="34"/>
  <c r="D105" i="34"/>
  <c r="D98" i="34"/>
  <c r="D84" i="34"/>
  <c r="E84" i="34"/>
  <c r="D80" i="34"/>
  <c r="D82" i="34"/>
  <c r="D75" i="34"/>
  <c r="C90" i="34"/>
  <c r="D61" i="34"/>
  <c r="D57" i="34"/>
  <c r="D59" i="34"/>
  <c r="D52" i="34"/>
  <c r="D38" i="34"/>
  <c r="E38" i="34"/>
  <c r="F38" i="34"/>
  <c r="G38" i="34"/>
  <c r="H38" i="34"/>
  <c r="I38" i="34"/>
  <c r="J38" i="34"/>
  <c r="D34" i="34"/>
  <c r="D36" i="34"/>
  <c r="AL233" i="34"/>
  <c r="AK233" i="34"/>
  <c r="AJ233" i="34"/>
  <c r="AI233" i="34"/>
  <c r="AH233" i="34"/>
  <c r="AG233" i="34"/>
  <c r="AF233" i="34"/>
  <c r="AE233" i="34"/>
  <c r="AD233" i="34"/>
  <c r="AC233" i="34"/>
  <c r="AB233" i="34"/>
  <c r="AA233" i="34"/>
  <c r="Z233" i="34"/>
  <c r="Y233" i="34"/>
  <c r="X233" i="34"/>
  <c r="W233" i="34"/>
  <c r="V233" i="34"/>
  <c r="U233" i="34"/>
  <c r="T233" i="34"/>
  <c r="S233" i="34"/>
  <c r="R233" i="34"/>
  <c r="Q233" i="34"/>
  <c r="P233" i="34"/>
  <c r="O233" i="34"/>
  <c r="N233" i="34"/>
  <c r="M233" i="34"/>
  <c r="L233" i="34"/>
  <c r="K233" i="34"/>
  <c r="J233" i="34"/>
  <c r="I233" i="34"/>
  <c r="H233" i="34"/>
  <c r="F233" i="34"/>
  <c r="E233" i="34"/>
  <c r="D233" i="34"/>
  <c r="C233" i="34"/>
  <c r="D15" i="34"/>
  <c r="D11" i="34"/>
  <c r="D13" i="34"/>
  <c r="J19" i="35"/>
  <c r="Z19" i="35"/>
  <c r="I208" i="35"/>
  <c r="AG208" i="35"/>
  <c r="I127" i="35"/>
  <c r="Y127" i="35"/>
  <c r="AI154" i="35"/>
  <c r="J208" i="35"/>
  <c r="AD208" i="35"/>
  <c r="F19" i="35"/>
  <c r="N19" i="35"/>
  <c r="F100" i="35"/>
  <c r="E105" i="35"/>
  <c r="J100" i="35"/>
  <c r="R100" i="35"/>
  <c r="V100" i="35"/>
  <c r="AH100" i="35"/>
  <c r="AL100" i="35"/>
  <c r="E125" i="35"/>
  <c r="F125" i="35"/>
  <c r="R208" i="35"/>
  <c r="R19" i="35"/>
  <c r="AH19" i="35"/>
  <c r="E208" i="35"/>
  <c r="M208" i="35"/>
  <c r="Q208" i="35"/>
  <c r="U208" i="35"/>
  <c r="AC208" i="35"/>
  <c r="AK208" i="35"/>
  <c r="E127" i="35"/>
  <c r="M127" i="35"/>
  <c r="U127" i="35"/>
  <c r="AC127" i="35"/>
  <c r="AK127" i="35"/>
  <c r="Q127" i="35"/>
  <c r="G154" i="35"/>
  <c r="K154" i="35"/>
  <c r="O154" i="35"/>
  <c r="W154" i="35"/>
  <c r="AA154" i="35"/>
  <c r="AE154" i="35"/>
  <c r="F208" i="35"/>
  <c r="E213" i="35"/>
  <c r="N208" i="35"/>
  <c r="V208" i="35"/>
  <c r="Z208" i="35"/>
  <c r="AH208" i="35"/>
  <c r="AL208" i="35"/>
  <c r="AH46" i="35"/>
  <c r="E73" i="35"/>
  <c r="M73" i="35"/>
  <c r="U73" i="35"/>
  <c r="AC73" i="35"/>
  <c r="AK73" i="35"/>
  <c r="C107" i="35"/>
  <c r="S154" i="35"/>
  <c r="Y208" i="35"/>
  <c r="G181" i="35"/>
  <c r="W181" i="35"/>
  <c r="S181" i="35"/>
  <c r="AI181" i="35"/>
  <c r="I46" i="35"/>
  <c r="Q46" i="35"/>
  <c r="Y46" i="35"/>
  <c r="AG46" i="35"/>
  <c r="D73" i="35"/>
  <c r="L73" i="35"/>
  <c r="T73" i="35"/>
  <c r="AB73" i="35"/>
  <c r="AJ73" i="35"/>
  <c r="H154" i="35"/>
  <c r="P154" i="35"/>
  <c r="X154" i="35"/>
  <c r="AF154" i="35"/>
  <c r="D154" i="35"/>
  <c r="C51" i="35"/>
  <c r="D47" i="35"/>
  <c r="D286" i="35"/>
  <c r="S51" i="35"/>
  <c r="P100" i="35"/>
  <c r="AF100" i="35"/>
  <c r="D127" i="35"/>
  <c r="H235" i="35"/>
  <c r="P235" i="35"/>
  <c r="X235" i="35"/>
  <c r="AF235" i="35"/>
  <c r="S262" i="35"/>
  <c r="S274" i="35"/>
  <c r="S285" i="35"/>
  <c r="S296" i="35"/>
  <c r="S307" i="35"/>
  <c r="S318" i="35"/>
  <c r="S329" i="35"/>
  <c r="S340" i="35"/>
  <c r="S351" i="35"/>
  <c r="S362" i="35"/>
  <c r="S373" i="35"/>
  <c r="S384" i="35"/>
  <c r="W262" i="35"/>
  <c r="AA262" i="35"/>
  <c r="AA274" i="35"/>
  <c r="AA285" i="35"/>
  <c r="AA296" i="35"/>
  <c r="AA307" i="35"/>
  <c r="AA318" i="35"/>
  <c r="AA329" i="35"/>
  <c r="AA340" i="35"/>
  <c r="AA351" i="35"/>
  <c r="AA362" i="35"/>
  <c r="AA373" i="35"/>
  <c r="AA384" i="35"/>
  <c r="AE262" i="35"/>
  <c r="AI262" i="35"/>
  <c r="AI274" i="35"/>
  <c r="AI285" i="35"/>
  <c r="AI296" i="35"/>
  <c r="AI307" i="35"/>
  <c r="AI318" i="35"/>
  <c r="AI329" i="35"/>
  <c r="AI340" i="35"/>
  <c r="AI351" i="35"/>
  <c r="AI362" i="35"/>
  <c r="AI373" i="35"/>
  <c r="AI384" i="35"/>
  <c r="C262" i="35"/>
  <c r="K262" i="35"/>
  <c r="O274" i="35"/>
  <c r="O285" i="35"/>
  <c r="O296" i="35"/>
  <c r="O307" i="35"/>
  <c r="O318" i="35"/>
  <c r="O329" i="35"/>
  <c r="O340" i="35"/>
  <c r="O351" i="35"/>
  <c r="O362" i="35"/>
  <c r="O373" i="35"/>
  <c r="O384" i="35"/>
  <c r="AE274" i="35"/>
  <c r="AE285" i="35"/>
  <c r="AE296" i="35"/>
  <c r="AE307" i="35"/>
  <c r="AE318" i="35"/>
  <c r="AE329" i="35"/>
  <c r="AE340" i="35"/>
  <c r="AE351" i="35"/>
  <c r="AE362" i="35"/>
  <c r="AE373" i="35"/>
  <c r="AE384" i="35"/>
  <c r="E260" i="35"/>
  <c r="F260" i="35"/>
  <c r="J181" i="35"/>
  <c r="R181" i="35"/>
  <c r="Z181" i="35"/>
  <c r="AH181" i="35"/>
  <c r="D274" i="35"/>
  <c r="D285" i="35"/>
  <c r="D296" i="35"/>
  <c r="D307" i="35"/>
  <c r="D318" i="35"/>
  <c r="D329" i="35"/>
  <c r="D340" i="35"/>
  <c r="D351" i="35"/>
  <c r="D362" i="35"/>
  <c r="D373" i="35"/>
  <c r="D384" i="35"/>
  <c r="C267" i="35"/>
  <c r="H274" i="35"/>
  <c r="H285" i="35"/>
  <c r="H296" i="35"/>
  <c r="H307" i="35"/>
  <c r="H318" i="35"/>
  <c r="H329" i="35"/>
  <c r="H340" i="35"/>
  <c r="H351" i="35"/>
  <c r="H362" i="35"/>
  <c r="H373" i="35"/>
  <c r="H384" i="35"/>
  <c r="L274" i="35"/>
  <c r="L285" i="35"/>
  <c r="L296" i="35"/>
  <c r="L307" i="35"/>
  <c r="L318" i="35"/>
  <c r="L329" i="35"/>
  <c r="L340" i="35"/>
  <c r="L351" i="35"/>
  <c r="L362" i="35"/>
  <c r="L373" i="35"/>
  <c r="L384" i="35"/>
  <c r="P274" i="35"/>
  <c r="P285" i="35"/>
  <c r="P296" i="35"/>
  <c r="P307" i="35"/>
  <c r="P318" i="35"/>
  <c r="P329" i="35"/>
  <c r="P340" i="35"/>
  <c r="P351" i="35"/>
  <c r="P362" i="35"/>
  <c r="P373" i="35"/>
  <c r="P384" i="35"/>
  <c r="T274" i="35"/>
  <c r="T285" i="35"/>
  <c r="T296" i="35"/>
  <c r="T307" i="35"/>
  <c r="T318" i="35"/>
  <c r="T329" i="35"/>
  <c r="T340" i="35"/>
  <c r="T351" i="35"/>
  <c r="T362" i="35"/>
  <c r="T373" i="35"/>
  <c r="T384" i="35"/>
  <c r="X274" i="35"/>
  <c r="X285" i="35"/>
  <c r="X296" i="35"/>
  <c r="X307" i="35"/>
  <c r="X318" i="35"/>
  <c r="X329" i="35"/>
  <c r="X340" i="35"/>
  <c r="X351" i="35"/>
  <c r="X362" i="35"/>
  <c r="X373" i="35"/>
  <c r="X384" i="35"/>
  <c r="X262" i="35"/>
  <c r="AB274" i="35"/>
  <c r="AB285" i="35"/>
  <c r="AB296" i="35"/>
  <c r="AB307" i="35"/>
  <c r="AB318" i="35"/>
  <c r="AB329" i="35"/>
  <c r="AB340" i="35"/>
  <c r="AB351" i="35"/>
  <c r="AB362" i="35"/>
  <c r="AB373" i="35"/>
  <c r="AB384" i="35"/>
  <c r="AB262" i="35"/>
  <c r="AF274" i="35"/>
  <c r="AF285" i="35"/>
  <c r="AF296" i="35"/>
  <c r="AF307" i="35"/>
  <c r="AF318" i="35"/>
  <c r="AF329" i="35"/>
  <c r="AF340" i="35"/>
  <c r="AF351" i="35"/>
  <c r="AF362" i="35"/>
  <c r="AF373" i="35"/>
  <c r="AF384" i="35"/>
  <c r="AJ274" i="35"/>
  <c r="AJ285" i="35"/>
  <c r="AJ296" i="35"/>
  <c r="AJ307" i="35"/>
  <c r="AJ318" i="35"/>
  <c r="AJ329" i="35"/>
  <c r="AJ340" i="35"/>
  <c r="AJ351" i="35"/>
  <c r="AJ362" i="35"/>
  <c r="AJ373" i="35"/>
  <c r="AJ384" i="35"/>
  <c r="D262" i="35"/>
  <c r="L262" i="35"/>
  <c r="E159" i="35"/>
  <c r="C213" i="35"/>
  <c r="D209" i="35"/>
  <c r="D353" i="35"/>
  <c r="E274" i="35"/>
  <c r="E285" i="35"/>
  <c r="E296" i="35"/>
  <c r="E307" i="35"/>
  <c r="E318" i="35"/>
  <c r="E329" i="35"/>
  <c r="E340" i="35"/>
  <c r="E351" i="35"/>
  <c r="E362" i="35"/>
  <c r="E373" i="35"/>
  <c r="E384" i="35"/>
  <c r="I274" i="35"/>
  <c r="I285" i="35"/>
  <c r="I296" i="35"/>
  <c r="I307" i="35"/>
  <c r="I318" i="35"/>
  <c r="I329" i="35"/>
  <c r="I340" i="35"/>
  <c r="I351" i="35"/>
  <c r="I362" i="35"/>
  <c r="I373" i="35"/>
  <c r="I384" i="35"/>
  <c r="M274" i="35"/>
  <c r="M285" i="35"/>
  <c r="M296" i="35"/>
  <c r="M307" i="35"/>
  <c r="M318" i="35"/>
  <c r="M329" i="35"/>
  <c r="M340" i="35"/>
  <c r="M351" i="35"/>
  <c r="M362" i="35"/>
  <c r="M373" i="35"/>
  <c r="M384" i="35"/>
  <c r="Q274" i="35"/>
  <c r="Q285" i="35"/>
  <c r="Q296" i="35"/>
  <c r="Q307" i="35"/>
  <c r="Q318" i="35"/>
  <c r="Q329" i="35"/>
  <c r="Q340" i="35"/>
  <c r="Q351" i="35"/>
  <c r="Q362" i="35"/>
  <c r="Q373" i="35"/>
  <c r="Q384" i="35"/>
  <c r="U274" i="35"/>
  <c r="U285" i="35"/>
  <c r="U296" i="35"/>
  <c r="U307" i="35"/>
  <c r="U318" i="35"/>
  <c r="U329" i="35"/>
  <c r="U340" i="35"/>
  <c r="U351" i="35"/>
  <c r="U362" i="35"/>
  <c r="U373" i="35"/>
  <c r="U384" i="35"/>
  <c r="Y274" i="35"/>
  <c r="Y285" i="35"/>
  <c r="Y296" i="35"/>
  <c r="Y307" i="35"/>
  <c r="Y318" i="35"/>
  <c r="Y329" i="35"/>
  <c r="Y340" i="35"/>
  <c r="Y351" i="35"/>
  <c r="Y362" i="35"/>
  <c r="Y373" i="35"/>
  <c r="Y384" i="35"/>
  <c r="AC274" i="35"/>
  <c r="AC285" i="35"/>
  <c r="AC296" i="35"/>
  <c r="AC307" i="35"/>
  <c r="AC318" i="35"/>
  <c r="AC329" i="35"/>
  <c r="AC340" i="35"/>
  <c r="AC351" i="35"/>
  <c r="AC362" i="35"/>
  <c r="AC373" i="35"/>
  <c r="AC384" i="35"/>
  <c r="AG274" i="35"/>
  <c r="AG285" i="35"/>
  <c r="AG296" i="35"/>
  <c r="AG307" i="35"/>
  <c r="AG318" i="35"/>
  <c r="AG329" i="35"/>
  <c r="AG340" i="35"/>
  <c r="AG351" i="35"/>
  <c r="AG362" i="35"/>
  <c r="AG373" i="35"/>
  <c r="AG384" i="35"/>
  <c r="AK274" i="35"/>
  <c r="AK285" i="35"/>
  <c r="AK296" i="35"/>
  <c r="AK307" i="35"/>
  <c r="AK318" i="35"/>
  <c r="AK329" i="35"/>
  <c r="AK340" i="35"/>
  <c r="AK351" i="35"/>
  <c r="AK362" i="35"/>
  <c r="AK373" i="35"/>
  <c r="AK384" i="35"/>
  <c r="E262" i="35"/>
  <c r="I262" i="35"/>
  <c r="M262" i="35"/>
  <c r="Q262" i="35"/>
  <c r="V262" i="35"/>
  <c r="AG262" i="35"/>
  <c r="AL262" i="35"/>
  <c r="E267" i="35"/>
  <c r="J274" i="35"/>
  <c r="J285" i="35"/>
  <c r="J296" i="35"/>
  <c r="J307" i="35"/>
  <c r="J318" i="35"/>
  <c r="J329" i="35"/>
  <c r="J340" i="35"/>
  <c r="J351" i="35"/>
  <c r="J362" i="35"/>
  <c r="J373" i="35"/>
  <c r="J384" i="35"/>
  <c r="R274" i="35"/>
  <c r="R285" i="35"/>
  <c r="R296" i="35"/>
  <c r="R307" i="35"/>
  <c r="R318" i="35"/>
  <c r="R329" i="35"/>
  <c r="R340" i="35"/>
  <c r="R351" i="35"/>
  <c r="R362" i="35"/>
  <c r="R373" i="35"/>
  <c r="R384" i="35"/>
  <c r="AH274" i="35"/>
  <c r="AH285" i="35"/>
  <c r="AH296" i="35"/>
  <c r="AH307" i="35"/>
  <c r="AH318" i="35"/>
  <c r="AH329" i="35"/>
  <c r="AH340" i="35"/>
  <c r="AH351" i="35"/>
  <c r="AH362" i="35"/>
  <c r="AH373" i="35"/>
  <c r="AH384" i="35"/>
  <c r="E153" i="34"/>
  <c r="E68" i="33"/>
  <c r="E67" i="33"/>
  <c r="F66" i="33"/>
  <c r="E66" i="33"/>
  <c r="E65" i="33"/>
  <c r="E64" i="33"/>
  <c r="E63" i="33"/>
  <c r="E62" i="33"/>
  <c r="E61" i="33"/>
  <c r="E60" i="33"/>
  <c r="E59" i="33"/>
  <c r="E58" i="33"/>
  <c r="E57" i="33"/>
  <c r="E56" i="33"/>
  <c r="E55" i="33"/>
  <c r="E54" i="33"/>
  <c r="E53" i="33"/>
  <c r="E52" i="33"/>
  <c r="E51" i="33"/>
  <c r="D45" i="33"/>
  <c r="C45" i="33"/>
  <c r="C68" i="33"/>
  <c r="D44" i="33"/>
  <c r="C44" i="33"/>
  <c r="C67" i="33"/>
  <c r="D43" i="33"/>
  <c r="S43" i="33"/>
  <c r="C43" i="33"/>
  <c r="C66" i="33"/>
  <c r="D42" i="33"/>
  <c r="C42" i="33"/>
  <c r="C65" i="33"/>
  <c r="D41" i="33"/>
  <c r="N41" i="33"/>
  <c r="C41" i="33"/>
  <c r="C64" i="33"/>
  <c r="D40" i="33"/>
  <c r="C40" i="33"/>
  <c r="C63" i="33"/>
  <c r="D39" i="33"/>
  <c r="C39" i="33"/>
  <c r="C62" i="33"/>
  <c r="D38" i="33"/>
  <c r="U38" i="33"/>
  <c r="C38" i="33"/>
  <c r="C61" i="33"/>
  <c r="D37" i="33"/>
  <c r="AW37" i="33"/>
  <c r="C37" i="33"/>
  <c r="C60" i="33"/>
  <c r="D36" i="33"/>
  <c r="C36" i="33"/>
  <c r="C59" i="33"/>
  <c r="D35" i="33"/>
  <c r="U35" i="33"/>
  <c r="C35" i="33"/>
  <c r="C58" i="33"/>
  <c r="D34" i="33"/>
  <c r="C34" i="33"/>
  <c r="C57" i="33"/>
  <c r="D33" i="33"/>
  <c r="C33" i="33"/>
  <c r="C56" i="33"/>
  <c r="D32" i="33"/>
  <c r="C32" i="33"/>
  <c r="C55" i="33"/>
  <c r="D31" i="33"/>
  <c r="C31" i="33"/>
  <c r="C54" i="33"/>
  <c r="D30" i="33"/>
  <c r="C30" i="33"/>
  <c r="C53" i="33"/>
  <c r="D29" i="33"/>
  <c r="C29" i="33"/>
  <c r="C52" i="33"/>
  <c r="D28" i="33"/>
  <c r="AT28" i="33"/>
  <c r="C28" i="33"/>
  <c r="C51" i="33"/>
  <c r="D27" i="33"/>
  <c r="AH27" i="33"/>
  <c r="C27" i="33"/>
  <c r="C50" i="33"/>
  <c r="D26" i="33"/>
  <c r="D49" i="33"/>
  <c r="C26" i="33"/>
  <c r="C49" i="33"/>
  <c r="A26" i="33"/>
  <c r="A48" i="33"/>
  <c r="E24" i="33"/>
  <c r="F67" i="33"/>
  <c r="F63" i="33"/>
  <c r="F62" i="33"/>
  <c r="F59" i="33"/>
  <c r="F58" i="33"/>
  <c r="G54" i="33"/>
  <c r="F54" i="33"/>
  <c r="A11" i="32"/>
  <c r="A35" i="32"/>
  <c r="A59" i="32"/>
  <c r="A83" i="32"/>
  <c r="A107" i="32"/>
  <c r="A23" i="32"/>
  <c r="A47" i="32"/>
  <c r="A71" i="32"/>
  <c r="A95" i="32"/>
  <c r="A119" i="32"/>
  <c r="A10" i="32"/>
  <c r="A34" i="32"/>
  <c r="A58" i="32"/>
  <c r="A82" i="32"/>
  <c r="A106" i="32"/>
  <c r="A14" i="32"/>
  <c r="A38" i="32"/>
  <c r="A62" i="32"/>
  <c r="A86" i="32"/>
  <c r="A110" i="32"/>
  <c r="A18" i="32"/>
  <c r="A42" i="32"/>
  <c r="A66" i="32"/>
  <c r="A90" i="32"/>
  <c r="A114" i="32"/>
  <c r="B4" i="32"/>
  <c r="B28" i="32"/>
  <c r="B52" i="32"/>
  <c r="B76" i="32"/>
  <c r="B100" i="32"/>
  <c r="A6" i="32"/>
  <c r="A30" i="32"/>
  <c r="A54" i="32"/>
  <c r="A78" i="32"/>
  <c r="A102" i="32"/>
  <c r="A7" i="32"/>
  <c r="A31" i="32"/>
  <c r="A55" i="32"/>
  <c r="A79" i="32"/>
  <c r="A103" i="32"/>
  <c r="A8" i="32"/>
  <c r="A32" i="32"/>
  <c r="A56" i="32"/>
  <c r="A80" i="32"/>
  <c r="A104" i="32"/>
  <c r="A9" i="32"/>
  <c r="A33" i="32"/>
  <c r="A57" i="32"/>
  <c r="A81" i="32"/>
  <c r="A105" i="32"/>
  <c r="A12" i="32"/>
  <c r="A36" i="32"/>
  <c r="A60" i="32"/>
  <c r="A84" i="32"/>
  <c r="A108" i="32"/>
  <c r="A13" i="32"/>
  <c r="A37" i="32"/>
  <c r="A61" i="32"/>
  <c r="A85" i="32"/>
  <c r="A109" i="32"/>
  <c r="A15" i="32"/>
  <c r="A39" i="32"/>
  <c r="A63" i="32"/>
  <c r="A87" i="32"/>
  <c r="A111" i="32"/>
  <c r="A16" i="32"/>
  <c r="A40" i="32"/>
  <c r="A64" i="32"/>
  <c r="A88" i="32"/>
  <c r="A112" i="32"/>
  <c r="A17" i="32"/>
  <c r="A41" i="32"/>
  <c r="A65" i="32"/>
  <c r="A89" i="32"/>
  <c r="A113" i="32"/>
  <c r="A19" i="32"/>
  <c r="A43" i="32"/>
  <c r="A67" i="32"/>
  <c r="A91" i="32"/>
  <c r="A115" i="32"/>
  <c r="A20" i="32"/>
  <c r="A44" i="32"/>
  <c r="A68" i="32"/>
  <c r="A92" i="32"/>
  <c r="A116" i="32"/>
  <c r="A21" i="32"/>
  <c r="A45" i="32"/>
  <c r="A69" i="32"/>
  <c r="A93" i="32"/>
  <c r="A117" i="32"/>
  <c r="A22" i="32"/>
  <c r="A46" i="32"/>
  <c r="A70" i="32"/>
  <c r="A94" i="32"/>
  <c r="A118" i="32"/>
  <c r="A5" i="32"/>
  <c r="A29" i="32"/>
  <c r="A53" i="32"/>
  <c r="A77" i="32"/>
  <c r="A101" i="32"/>
  <c r="A24" i="32"/>
  <c r="A48" i="32"/>
  <c r="A72" i="32"/>
  <c r="E4" i="32"/>
  <c r="E28" i="32"/>
  <c r="A4" i="32"/>
  <c r="A28" i="32"/>
  <c r="A52" i="32"/>
  <c r="A76" i="32"/>
  <c r="A100" i="32"/>
  <c r="F55" i="33"/>
  <c r="F51" i="33"/>
  <c r="G58" i="33"/>
  <c r="R33" i="33"/>
  <c r="B25" i="31"/>
  <c r="B47" i="31"/>
  <c r="B69" i="31"/>
  <c r="B26" i="31"/>
  <c r="B48" i="31"/>
  <c r="B70" i="31"/>
  <c r="B27" i="31"/>
  <c r="B49" i="31"/>
  <c r="B71" i="31"/>
  <c r="B28" i="31"/>
  <c r="B50" i="31"/>
  <c r="B72" i="31"/>
  <c r="B29" i="31"/>
  <c r="B51" i="31"/>
  <c r="B73" i="31"/>
  <c r="B30" i="31"/>
  <c r="B52" i="31"/>
  <c r="B74" i="31"/>
  <c r="B31" i="31"/>
  <c r="B53" i="31"/>
  <c r="B75" i="31"/>
  <c r="B32" i="31"/>
  <c r="B54" i="31"/>
  <c r="B76" i="31"/>
  <c r="B33" i="31"/>
  <c r="B55" i="31"/>
  <c r="B77" i="31"/>
  <c r="B34" i="31"/>
  <c r="B56" i="31"/>
  <c r="B78" i="31"/>
  <c r="B35" i="31"/>
  <c r="B57" i="31"/>
  <c r="B79" i="31"/>
  <c r="B36" i="31"/>
  <c r="B58" i="31"/>
  <c r="B80" i="31"/>
  <c r="B37" i="31"/>
  <c r="B59" i="31"/>
  <c r="B81" i="31"/>
  <c r="B38" i="31"/>
  <c r="B60" i="31"/>
  <c r="B82" i="31"/>
  <c r="B39" i="31"/>
  <c r="B61" i="31"/>
  <c r="B83" i="31"/>
  <c r="B40" i="31"/>
  <c r="B62" i="31"/>
  <c r="B84" i="31"/>
  <c r="B41" i="31"/>
  <c r="B63" i="31"/>
  <c r="B85" i="31"/>
  <c r="B42" i="31"/>
  <c r="B64" i="31"/>
  <c r="B86" i="31"/>
  <c r="B43" i="31"/>
  <c r="B65" i="31"/>
  <c r="B87" i="31"/>
  <c r="A26" i="31"/>
  <c r="A48" i="31"/>
  <c r="A70" i="31"/>
  <c r="A27" i="31"/>
  <c r="A49" i="31"/>
  <c r="A71" i="31"/>
  <c r="A28" i="31"/>
  <c r="A50" i="31"/>
  <c r="A72" i="31"/>
  <c r="A29" i="31"/>
  <c r="A51" i="31"/>
  <c r="A73" i="31"/>
  <c r="A30" i="31"/>
  <c r="A52" i="31"/>
  <c r="A74" i="31"/>
  <c r="A31" i="31"/>
  <c r="A53" i="31"/>
  <c r="A75" i="31"/>
  <c r="A32" i="31"/>
  <c r="A54" i="31"/>
  <c r="A76" i="31"/>
  <c r="A33" i="31"/>
  <c r="A55" i="31"/>
  <c r="A77" i="31"/>
  <c r="A34" i="31"/>
  <c r="A56" i="31"/>
  <c r="A78" i="31"/>
  <c r="A35" i="31"/>
  <c r="A57" i="31"/>
  <c r="A79" i="31"/>
  <c r="A36" i="31"/>
  <c r="A58" i="31"/>
  <c r="A80" i="31"/>
  <c r="A37" i="31"/>
  <c r="A59" i="31"/>
  <c r="A81" i="31"/>
  <c r="A38" i="31"/>
  <c r="A60" i="31"/>
  <c r="A82" i="31"/>
  <c r="A39" i="31"/>
  <c r="A61" i="31"/>
  <c r="A83" i="31"/>
  <c r="A40" i="31"/>
  <c r="A62" i="31"/>
  <c r="A84" i="31"/>
  <c r="A41" i="31"/>
  <c r="A63" i="31"/>
  <c r="A85" i="31"/>
  <c r="A42" i="31"/>
  <c r="A64" i="31"/>
  <c r="A86" i="31"/>
  <c r="A43" i="31"/>
  <c r="A65" i="31"/>
  <c r="A87" i="31"/>
  <c r="A25" i="31"/>
  <c r="A47" i="31"/>
  <c r="A69" i="31"/>
  <c r="G51" i="33"/>
  <c r="H56" i="33"/>
  <c r="H33" i="33"/>
  <c r="G63" i="33"/>
  <c r="AQ65" i="31"/>
  <c r="AP65" i="31"/>
  <c r="AO65" i="31"/>
  <c r="AN65" i="31"/>
  <c r="AM65" i="31"/>
  <c r="AL65" i="31"/>
  <c r="AK65" i="31"/>
  <c r="AJ65" i="31"/>
  <c r="AI65" i="31"/>
  <c r="AH65" i="31"/>
  <c r="AG65" i="31"/>
  <c r="AF65" i="31"/>
  <c r="AE65" i="31"/>
  <c r="AD65" i="31"/>
  <c r="AC65" i="31"/>
  <c r="AB65" i="31"/>
  <c r="AA65" i="31"/>
  <c r="Z65" i="31"/>
  <c r="Y65" i="31"/>
  <c r="X65" i="31"/>
  <c r="W65" i="31"/>
  <c r="V65" i="31"/>
  <c r="U65" i="31"/>
  <c r="T65" i="31"/>
  <c r="S65" i="31"/>
  <c r="R65" i="31"/>
  <c r="Q65" i="31"/>
  <c r="P65" i="31"/>
  <c r="O65" i="31"/>
  <c r="N65" i="31"/>
  <c r="M65" i="31"/>
  <c r="L65" i="31"/>
  <c r="K65" i="31"/>
  <c r="J65" i="31"/>
  <c r="I65" i="31"/>
  <c r="H65" i="31"/>
  <c r="AQ64" i="31"/>
  <c r="AP64" i="31"/>
  <c r="AO64" i="31"/>
  <c r="AN64" i="31"/>
  <c r="AM64" i="31"/>
  <c r="AL64" i="31"/>
  <c r="AK64" i="31"/>
  <c r="AJ64" i="31"/>
  <c r="AI64" i="31"/>
  <c r="AH64" i="31"/>
  <c r="AG64" i="31"/>
  <c r="AF64" i="31"/>
  <c r="AE64" i="31"/>
  <c r="AD64" i="31"/>
  <c r="AC64" i="31"/>
  <c r="AB64" i="31"/>
  <c r="AA64" i="31"/>
  <c r="Z64" i="31"/>
  <c r="Y64" i="31"/>
  <c r="X64" i="31"/>
  <c r="W64" i="31"/>
  <c r="V64" i="31"/>
  <c r="U64" i="31"/>
  <c r="T64" i="31"/>
  <c r="S64" i="31"/>
  <c r="R64" i="31"/>
  <c r="Q64" i="31"/>
  <c r="P64" i="31"/>
  <c r="O64" i="31"/>
  <c r="N64" i="31"/>
  <c r="M64" i="31"/>
  <c r="L64" i="31"/>
  <c r="K64" i="31"/>
  <c r="J64" i="31"/>
  <c r="I64" i="31"/>
  <c r="H64" i="31"/>
  <c r="AQ63" i="31"/>
  <c r="AP63" i="31"/>
  <c r="AO63" i="31"/>
  <c r="AN63" i="31"/>
  <c r="AM63" i="31"/>
  <c r="AL63" i="31"/>
  <c r="AK63" i="31"/>
  <c r="AJ63" i="31"/>
  <c r="AI63" i="31"/>
  <c r="AH63" i="31"/>
  <c r="AG63" i="31"/>
  <c r="AF63" i="31"/>
  <c r="AE63" i="31"/>
  <c r="AD63" i="31"/>
  <c r="AC63" i="31"/>
  <c r="AB63" i="31"/>
  <c r="AA63" i="31"/>
  <c r="Z63" i="31"/>
  <c r="Y63" i="31"/>
  <c r="X63" i="31"/>
  <c r="W63" i="31"/>
  <c r="V63" i="31"/>
  <c r="U63" i="31"/>
  <c r="T63" i="31"/>
  <c r="S63" i="31"/>
  <c r="R63" i="31"/>
  <c r="Q63" i="31"/>
  <c r="P63" i="31"/>
  <c r="O63" i="31"/>
  <c r="N63" i="31"/>
  <c r="M63" i="31"/>
  <c r="L63" i="31"/>
  <c r="K63" i="31"/>
  <c r="J63" i="31"/>
  <c r="I63" i="31"/>
  <c r="H63" i="31"/>
  <c r="AQ62" i="31"/>
  <c r="AP62" i="31"/>
  <c r="AO62" i="31"/>
  <c r="AN62" i="31"/>
  <c r="AM62" i="31"/>
  <c r="AL62" i="31"/>
  <c r="AK62" i="31"/>
  <c r="AJ62" i="31"/>
  <c r="AI62" i="31"/>
  <c r="AH62" i="31"/>
  <c r="AG62" i="31"/>
  <c r="AF62" i="31"/>
  <c r="AE62" i="31"/>
  <c r="AD62" i="31"/>
  <c r="AC62" i="31"/>
  <c r="AB62" i="31"/>
  <c r="AA62" i="31"/>
  <c r="Z62" i="31"/>
  <c r="Y62" i="31"/>
  <c r="X62" i="31"/>
  <c r="W62" i="31"/>
  <c r="V62" i="31"/>
  <c r="U62" i="31"/>
  <c r="T62" i="31"/>
  <c r="S62" i="31"/>
  <c r="R62" i="31"/>
  <c r="Q62" i="31"/>
  <c r="P62" i="31"/>
  <c r="O62" i="31"/>
  <c r="N62" i="31"/>
  <c r="M62" i="31"/>
  <c r="L62" i="31"/>
  <c r="K62" i="31"/>
  <c r="J62" i="31"/>
  <c r="I62" i="31"/>
  <c r="H62" i="31"/>
  <c r="AQ61" i="31"/>
  <c r="AP61" i="31"/>
  <c r="AO61" i="31"/>
  <c r="AN61" i="31"/>
  <c r="AM61" i="31"/>
  <c r="AL61" i="31"/>
  <c r="AK61" i="31"/>
  <c r="AJ61" i="31"/>
  <c r="AI61" i="31"/>
  <c r="AH61" i="31"/>
  <c r="AG61" i="31"/>
  <c r="AF61" i="31"/>
  <c r="AE61" i="31"/>
  <c r="AD61" i="31"/>
  <c r="AC61" i="31"/>
  <c r="AB61" i="31"/>
  <c r="AA61" i="31"/>
  <c r="Z61" i="31"/>
  <c r="Y61" i="31"/>
  <c r="X61" i="31"/>
  <c r="W61" i="31"/>
  <c r="V61" i="31"/>
  <c r="U61" i="31"/>
  <c r="T61" i="31"/>
  <c r="S61" i="31"/>
  <c r="R61" i="31"/>
  <c r="Q61" i="31"/>
  <c r="P61" i="31"/>
  <c r="O61" i="31"/>
  <c r="N61" i="31"/>
  <c r="M61" i="31"/>
  <c r="L61" i="31"/>
  <c r="K61" i="31"/>
  <c r="J61" i="31"/>
  <c r="I61" i="31"/>
  <c r="H61" i="31"/>
  <c r="AQ60" i="31"/>
  <c r="AP60" i="31"/>
  <c r="AO60" i="31"/>
  <c r="AN60" i="31"/>
  <c r="AM60" i="31"/>
  <c r="AL60" i="31"/>
  <c r="AK60" i="31"/>
  <c r="AJ60" i="31"/>
  <c r="AI60" i="31"/>
  <c r="AH60" i="31"/>
  <c r="AG60" i="31"/>
  <c r="AF60" i="31"/>
  <c r="AE60" i="31"/>
  <c r="AD60" i="31"/>
  <c r="AC60" i="31"/>
  <c r="AB60" i="31"/>
  <c r="AA60" i="31"/>
  <c r="Z60" i="31"/>
  <c r="Y60" i="31"/>
  <c r="X60" i="31"/>
  <c r="W60" i="31"/>
  <c r="V60" i="31"/>
  <c r="U60" i="31"/>
  <c r="T60" i="31"/>
  <c r="S60" i="31"/>
  <c r="R60" i="31"/>
  <c r="Q60" i="31"/>
  <c r="P60" i="31"/>
  <c r="O60" i="31"/>
  <c r="N60" i="31"/>
  <c r="M60" i="31"/>
  <c r="L60" i="31"/>
  <c r="K60" i="31"/>
  <c r="J60" i="31"/>
  <c r="I60" i="31"/>
  <c r="H60" i="31"/>
  <c r="AQ59" i="31"/>
  <c r="AP59" i="31"/>
  <c r="AO59" i="31"/>
  <c r="AN59" i="31"/>
  <c r="AM59" i="31"/>
  <c r="AL59" i="31"/>
  <c r="AK59" i="31"/>
  <c r="AJ59" i="31"/>
  <c r="AI59" i="31"/>
  <c r="AH59" i="31"/>
  <c r="AG59" i="31"/>
  <c r="AF59" i="31"/>
  <c r="AE59" i="31"/>
  <c r="AD59" i="31"/>
  <c r="AC59" i="31"/>
  <c r="AB59" i="31"/>
  <c r="AA59" i="31"/>
  <c r="Z59" i="31"/>
  <c r="Y59" i="31"/>
  <c r="X59" i="31"/>
  <c r="W59" i="31"/>
  <c r="V59" i="31"/>
  <c r="U59" i="31"/>
  <c r="T59" i="31"/>
  <c r="S59" i="31"/>
  <c r="R59" i="31"/>
  <c r="Q59" i="31"/>
  <c r="P59" i="31"/>
  <c r="O59" i="31"/>
  <c r="N59" i="31"/>
  <c r="M59" i="31"/>
  <c r="L59" i="31"/>
  <c r="K59" i="31"/>
  <c r="J59" i="31"/>
  <c r="I59" i="31"/>
  <c r="H59" i="31"/>
  <c r="AQ58" i="31"/>
  <c r="AP58" i="31"/>
  <c r="AO58" i="31"/>
  <c r="AN58" i="31"/>
  <c r="AM58" i="31"/>
  <c r="AL58" i="31"/>
  <c r="AK58" i="31"/>
  <c r="AJ58" i="31"/>
  <c r="AI58" i="31"/>
  <c r="AH58" i="31"/>
  <c r="AG58" i="31"/>
  <c r="AF58" i="31"/>
  <c r="AE58" i="31"/>
  <c r="AD58" i="31"/>
  <c r="AC58" i="31"/>
  <c r="AB58" i="31"/>
  <c r="AA58" i="31"/>
  <c r="Z58" i="31"/>
  <c r="Y58" i="31"/>
  <c r="X58" i="31"/>
  <c r="W58" i="31"/>
  <c r="V58" i="31"/>
  <c r="U58" i="31"/>
  <c r="T58" i="31"/>
  <c r="S58" i="31"/>
  <c r="R58" i="31"/>
  <c r="Q58" i="31"/>
  <c r="P58" i="31"/>
  <c r="O58" i="31"/>
  <c r="N58" i="31"/>
  <c r="M58" i="31"/>
  <c r="L58" i="31"/>
  <c r="K58" i="31"/>
  <c r="J58" i="31"/>
  <c r="I58" i="31"/>
  <c r="H58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AQ56" i="31"/>
  <c r="AP56" i="31"/>
  <c r="AO56" i="31"/>
  <c r="AN56" i="31"/>
  <c r="AM56" i="31"/>
  <c r="AL56" i="31"/>
  <c r="AK56" i="31"/>
  <c r="AJ56" i="31"/>
  <c r="AI56" i="31"/>
  <c r="AH56" i="31"/>
  <c r="AG56" i="31"/>
  <c r="AF56" i="31"/>
  <c r="AE56" i="31"/>
  <c r="AD56" i="31"/>
  <c r="AC56" i="31"/>
  <c r="AB56" i="31"/>
  <c r="AA56" i="31"/>
  <c r="Z56" i="31"/>
  <c r="Y56" i="31"/>
  <c r="X56" i="31"/>
  <c r="W56" i="31"/>
  <c r="V56" i="31"/>
  <c r="U56" i="31"/>
  <c r="T56" i="31"/>
  <c r="S56" i="31"/>
  <c r="R56" i="31"/>
  <c r="Q56" i="31"/>
  <c r="P56" i="31"/>
  <c r="O56" i="31"/>
  <c r="N56" i="31"/>
  <c r="M56" i="31"/>
  <c r="L56" i="31"/>
  <c r="K56" i="31"/>
  <c r="J56" i="31"/>
  <c r="I56" i="31"/>
  <c r="H56" i="31"/>
  <c r="AQ55" i="31"/>
  <c r="AP55" i="31"/>
  <c r="AO55" i="31"/>
  <c r="AN55" i="31"/>
  <c r="AM55" i="31"/>
  <c r="AL55" i="31"/>
  <c r="AK55" i="31"/>
  <c r="AJ55" i="31"/>
  <c r="AI55" i="31"/>
  <c r="AH55" i="31"/>
  <c r="AG55" i="31"/>
  <c r="AF55" i="31"/>
  <c r="AE55" i="31"/>
  <c r="AD55" i="31"/>
  <c r="AC55" i="31"/>
  <c r="AB55" i="31"/>
  <c r="AA55" i="31"/>
  <c r="Z55" i="31"/>
  <c r="Y55" i="31"/>
  <c r="X55" i="31"/>
  <c r="W55" i="31"/>
  <c r="V55" i="31"/>
  <c r="U55" i="31"/>
  <c r="T55" i="31"/>
  <c r="S55" i="31"/>
  <c r="R55" i="31"/>
  <c r="Q55" i="31"/>
  <c r="P55" i="31"/>
  <c r="O55" i="31"/>
  <c r="N55" i="31"/>
  <c r="M55" i="31"/>
  <c r="L55" i="31"/>
  <c r="K55" i="31"/>
  <c r="J55" i="31"/>
  <c r="I55" i="31"/>
  <c r="H55" i="31"/>
  <c r="AQ54" i="31"/>
  <c r="AP54" i="31"/>
  <c r="AO54" i="31"/>
  <c r="AN54" i="31"/>
  <c r="AM54" i="31"/>
  <c r="AL54" i="31"/>
  <c r="AK54" i="31"/>
  <c r="AJ54" i="31"/>
  <c r="AI54" i="31"/>
  <c r="AH54" i="31"/>
  <c r="AG54" i="31"/>
  <c r="AF54" i="31"/>
  <c r="AE54" i="31"/>
  <c r="AD54" i="31"/>
  <c r="AC54" i="31"/>
  <c r="AB54" i="31"/>
  <c r="AA54" i="31"/>
  <c r="Z54" i="31"/>
  <c r="Y54" i="31"/>
  <c r="X54" i="31"/>
  <c r="W54" i="31"/>
  <c r="V54" i="31"/>
  <c r="U54" i="31"/>
  <c r="T54" i="31"/>
  <c r="S54" i="31"/>
  <c r="R54" i="31"/>
  <c r="Q54" i="31"/>
  <c r="P54" i="31"/>
  <c r="O54" i="31"/>
  <c r="N54" i="31"/>
  <c r="M54" i="31"/>
  <c r="L54" i="31"/>
  <c r="K54" i="31"/>
  <c r="J54" i="31"/>
  <c r="I54" i="31"/>
  <c r="H54" i="31"/>
  <c r="AQ53" i="31"/>
  <c r="AP53" i="31"/>
  <c r="AO53" i="31"/>
  <c r="AN53" i="31"/>
  <c r="AM53" i="31"/>
  <c r="AL53" i="31"/>
  <c r="AK53" i="31"/>
  <c r="AJ53" i="31"/>
  <c r="AI53" i="31"/>
  <c r="AH53" i="31"/>
  <c r="AG53" i="31"/>
  <c r="AF53" i="31"/>
  <c r="AE53" i="31"/>
  <c r="AD53" i="31"/>
  <c r="AC53" i="31"/>
  <c r="AB53" i="31"/>
  <c r="AA53" i="31"/>
  <c r="Z53" i="31"/>
  <c r="Y53" i="31"/>
  <c r="X53" i="31"/>
  <c r="W53" i="31"/>
  <c r="V53" i="31"/>
  <c r="U53" i="31"/>
  <c r="T53" i="31"/>
  <c r="S53" i="31"/>
  <c r="R53" i="31"/>
  <c r="Q53" i="31"/>
  <c r="P53" i="31"/>
  <c r="O53" i="31"/>
  <c r="N53" i="31"/>
  <c r="M53" i="31"/>
  <c r="L53" i="31"/>
  <c r="K53" i="31"/>
  <c r="J53" i="31"/>
  <c r="I53" i="31"/>
  <c r="H53" i="31"/>
  <c r="AQ52" i="31"/>
  <c r="AP52" i="31"/>
  <c r="AO52" i="31"/>
  <c r="AN52" i="31"/>
  <c r="AM52" i="31"/>
  <c r="AL52" i="31"/>
  <c r="AK52" i="31"/>
  <c r="AJ52" i="31"/>
  <c r="AI52" i="31"/>
  <c r="AH52" i="31"/>
  <c r="AG52" i="31"/>
  <c r="AF52" i="31"/>
  <c r="AE52" i="31"/>
  <c r="AD52" i="31"/>
  <c r="AC52" i="31"/>
  <c r="AB52" i="31"/>
  <c r="AA52" i="31"/>
  <c r="Z52" i="31"/>
  <c r="Y52" i="31"/>
  <c r="X52" i="31"/>
  <c r="W52" i="31"/>
  <c r="V52" i="31"/>
  <c r="U52" i="31"/>
  <c r="T52" i="31"/>
  <c r="S52" i="31"/>
  <c r="R52" i="31"/>
  <c r="Q52" i="31"/>
  <c r="P52" i="31"/>
  <c r="O52" i="31"/>
  <c r="N52" i="31"/>
  <c r="M52" i="31"/>
  <c r="L52" i="31"/>
  <c r="K52" i="31"/>
  <c r="J52" i="31"/>
  <c r="I52" i="31"/>
  <c r="H52" i="31"/>
  <c r="AQ51" i="31"/>
  <c r="AP51" i="31"/>
  <c r="AO51" i="31"/>
  <c r="AN51" i="31"/>
  <c r="AM51" i="31"/>
  <c r="AL51" i="31"/>
  <c r="AK51" i="31"/>
  <c r="AJ51" i="31"/>
  <c r="AI51" i="31"/>
  <c r="AH51" i="31"/>
  <c r="AG51" i="31"/>
  <c r="AF51" i="31"/>
  <c r="AE51" i="31"/>
  <c r="AD51" i="31"/>
  <c r="AC51" i="31"/>
  <c r="AB51" i="31"/>
  <c r="AA51" i="31"/>
  <c r="Z51" i="31"/>
  <c r="Y51" i="31"/>
  <c r="X51" i="31"/>
  <c r="W51" i="31"/>
  <c r="V51" i="31"/>
  <c r="U51" i="31"/>
  <c r="T51" i="31"/>
  <c r="S51" i="31"/>
  <c r="R51" i="31"/>
  <c r="Q51" i="31"/>
  <c r="P51" i="31"/>
  <c r="O51" i="31"/>
  <c r="N51" i="31"/>
  <c r="M51" i="31"/>
  <c r="L51" i="31"/>
  <c r="K51" i="31"/>
  <c r="J51" i="31"/>
  <c r="I51" i="31"/>
  <c r="I73" i="31"/>
  <c r="H51" i="31"/>
  <c r="AQ50" i="31"/>
  <c r="AP50" i="31"/>
  <c r="AO50" i="31"/>
  <c r="AN50" i="31"/>
  <c r="AM50" i="31"/>
  <c r="AL50" i="31"/>
  <c r="AK50" i="31"/>
  <c r="AJ50" i="31"/>
  <c r="AI50" i="31"/>
  <c r="AH50" i="31"/>
  <c r="AG50" i="31"/>
  <c r="AF50" i="31"/>
  <c r="AE50" i="31"/>
  <c r="AD50" i="31"/>
  <c r="AC50" i="31"/>
  <c r="AB50" i="31"/>
  <c r="AA50" i="31"/>
  <c r="Z50" i="31"/>
  <c r="Y50" i="31"/>
  <c r="X50" i="31"/>
  <c r="W50" i="31"/>
  <c r="V50" i="31"/>
  <c r="U50" i="31"/>
  <c r="T50" i="31"/>
  <c r="S50" i="31"/>
  <c r="R50" i="31"/>
  <c r="Q50" i="31"/>
  <c r="P50" i="31"/>
  <c r="O50" i="31"/>
  <c r="N50" i="31"/>
  <c r="M50" i="31"/>
  <c r="L50" i="31"/>
  <c r="K50" i="31"/>
  <c r="J50" i="31"/>
  <c r="I50" i="31"/>
  <c r="H50" i="31"/>
  <c r="AQ49" i="31"/>
  <c r="AP49" i="31"/>
  <c r="AO49" i="31"/>
  <c r="AN49" i="31"/>
  <c r="AM49" i="31"/>
  <c r="AL49" i="31"/>
  <c r="AK49" i="31"/>
  <c r="AJ49" i="31"/>
  <c r="AI49" i="31"/>
  <c r="AH49" i="31"/>
  <c r="AG49" i="31"/>
  <c r="AF49" i="31"/>
  <c r="AE49" i="31"/>
  <c r="AD49" i="31"/>
  <c r="AC49" i="31"/>
  <c r="AB49" i="31"/>
  <c r="AA49" i="31"/>
  <c r="Z49" i="31"/>
  <c r="Y49" i="31"/>
  <c r="X49" i="31"/>
  <c r="W49" i="31"/>
  <c r="V49" i="31"/>
  <c r="U49" i="31"/>
  <c r="T49" i="31"/>
  <c r="S49" i="31"/>
  <c r="R49" i="31"/>
  <c r="Q49" i="31"/>
  <c r="P49" i="31"/>
  <c r="O49" i="31"/>
  <c r="N49" i="31"/>
  <c r="M49" i="31"/>
  <c r="L49" i="31"/>
  <c r="K49" i="31"/>
  <c r="J49" i="31"/>
  <c r="I49" i="31"/>
  <c r="H49" i="31"/>
  <c r="I71" i="31"/>
  <c r="AQ48" i="31"/>
  <c r="AP48" i="31"/>
  <c r="AO48" i="31"/>
  <c r="AN48" i="31"/>
  <c r="AM48" i="31"/>
  <c r="AL48" i="31"/>
  <c r="AL66" i="31"/>
  <c r="AK48" i="31"/>
  <c r="AJ48" i="31"/>
  <c r="AI48" i="31"/>
  <c r="AH48" i="31"/>
  <c r="AG48" i="31"/>
  <c r="AF48" i="31"/>
  <c r="AE48" i="31"/>
  <c r="AD48" i="31"/>
  <c r="AC48" i="31"/>
  <c r="AB48" i="31"/>
  <c r="AA48" i="31"/>
  <c r="Z48" i="31"/>
  <c r="Y48" i="31"/>
  <c r="X48" i="31"/>
  <c r="W48" i="31"/>
  <c r="V48" i="31"/>
  <c r="U48" i="31"/>
  <c r="T48" i="31"/>
  <c r="S48" i="31"/>
  <c r="S66" i="31"/>
  <c r="N11" i="25"/>
  <c r="R48" i="31"/>
  <c r="Q48" i="31"/>
  <c r="P48" i="31"/>
  <c r="O48" i="31"/>
  <c r="N48" i="31"/>
  <c r="M48" i="31"/>
  <c r="L48" i="31"/>
  <c r="K48" i="31"/>
  <c r="J48" i="31"/>
  <c r="I48" i="31"/>
  <c r="H48" i="31"/>
  <c r="AQ47" i="31"/>
  <c r="AQ66" i="31"/>
  <c r="AL11" i="25"/>
  <c r="AP47" i="31"/>
  <c r="AO47" i="31"/>
  <c r="AN47" i="31"/>
  <c r="AM47" i="31"/>
  <c r="AM66" i="31"/>
  <c r="AH11" i="25"/>
  <c r="AL47" i="31"/>
  <c r="AG11" i="25"/>
  <c r="AK47" i="31"/>
  <c r="AJ47" i="31"/>
  <c r="AI47" i="31"/>
  <c r="AH47" i="31"/>
  <c r="AG47" i="31"/>
  <c r="AF47" i="31"/>
  <c r="AE47" i="31"/>
  <c r="AD47" i="31"/>
  <c r="AD66" i="31"/>
  <c r="Y11" i="25"/>
  <c r="AC47" i="31"/>
  <c r="AB47" i="31"/>
  <c r="AB66" i="31"/>
  <c r="W11" i="25"/>
  <c r="AA47" i="31"/>
  <c r="AA66" i="31"/>
  <c r="V11" i="25"/>
  <c r="Z47" i="31"/>
  <c r="Z66" i="31"/>
  <c r="U11" i="25"/>
  <c r="Y47" i="31"/>
  <c r="X47" i="31"/>
  <c r="W47" i="31"/>
  <c r="V47" i="31"/>
  <c r="U47" i="31"/>
  <c r="T47" i="31"/>
  <c r="S47" i="31"/>
  <c r="R47" i="31"/>
  <c r="Q47" i="31"/>
  <c r="Q66" i="31"/>
  <c r="P47" i="31"/>
  <c r="O47" i="31"/>
  <c r="N47" i="31"/>
  <c r="M47" i="31"/>
  <c r="M66" i="31"/>
  <c r="H11" i="25"/>
  <c r="L47" i="31"/>
  <c r="K47" i="31"/>
  <c r="J47" i="31"/>
  <c r="I47" i="31"/>
  <c r="H47" i="31"/>
  <c r="AQ22" i="31"/>
  <c r="AP22" i="31"/>
  <c r="AO22" i="31"/>
  <c r="AN22" i="31"/>
  <c r="AM22" i="31"/>
  <c r="AL22" i="31"/>
  <c r="AK22" i="31"/>
  <c r="AJ22" i="31"/>
  <c r="AI22" i="31"/>
  <c r="AH22" i="31"/>
  <c r="AG22" i="31"/>
  <c r="AF22" i="31"/>
  <c r="AE22" i="31"/>
  <c r="AD22" i="31"/>
  <c r="AC22" i="31"/>
  <c r="AB22" i="31"/>
  <c r="AA22" i="31"/>
  <c r="Z22" i="31"/>
  <c r="Y22" i="31"/>
  <c r="X22" i="31"/>
  <c r="W22" i="31"/>
  <c r="V22" i="31"/>
  <c r="U22" i="31"/>
  <c r="T22" i="31"/>
  <c r="S22" i="31"/>
  <c r="R22" i="31"/>
  <c r="Q22" i="31"/>
  <c r="P22" i="31"/>
  <c r="O22" i="31"/>
  <c r="N22" i="31"/>
  <c r="M22" i="31"/>
  <c r="L22" i="31"/>
  <c r="K22" i="31"/>
  <c r="J22" i="31"/>
  <c r="I22" i="31"/>
  <c r="H22" i="31"/>
  <c r="F134" i="27"/>
  <c r="E134" i="27"/>
  <c r="B132" i="27"/>
  <c r="B131" i="27"/>
  <c r="B126" i="27"/>
  <c r="F10" i="27"/>
  <c r="E10" i="27"/>
  <c r="C131" i="27"/>
  <c r="B8" i="27"/>
  <c r="F72" i="27"/>
  <c r="E72" i="27"/>
  <c r="AL147" i="27"/>
  <c r="AL176" i="27"/>
  <c r="AK147" i="27"/>
  <c r="AK179" i="27"/>
  <c r="AJ147" i="27"/>
  <c r="AI147" i="27"/>
  <c r="AI179" i="27"/>
  <c r="AH147" i="27"/>
  <c r="AH176" i="27"/>
  <c r="AG147" i="27"/>
  <c r="AG176" i="27"/>
  <c r="AF147" i="27"/>
  <c r="AF182" i="27"/>
  <c r="AF186" i="27"/>
  <c r="AE147" i="27"/>
  <c r="AE182" i="27"/>
  <c r="AD147" i="27"/>
  <c r="AC147" i="27"/>
  <c r="AC164" i="27"/>
  <c r="AB147" i="27"/>
  <c r="AB176" i="27"/>
  <c r="AA147" i="27"/>
  <c r="Z147" i="27"/>
  <c r="Z176" i="27"/>
  <c r="Y147" i="27"/>
  <c r="X147" i="27"/>
  <c r="X176" i="27"/>
  <c r="W147" i="27"/>
  <c r="W182" i="27"/>
  <c r="V147" i="27"/>
  <c r="U147" i="27"/>
  <c r="U164" i="27"/>
  <c r="T147" i="27"/>
  <c r="T182" i="27"/>
  <c r="S147" i="27"/>
  <c r="R147" i="27"/>
  <c r="R182" i="27"/>
  <c r="R186" i="27"/>
  <c r="Q147" i="27"/>
  <c r="Q176" i="27"/>
  <c r="P147" i="27"/>
  <c r="O147" i="27"/>
  <c r="N147" i="27"/>
  <c r="N186" i="27"/>
  <c r="M147" i="27"/>
  <c r="M182" i="27"/>
  <c r="M186" i="27"/>
  <c r="L147" i="27"/>
  <c r="L164" i="27"/>
  <c r="K147" i="27"/>
  <c r="J147" i="27"/>
  <c r="J186" i="27"/>
  <c r="I147" i="27"/>
  <c r="H147" i="27"/>
  <c r="G147" i="27"/>
  <c r="F147" i="27"/>
  <c r="F186" i="27"/>
  <c r="F176" i="27"/>
  <c r="E147" i="27"/>
  <c r="E176" i="27"/>
  <c r="D147" i="27"/>
  <c r="D179" i="27"/>
  <c r="C147" i="27"/>
  <c r="B70" i="27"/>
  <c r="B69" i="27"/>
  <c r="B64" i="27"/>
  <c r="B7" i="27"/>
  <c r="B2" i="27"/>
  <c r="F45" i="28"/>
  <c r="E45" i="28"/>
  <c r="D45" i="28"/>
  <c r="C45" i="28"/>
  <c r="F26" i="28"/>
  <c r="E26" i="28"/>
  <c r="D26" i="28"/>
  <c r="C26" i="28"/>
  <c r="F8" i="28"/>
  <c r="E8" i="28"/>
  <c r="D8" i="28"/>
  <c r="C8" i="28"/>
  <c r="AL85" i="27"/>
  <c r="AL114" i="27"/>
  <c r="AK85" i="27"/>
  <c r="AJ85" i="27"/>
  <c r="AI85" i="27"/>
  <c r="AI114" i="27"/>
  <c r="AH85" i="27"/>
  <c r="AG85" i="27"/>
  <c r="AG117" i="27"/>
  <c r="AF85" i="27"/>
  <c r="AE85" i="27"/>
  <c r="AD85" i="27"/>
  <c r="AD102" i="27"/>
  <c r="AC85" i="27"/>
  <c r="AB85" i="27"/>
  <c r="AA85" i="27"/>
  <c r="AA111" i="27"/>
  <c r="Z85" i="27"/>
  <c r="Z111" i="27"/>
  <c r="Y85" i="27"/>
  <c r="Y121" i="27"/>
  <c r="X85" i="27"/>
  <c r="X121" i="27"/>
  <c r="W85" i="27"/>
  <c r="V85" i="27"/>
  <c r="V114" i="27"/>
  <c r="V111" i="27"/>
  <c r="U85" i="27"/>
  <c r="T85" i="27"/>
  <c r="T102" i="27"/>
  <c r="T117" i="27"/>
  <c r="S85" i="27"/>
  <c r="R85" i="27"/>
  <c r="Q85" i="27"/>
  <c r="Q117" i="27"/>
  <c r="P85" i="27"/>
  <c r="P114" i="27"/>
  <c r="O85" i="27"/>
  <c r="N85" i="27"/>
  <c r="M85" i="27"/>
  <c r="M111" i="27"/>
  <c r="L85" i="27"/>
  <c r="L114" i="27"/>
  <c r="L111" i="27"/>
  <c r="K85" i="27"/>
  <c r="J85" i="27"/>
  <c r="I85" i="27"/>
  <c r="I114" i="27"/>
  <c r="H85" i="27"/>
  <c r="G85" i="27"/>
  <c r="G117" i="27"/>
  <c r="F85" i="27"/>
  <c r="E85" i="27"/>
  <c r="E117" i="27"/>
  <c r="D85" i="27"/>
  <c r="C85" i="27"/>
  <c r="C117" i="27"/>
  <c r="C102" i="27"/>
  <c r="AL23" i="27"/>
  <c r="AL52" i="27"/>
  <c r="AK23" i="27"/>
  <c r="AK55" i="27"/>
  <c r="AJ23" i="27"/>
  <c r="AJ49" i="27"/>
  <c r="AJ55" i="27"/>
  <c r="AI23" i="27"/>
  <c r="AI55" i="27"/>
  <c r="AH23" i="27"/>
  <c r="AG23" i="27"/>
  <c r="AG59" i="27"/>
  <c r="AF23" i="27"/>
  <c r="AF49" i="27"/>
  <c r="AE23" i="27"/>
  <c r="AE59" i="27"/>
  <c r="AE52" i="27"/>
  <c r="AD23" i="27"/>
  <c r="AD59" i="27"/>
  <c r="AC23" i="27"/>
  <c r="AC49" i="27"/>
  <c r="AB23" i="27"/>
  <c r="AB39" i="27"/>
  <c r="AA23" i="27"/>
  <c r="AA52" i="27"/>
  <c r="Z23" i="27"/>
  <c r="Y23" i="27"/>
  <c r="Y55" i="27"/>
  <c r="X23" i="27"/>
  <c r="X59" i="27"/>
  <c r="W23" i="27"/>
  <c r="W49" i="27"/>
  <c r="V23" i="27"/>
  <c r="V52" i="27"/>
  <c r="U23" i="27"/>
  <c r="T23" i="27"/>
  <c r="S23" i="27"/>
  <c r="R23" i="27"/>
  <c r="Q23" i="27"/>
  <c r="Q39" i="27"/>
  <c r="P23" i="27"/>
  <c r="O23" i="27"/>
  <c r="O52" i="27"/>
  <c r="O49" i="27"/>
  <c r="N23" i="27"/>
  <c r="M23" i="27"/>
  <c r="M59" i="27"/>
  <c r="M49" i="27"/>
  <c r="L23" i="27"/>
  <c r="K23" i="27"/>
  <c r="K52" i="27"/>
  <c r="J23" i="27"/>
  <c r="J59" i="27"/>
  <c r="I23" i="27"/>
  <c r="I59" i="27"/>
  <c r="H23" i="27"/>
  <c r="H39" i="27"/>
  <c r="G23" i="27"/>
  <c r="G52" i="27"/>
  <c r="F23" i="27"/>
  <c r="F55" i="27"/>
  <c r="E23" i="27"/>
  <c r="E59" i="27"/>
  <c r="D23" i="27"/>
  <c r="D59" i="27"/>
  <c r="C23" i="27"/>
  <c r="C59" i="27"/>
  <c r="H63" i="33"/>
  <c r="H51" i="33"/>
  <c r="D131" i="27"/>
  <c r="D7" i="27"/>
  <c r="D69" i="27"/>
  <c r="E7" i="27"/>
  <c r="E69" i="27"/>
  <c r="E131" i="27"/>
  <c r="F7" i="27"/>
  <c r="F69" i="27"/>
  <c r="F131" i="27"/>
  <c r="C7" i="27"/>
  <c r="C69" i="27"/>
  <c r="M176" i="27"/>
  <c r="U179" i="27"/>
  <c r="U176" i="27"/>
  <c r="D176" i="27"/>
  <c r="L179" i="27"/>
  <c r="AB164" i="27"/>
  <c r="AB186" i="27"/>
  <c r="AF179" i="27"/>
  <c r="AF176" i="27"/>
  <c r="F179" i="27"/>
  <c r="J179" i="27"/>
  <c r="N179" i="27"/>
  <c r="R179" i="27"/>
  <c r="R176" i="27"/>
  <c r="Z182" i="27"/>
  <c r="AH179" i="27"/>
  <c r="AL179" i="27"/>
  <c r="N164" i="27"/>
  <c r="R164" i="27"/>
  <c r="W186" i="27"/>
  <c r="W176" i="27"/>
  <c r="AL117" i="27"/>
  <c r="H102" i="27"/>
  <c r="P117" i="27"/>
  <c r="P111" i="27"/>
  <c r="T111" i="27"/>
  <c r="M102" i="27"/>
  <c r="Q111" i="27"/>
  <c r="AK111" i="27"/>
  <c r="AH121" i="27"/>
  <c r="S121" i="27"/>
  <c r="S114" i="27"/>
  <c r="AA121" i="27"/>
  <c r="T114" i="27"/>
  <c r="I39" i="27"/>
  <c r="I55" i="27"/>
  <c r="M55" i="27"/>
  <c r="AC55" i="27"/>
  <c r="G59" i="27"/>
  <c r="O59" i="27"/>
  <c r="O39" i="27"/>
  <c r="AE55" i="27"/>
  <c r="AE49" i="27"/>
  <c r="AI52" i="27"/>
  <c r="AI49" i="27"/>
  <c r="AI39" i="27"/>
  <c r="D49" i="27"/>
  <c r="Z55" i="27"/>
  <c r="G39" i="27"/>
  <c r="X55" i="27"/>
  <c r="X52" i="27"/>
  <c r="X39" i="27"/>
  <c r="I51" i="33"/>
  <c r="J51" i="33"/>
  <c r="K51" i="33"/>
  <c r="L51" i="33"/>
  <c r="M51" i="33"/>
  <c r="N51" i="33"/>
  <c r="O51" i="33"/>
  <c r="P51" i="33"/>
  <c r="Q51" i="33"/>
  <c r="R51" i="33"/>
  <c r="S51" i="33"/>
  <c r="T51" i="33"/>
  <c r="U51" i="33"/>
  <c r="V51" i="33"/>
  <c r="W51" i="33"/>
  <c r="X51" i="33"/>
  <c r="Y51" i="33"/>
  <c r="Z51" i="33"/>
  <c r="AA51" i="33"/>
  <c r="AB51" i="33"/>
  <c r="AL44" i="33"/>
  <c r="AC51" i="33"/>
  <c r="AD51" i="33"/>
  <c r="AE51" i="33"/>
  <c r="AF51" i="33"/>
  <c r="AC38" i="24"/>
  <c r="Q38" i="24"/>
  <c r="E38" i="24"/>
  <c r="Q26" i="25"/>
  <c r="AC26" i="25"/>
  <c r="H26" i="25"/>
  <c r="T26" i="25"/>
  <c r="AF26" i="25"/>
  <c r="C40" i="25"/>
  <c r="C17" i="24"/>
  <c r="Z26" i="25"/>
  <c r="N26" i="25"/>
  <c r="AL26" i="25"/>
  <c r="K26" i="25"/>
  <c r="W26" i="25"/>
  <c r="AI26" i="25"/>
  <c r="AI38" i="24"/>
  <c r="W38" i="24"/>
  <c r="K38" i="24"/>
  <c r="AF38" i="24"/>
  <c r="T38" i="24"/>
  <c r="H38" i="24"/>
  <c r="D83" i="15"/>
  <c r="C83" i="15"/>
  <c r="B83" i="15"/>
  <c r="D82" i="15"/>
  <c r="C82" i="15"/>
  <c r="B82" i="15"/>
  <c r="D81" i="15"/>
  <c r="D80" i="15"/>
  <c r="C81" i="15"/>
  <c r="C80" i="15"/>
  <c r="B81" i="15"/>
  <c r="B80" i="15"/>
  <c r="D79" i="15"/>
  <c r="C79" i="15"/>
  <c r="B79" i="15"/>
  <c r="D68" i="15"/>
  <c r="C68" i="15"/>
  <c r="C67" i="15"/>
  <c r="C66" i="15"/>
  <c r="B68" i="15"/>
  <c r="D67" i="15"/>
  <c r="D66" i="15"/>
  <c r="B67" i="15"/>
  <c r="B66" i="15"/>
  <c r="D65" i="15"/>
  <c r="C65" i="15"/>
  <c r="B65" i="15"/>
  <c r="D18" i="15"/>
  <c r="C18" i="15"/>
  <c r="B18" i="15"/>
  <c r="D16" i="15"/>
  <c r="C16" i="15"/>
  <c r="B16" i="15"/>
  <c r="B2" i="11"/>
  <c r="O42" i="13"/>
  <c r="P42" i="13"/>
  <c r="Q42" i="13"/>
  <c r="R42" i="13"/>
  <c r="S42" i="13"/>
  <c r="T42" i="13"/>
  <c r="U42" i="13"/>
  <c r="V42" i="13"/>
  <c r="W42" i="13"/>
  <c r="X42" i="13"/>
  <c r="Y42" i="13"/>
  <c r="Z42" i="13"/>
  <c r="AA42" i="13"/>
  <c r="AB42" i="13"/>
  <c r="AC42" i="13"/>
  <c r="AD42" i="13"/>
  <c r="AE42" i="13"/>
  <c r="AF42" i="13"/>
  <c r="AG42" i="13"/>
  <c r="AH42" i="13"/>
  <c r="AI42" i="13"/>
  <c r="AJ42" i="13"/>
  <c r="AK42" i="13"/>
  <c r="D42" i="13"/>
  <c r="E42" i="13"/>
  <c r="F42" i="13"/>
  <c r="G42" i="13"/>
  <c r="H42" i="13"/>
  <c r="I42" i="13"/>
  <c r="J42" i="13"/>
  <c r="K42" i="13"/>
  <c r="L42" i="13"/>
  <c r="M42" i="13"/>
  <c r="N42" i="13"/>
  <c r="C42" i="13"/>
  <c r="B42" i="13"/>
  <c r="C70" i="11"/>
  <c r="D70" i="11"/>
  <c r="D18" i="13"/>
  <c r="E70" i="11"/>
  <c r="F18" i="13"/>
  <c r="F70" i="11"/>
  <c r="G70" i="11"/>
  <c r="H18" i="13"/>
  <c r="H70" i="11"/>
  <c r="I70" i="11"/>
  <c r="J70" i="11"/>
  <c r="K18" i="13"/>
  <c r="K70" i="11"/>
  <c r="L70" i="11"/>
  <c r="M70" i="11"/>
  <c r="N18" i="13"/>
  <c r="N70" i="11"/>
  <c r="O70" i="11"/>
  <c r="P70" i="11"/>
  <c r="P18" i="13"/>
  <c r="Q70" i="11"/>
  <c r="R70" i="11"/>
  <c r="R18" i="13"/>
  <c r="S70" i="11"/>
  <c r="T70" i="11"/>
  <c r="U70" i="11"/>
  <c r="V70" i="11"/>
  <c r="W70" i="11"/>
  <c r="X70" i="11"/>
  <c r="Y70" i="11"/>
  <c r="Z70" i="11"/>
  <c r="AA70" i="11"/>
  <c r="AB18" i="13"/>
  <c r="AB70" i="11"/>
  <c r="AC70" i="11"/>
  <c r="AD18" i="13"/>
  <c r="AD70" i="11"/>
  <c r="AE70" i="11"/>
  <c r="AF70" i="11"/>
  <c r="AF18" i="13"/>
  <c r="AG70" i="11"/>
  <c r="AH70" i="11"/>
  <c r="AH18" i="13"/>
  <c r="AI70" i="11"/>
  <c r="AJ70" i="11"/>
  <c r="AK70" i="11"/>
  <c r="C84" i="11"/>
  <c r="C43" i="13"/>
  <c r="D84" i="11"/>
  <c r="E84" i="11"/>
  <c r="F43" i="13"/>
  <c r="F84" i="11"/>
  <c r="G43" i="13"/>
  <c r="G84" i="11"/>
  <c r="H84" i="11"/>
  <c r="I84" i="11"/>
  <c r="J84" i="11"/>
  <c r="K84" i="11"/>
  <c r="L84" i="11"/>
  <c r="L43" i="13"/>
  <c r="M84" i="11"/>
  <c r="N84" i="11"/>
  <c r="N43" i="13"/>
  <c r="O84" i="11"/>
  <c r="P84" i="11"/>
  <c r="Q84" i="11"/>
  <c r="R84" i="11"/>
  <c r="S84" i="11"/>
  <c r="S43" i="13"/>
  <c r="T84" i="11"/>
  <c r="U84" i="11"/>
  <c r="U43" i="13"/>
  <c r="V84" i="11"/>
  <c r="W84" i="11"/>
  <c r="W43" i="13"/>
  <c r="X84" i="11"/>
  <c r="Y84" i="11"/>
  <c r="Z43" i="13"/>
  <c r="Z84" i="11"/>
  <c r="AA84" i="11"/>
  <c r="AA43" i="13"/>
  <c r="AB84" i="11"/>
  <c r="AC43" i="13"/>
  <c r="AC84" i="11"/>
  <c r="AD84" i="11"/>
  <c r="AE84" i="11"/>
  <c r="AE43" i="13"/>
  <c r="AF84" i="11"/>
  <c r="AG84" i="11"/>
  <c r="AH84" i="11"/>
  <c r="AI84" i="11"/>
  <c r="AJ84" i="11"/>
  <c r="AK84" i="11"/>
  <c r="AL43" i="13"/>
  <c r="B84" i="11"/>
  <c r="B43" i="13"/>
  <c r="B70" i="11"/>
  <c r="B16" i="13"/>
  <c r="C16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W16" i="13"/>
  <c r="U16" i="13"/>
  <c r="V16" i="13"/>
  <c r="X16" i="13"/>
  <c r="Z16" i="13"/>
  <c r="Y16" i="13"/>
  <c r="AA16" i="13"/>
  <c r="AB16" i="13"/>
  <c r="AC16" i="13"/>
  <c r="AD16" i="13"/>
  <c r="AE16" i="13"/>
  <c r="AF16" i="13"/>
  <c r="C24" i="15"/>
  <c r="AI16" i="13"/>
  <c r="AG16" i="13"/>
  <c r="AJ16" i="13"/>
  <c r="AH16" i="13"/>
  <c r="AK16" i="13"/>
  <c r="AL39" i="24"/>
  <c r="AL38" i="24"/>
  <c r="AI39" i="24"/>
  <c r="AF39" i="24"/>
  <c r="AC39" i="24"/>
  <c r="Z39" i="24"/>
  <c r="Z38" i="24"/>
  <c r="W39" i="24"/>
  <c r="T39" i="24"/>
  <c r="Q39" i="24"/>
  <c r="N39" i="24"/>
  <c r="N38" i="24"/>
  <c r="K39" i="24"/>
  <c r="H39" i="24"/>
  <c r="E39" i="24"/>
  <c r="AR39" i="27"/>
  <c r="AR59" i="27"/>
  <c r="AR52" i="27"/>
  <c r="AN39" i="27"/>
  <c r="AN59" i="27"/>
  <c r="AN49" i="27"/>
  <c r="AN52" i="27"/>
  <c r="AU164" i="27"/>
  <c r="AU176" i="27"/>
  <c r="AU182" i="27"/>
  <c r="AM176" i="27"/>
  <c r="AM164" i="27"/>
  <c r="F84" i="34"/>
  <c r="G84" i="34"/>
  <c r="C113" i="34"/>
  <c r="D109" i="34"/>
  <c r="I43" i="13"/>
  <c r="AI164" i="27"/>
  <c r="AI176" i="27"/>
  <c r="E29" i="32"/>
  <c r="E53" i="32"/>
  <c r="I44" i="33"/>
  <c r="G111" i="27"/>
  <c r="G260" i="35"/>
  <c r="H260" i="35"/>
  <c r="I260" i="35"/>
  <c r="J260" i="35"/>
  <c r="K260" i="35"/>
  <c r="L260" i="35"/>
  <c r="M260" i="35"/>
  <c r="N260" i="35"/>
  <c r="O260" i="35"/>
  <c r="P260" i="35"/>
  <c r="Q260" i="35"/>
  <c r="R260" i="35"/>
  <c r="S260" i="35"/>
  <c r="T260" i="35"/>
  <c r="U260" i="35"/>
  <c r="V260" i="35"/>
  <c r="W260" i="35"/>
  <c r="X260" i="35"/>
  <c r="Y260" i="35"/>
  <c r="Z260" i="35"/>
  <c r="AA260" i="35"/>
  <c r="AB260" i="35"/>
  <c r="AC260" i="35"/>
  <c r="AD260" i="35"/>
  <c r="AE260" i="35"/>
  <c r="AF260" i="35"/>
  <c r="AG260" i="35"/>
  <c r="AH260" i="35"/>
  <c r="AI260" i="35"/>
  <c r="AJ260" i="35"/>
  <c r="AK260" i="35"/>
  <c r="AL260" i="35"/>
  <c r="AM260" i="35"/>
  <c r="AN260" i="35"/>
  <c r="AO260" i="35"/>
  <c r="AP260" i="35"/>
  <c r="AQ260" i="35"/>
  <c r="AR260" i="35"/>
  <c r="AS260" i="35"/>
  <c r="AT260" i="35"/>
  <c r="AU260" i="35"/>
  <c r="AV260" i="35"/>
  <c r="AW260" i="35"/>
  <c r="AX260" i="35"/>
  <c r="E61" i="34"/>
  <c r="E222" i="34"/>
  <c r="H152" i="35"/>
  <c r="I152" i="35"/>
  <c r="J152" i="35"/>
  <c r="K152" i="35"/>
  <c r="L152" i="35"/>
  <c r="M152" i="35"/>
  <c r="N152" i="35"/>
  <c r="O152" i="35"/>
  <c r="P152" i="35"/>
  <c r="Q152" i="35"/>
  <c r="R152" i="35"/>
  <c r="S152" i="35"/>
  <c r="T152" i="35"/>
  <c r="U152" i="35"/>
  <c r="D155" i="35"/>
  <c r="D332" i="35"/>
  <c r="D236" i="35"/>
  <c r="D363" i="35"/>
  <c r="C205" i="34"/>
  <c r="D201" i="34"/>
  <c r="E17" i="35"/>
  <c r="F17" i="35"/>
  <c r="G17" i="35"/>
  <c r="H17" i="35"/>
  <c r="I17" i="35"/>
  <c r="L179" i="35"/>
  <c r="M179" i="35"/>
  <c r="N179" i="35"/>
  <c r="O179" i="35"/>
  <c r="P179" i="35"/>
  <c r="Q179" i="35"/>
  <c r="R179" i="35"/>
  <c r="S179" i="35"/>
  <c r="C345" i="35"/>
  <c r="AQ57" i="12"/>
  <c r="AL57" i="12"/>
  <c r="D239" i="35"/>
  <c r="D364" i="35"/>
  <c r="AV57" i="12"/>
  <c r="K38" i="34"/>
  <c r="L38" i="34"/>
  <c r="M38" i="34"/>
  <c r="N38" i="34"/>
  <c r="O38" i="34"/>
  <c r="P38" i="34"/>
  <c r="Q38" i="34"/>
  <c r="R38" i="34"/>
  <c r="S38" i="34"/>
  <c r="T38" i="34"/>
  <c r="U38" i="34"/>
  <c r="V38" i="34"/>
  <c r="W38" i="34"/>
  <c r="X38" i="34"/>
  <c r="Y38" i="34"/>
  <c r="Z38" i="34"/>
  <c r="AA38" i="34"/>
  <c r="AB38" i="34"/>
  <c r="AC38" i="34"/>
  <c r="AD38" i="34"/>
  <c r="AE38" i="34"/>
  <c r="AF38" i="34"/>
  <c r="AG38" i="34"/>
  <c r="AH38" i="34"/>
  <c r="AI38" i="34"/>
  <c r="AJ38" i="34"/>
  <c r="AK38" i="34"/>
  <c r="AL38" i="34"/>
  <c r="AM38" i="34"/>
  <c r="AN38" i="34"/>
  <c r="AO38" i="34"/>
  <c r="AP38" i="34"/>
  <c r="AQ38" i="34"/>
  <c r="AR38" i="34"/>
  <c r="AS38" i="34"/>
  <c r="AT38" i="34"/>
  <c r="AU38" i="34"/>
  <c r="AV38" i="34"/>
  <c r="AW38" i="34"/>
  <c r="AX38" i="34"/>
  <c r="AY38" i="34"/>
  <c r="AM57" i="12"/>
  <c r="AM36" i="13"/>
  <c r="AN57" i="12"/>
  <c r="AO57" i="12"/>
  <c r="AP57" i="12"/>
  <c r="AR57" i="12"/>
  <c r="AS57" i="12"/>
  <c r="AT57" i="12"/>
  <c r="AU57" i="12"/>
  <c r="E66" i="15"/>
  <c r="D159" i="34"/>
  <c r="C67" i="34"/>
  <c r="D63" i="34"/>
  <c r="D66" i="34"/>
  <c r="D64" i="34"/>
  <c r="D65" i="34"/>
  <c r="J39" i="33"/>
  <c r="X39" i="33"/>
  <c r="U39" i="27"/>
  <c r="AC59" i="27"/>
  <c r="AC39" i="27"/>
  <c r="AC52" i="27"/>
  <c r="AC179" i="27"/>
  <c r="AC176" i="27"/>
  <c r="AC186" i="27"/>
  <c r="AK182" i="27"/>
  <c r="AK176" i="27"/>
  <c r="AK186" i="27"/>
  <c r="AB43" i="13"/>
  <c r="F233" i="35"/>
  <c r="F236" i="35"/>
  <c r="G233" i="35"/>
  <c r="H233" i="35"/>
  <c r="I233" i="35"/>
  <c r="J233" i="35"/>
  <c r="K233" i="35"/>
  <c r="D365" i="35"/>
  <c r="AI43" i="13"/>
  <c r="R121" i="27"/>
  <c r="Y102" i="27"/>
  <c r="AB117" i="27"/>
  <c r="AB102" i="27"/>
  <c r="AB121" i="27"/>
  <c r="AB111" i="27"/>
  <c r="T179" i="27"/>
  <c r="X164" i="27"/>
  <c r="X186" i="27"/>
  <c r="X182" i="27"/>
  <c r="C304" i="35"/>
  <c r="C80" i="35"/>
  <c r="C161" i="35"/>
  <c r="C337" i="35"/>
  <c r="D182" i="35"/>
  <c r="D342" i="35"/>
  <c r="F182" i="35"/>
  <c r="F185" i="35"/>
  <c r="AB114" i="27"/>
  <c r="T176" i="27"/>
  <c r="I111" i="27"/>
  <c r="D186" i="27"/>
  <c r="D182" i="27"/>
  <c r="C182" i="34"/>
  <c r="D178" i="34"/>
  <c r="D182" i="34"/>
  <c r="E178" i="34"/>
  <c r="S102" i="27"/>
  <c r="AH164" i="27"/>
  <c r="AX164" i="27"/>
  <c r="AX186" i="27"/>
  <c r="AX182" i="27"/>
  <c r="AX176" i="27"/>
  <c r="AX179" i="27"/>
  <c r="AT179" i="27"/>
  <c r="AT182" i="27"/>
  <c r="AT164" i="27"/>
  <c r="AT43" i="13"/>
  <c r="AU43" i="13"/>
  <c r="AU18" i="13"/>
  <c r="E80" i="15"/>
  <c r="AO18" i="13"/>
  <c r="AS43" i="13"/>
  <c r="AE39" i="27"/>
  <c r="P102" i="27"/>
  <c r="AL164" i="27"/>
  <c r="V164" i="27"/>
  <c r="AB179" i="27"/>
  <c r="AT33" i="33"/>
  <c r="AQ36" i="33"/>
  <c r="AX36" i="33"/>
  <c r="AO44" i="33"/>
  <c r="C242" i="35"/>
  <c r="AQ43" i="13"/>
  <c r="AM43" i="13"/>
  <c r="AL18" i="13"/>
  <c r="AT18" i="13"/>
  <c r="AO43" i="13"/>
  <c r="AQ44" i="33"/>
  <c r="AT186" i="27"/>
  <c r="AT176" i="27"/>
  <c r="AS31" i="33"/>
  <c r="AQ111" i="27"/>
  <c r="AQ117" i="27"/>
  <c r="AR176" i="27"/>
  <c r="AR186" i="27"/>
  <c r="AR164" i="27"/>
  <c r="AO179" i="27"/>
  <c r="AO176" i="27"/>
  <c r="AX121" i="27"/>
  <c r="AX111" i="27"/>
  <c r="AM111" i="27"/>
  <c r="AM117" i="27"/>
  <c r="AO182" i="27"/>
  <c r="AO164" i="27"/>
  <c r="AQ121" i="27"/>
  <c r="AM121" i="27"/>
  <c r="AP111" i="27"/>
  <c r="AV111" i="27"/>
  <c r="AV114" i="27"/>
  <c r="AV117" i="27"/>
  <c r="AV121" i="27"/>
  <c r="AT49" i="27"/>
  <c r="AT39" i="27"/>
  <c r="AP39" i="27"/>
  <c r="AV164" i="27"/>
  <c r="AP164" i="27"/>
  <c r="AP182" i="27"/>
  <c r="AR111" i="27"/>
  <c r="AU39" i="27"/>
  <c r="D212" i="35"/>
  <c r="D210" i="35"/>
  <c r="D211" i="35"/>
  <c r="D213" i="35"/>
  <c r="D352" i="35"/>
  <c r="D354" i="35"/>
  <c r="F341" i="35"/>
  <c r="C290" i="35"/>
  <c r="Q30" i="33"/>
  <c r="AP29" i="33"/>
  <c r="S29" i="33"/>
  <c r="AB44" i="33"/>
  <c r="X44" i="33"/>
  <c r="AV29" i="33"/>
  <c r="S28" i="33"/>
  <c r="AW27" i="33"/>
  <c r="C159" i="34"/>
  <c r="D155" i="34"/>
  <c r="D158" i="34"/>
  <c r="AW52" i="27"/>
  <c r="AP59" i="27"/>
  <c r="AR49" i="27"/>
  <c r="AV55" i="27"/>
  <c r="AW39" i="27"/>
  <c r="AP55" i="27"/>
  <c r="AV52" i="27"/>
  <c r="AM49" i="27"/>
  <c r="AM55" i="27"/>
  <c r="AM59" i="27"/>
  <c r="H87" i="31"/>
  <c r="AF35" i="33"/>
  <c r="AG32" i="33"/>
  <c r="G29" i="33"/>
  <c r="AI29" i="33"/>
  <c r="AS29" i="33"/>
  <c r="AC29" i="33"/>
  <c r="O29" i="33"/>
  <c r="U29" i="33"/>
  <c r="W29" i="33"/>
  <c r="AZ29" i="33"/>
  <c r="H43" i="33"/>
  <c r="X43" i="33"/>
  <c r="Z43" i="33"/>
  <c r="AN43" i="33"/>
  <c r="AV43" i="33"/>
  <c r="AC43" i="33"/>
  <c r="AV42" i="33"/>
  <c r="AP42" i="33"/>
  <c r="AG42" i="33"/>
  <c r="AC36" i="33"/>
  <c r="L33" i="33"/>
  <c r="D56" i="33"/>
  <c r="AI45" i="33"/>
  <c r="L31" i="33"/>
  <c r="N36" i="33"/>
  <c r="X36" i="33"/>
  <c r="AD36" i="33"/>
  <c r="P36" i="33"/>
  <c r="D67" i="33"/>
  <c r="AX41" i="33"/>
  <c r="G68" i="33"/>
  <c r="G52" i="33"/>
  <c r="F32" i="33"/>
  <c r="T32" i="33"/>
  <c r="Y32" i="33"/>
  <c r="AP39" i="33"/>
  <c r="AT39" i="33"/>
  <c r="AI39" i="33"/>
  <c r="D62" i="33"/>
  <c r="AH39" i="33"/>
  <c r="AY39" i="33"/>
  <c r="U39" i="33"/>
  <c r="AN39" i="33"/>
  <c r="Q39" i="33"/>
  <c r="AO39" i="33"/>
  <c r="G57" i="33"/>
  <c r="N32" i="33"/>
  <c r="AW39" i="33"/>
  <c r="AU39" i="33"/>
  <c r="Z30" i="33"/>
  <c r="T31" i="33"/>
  <c r="Q31" i="33"/>
  <c r="G67" i="33"/>
  <c r="G55" i="33"/>
  <c r="AG51" i="33"/>
  <c r="Z37" i="33"/>
  <c r="G61" i="33"/>
  <c r="J57" i="33"/>
  <c r="F53" i="33"/>
  <c r="I62" i="33"/>
  <c r="AF39" i="33"/>
  <c r="H62" i="33"/>
  <c r="BB62" i="33"/>
  <c r="F64" i="33"/>
  <c r="F60" i="33"/>
  <c r="I32" i="33"/>
  <c r="F50" i="33"/>
  <c r="AV37" i="33"/>
  <c r="AC39" i="33"/>
  <c r="R39" i="33"/>
  <c r="AX39" i="33"/>
  <c r="I57" i="33"/>
  <c r="H57" i="33"/>
  <c r="F24" i="33"/>
  <c r="G56" i="33"/>
  <c r="F56" i="33"/>
  <c r="F52" i="33"/>
  <c r="Q42" i="33"/>
  <c r="G59" i="33"/>
  <c r="AY28" i="33"/>
  <c r="AB28" i="33"/>
  <c r="AF28" i="33"/>
  <c r="AA28" i="33"/>
  <c r="AS28" i="33"/>
  <c r="AP28" i="33"/>
  <c r="AM34" i="33"/>
  <c r="AV34" i="33"/>
  <c r="AO40" i="33"/>
  <c r="N40" i="33"/>
  <c r="Q40" i="33"/>
  <c r="K40" i="33"/>
  <c r="M40" i="33"/>
  <c r="AB40" i="33"/>
  <c r="AL40" i="33"/>
  <c r="AQ40" i="33"/>
  <c r="AZ40" i="33"/>
  <c r="AP40" i="33"/>
  <c r="AX40" i="33"/>
  <c r="F40" i="33"/>
  <c r="E40" i="33"/>
  <c r="R40" i="33"/>
  <c r="V40" i="33"/>
  <c r="W40" i="33"/>
  <c r="Y40" i="33"/>
  <c r="AE40" i="33"/>
  <c r="AI40" i="33"/>
  <c r="AJ40" i="33"/>
  <c r="O45" i="33"/>
  <c r="AR45" i="33"/>
  <c r="G45" i="33"/>
  <c r="S42" i="33"/>
  <c r="AD42" i="33"/>
  <c r="W42" i="33"/>
  <c r="AS40" i="33"/>
  <c r="S40" i="33"/>
  <c r="X37" i="33"/>
  <c r="AG37" i="33"/>
  <c r="AE37" i="33"/>
  <c r="AS37" i="33"/>
  <c r="R37" i="33"/>
  <c r="Q37" i="33"/>
  <c r="AC37" i="33"/>
  <c r="AL37" i="33"/>
  <c r="AW45" i="33"/>
  <c r="I42" i="33"/>
  <c r="AY42" i="33"/>
  <c r="AJ28" i="33"/>
  <c r="AL28" i="33"/>
  <c r="H37" i="33"/>
  <c r="AD37" i="33"/>
  <c r="AV40" i="33"/>
  <c r="AO37" i="33"/>
  <c r="AH40" i="33"/>
  <c r="AG40" i="33"/>
  <c r="M28" i="33"/>
  <c r="T40" i="33"/>
  <c r="I40" i="33"/>
  <c r="AN36" i="33"/>
  <c r="L36" i="33"/>
  <c r="AU36" i="33"/>
  <c r="D59" i="33"/>
  <c r="AZ36" i="33"/>
  <c r="AW36" i="33"/>
  <c r="AY36" i="33"/>
  <c r="AE45" i="33"/>
  <c r="Q45" i="33"/>
  <c r="AZ42" i="33"/>
  <c r="AM42" i="33"/>
  <c r="X42" i="33"/>
  <c r="AL42" i="33"/>
  <c r="D65" i="33"/>
  <c r="AK40" i="33"/>
  <c r="AC40" i="33"/>
  <c r="Z40" i="33"/>
  <c r="V45" i="33"/>
  <c r="N45" i="33"/>
  <c r="AJ42" i="33"/>
  <c r="R42" i="33"/>
  <c r="AR42" i="33"/>
  <c r="O42" i="33"/>
  <c r="H42" i="33"/>
  <c r="AK42" i="33"/>
  <c r="AM45" i="33"/>
  <c r="M45" i="33"/>
  <c r="AZ45" i="33"/>
  <c r="AQ45" i="33"/>
  <c r="AI42" i="33"/>
  <c r="L42" i="33"/>
  <c r="AS42" i="33"/>
  <c r="AA42" i="33"/>
  <c r="N42" i="33"/>
  <c r="AH42" i="33"/>
  <c r="J28" i="33"/>
  <c r="AW28" i="33"/>
  <c r="P37" i="33"/>
  <c r="AA37" i="33"/>
  <c r="AX45" i="33"/>
  <c r="AR40" i="33"/>
  <c r="AZ28" i="33"/>
  <c r="AJ45" i="33"/>
  <c r="AF40" i="33"/>
  <c r="AD40" i="33"/>
  <c r="L40" i="33"/>
  <c r="T45" i="33"/>
  <c r="H40" i="33"/>
  <c r="X29" i="33"/>
  <c r="AE29" i="33"/>
  <c r="H29" i="33"/>
  <c r="AG29" i="33"/>
  <c r="AX29" i="33"/>
  <c r="AN29" i="33"/>
  <c r="AD35" i="33"/>
  <c r="N38" i="33"/>
  <c r="AY40" i="33"/>
  <c r="AS43" i="33"/>
  <c r="P43" i="33"/>
  <c r="AR43" i="33"/>
  <c r="I63" i="33"/>
  <c r="BB63" i="33"/>
  <c r="H58" i="33"/>
  <c r="J62" i="33"/>
  <c r="H54" i="33"/>
  <c r="G66" i="33"/>
  <c r="H61" i="33"/>
  <c r="I56" i="33"/>
  <c r="F68" i="33"/>
  <c r="F61" i="33"/>
  <c r="F57" i="33"/>
  <c r="E24" i="15"/>
  <c r="B24" i="15"/>
  <c r="D24" i="15"/>
  <c r="AV27" i="33"/>
  <c r="P27" i="33"/>
  <c r="AZ27" i="33"/>
  <c r="H41" i="33"/>
  <c r="AE41" i="33"/>
  <c r="AM41" i="33"/>
  <c r="AB42" i="33"/>
  <c r="F42" i="33"/>
  <c r="K42" i="33"/>
  <c r="T42" i="33"/>
  <c r="U42" i="33"/>
  <c r="I45" i="33"/>
  <c r="Z45" i="33"/>
  <c r="AG45" i="33"/>
  <c r="AK45" i="33"/>
  <c r="AS45" i="33"/>
  <c r="P45" i="33"/>
  <c r="L45" i="33"/>
  <c r="W45" i="33"/>
  <c r="AA45" i="33"/>
  <c r="AD45" i="33"/>
  <c r="AL45" i="33"/>
  <c r="AP45" i="33"/>
  <c r="H45" i="33"/>
  <c r="Y45" i="33"/>
  <c r="AO45" i="33"/>
  <c r="U45" i="33"/>
  <c r="AY45" i="33"/>
  <c r="AQ28" i="33"/>
  <c r="AO28" i="33"/>
  <c r="R28" i="33"/>
  <c r="F28" i="33"/>
  <c r="AO31" i="33"/>
  <c r="AL33" i="33"/>
  <c r="AD33" i="33"/>
  <c r="S33" i="33"/>
  <c r="AO33" i="33"/>
  <c r="G65" i="33"/>
  <c r="K57" i="33"/>
  <c r="AH51" i="33"/>
  <c r="H67" i="33"/>
  <c r="G64" i="33"/>
  <c r="G24" i="33"/>
  <c r="K62" i="33"/>
  <c r="G60" i="33"/>
  <c r="BB60" i="33"/>
  <c r="G53" i="33"/>
  <c r="H52" i="33"/>
  <c r="H59" i="33"/>
  <c r="H55" i="33"/>
  <c r="G50" i="33"/>
  <c r="H68" i="33"/>
  <c r="J56" i="33"/>
  <c r="J54" i="33"/>
  <c r="I58" i="33"/>
  <c r="I61" i="33"/>
  <c r="L62" i="33"/>
  <c r="H66" i="33"/>
  <c r="H24" i="33"/>
  <c r="J63" i="33"/>
  <c r="L57" i="33"/>
  <c r="I59" i="33"/>
  <c r="H60" i="33"/>
  <c r="I67" i="33"/>
  <c r="H65" i="33"/>
  <c r="H50" i="33"/>
  <c r="I68" i="33"/>
  <c r="I55" i="33"/>
  <c r="I52" i="33"/>
  <c r="H53" i="33"/>
  <c r="H64" i="33"/>
  <c r="AI51" i="33"/>
  <c r="J61" i="33"/>
  <c r="M62" i="33"/>
  <c r="K56" i="33"/>
  <c r="J58" i="33"/>
  <c r="K54" i="33"/>
  <c r="K63" i="33"/>
  <c r="I66" i="33"/>
  <c r="I64" i="33"/>
  <c r="J55" i="33"/>
  <c r="M57" i="33"/>
  <c r="I50" i="33"/>
  <c r="I24" i="33"/>
  <c r="I65" i="33"/>
  <c r="I53" i="33"/>
  <c r="J68" i="33"/>
  <c r="AJ51" i="33"/>
  <c r="J52" i="33"/>
  <c r="J67" i="33"/>
  <c r="I60" i="33"/>
  <c r="J59" i="33"/>
  <c r="J66" i="33"/>
  <c r="L54" i="33"/>
  <c r="L56" i="33"/>
  <c r="K61" i="33"/>
  <c r="K58" i="33"/>
  <c r="N62" i="33"/>
  <c r="L63" i="33"/>
  <c r="J60" i="33"/>
  <c r="J53" i="33"/>
  <c r="J50" i="33"/>
  <c r="J24" i="33"/>
  <c r="K59" i="33"/>
  <c r="AK51" i="33"/>
  <c r="J65" i="33"/>
  <c r="K67" i="33"/>
  <c r="K52" i="33"/>
  <c r="K68" i="33"/>
  <c r="N57" i="33"/>
  <c r="J64" i="33"/>
  <c r="BB64" i="33"/>
  <c r="K55" i="33"/>
  <c r="M63" i="33"/>
  <c r="M56" i="33"/>
  <c r="K66" i="33"/>
  <c r="L58" i="33"/>
  <c r="O62" i="33"/>
  <c r="L61" i="33"/>
  <c r="M54" i="33"/>
  <c r="L68" i="33"/>
  <c r="AL51" i="33"/>
  <c r="K53" i="33"/>
  <c r="O57" i="33"/>
  <c r="L59" i="33"/>
  <c r="K60" i="33"/>
  <c r="L55" i="33"/>
  <c r="K64" i="33"/>
  <c r="K65" i="33"/>
  <c r="K50" i="33"/>
  <c r="K24" i="33"/>
  <c r="L67" i="33"/>
  <c r="M58" i="33"/>
  <c r="L66" i="33"/>
  <c r="N63" i="33"/>
  <c r="P62" i="33"/>
  <c r="N56" i="33"/>
  <c r="N54" i="33"/>
  <c r="M61" i="33"/>
  <c r="M59" i="33"/>
  <c r="AM51" i="33"/>
  <c r="M67" i="33"/>
  <c r="L50" i="33"/>
  <c r="P57" i="33"/>
  <c r="M68" i="33"/>
  <c r="L60" i="33"/>
  <c r="L53" i="33"/>
  <c r="L65" i="33"/>
  <c r="L64" i="33"/>
  <c r="M55" i="33"/>
  <c r="M52" i="33"/>
  <c r="O63" i="33"/>
  <c r="N61" i="33"/>
  <c r="O54" i="33"/>
  <c r="M66" i="33"/>
  <c r="N58" i="33"/>
  <c r="O56" i="33"/>
  <c r="Q62" i="33"/>
  <c r="N55" i="33"/>
  <c r="M65" i="33"/>
  <c r="Q57" i="33"/>
  <c r="M64" i="33"/>
  <c r="M24" i="33"/>
  <c r="N68" i="33"/>
  <c r="M53" i="33"/>
  <c r="M60" i="33"/>
  <c r="AN51" i="33"/>
  <c r="M50" i="33"/>
  <c r="M69" i="33"/>
  <c r="K13" i="25"/>
  <c r="N59" i="33"/>
  <c r="N52" i="33"/>
  <c r="N67" i="33"/>
  <c r="N66" i="33"/>
  <c r="P54" i="33"/>
  <c r="O61" i="33"/>
  <c r="O58" i="33"/>
  <c r="R62" i="33"/>
  <c r="P63" i="33"/>
  <c r="P56" i="33"/>
  <c r="N60" i="33"/>
  <c r="O68" i="33"/>
  <c r="N50" i="33"/>
  <c r="N24" i="33"/>
  <c r="AO51" i="33"/>
  <c r="O59" i="33"/>
  <c r="O52" i="33"/>
  <c r="O55" i="33"/>
  <c r="O67" i="33"/>
  <c r="N53" i="33"/>
  <c r="N64" i="33"/>
  <c r="R57" i="33"/>
  <c r="N65" i="33"/>
  <c r="Q63" i="33"/>
  <c r="Q56" i="33"/>
  <c r="S62" i="33"/>
  <c r="P58" i="33"/>
  <c r="Q54" i="33"/>
  <c r="O66" i="33"/>
  <c r="P61" i="33"/>
  <c r="O65" i="33"/>
  <c r="P67" i="33"/>
  <c r="P55" i="33"/>
  <c r="P68" i="33"/>
  <c r="O60" i="33"/>
  <c r="O53" i="33"/>
  <c r="P52" i="33"/>
  <c r="AP51" i="33"/>
  <c r="O50" i="33"/>
  <c r="O24" i="33"/>
  <c r="O64" i="33"/>
  <c r="S57" i="33"/>
  <c r="P59" i="33"/>
  <c r="R63" i="33"/>
  <c r="P66" i="33"/>
  <c r="P24" i="33"/>
  <c r="R54" i="33"/>
  <c r="Q61" i="33"/>
  <c r="R56" i="33"/>
  <c r="Q58" i="33"/>
  <c r="T62" i="33"/>
  <c r="Q67" i="33"/>
  <c r="P50" i="33"/>
  <c r="P65" i="33"/>
  <c r="T57" i="33"/>
  <c r="P60" i="33"/>
  <c r="Q68" i="33"/>
  <c r="Q59" i="33"/>
  <c r="AQ51" i="33"/>
  <c r="P64" i="33"/>
  <c r="Q52" i="33"/>
  <c r="P53" i="33"/>
  <c r="Q55" i="33"/>
  <c r="S63" i="33"/>
  <c r="S56" i="33"/>
  <c r="S54" i="33"/>
  <c r="Q66" i="33"/>
  <c r="R58" i="33"/>
  <c r="U62" i="33"/>
  <c r="R61" i="33"/>
  <c r="Q64" i="33"/>
  <c r="R59" i="33"/>
  <c r="R52" i="33"/>
  <c r="Q65" i="33"/>
  <c r="Q50" i="33"/>
  <c r="Q24" i="33"/>
  <c r="R55" i="33"/>
  <c r="Q53" i="33"/>
  <c r="AR51" i="33"/>
  <c r="Q60" i="33"/>
  <c r="R67" i="33"/>
  <c r="R68" i="33"/>
  <c r="U57" i="33"/>
  <c r="V62" i="33"/>
  <c r="S58" i="33"/>
  <c r="R66" i="33"/>
  <c r="S61" i="33"/>
  <c r="T54" i="33"/>
  <c r="T56" i="33"/>
  <c r="T63" i="33"/>
  <c r="R65" i="33"/>
  <c r="R64" i="33"/>
  <c r="S68" i="33"/>
  <c r="S67" i="33"/>
  <c r="R53" i="33"/>
  <c r="S55" i="33"/>
  <c r="S59" i="33"/>
  <c r="R60" i="33"/>
  <c r="V57" i="33"/>
  <c r="AS51" i="33"/>
  <c r="R50" i="33"/>
  <c r="R24" i="33"/>
  <c r="S52" i="33"/>
  <c r="U54" i="33"/>
  <c r="S66" i="33"/>
  <c r="S24" i="33"/>
  <c r="W62" i="33"/>
  <c r="T61" i="33"/>
  <c r="U56" i="33"/>
  <c r="U63" i="33"/>
  <c r="T58" i="33"/>
  <c r="S64" i="33"/>
  <c r="T59" i="33"/>
  <c r="T55" i="33"/>
  <c r="S50" i="33"/>
  <c r="W57" i="33"/>
  <c r="S60" i="33"/>
  <c r="T67" i="33"/>
  <c r="T68" i="33"/>
  <c r="S65" i="33"/>
  <c r="T52" i="33"/>
  <c r="AT51" i="33"/>
  <c r="S53" i="33"/>
  <c r="V63" i="33"/>
  <c r="V56" i="33"/>
  <c r="X62" i="33"/>
  <c r="U61" i="33"/>
  <c r="U58" i="33"/>
  <c r="T66" i="33"/>
  <c r="V54" i="33"/>
  <c r="T53" i="33"/>
  <c r="T65" i="33"/>
  <c r="U68" i="33"/>
  <c r="T60" i="33"/>
  <c r="U59" i="33"/>
  <c r="U67" i="33"/>
  <c r="X57" i="33"/>
  <c r="BC57" i="33"/>
  <c r="U55" i="33"/>
  <c r="T64" i="33"/>
  <c r="AU51" i="33"/>
  <c r="U52" i="33"/>
  <c r="T50" i="33"/>
  <c r="T24" i="33"/>
  <c r="W63" i="33"/>
  <c r="W54" i="33"/>
  <c r="V61" i="33"/>
  <c r="W56" i="33"/>
  <c r="Y62" i="33"/>
  <c r="U66" i="33"/>
  <c r="V58" i="33"/>
  <c r="U50" i="33"/>
  <c r="V55" i="33"/>
  <c r="U24" i="33"/>
  <c r="U64" i="33"/>
  <c r="V67" i="33"/>
  <c r="V59" i="33"/>
  <c r="U60" i="33"/>
  <c r="U65" i="33"/>
  <c r="V52" i="33"/>
  <c r="AV51" i="33"/>
  <c r="BE51" i="33"/>
  <c r="Y57" i="33"/>
  <c r="V68" i="33"/>
  <c r="U53" i="33"/>
  <c r="W58" i="33"/>
  <c r="X63" i="33"/>
  <c r="V66" i="33"/>
  <c r="X54" i="33"/>
  <c r="Z62" i="33"/>
  <c r="BC62" i="33"/>
  <c r="X56" i="33"/>
  <c r="W61" i="33"/>
  <c r="V24" i="33"/>
  <c r="W68" i="33"/>
  <c r="V65" i="33"/>
  <c r="W59" i="33"/>
  <c r="Z57" i="33"/>
  <c r="AW51" i="33"/>
  <c r="V60" i="33"/>
  <c r="V50" i="33"/>
  <c r="V53" i="33"/>
  <c r="W52" i="33"/>
  <c r="W67" i="33"/>
  <c r="V64" i="33"/>
  <c r="W55" i="33"/>
  <c r="X58" i="33"/>
  <c r="Y56" i="33"/>
  <c r="AA62" i="33"/>
  <c r="Y63" i="33"/>
  <c r="W66" i="33"/>
  <c r="X61" i="33"/>
  <c r="Y54" i="33"/>
  <c r="W24" i="33"/>
  <c r="W64" i="33"/>
  <c r="W53" i="33"/>
  <c r="W50" i="33"/>
  <c r="X68" i="33"/>
  <c r="AX51" i="33"/>
  <c r="X59" i="33"/>
  <c r="W65" i="33"/>
  <c r="X55" i="33"/>
  <c r="X52" i="33"/>
  <c r="X67" i="33"/>
  <c r="W60" i="33"/>
  <c r="AA57" i="33"/>
  <c r="Z63" i="33"/>
  <c r="Z56" i="33"/>
  <c r="Y58" i="33"/>
  <c r="X66" i="33"/>
  <c r="AB62" i="33"/>
  <c r="Z54" i="33"/>
  <c r="Y61" i="33"/>
  <c r="Y52" i="33"/>
  <c r="Y67" i="33"/>
  <c r="Y59" i="33"/>
  <c r="X60" i="33"/>
  <c r="X65" i="33"/>
  <c r="BC65" i="33"/>
  <c r="AY51" i="33"/>
  <c r="X64" i="33"/>
  <c r="Y55" i="33"/>
  <c r="X50" i="33"/>
  <c r="X24" i="33"/>
  <c r="X53" i="33"/>
  <c r="AB57" i="33"/>
  <c r="Y68" i="33"/>
  <c r="Z61" i="33"/>
  <c r="AA63" i="33"/>
  <c r="BC63" i="33"/>
  <c r="AA54" i="33"/>
  <c r="Y66" i="33"/>
  <c r="Z58" i="33"/>
  <c r="AA56" i="33"/>
  <c r="AC62" i="33"/>
  <c r="Y53" i="33"/>
  <c r="Z68" i="33"/>
  <c r="Z55" i="33"/>
  <c r="AC57" i="33"/>
  <c r="Y60" i="33"/>
  <c r="Z52" i="33"/>
  <c r="AZ51" i="33"/>
  <c r="Y65" i="33"/>
  <c r="Z59" i="33"/>
  <c r="Z67" i="33"/>
  <c r="Y50" i="33"/>
  <c r="Y24" i="33"/>
  <c r="Y64" i="33"/>
  <c r="AB56" i="33"/>
  <c r="AB63" i="33"/>
  <c r="AB54" i="33"/>
  <c r="AD62" i="33"/>
  <c r="Z66" i="33"/>
  <c r="AA58" i="33"/>
  <c r="AA61" i="33"/>
  <c r="Z64" i="33"/>
  <c r="Z65" i="33"/>
  <c r="AA52" i="33"/>
  <c r="AA68" i="33"/>
  <c r="Z60" i="33"/>
  <c r="AD57" i="33"/>
  <c r="AA55" i="33"/>
  <c r="Z50" i="33"/>
  <c r="Z24" i="33"/>
  <c r="AA67" i="33"/>
  <c r="AA59" i="33"/>
  <c r="Z53" i="33"/>
  <c r="AB61" i="33"/>
  <c r="AC54" i="33"/>
  <c r="AA66" i="33"/>
  <c r="AC63" i="33"/>
  <c r="AC56" i="33"/>
  <c r="AE62" i="33"/>
  <c r="AB58" i="33"/>
  <c r="AB59" i="33"/>
  <c r="AB67" i="33"/>
  <c r="AE57" i="33"/>
  <c r="AB68" i="33"/>
  <c r="AA64" i="33"/>
  <c r="AB52" i="33"/>
  <c r="AA50" i="33"/>
  <c r="AA24" i="33"/>
  <c r="AB55" i="33"/>
  <c r="AA60" i="33"/>
  <c r="AA53" i="33"/>
  <c r="AA65" i="33"/>
  <c r="AF62" i="33"/>
  <c r="AC61" i="33"/>
  <c r="AD63" i="33"/>
  <c r="AD54" i="33"/>
  <c r="AC58" i="33"/>
  <c r="AD56" i="33"/>
  <c r="AB66" i="33"/>
  <c r="AC59" i="33"/>
  <c r="AF57" i="33"/>
  <c r="AB50" i="33"/>
  <c r="AB24" i="33"/>
  <c r="AB64" i="33"/>
  <c r="AC68" i="33"/>
  <c r="AB65" i="33"/>
  <c r="AB53" i="33"/>
  <c r="AB60" i="33"/>
  <c r="AC52" i="33"/>
  <c r="AC67" i="33"/>
  <c r="AC55" i="33"/>
  <c r="AE56" i="33"/>
  <c r="AE54" i="33"/>
  <c r="AE63" i="33"/>
  <c r="AG62" i="33"/>
  <c r="AD61" i="33"/>
  <c r="AC66" i="33"/>
  <c r="AC24" i="33"/>
  <c r="AD58" i="33"/>
  <c r="BD58" i="33"/>
  <c r="AD55" i="33"/>
  <c r="AC53" i="33"/>
  <c r="AC65" i="33"/>
  <c r="AG57" i="33"/>
  <c r="AD59" i="33"/>
  <c r="AD67" i="33"/>
  <c r="AD52" i="33"/>
  <c r="AC60" i="33"/>
  <c r="AD68" i="33"/>
  <c r="AC64" i="33"/>
  <c r="BD64" i="33"/>
  <c r="AC50" i="33"/>
  <c r="AD66" i="33"/>
  <c r="AF63" i="33"/>
  <c r="AE58" i="33"/>
  <c r="AF56" i="33"/>
  <c r="AF54" i="33"/>
  <c r="AE61" i="33"/>
  <c r="AH62" i="33"/>
  <c r="AE68" i="33"/>
  <c r="AE67" i="33"/>
  <c r="AE59" i="33"/>
  <c r="AE55" i="33"/>
  <c r="AD64" i="33"/>
  <c r="AE52" i="33"/>
  <c r="AD53" i="33"/>
  <c r="AD50" i="33"/>
  <c r="AD24" i="33"/>
  <c r="AD60" i="33"/>
  <c r="BD60" i="33"/>
  <c r="AH57" i="33"/>
  <c r="AD65" i="33"/>
  <c r="AF58" i="33"/>
  <c r="AI62" i="33"/>
  <c r="AG54" i="33"/>
  <c r="AG56" i="33"/>
  <c r="AG63" i="33"/>
  <c r="AE66" i="33"/>
  <c r="AF61" i="33"/>
  <c r="AE50" i="33"/>
  <c r="AE60" i="33"/>
  <c r="AE24" i="33"/>
  <c r="AF67" i="33"/>
  <c r="BD67" i="33"/>
  <c r="AF59" i="33"/>
  <c r="AE64" i="33"/>
  <c r="AF55" i="33"/>
  <c r="AE65" i="33"/>
  <c r="AI57" i="33"/>
  <c r="AE53" i="33"/>
  <c r="AF52" i="33"/>
  <c r="AF68" i="33"/>
  <c r="AH63" i="33"/>
  <c r="AG61" i="33"/>
  <c r="AH56" i="33"/>
  <c r="AG58" i="33"/>
  <c r="AF66" i="33"/>
  <c r="AJ62" i="33"/>
  <c r="AH54" i="33"/>
  <c r="AF64" i="33"/>
  <c r="AG67" i="33"/>
  <c r="AG68" i="33"/>
  <c r="AG52" i="33"/>
  <c r="AJ57" i="33"/>
  <c r="AG59" i="33"/>
  <c r="AF60" i="33"/>
  <c r="AF53" i="33"/>
  <c r="AF24" i="33"/>
  <c r="AG55" i="33"/>
  <c r="AF50" i="33"/>
  <c r="AG24" i="33"/>
  <c r="AF65" i="33"/>
  <c r="AG66" i="33"/>
  <c r="AI54" i="33"/>
  <c r="AK62" i="33"/>
  <c r="AH61" i="33"/>
  <c r="AI56" i="33"/>
  <c r="AI63" i="33"/>
  <c r="AH58" i="33"/>
  <c r="AG65" i="33"/>
  <c r="AG60" i="33"/>
  <c r="AH67" i="33"/>
  <c r="AG64" i="33"/>
  <c r="AK57" i="33"/>
  <c r="AH52" i="33"/>
  <c r="AG50" i="33"/>
  <c r="AH55" i="33"/>
  <c r="AG53" i="33"/>
  <c r="AH59" i="33"/>
  <c r="AH68" i="33"/>
  <c r="AI58" i="33"/>
  <c r="AJ54" i="33"/>
  <c r="AJ63" i="33"/>
  <c r="AL62" i="33"/>
  <c r="AH66" i="33"/>
  <c r="AJ56" i="33"/>
  <c r="AI61" i="33"/>
  <c r="AI59" i="33"/>
  <c r="BD59" i="33"/>
  <c r="AI55" i="33"/>
  <c r="AL57" i="33"/>
  <c r="AI67" i="33"/>
  <c r="AH60" i="33"/>
  <c r="AH64" i="33"/>
  <c r="AH53" i="33"/>
  <c r="AI52" i="33"/>
  <c r="AI68" i="33"/>
  <c r="AH50" i="33"/>
  <c r="AH24" i="33"/>
  <c r="AH65" i="33"/>
  <c r="AK63" i="33"/>
  <c r="AK54" i="33"/>
  <c r="AM62" i="33"/>
  <c r="AI66" i="33"/>
  <c r="AJ58" i="33"/>
  <c r="AJ61" i="33"/>
  <c r="AK56" i="33"/>
  <c r="AJ55" i="33"/>
  <c r="AI65" i="33"/>
  <c r="AI60" i="33"/>
  <c r="AJ59" i="33"/>
  <c r="AJ67" i="33"/>
  <c r="AI50" i="33"/>
  <c r="AI24" i="33"/>
  <c r="AJ68" i="33"/>
  <c r="AI53" i="33"/>
  <c r="AM57" i="33"/>
  <c r="AJ52" i="33"/>
  <c r="AI64" i="33"/>
  <c r="AL56" i="33"/>
  <c r="AK58" i="33"/>
  <c r="AL54" i="33"/>
  <c r="AK61" i="33"/>
  <c r="AJ66" i="33"/>
  <c r="AN62" i="33"/>
  <c r="AL63" i="33"/>
  <c r="AK59" i="33"/>
  <c r="AK55" i="33"/>
  <c r="AJ53" i="33"/>
  <c r="AK52" i="33"/>
  <c r="AJ50" i="33"/>
  <c r="AJ24" i="33"/>
  <c r="AK67" i="33"/>
  <c r="AJ64" i="33"/>
  <c r="AK68" i="33"/>
  <c r="AN57" i="33"/>
  <c r="AJ60" i="33"/>
  <c r="AJ65" i="33"/>
  <c r="AM63" i="33"/>
  <c r="AM56" i="33"/>
  <c r="AO62" i="33"/>
  <c r="AK66" i="33"/>
  <c r="AM54" i="33"/>
  <c r="AL61" i="33"/>
  <c r="AL58" i="33"/>
  <c r="AL52" i="33"/>
  <c r="AL67" i="33"/>
  <c r="AK65" i="33"/>
  <c r="AL24" i="33"/>
  <c r="AK60" i="33"/>
  <c r="AO57" i="33"/>
  <c r="AK64" i="33"/>
  <c r="AK53" i="33"/>
  <c r="AL59" i="33"/>
  <c r="AL68" i="33"/>
  <c r="AK50" i="33"/>
  <c r="AK24" i="33"/>
  <c r="AL55" i="33"/>
  <c r="AP62" i="33"/>
  <c r="AN56" i="33"/>
  <c r="AM58" i="33"/>
  <c r="AN54" i="33"/>
  <c r="AN63" i="33"/>
  <c r="AM61" i="33"/>
  <c r="AL66" i="33"/>
  <c r="AM59" i="33"/>
  <c r="AL53" i="33"/>
  <c r="AM52" i="33"/>
  <c r="AM68" i="33"/>
  <c r="AP57" i="33"/>
  <c r="AL60" i="33"/>
  <c r="AM55" i="33"/>
  <c r="AL50" i="33"/>
  <c r="AL69" i="33"/>
  <c r="AJ13" i="25"/>
  <c r="AL64" i="33"/>
  <c r="AL65" i="33"/>
  <c r="AM67" i="33"/>
  <c r="AM66" i="33"/>
  <c r="AQ62" i="33"/>
  <c r="AO63" i="33"/>
  <c r="AN58" i="33"/>
  <c r="AO56" i="33"/>
  <c r="AN61" i="33"/>
  <c r="AO54" i="33"/>
  <c r="AN68" i="33"/>
  <c r="AM24" i="33"/>
  <c r="AN67" i="33"/>
  <c r="AM50" i="33"/>
  <c r="AN55" i="33"/>
  <c r="AM60" i="33"/>
  <c r="AN24" i="33"/>
  <c r="AN52" i="33"/>
  <c r="AQ57" i="33"/>
  <c r="AM64" i="33"/>
  <c r="AN59" i="33"/>
  <c r="AM65" i="33"/>
  <c r="AM53" i="33"/>
  <c r="AO61" i="33"/>
  <c r="AP54" i="33"/>
  <c r="AP63" i="33"/>
  <c r="AO58" i="33"/>
  <c r="AP56" i="33"/>
  <c r="AR62" i="33"/>
  <c r="AN66" i="33"/>
  <c r="AO59" i="33"/>
  <c r="AO55" i="33"/>
  <c r="AO67" i="33"/>
  <c r="AO68" i="33"/>
  <c r="BE68" i="33"/>
  <c r="AN60" i="33"/>
  <c r="AN53" i="33"/>
  <c r="AN64" i="33"/>
  <c r="AO52" i="33"/>
  <c r="BE52" i="33"/>
  <c r="AN65" i="33"/>
  <c r="AR57" i="33"/>
  <c r="BE57" i="33"/>
  <c r="AN50" i="33"/>
  <c r="AS62" i="33"/>
  <c r="AQ63" i="33"/>
  <c r="AP61" i="33"/>
  <c r="AO66" i="33"/>
  <c r="AP58" i="33"/>
  <c r="AQ56" i="33"/>
  <c r="AQ54" i="33"/>
  <c r="AS57" i="33"/>
  <c r="AO65" i="33"/>
  <c r="AO50" i="33"/>
  <c r="AO24" i="33"/>
  <c r="AP52" i="33"/>
  <c r="AP68" i="33"/>
  <c r="AP55" i="33"/>
  <c r="AP59" i="33"/>
  <c r="AO64" i="33"/>
  <c r="BE64" i="33"/>
  <c r="AO53" i="33"/>
  <c r="AO60" i="33"/>
  <c r="BE60" i="33"/>
  <c r="AP67" i="33"/>
  <c r="AR54" i="33"/>
  <c r="AQ61" i="33"/>
  <c r="AR63" i="33"/>
  <c r="AT62" i="33"/>
  <c r="AR56" i="33"/>
  <c r="BE56" i="33"/>
  <c r="AQ58" i="33"/>
  <c r="AP66" i="33"/>
  <c r="AQ68" i="33"/>
  <c r="AQ52" i="33"/>
  <c r="AP50" i="33"/>
  <c r="AP24" i="33"/>
  <c r="AQ59" i="33"/>
  <c r="AP65" i="33"/>
  <c r="BE65" i="33"/>
  <c r="AP60" i="33"/>
  <c r="AP53" i="33"/>
  <c r="AP64" i="33"/>
  <c r="AQ67" i="33"/>
  <c r="BE67" i="33"/>
  <c r="AQ55" i="33"/>
  <c r="AT57" i="33"/>
  <c r="AR61" i="33"/>
  <c r="AS56" i="33"/>
  <c r="AR58" i="33"/>
  <c r="AS54" i="33"/>
  <c r="AQ66" i="33"/>
  <c r="AS63" i="33"/>
  <c r="AU62" i="33"/>
  <c r="AR55" i="33"/>
  <c r="AQ60" i="33"/>
  <c r="AR52" i="33"/>
  <c r="AU57" i="33"/>
  <c r="AR67" i="33"/>
  <c r="AQ64" i="33"/>
  <c r="AQ65" i="33"/>
  <c r="AR59" i="33"/>
  <c r="AQ50" i="33"/>
  <c r="AQ53" i="33"/>
  <c r="AQ24" i="33"/>
  <c r="AR68" i="33"/>
  <c r="AT54" i="33"/>
  <c r="AR66" i="33"/>
  <c r="AR24" i="33"/>
  <c r="AT56" i="33"/>
  <c r="AS61" i="33"/>
  <c r="AT63" i="33"/>
  <c r="AV62" i="33"/>
  <c r="AS58" i="33"/>
  <c r="AS59" i="33"/>
  <c r="AR53" i="33"/>
  <c r="AV57" i="33"/>
  <c r="AS52" i="33"/>
  <c r="AR60" i="33"/>
  <c r="AS55" i="33"/>
  <c r="AR50" i="33"/>
  <c r="AS68" i="33"/>
  <c r="AR64" i="33"/>
  <c r="AS67" i="33"/>
  <c r="AR65" i="33"/>
  <c r="AT58" i="33"/>
  <c r="AW62" i="33"/>
  <c r="AU56" i="33"/>
  <c r="AS66" i="33"/>
  <c r="AU63" i="33"/>
  <c r="AT61" i="33"/>
  <c r="AU54" i="33"/>
  <c r="AS24" i="33"/>
  <c r="AS65" i="33"/>
  <c r="AT68" i="33"/>
  <c r="AT52" i="33"/>
  <c r="AW57" i="33"/>
  <c r="AS53" i="33"/>
  <c r="AT59" i="33"/>
  <c r="AS50" i="33"/>
  <c r="AT55" i="33"/>
  <c r="AT67" i="33"/>
  <c r="AS64" i="33"/>
  <c r="AS60" i="33"/>
  <c r="AV54" i="33"/>
  <c r="AU61" i="33"/>
  <c r="AT66" i="33"/>
  <c r="AV63" i="33"/>
  <c r="AU58" i="33"/>
  <c r="AX62" i="33"/>
  <c r="AV56" i="33"/>
  <c r="AT60" i="33"/>
  <c r="AT64" i="33"/>
  <c r="AU52" i="33"/>
  <c r="AU67" i="33"/>
  <c r="AU59" i="33"/>
  <c r="AT53" i="33"/>
  <c r="AU68" i="33"/>
  <c r="AU55" i="33"/>
  <c r="AT50" i="33"/>
  <c r="AX57" i="33"/>
  <c r="AT24" i="33"/>
  <c r="AT65" i="33"/>
  <c r="AU66" i="33"/>
  <c r="AY62" i="33"/>
  <c r="AW56" i="33"/>
  <c r="AW63" i="33"/>
  <c r="AW54" i="33"/>
  <c r="AV61" i="33"/>
  <c r="AV58" i="33"/>
  <c r="AU65" i="33"/>
  <c r="AV68" i="33"/>
  <c r="AV52" i="33"/>
  <c r="AU64" i="33"/>
  <c r="AU50" i="33"/>
  <c r="AU24" i="33"/>
  <c r="AV55" i="33"/>
  <c r="AV67" i="33"/>
  <c r="AY57" i="33"/>
  <c r="AU53" i="33"/>
  <c r="AV59" i="33"/>
  <c r="AU60" i="33"/>
  <c r="AW58" i="33"/>
  <c r="AV66" i="33"/>
  <c r="AX54" i="33"/>
  <c r="AX63" i="33"/>
  <c r="AX56" i="33"/>
  <c r="AZ62" i="33"/>
  <c r="AW61" i="33"/>
  <c r="AV60" i="33"/>
  <c r="AW67" i="33"/>
  <c r="AW59" i="33"/>
  <c r="AZ57" i="33"/>
  <c r="AW68" i="33"/>
  <c r="AV53" i="33"/>
  <c r="AV50" i="33"/>
  <c r="AV64" i="33"/>
  <c r="AW52" i="33"/>
  <c r="AV65" i="33"/>
  <c r="AV24" i="33"/>
  <c r="AW55" i="33"/>
  <c r="AY54" i="33"/>
  <c r="AX58" i="33"/>
  <c r="AW66" i="33"/>
  <c r="AY56" i="33"/>
  <c r="AY63" i="33"/>
  <c r="AX61" i="33"/>
  <c r="AX55" i="33"/>
  <c r="AW53" i="33"/>
  <c r="AX52" i="33"/>
  <c r="AX59" i="33"/>
  <c r="AW60" i="33"/>
  <c r="AW65" i="33"/>
  <c r="AX68" i="33"/>
  <c r="AX67" i="33"/>
  <c r="AW64" i="33"/>
  <c r="AW50" i="33"/>
  <c r="AW24" i="33"/>
  <c r="AY61" i="33"/>
  <c r="AX66" i="33"/>
  <c r="AY58" i="33"/>
  <c r="AX24" i="33"/>
  <c r="AZ56" i="33"/>
  <c r="AZ54" i="33"/>
  <c r="AZ63" i="33"/>
  <c r="BE63" i="33"/>
  <c r="AX50" i="33"/>
  <c r="AX64" i="33"/>
  <c r="AY67" i="33"/>
  <c r="AY68" i="33"/>
  <c r="AX60" i="33"/>
  <c r="AX69" i="33"/>
  <c r="AV13" i="25"/>
  <c r="AY52" i="33"/>
  <c r="AX53" i="33"/>
  <c r="AY55" i="33"/>
  <c r="AX65" i="33"/>
  <c r="AY59" i="33"/>
  <c r="AY66" i="33"/>
  <c r="BE66" i="33"/>
  <c r="AZ58" i="33"/>
  <c r="AZ61" i="33"/>
  <c r="AY24" i="33"/>
  <c r="AY65" i="33"/>
  <c r="AZ55" i="33"/>
  <c r="AY53" i="33"/>
  <c r="AZ68" i="33"/>
  <c r="AY64" i="33"/>
  <c r="AY50" i="33"/>
  <c r="AY60" i="33"/>
  <c r="AZ52" i="33"/>
  <c r="AZ59" i="33"/>
  <c r="AZ67" i="33"/>
  <c r="AZ66" i="33"/>
  <c r="AZ60" i="33"/>
  <c r="AZ53" i="33"/>
  <c r="AZ65" i="33"/>
  <c r="AZ64" i="33"/>
  <c r="AZ50" i="33"/>
  <c r="AZ24" i="33"/>
  <c r="F90" i="34"/>
  <c r="D86" i="34"/>
  <c r="D90" i="34"/>
  <c r="E86" i="34"/>
  <c r="C136" i="34"/>
  <c r="D132" i="34"/>
  <c r="D205" i="34"/>
  <c r="E201" i="34"/>
  <c r="L24" i="33"/>
  <c r="L52" i="33"/>
  <c r="H90" i="31"/>
  <c r="C39" i="25"/>
  <c r="D89" i="34"/>
  <c r="D87" i="34"/>
  <c r="D88" i="34"/>
  <c r="Y18" i="13"/>
  <c r="U18" i="13"/>
  <c r="V18" i="13"/>
  <c r="I18" i="13"/>
  <c r="J18" i="13"/>
  <c r="F52" i="27"/>
  <c r="F39" i="27"/>
  <c r="N39" i="27"/>
  <c r="R49" i="27"/>
  <c r="R55" i="27"/>
  <c r="R59" i="27"/>
  <c r="R39" i="27"/>
  <c r="R52" i="27"/>
  <c r="Z59" i="27"/>
  <c r="Z52" i="27"/>
  <c r="Z39" i="27"/>
  <c r="Z49" i="27"/>
  <c r="AJ52" i="27"/>
  <c r="AJ59" i="27"/>
  <c r="AJ39" i="27"/>
  <c r="D102" i="27"/>
  <c r="D114" i="27"/>
  <c r="D121" i="27"/>
  <c r="AJ43" i="13"/>
  <c r="AK43" i="13"/>
  <c r="V43" i="13"/>
  <c r="H43" i="13"/>
  <c r="Q18" i="13"/>
  <c r="C39" i="27"/>
  <c r="C55" i="27"/>
  <c r="C52" i="27"/>
  <c r="K55" i="27"/>
  <c r="K49" i="27"/>
  <c r="K39" i="27"/>
  <c r="K59" i="27"/>
  <c r="W52" i="27"/>
  <c r="W55" i="27"/>
  <c r="W59" i="27"/>
  <c r="W39" i="27"/>
  <c r="AE18" i="13"/>
  <c r="AA18" i="13"/>
  <c r="H49" i="27"/>
  <c r="H59" i="27"/>
  <c r="H52" i="27"/>
  <c r="P39" i="27"/>
  <c r="P52" i="27"/>
  <c r="P49" i="27"/>
  <c r="AB59" i="27"/>
  <c r="AB52" i="27"/>
  <c r="AB49" i="27"/>
  <c r="AL55" i="27"/>
  <c r="AL39" i="27"/>
  <c r="AL59" i="27"/>
  <c r="N111" i="27"/>
  <c r="N117" i="27"/>
  <c r="N114" i="27"/>
  <c r="N102" i="27"/>
  <c r="X111" i="27"/>
  <c r="X114" i="27"/>
  <c r="AG121" i="27"/>
  <c r="AG102" i="27"/>
  <c r="AG114" i="27"/>
  <c r="AG111" i="27"/>
  <c r="F107" i="34"/>
  <c r="F113" i="34"/>
  <c r="D113" i="34"/>
  <c r="E109" i="34"/>
  <c r="E112" i="34"/>
  <c r="J43" i="13"/>
  <c r="K43" i="13"/>
  <c r="AB55" i="27"/>
  <c r="AL49" i="27"/>
  <c r="N121" i="27"/>
  <c r="U55" i="27"/>
  <c r="U52" i="27"/>
  <c r="U49" i="27"/>
  <c r="U59" i="27"/>
  <c r="U117" i="27"/>
  <c r="U111" i="27"/>
  <c r="U121" i="27"/>
  <c r="AD43" i="13"/>
  <c r="C111" i="27"/>
  <c r="O111" i="27"/>
  <c r="AR18" i="13"/>
  <c r="AP18" i="13"/>
  <c r="AD186" i="27"/>
  <c r="AQ186" i="27"/>
  <c r="AN182" i="27"/>
  <c r="AX117" i="27"/>
  <c r="AX114" i="27"/>
  <c r="AQ179" i="27"/>
  <c r="AU121" i="27"/>
  <c r="AU117" i="27"/>
  <c r="AU114" i="27"/>
  <c r="AL76" i="31"/>
  <c r="AI66" i="31"/>
  <c r="AD11" i="25"/>
  <c r="K75" i="31"/>
  <c r="H75" i="31"/>
  <c r="AS66" i="31"/>
  <c r="AN11" i="25"/>
  <c r="L11" i="25"/>
  <c r="H78" i="31"/>
  <c r="AR78" i="31"/>
  <c r="H79" i="31"/>
  <c r="I79" i="31"/>
  <c r="H80" i="31"/>
  <c r="H81" i="31"/>
  <c r="L85" i="31"/>
  <c r="H86" i="31"/>
  <c r="B7" i="37"/>
  <c r="C25" i="25"/>
  <c r="C2" i="24"/>
  <c r="G11" i="17"/>
  <c r="E85" i="21"/>
  <c r="BB85" i="21"/>
  <c r="C41" i="13"/>
  <c r="D82" i="11"/>
  <c r="E82" i="11"/>
  <c r="B41" i="13"/>
  <c r="B40" i="13"/>
  <c r="D41" i="13"/>
  <c r="F82" i="11"/>
  <c r="G82" i="11"/>
  <c r="E41" i="13"/>
  <c r="X87" i="31"/>
  <c r="AO87" i="31"/>
  <c r="T87" i="31"/>
  <c r="AM87" i="31"/>
  <c r="Z85" i="31"/>
  <c r="AP85" i="31"/>
  <c r="AC85" i="31"/>
  <c r="BA44" i="31"/>
  <c r="BA91" i="31"/>
  <c r="AV13" i="24"/>
  <c r="AZ14" i="17"/>
  <c r="O86" i="31"/>
  <c r="AM83" i="31"/>
  <c r="AI78" i="31"/>
  <c r="K73" i="31"/>
  <c r="O74" i="31"/>
  <c r="I76" i="31"/>
  <c r="AG86" i="31"/>
  <c r="AF86" i="31"/>
  <c r="P86" i="31"/>
  <c r="AH86" i="31"/>
  <c r="AO86" i="31"/>
  <c r="X86" i="31"/>
  <c r="AL86" i="31"/>
  <c r="AJ83" i="31"/>
  <c r="AE83" i="31"/>
  <c r="T83" i="31"/>
  <c r="AL83" i="31"/>
  <c r="AG83" i="31"/>
  <c r="V83" i="31"/>
  <c r="AA83" i="31"/>
  <c r="AV82" i="31"/>
  <c r="X82" i="31"/>
  <c r="AC82" i="31"/>
  <c r="Q82" i="31"/>
  <c r="AJ82" i="31"/>
  <c r="AO82" i="31"/>
  <c r="K82" i="31"/>
  <c r="AG82" i="31"/>
  <c r="AB79" i="31"/>
  <c r="S79" i="31"/>
  <c r="V79" i="31"/>
  <c r="T79" i="31"/>
  <c r="U79" i="31"/>
  <c r="AQ79" i="31"/>
  <c r="AP77" i="31"/>
  <c r="AQ77" i="31"/>
  <c r="J77" i="31"/>
  <c r="AH77" i="31"/>
  <c r="AG77" i="31"/>
  <c r="Z77" i="31"/>
  <c r="S77" i="31"/>
  <c r="AN77" i="31"/>
  <c r="Z76" i="31"/>
  <c r="P76" i="31"/>
  <c r="X76" i="31"/>
  <c r="AC76" i="31"/>
  <c r="AF76" i="31"/>
  <c r="K76" i="31"/>
  <c r="J76" i="31"/>
  <c r="AT76" i="31"/>
  <c r="AC74" i="31"/>
  <c r="AA74" i="31"/>
  <c r="T74" i="31"/>
  <c r="AH74" i="31"/>
  <c r="AQ74" i="31"/>
  <c r="U74" i="31"/>
  <c r="Q74" i="31"/>
  <c r="Q86" i="31"/>
  <c r="S85" i="31"/>
  <c r="AC83" i="31"/>
  <c r="N79" i="31"/>
  <c r="AL75" i="31"/>
  <c r="AI84" i="31"/>
  <c r="L84" i="31"/>
  <c r="AE84" i="31"/>
  <c r="Q84" i="31"/>
  <c r="I84" i="31"/>
  <c r="Y84" i="31"/>
  <c r="AB81" i="31"/>
  <c r="O81" i="31"/>
  <c r="AL81" i="31"/>
  <c r="Q81" i="31"/>
  <c r="K81" i="31"/>
  <c r="J81" i="31"/>
  <c r="BA81" i="31"/>
  <c r="Y81" i="31"/>
  <c r="Z81" i="31"/>
  <c r="AM81" i="31"/>
  <c r="AG80" i="31"/>
  <c r="I80" i="31"/>
  <c r="P80" i="31"/>
  <c r="Z78" i="31"/>
  <c r="AF78" i="31"/>
  <c r="AC78" i="31"/>
  <c r="X78" i="31"/>
  <c r="AD78" i="31"/>
  <c r="Q78" i="31"/>
  <c r="AG78" i="31"/>
  <c r="AI75" i="31"/>
  <c r="P75" i="31"/>
  <c r="R75" i="31"/>
  <c r="AB75" i="31"/>
  <c r="AE75" i="31"/>
  <c r="M75" i="31"/>
  <c r="AG75" i="31"/>
  <c r="AS73" i="31"/>
  <c r="AK73" i="31"/>
  <c r="AM73" i="31"/>
  <c r="AT86" i="31"/>
  <c r="T85" i="31"/>
  <c r="AO81" i="31"/>
  <c r="S78" i="31"/>
  <c r="AH75" i="31"/>
  <c r="J84" i="31"/>
  <c r="AO80" i="31"/>
  <c r="AD80" i="31"/>
  <c r="AN76" i="31"/>
  <c r="U84" i="31"/>
  <c r="AB80" i="31"/>
  <c r="AP80" i="31"/>
  <c r="S80" i="31"/>
  <c r="N84" i="31"/>
  <c r="J80" i="31"/>
  <c r="AA80" i="31"/>
  <c r="V84" i="31"/>
  <c r="L66" i="31"/>
  <c r="G11" i="25"/>
  <c r="AF66" i="31"/>
  <c r="AA11" i="25"/>
  <c r="AZ66" i="31"/>
  <c r="AU11" i="25"/>
  <c r="I81" i="31"/>
  <c r="AQ27" i="33"/>
  <c r="AA27" i="33"/>
  <c r="AJ27" i="33"/>
  <c r="AN38" i="33"/>
  <c r="AA38" i="33"/>
  <c r="AT38" i="33"/>
  <c r="BB24" i="33"/>
  <c r="V30" i="33"/>
  <c r="AP30" i="33"/>
  <c r="AL30" i="33"/>
  <c r="G30" i="33"/>
  <c r="BD62" i="33"/>
  <c r="D50" i="33"/>
  <c r="AC27" i="33"/>
  <c r="AG27" i="33"/>
  <c r="AP27" i="33"/>
  <c r="AR27" i="33"/>
  <c r="AD27" i="33"/>
  <c r="D53" i="33"/>
  <c r="AI30" i="33"/>
  <c r="AC30" i="33"/>
  <c r="AH30" i="33"/>
  <c r="AZ30" i="33"/>
  <c r="Q38" i="33"/>
  <c r="O38" i="33"/>
  <c r="AQ38" i="33"/>
  <c r="E30" i="33"/>
  <c r="Q28" i="33"/>
  <c r="AC28" i="33"/>
  <c r="AB41" i="33"/>
  <c r="AN41" i="33"/>
  <c r="AM27" i="33"/>
  <c r="N27" i="33"/>
  <c r="AO27" i="33"/>
  <c r="AZ38" i="33"/>
  <c r="AD38" i="33"/>
  <c r="AJ34" i="33"/>
  <c r="AI28" i="33"/>
  <c r="L28" i="33"/>
  <c r="O28" i="33"/>
  <c r="AR28" i="33"/>
  <c r="G34" i="33"/>
  <c r="U28" i="33"/>
  <c r="I34" i="33"/>
  <c r="Q34" i="33"/>
  <c r="H28" i="33"/>
  <c r="X28" i="33"/>
  <c r="Z28" i="33"/>
  <c r="D51" i="33"/>
  <c r="Y28" i="33"/>
  <c r="AS30" i="33"/>
  <c r="H30" i="33"/>
  <c r="AM30" i="33"/>
  <c r="AF27" i="33"/>
  <c r="V27" i="33"/>
  <c r="AE28" i="33"/>
  <c r="J30" i="33"/>
  <c r="T30" i="33"/>
  <c r="L30" i="33"/>
  <c r="AY27" i="33"/>
  <c r="AC38" i="33"/>
  <c r="Q43" i="33"/>
  <c r="J43" i="33"/>
  <c r="L43" i="33"/>
  <c r="AE43" i="33"/>
  <c r="AI43" i="33"/>
  <c r="AP43" i="33"/>
  <c r="AQ43" i="33"/>
  <c r="I43" i="33"/>
  <c r="AK43" i="33"/>
  <c r="V43" i="33"/>
  <c r="AG43" i="33"/>
  <c r="T43" i="33"/>
  <c r="AW43" i="33"/>
  <c r="AA43" i="33"/>
  <c r="BD68" i="33"/>
  <c r="AV28" i="33"/>
  <c r="K28" i="33"/>
  <c r="N28" i="33"/>
  <c r="AT41" i="33"/>
  <c r="Y41" i="33"/>
  <c r="AL27" i="33"/>
  <c r="AE27" i="33"/>
  <c r="Q27" i="33"/>
  <c r="AH38" i="33"/>
  <c r="R38" i="33"/>
  <c r="F34" i="33"/>
  <c r="AD28" i="33"/>
  <c r="AG28" i="33"/>
  <c r="AH28" i="33"/>
  <c r="AA34" i="33"/>
  <c r="P28" i="33"/>
  <c r="AU28" i="33"/>
  <c r="AI34" i="33"/>
  <c r="H34" i="33"/>
  <c r="W28" i="33"/>
  <c r="AM28" i="33"/>
  <c r="G28" i="33"/>
  <c r="E28" i="33"/>
  <c r="E74" i="33"/>
  <c r="F74" i="33"/>
  <c r="V28" i="33"/>
  <c r="AG30" i="33"/>
  <c r="AT30" i="33"/>
  <c r="S27" i="33"/>
  <c r="AS27" i="33"/>
  <c r="AA30" i="33"/>
  <c r="K30" i="33"/>
  <c r="AT27" i="33"/>
  <c r="M41" i="33"/>
  <c r="F41" i="33"/>
  <c r="M31" i="33"/>
  <c r="AJ31" i="33"/>
  <c r="P31" i="33"/>
  <c r="F31" i="33"/>
  <c r="J31" i="33"/>
  <c r="AL35" i="33"/>
  <c r="E35" i="33"/>
  <c r="E81" i="33"/>
  <c r="V35" i="33"/>
  <c r="AM35" i="33"/>
  <c r="Z35" i="33"/>
  <c r="Y35" i="33"/>
  <c r="AV39" i="33"/>
  <c r="AE39" i="33"/>
  <c r="AR39" i="33"/>
  <c r="G39" i="33"/>
  <c r="Z39" i="33"/>
  <c r="O39" i="33"/>
  <c r="K39" i="33"/>
  <c r="AA39" i="33"/>
  <c r="N39" i="33"/>
  <c r="AG39" i="33"/>
  <c r="AQ39" i="33"/>
  <c r="S39" i="33"/>
  <c r="P39" i="33"/>
  <c r="P42" i="33"/>
  <c r="AE42" i="33"/>
  <c r="Y42" i="33"/>
  <c r="AP69" i="33"/>
  <c r="AN13" i="25"/>
  <c r="AL41" i="33"/>
  <c r="AA41" i="33"/>
  <c r="AW41" i="33"/>
  <c r="AC41" i="33"/>
  <c r="AS41" i="33"/>
  <c r="AG41" i="33"/>
  <c r="V41" i="33"/>
  <c r="J41" i="33"/>
  <c r="AZ41" i="33"/>
  <c r="AI41" i="33"/>
  <c r="U41" i="33"/>
  <c r="AY41" i="33"/>
  <c r="X41" i="33"/>
  <c r="AK41" i="33"/>
  <c r="T41" i="33"/>
  <c r="AV41" i="33"/>
  <c r="AF41" i="33"/>
  <c r="S41" i="33"/>
  <c r="D64" i="33"/>
  <c r="W41" i="33"/>
  <c r="E41" i="33"/>
  <c r="E87" i="33"/>
  <c r="AQ41" i="33"/>
  <c r="AP41" i="33"/>
  <c r="AH41" i="33"/>
  <c r="R41" i="33"/>
  <c r="AO41" i="33"/>
  <c r="Z41" i="33"/>
  <c r="Q41" i="33"/>
  <c r="O41" i="33"/>
  <c r="AR41" i="33"/>
  <c r="L41" i="33"/>
  <c r="P41" i="33"/>
  <c r="I41" i="33"/>
  <c r="G41" i="33"/>
  <c r="AV38" i="33"/>
  <c r="Z38" i="33"/>
  <c r="AO38" i="33"/>
  <c r="AJ38" i="33"/>
  <c r="X38" i="33"/>
  <c r="P38" i="33"/>
  <c r="AI38" i="33"/>
  <c r="AE38" i="33"/>
  <c r="Y38" i="33"/>
  <c r="W38" i="33"/>
  <c r="F38" i="33"/>
  <c r="AS38" i="33"/>
  <c r="T38" i="33"/>
  <c r="G38" i="33"/>
  <c r="AG38" i="33"/>
  <c r="J38" i="33"/>
  <c r="AW38" i="33"/>
  <c r="AL38" i="33"/>
  <c r="M38" i="33"/>
  <c r="H38" i="33"/>
  <c r="AR38" i="33"/>
  <c r="AK38" i="33"/>
  <c r="E38" i="33"/>
  <c r="AU38" i="33"/>
  <c r="AF38" i="33"/>
  <c r="I38" i="33"/>
  <c r="AY38" i="33"/>
  <c r="L37" i="33"/>
  <c r="AY37" i="33"/>
  <c r="U37" i="33"/>
  <c r="W37" i="33"/>
  <c r="AH37" i="33"/>
  <c r="AP37" i="33"/>
  <c r="S37" i="33"/>
  <c r="F37" i="33"/>
  <c r="G37" i="33"/>
  <c r="AN37" i="33"/>
  <c r="T37" i="33"/>
  <c r="I37" i="33"/>
  <c r="D61" i="33"/>
  <c r="AX38" i="33"/>
  <c r="AP38" i="33"/>
  <c r="AM38" i="33"/>
  <c r="AB38" i="33"/>
  <c r="V38" i="33"/>
  <c r="L38" i="33"/>
  <c r="K38" i="33"/>
  <c r="S38" i="33"/>
  <c r="K27" i="33"/>
  <c r="J27" i="33"/>
  <c r="AN27" i="33"/>
  <c r="X27" i="33"/>
  <c r="AK27" i="33"/>
  <c r="E27" i="33"/>
  <c r="L27" i="33"/>
  <c r="AX27" i="33"/>
  <c r="U27" i="33"/>
  <c r="O27" i="33"/>
  <c r="H27" i="33"/>
  <c r="AI27" i="33"/>
  <c r="F27" i="33"/>
  <c r="W27" i="33"/>
  <c r="Z27" i="33"/>
  <c r="AB27" i="33"/>
  <c r="I27" i="33"/>
  <c r="Y27" i="33"/>
  <c r="M27" i="33"/>
  <c r="G27" i="33"/>
  <c r="T27" i="33"/>
  <c r="AU27" i="33"/>
  <c r="R27" i="33"/>
  <c r="AX31" i="33"/>
  <c r="AN31" i="33"/>
  <c r="R31" i="33"/>
  <c r="D54" i="33"/>
  <c r="K31" i="33"/>
  <c r="AD31" i="33"/>
  <c r="AA31" i="33"/>
  <c r="AK31" i="33"/>
  <c r="AC31" i="33"/>
  <c r="S31" i="33"/>
  <c r="W31" i="33"/>
  <c r="AW31" i="33"/>
  <c r="AR31" i="33"/>
  <c r="AT31" i="33"/>
  <c r="G31" i="33"/>
  <c r="AE31" i="33"/>
  <c r="AL31" i="33"/>
  <c r="AI31" i="33"/>
  <c r="AB31" i="33"/>
  <c r="AY31" i="33"/>
  <c r="Z31" i="33"/>
  <c r="AU31" i="33"/>
  <c r="H31" i="33"/>
  <c r="AQ31" i="33"/>
  <c r="AF31" i="33"/>
  <c r="AG31" i="33"/>
  <c r="O31" i="33"/>
  <c r="V31" i="33"/>
  <c r="U31" i="33"/>
  <c r="E31" i="33"/>
  <c r="E77" i="33"/>
  <c r="AV31" i="33"/>
  <c r="AH31" i="33"/>
  <c r="X31" i="33"/>
  <c r="AM31" i="33"/>
  <c r="I31" i="33"/>
  <c r="AZ31" i="33"/>
  <c r="I30" i="33"/>
  <c r="O30" i="33"/>
  <c r="AB30" i="33"/>
  <c r="AK30" i="33"/>
  <c r="AF30" i="33"/>
  <c r="S30" i="33"/>
  <c r="P30" i="33"/>
  <c r="AO30" i="33"/>
  <c r="AX30" i="33"/>
  <c r="AV30" i="33"/>
  <c r="M30" i="33"/>
  <c r="Y30" i="33"/>
  <c r="R30" i="33"/>
  <c r="AW30" i="33"/>
  <c r="AN30" i="33"/>
  <c r="AQ30" i="33"/>
  <c r="F30" i="33"/>
  <c r="AR30" i="33"/>
  <c r="W30" i="33"/>
  <c r="U30" i="33"/>
  <c r="N30" i="33"/>
  <c r="AD30" i="33"/>
  <c r="AY30" i="33"/>
  <c r="AJ30" i="33"/>
  <c r="AU30" i="33"/>
  <c r="L42" i="37"/>
  <c r="B42" i="37"/>
  <c r="E25" i="36"/>
  <c r="L25" i="36"/>
  <c r="H24" i="36"/>
  <c r="B26" i="36"/>
  <c r="C26" i="36"/>
  <c r="D26" i="36"/>
  <c r="E26" i="36"/>
  <c r="B25" i="36"/>
  <c r="J25" i="36"/>
  <c r="C25" i="36"/>
  <c r="C259" i="35"/>
  <c r="D20" i="35"/>
  <c r="D277" i="35"/>
  <c r="C282" i="35"/>
  <c r="C26" i="35"/>
  <c r="C279" i="35"/>
  <c r="C386" i="35"/>
  <c r="H24" i="35"/>
  <c r="D276" i="35"/>
  <c r="M69" i="31"/>
  <c r="H71" i="31"/>
  <c r="AX70" i="31"/>
  <c r="AL70" i="31"/>
  <c r="X83" i="31"/>
  <c r="H82" i="31"/>
  <c r="K69" i="33"/>
  <c r="I13" i="25"/>
  <c r="BE62" i="33"/>
  <c r="BC24" i="33"/>
  <c r="BD52" i="33"/>
  <c r="BC54" i="33"/>
  <c r="BC67" i="33"/>
  <c r="BB54" i="33"/>
  <c r="BB52" i="33"/>
  <c r="BB58" i="33"/>
  <c r="AT69" i="33"/>
  <c r="AR13" i="25"/>
  <c r="BB57" i="33"/>
  <c r="S44" i="33"/>
  <c r="AU44" i="33"/>
  <c r="AX44" i="33"/>
  <c r="AV44" i="33"/>
  <c r="K44" i="33"/>
  <c r="AF44" i="33"/>
  <c r="AT44" i="33"/>
  <c r="AE44" i="33"/>
  <c r="AN44" i="33"/>
  <c r="Y44" i="33"/>
  <c r="Q44" i="33"/>
  <c r="AW44" i="33"/>
  <c r="AP44" i="33"/>
  <c r="AS44" i="33"/>
  <c r="W44" i="33"/>
  <c r="O44" i="33"/>
  <c r="L44" i="33"/>
  <c r="AG44" i="33"/>
  <c r="G44" i="33"/>
  <c r="AD44" i="33"/>
  <c r="U44" i="33"/>
  <c r="AH44" i="33"/>
  <c r="P44" i="33"/>
  <c r="AY44" i="33"/>
  <c r="R44" i="33"/>
  <c r="F44" i="33"/>
  <c r="AI44" i="33"/>
  <c r="AK44" i="33"/>
  <c r="AC44" i="33"/>
  <c r="AR44" i="33"/>
  <c r="J44" i="33"/>
  <c r="E44" i="33"/>
  <c r="E90" i="33"/>
  <c r="F90" i="33"/>
  <c r="AJ44" i="33"/>
  <c r="T44" i="33"/>
  <c r="N44" i="33"/>
  <c r="M44" i="33"/>
  <c r="Z44" i="33"/>
  <c r="AZ44" i="33"/>
  <c r="AA44" i="33"/>
  <c r="V44" i="33"/>
  <c r="H44" i="33"/>
  <c r="AM44" i="33"/>
  <c r="BC68" i="33"/>
  <c r="AS35" i="33"/>
  <c r="AG35" i="33"/>
  <c r="AK35" i="33"/>
  <c r="AP35" i="33"/>
  <c r="AU35" i="33"/>
  <c r="O35" i="33"/>
  <c r="AZ35" i="33"/>
  <c r="P35" i="33"/>
  <c r="T35" i="33"/>
  <c r="AE35" i="33"/>
  <c r="W35" i="33"/>
  <c r="AC35" i="33"/>
  <c r="Q35" i="33"/>
  <c r="S35" i="33"/>
  <c r="AB35" i="33"/>
  <c r="L35" i="33"/>
  <c r="F35" i="33"/>
  <c r="AA35" i="33"/>
  <c r="AH35" i="33"/>
  <c r="AV35" i="33"/>
  <c r="J35" i="33"/>
  <c r="AR35" i="33"/>
  <c r="AX35" i="33"/>
  <c r="AT35" i="33"/>
  <c r="I35" i="33"/>
  <c r="D58" i="33"/>
  <c r="G35" i="33"/>
  <c r="K35" i="33"/>
  <c r="H35" i="33"/>
  <c r="AO35" i="33"/>
  <c r="AQ35" i="33"/>
  <c r="R35" i="33"/>
  <c r="AW35" i="33"/>
  <c r="AI35" i="33"/>
  <c r="AY35" i="33"/>
  <c r="AN35" i="33"/>
  <c r="AJ35" i="33"/>
  <c r="AU43" i="33"/>
  <c r="AB43" i="33"/>
  <c r="J37" i="33"/>
  <c r="AS36" i="33"/>
  <c r="AL36" i="33"/>
  <c r="AP36" i="33"/>
  <c r="M36" i="33"/>
  <c r="AJ37" i="33"/>
  <c r="O37" i="33"/>
  <c r="AI37" i="33"/>
  <c r="Y37" i="33"/>
  <c r="AU37" i="33"/>
  <c r="G36" i="33"/>
  <c r="K36" i="33"/>
  <c r="AY43" i="33"/>
  <c r="AD43" i="33"/>
  <c r="AK28" i="33"/>
  <c r="AX28" i="33"/>
  <c r="I28" i="33"/>
  <c r="AN28" i="33"/>
  <c r="T28" i="33"/>
  <c r="AE30" i="33"/>
  <c r="X30" i="33"/>
  <c r="AE36" i="33"/>
  <c r="F36" i="33"/>
  <c r="H36" i="33"/>
  <c r="AM36" i="33"/>
  <c r="AG36" i="33"/>
  <c r="AI36" i="33"/>
  <c r="Y36" i="33"/>
  <c r="O36" i="33"/>
  <c r="AT36" i="33"/>
  <c r="AO36" i="33"/>
  <c r="S36" i="33"/>
  <c r="AV36" i="33"/>
  <c r="AA36" i="33"/>
  <c r="I36" i="33"/>
  <c r="W36" i="33"/>
  <c r="AK36" i="33"/>
  <c r="J36" i="33"/>
  <c r="N37" i="33"/>
  <c r="AK37" i="33"/>
  <c r="AF37" i="33"/>
  <c r="AT37" i="33"/>
  <c r="E37" i="33"/>
  <c r="E83" i="33"/>
  <c r="D60" i="33"/>
  <c r="M37" i="33"/>
  <c r="AX37" i="33"/>
  <c r="AB37" i="33"/>
  <c r="O43" i="33"/>
  <c r="M43" i="33"/>
  <c r="AH43" i="33"/>
  <c r="U43" i="33"/>
  <c r="AZ43" i="33"/>
  <c r="AF43" i="33"/>
  <c r="K43" i="33"/>
  <c r="E43" i="33"/>
  <c r="E89" i="33"/>
  <c r="AO43" i="33"/>
  <c r="N43" i="33"/>
  <c r="W43" i="33"/>
  <c r="F43" i="33"/>
  <c r="AJ43" i="33"/>
  <c r="Y43" i="33"/>
  <c r="G43" i="33"/>
  <c r="R43" i="33"/>
  <c r="AR36" i="33"/>
  <c r="AF36" i="33"/>
  <c r="T36" i="33"/>
  <c r="R36" i="33"/>
  <c r="AR37" i="33"/>
  <c r="AZ37" i="33"/>
  <c r="V37" i="33"/>
  <c r="K37" i="33"/>
  <c r="AM37" i="33"/>
  <c r="AQ37" i="33"/>
  <c r="AJ36" i="33"/>
  <c r="E36" i="33"/>
  <c r="E82" i="33"/>
  <c r="AH36" i="33"/>
  <c r="AX43" i="33"/>
  <c r="D66" i="33"/>
  <c r="AM43" i="33"/>
  <c r="AT43" i="33"/>
  <c r="Z36" i="33"/>
  <c r="AL43" i="33"/>
  <c r="U36" i="33"/>
  <c r="M29" i="33"/>
  <c r="K29" i="33"/>
  <c r="I29" i="33"/>
  <c r="AW29" i="33"/>
  <c r="AF29" i="33"/>
  <c r="T29" i="33"/>
  <c r="AA29" i="33"/>
  <c r="J29" i="33"/>
  <c r="AR29" i="33"/>
  <c r="AY29" i="33"/>
  <c r="AD29" i="33"/>
  <c r="AT29" i="33"/>
  <c r="AM29" i="33"/>
  <c r="AB29" i="33"/>
  <c r="P29" i="33"/>
  <c r="L29" i="33"/>
  <c r="Y29" i="33"/>
  <c r="AL29" i="33"/>
  <c r="V29" i="33"/>
  <c r="R29" i="33"/>
  <c r="M39" i="33"/>
  <c r="V39" i="33"/>
  <c r="AL39" i="33"/>
  <c r="F39" i="33"/>
  <c r="I39" i="33"/>
  <c r="Y39" i="33"/>
  <c r="L39" i="33"/>
  <c r="AS39" i="33"/>
  <c r="AJ39" i="33"/>
  <c r="W39" i="33"/>
  <c r="AZ39" i="33"/>
  <c r="T39" i="33"/>
  <c r="AK39" i="33"/>
  <c r="AD39" i="33"/>
  <c r="AM39" i="33"/>
  <c r="E39" i="33"/>
  <c r="E85" i="33"/>
  <c r="AB39" i="33"/>
  <c r="H39" i="33"/>
  <c r="F45" i="33"/>
  <c r="R45" i="33"/>
  <c r="E45" i="33"/>
  <c r="AN45" i="33"/>
  <c r="AC45" i="33"/>
  <c r="AH52" i="27"/>
  <c r="AH55" i="27"/>
  <c r="AH39" i="27"/>
  <c r="AH49" i="27"/>
  <c r="AH59" i="27"/>
  <c r="AD164" i="27"/>
  <c r="AD176" i="27"/>
  <c r="AD182" i="27"/>
  <c r="AD179" i="27"/>
  <c r="AQ39" i="27"/>
  <c r="AQ49" i="27"/>
  <c r="AQ52" i="27"/>
  <c r="AQ55" i="27"/>
  <c r="AQ59" i="27"/>
  <c r="W121" i="27"/>
  <c r="W114" i="27"/>
  <c r="W102" i="27"/>
  <c r="W111" i="27"/>
  <c r="W117" i="27"/>
  <c r="AC117" i="27"/>
  <c r="AC111" i="27"/>
  <c r="AC102" i="27"/>
  <c r="AC121" i="27"/>
  <c r="AC114" i="27"/>
  <c r="Q182" i="27"/>
  <c r="Q186" i="27"/>
  <c r="Q164" i="27"/>
  <c r="Q179" i="27"/>
  <c r="Y182" i="27"/>
  <c r="Y176" i="27"/>
  <c r="Y179" i="27"/>
  <c r="Y164" i="27"/>
  <c r="Y186" i="27"/>
  <c r="AN164" i="27"/>
  <c r="AN179" i="27"/>
  <c r="AN186" i="27"/>
  <c r="AN176" i="27"/>
  <c r="AS49" i="27"/>
  <c r="AS55" i="27"/>
  <c r="AS39" i="27"/>
  <c r="AS59" i="27"/>
  <c r="Q52" i="27"/>
  <c r="Q55" i="27"/>
  <c r="Q59" i="27"/>
  <c r="Q49" i="27"/>
  <c r="T52" i="27"/>
  <c r="AF59" i="27"/>
  <c r="AF39" i="27"/>
  <c r="AF55" i="27"/>
  <c r="AF52" i="27"/>
  <c r="O121" i="27"/>
  <c r="O117" i="27"/>
  <c r="O102" i="27"/>
  <c r="O114" i="27"/>
  <c r="V182" i="27"/>
  <c r="V186" i="27"/>
  <c r="V179" i="27"/>
  <c r="V176" i="27"/>
  <c r="AJ186" i="27"/>
  <c r="AJ176" i="27"/>
  <c r="AJ179" i="27"/>
  <c r="AJ164" i="27"/>
  <c r="AJ182" i="27"/>
  <c r="AQ164" i="27"/>
  <c r="AQ176" i="27"/>
  <c r="AQ182" i="27"/>
  <c r="AR114" i="27"/>
  <c r="AR102" i="27"/>
  <c r="AR117" i="27"/>
  <c r="AR121" i="27"/>
  <c r="AV39" i="27"/>
  <c r="AV59" i="27"/>
  <c r="AV49" i="27"/>
  <c r="E52" i="27"/>
  <c r="E55" i="27"/>
  <c r="E39" i="27"/>
  <c r="E49" i="27"/>
  <c r="AK59" i="27"/>
  <c r="AK49" i="27"/>
  <c r="AK39" i="27"/>
  <c r="AK52" i="27"/>
  <c r="S176" i="27"/>
  <c r="S182" i="27"/>
  <c r="S186" i="27"/>
  <c r="S164" i="27"/>
  <c r="S179" i="27"/>
  <c r="AG186" i="27"/>
  <c r="AG164" i="27"/>
  <c r="AG179" i="27"/>
  <c r="AG182" i="27"/>
  <c r="AW164" i="27"/>
  <c r="AW176" i="27"/>
  <c r="AW186" i="27"/>
  <c r="AW179" i="27"/>
  <c r="AW182" i="27"/>
  <c r="AU102" i="27"/>
  <c r="AU111" i="27"/>
  <c r="AX55" i="27"/>
  <c r="AX39" i="27"/>
  <c r="AX52" i="27"/>
  <c r="AX59" i="27"/>
  <c r="AX49" i="27"/>
  <c r="AO55" i="27"/>
  <c r="AO39" i="27"/>
  <c r="AO59" i="27"/>
  <c r="AO52" i="27"/>
  <c r="AO49" i="27"/>
  <c r="H114" i="27"/>
  <c r="M114" i="27"/>
  <c r="P121" i="27"/>
  <c r="AD111" i="27"/>
  <c r="AD121" i="27"/>
  <c r="AH102" i="27"/>
  <c r="AJ114" i="27"/>
  <c r="AL121" i="27"/>
  <c r="AL102" i="27"/>
  <c r="C182" i="27"/>
  <c r="C186" i="27"/>
  <c r="Z186" i="27"/>
  <c r="Z179" i="27"/>
  <c r="AB182" i="27"/>
  <c r="AE186" i="27"/>
  <c r="AH186" i="27"/>
  <c r="AK164" i="27"/>
  <c r="AS179" i="27"/>
  <c r="AS182" i="27"/>
  <c r="AT102" i="27"/>
  <c r="AO111" i="27"/>
  <c r="AO121" i="27"/>
  <c r="M39" i="27"/>
  <c r="M52" i="27"/>
  <c r="AA102" i="27"/>
  <c r="AA114" i="27"/>
  <c r="U186" i="27"/>
  <c r="U182" i="27"/>
  <c r="AP179" i="27"/>
  <c r="AW111" i="27"/>
  <c r="AW114" i="27"/>
  <c r="AW121" i="27"/>
  <c r="AM39" i="27"/>
  <c r="AU59" i="27"/>
  <c r="AV186" i="27"/>
  <c r="F164" i="27"/>
  <c r="Z102" i="27"/>
  <c r="X179" i="27"/>
  <c r="K111" i="27"/>
  <c r="AM182" i="27"/>
  <c r="AD117" i="27"/>
  <c r="H121" i="27"/>
  <c r="AE176" i="27"/>
  <c r="J176" i="27"/>
  <c r="F182" i="27"/>
  <c r="L186" i="27"/>
  <c r="I182" i="27"/>
  <c r="C164" i="27"/>
  <c r="AL186" i="27"/>
  <c r="AL182" i="27"/>
  <c r="AN117" i="27"/>
  <c r="AW102" i="27"/>
  <c r="E24" i="36"/>
  <c r="K24" i="36"/>
  <c r="L24" i="36"/>
  <c r="L68" i="11"/>
  <c r="F24" i="36"/>
  <c r="J24" i="36"/>
  <c r="F26" i="36"/>
  <c r="G26" i="36"/>
  <c r="H26" i="36"/>
  <c r="I26" i="36"/>
  <c r="J26" i="36"/>
  <c r="K26" i="36"/>
  <c r="L26" i="36"/>
  <c r="M26" i="36"/>
  <c r="N26" i="36"/>
  <c r="O26" i="36"/>
  <c r="P26" i="36"/>
  <c r="Q26" i="36"/>
  <c r="R26" i="36"/>
  <c r="G24" i="36"/>
  <c r="F25" i="36"/>
  <c r="G25" i="36"/>
  <c r="I25" i="36"/>
  <c r="D25" i="36"/>
  <c r="K36" i="13"/>
  <c r="K25" i="36"/>
  <c r="K13" i="11"/>
  <c r="C24" i="36"/>
  <c r="B24" i="36"/>
  <c r="B68" i="11"/>
  <c r="D24" i="36"/>
  <c r="H25" i="36"/>
  <c r="I24" i="36"/>
  <c r="AB36" i="13"/>
  <c r="E43" i="37"/>
  <c r="I43" i="37"/>
  <c r="I13" i="11"/>
  <c r="K43" i="37"/>
  <c r="G43" i="37"/>
  <c r="G13" i="11"/>
  <c r="B33" i="28"/>
  <c r="C2" i="11"/>
  <c r="D152" i="34"/>
  <c r="C232" i="35"/>
  <c r="E49" i="33"/>
  <c r="BB49" i="33"/>
  <c r="E29" i="21"/>
  <c r="BB29" i="21"/>
  <c r="C152" i="34"/>
  <c r="B35" i="44"/>
  <c r="B36" i="44"/>
  <c r="B32" i="44"/>
  <c r="B37" i="44"/>
  <c r="B34" i="44"/>
  <c r="BB66" i="33"/>
  <c r="R69" i="33"/>
  <c r="P13" i="25"/>
  <c r="D8" i="21"/>
  <c r="D6" i="21"/>
  <c r="D7" i="21"/>
  <c r="E34" i="21"/>
  <c r="D5" i="21"/>
  <c r="D3" i="21"/>
  <c r="C102" i="21"/>
  <c r="C106" i="21"/>
  <c r="C98" i="21"/>
  <c r="C94" i="21"/>
  <c r="C99" i="21"/>
  <c r="C95" i="21"/>
  <c r="C109" i="21"/>
  <c r="C105" i="21"/>
  <c r="C93" i="21"/>
  <c r="F53" i="21"/>
  <c r="G81" i="21"/>
  <c r="C32" i="21"/>
  <c r="C60" i="21"/>
  <c r="C86" i="21"/>
  <c r="F35" i="21"/>
  <c r="C90" i="54"/>
  <c r="C32" i="54"/>
  <c r="C60" i="54"/>
  <c r="C88" i="54"/>
  <c r="E48" i="21"/>
  <c r="F30" i="21"/>
  <c r="G58" i="21"/>
  <c r="L70" i="31"/>
  <c r="N70" i="31"/>
  <c r="AB70" i="31"/>
  <c r="Y70" i="31"/>
  <c r="I70" i="31"/>
  <c r="AP70" i="31"/>
  <c r="P70" i="31"/>
  <c r="K70" i="31"/>
  <c r="J70" i="31"/>
  <c r="AC70" i="31"/>
  <c r="AI70" i="31"/>
  <c r="AM70" i="31"/>
  <c r="X70" i="31"/>
  <c r="AO70" i="31"/>
  <c r="H70" i="31"/>
  <c r="V70" i="31"/>
  <c r="M70" i="31"/>
  <c r="AT70" i="31"/>
  <c r="AY70" i="31"/>
  <c r="AR69" i="31"/>
  <c r="Z69" i="31"/>
  <c r="AE69" i="31"/>
  <c r="AX69" i="31"/>
  <c r="S69" i="31"/>
  <c r="P69" i="31"/>
  <c r="BA69" i="31"/>
  <c r="AY69" i="31"/>
  <c r="AG69" i="31"/>
  <c r="AV69" i="31"/>
  <c r="E41" i="21"/>
  <c r="E69" i="21"/>
  <c r="C53" i="54"/>
  <c r="C81" i="54"/>
  <c r="C107" i="54"/>
  <c r="C48" i="54"/>
  <c r="C76" i="54"/>
  <c r="C97" i="54"/>
  <c r="C33" i="54"/>
  <c r="C61" i="54"/>
  <c r="C92" i="54"/>
  <c r="C103" i="54"/>
  <c r="C46" i="54"/>
  <c r="C74" i="54"/>
  <c r="C45" i="54"/>
  <c r="C73" i="54"/>
  <c r="F44" i="21"/>
  <c r="G72" i="21"/>
  <c r="G35" i="21"/>
  <c r="H63" i="21"/>
  <c r="AD69" i="31"/>
  <c r="T69" i="31"/>
  <c r="AN69" i="31"/>
  <c r="AU69" i="31"/>
  <c r="R69" i="31"/>
  <c r="C44" i="34"/>
  <c r="I72" i="31"/>
  <c r="R72" i="31"/>
  <c r="W72" i="31"/>
  <c r="J66" i="31"/>
  <c r="E11" i="25"/>
  <c r="AU66" i="31"/>
  <c r="AP11" i="25"/>
  <c r="O72" i="31"/>
  <c r="B49" i="12"/>
  <c r="E36" i="13"/>
  <c r="P36" i="13"/>
  <c r="U36" i="13"/>
  <c r="Q36" i="13"/>
  <c r="X36" i="13"/>
  <c r="T36" i="13"/>
  <c r="AU36" i="13"/>
  <c r="E11" i="55"/>
  <c r="E23" i="55"/>
  <c r="E49" i="55"/>
  <c r="E75" i="55"/>
  <c r="E7" i="55"/>
  <c r="E33" i="55"/>
  <c r="E59" i="55"/>
  <c r="E19" i="55"/>
  <c r="E45" i="55"/>
  <c r="E71" i="55"/>
  <c r="F29" i="55"/>
  <c r="F55" i="55"/>
  <c r="F3" i="54"/>
  <c r="C58" i="55"/>
  <c r="C84" i="55"/>
  <c r="C32" i="55"/>
  <c r="E26" i="55"/>
  <c r="E52" i="55"/>
  <c r="E78" i="55"/>
  <c r="E26" i="54"/>
  <c r="E22" i="55"/>
  <c r="E48" i="55"/>
  <c r="E74" i="55"/>
  <c r="E18" i="55"/>
  <c r="E44" i="55"/>
  <c r="E70" i="55"/>
  <c r="E18" i="54"/>
  <c r="E14" i="55"/>
  <c r="E40" i="55"/>
  <c r="E66" i="55"/>
  <c r="E10" i="55"/>
  <c r="E36" i="55"/>
  <c r="E62" i="55"/>
  <c r="E6" i="55"/>
  <c r="E32" i="55"/>
  <c r="E58" i="55"/>
  <c r="E25" i="55"/>
  <c r="E21" i="55"/>
  <c r="E47" i="55"/>
  <c r="E73" i="55"/>
  <c r="E17" i="55"/>
  <c r="E13" i="55"/>
  <c r="E39" i="55"/>
  <c r="E65" i="55"/>
  <c r="E13" i="54"/>
  <c r="E9" i="55"/>
  <c r="E35" i="55"/>
  <c r="E61" i="55"/>
  <c r="E5" i="55"/>
  <c r="E24" i="55"/>
  <c r="E20" i="55"/>
  <c r="E46" i="55"/>
  <c r="E72" i="55"/>
  <c r="E16" i="55"/>
  <c r="E42" i="55"/>
  <c r="E68" i="55"/>
  <c r="E12" i="55"/>
  <c r="E38" i="55"/>
  <c r="E64" i="55"/>
  <c r="E8" i="55"/>
  <c r="E34" i="55"/>
  <c r="E60" i="55"/>
  <c r="E4" i="55"/>
  <c r="E30" i="55"/>
  <c r="E56" i="55"/>
  <c r="C59" i="55"/>
  <c r="C85" i="55"/>
  <c r="C33" i="55"/>
  <c r="C31" i="55"/>
  <c r="C50" i="55"/>
  <c r="C98" i="54"/>
  <c r="C21" i="55"/>
  <c r="C105" i="54"/>
  <c r="C9" i="55"/>
  <c r="C61" i="55"/>
  <c r="C87" i="55"/>
  <c r="C48" i="21"/>
  <c r="C76" i="21"/>
  <c r="C41" i="21"/>
  <c r="C69" i="21"/>
  <c r="C23" i="55"/>
  <c r="C75" i="55"/>
  <c r="C101" i="55"/>
  <c r="C15" i="55"/>
  <c r="C38" i="54"/>
  <c r="C66" i="54"/>
  <c r="C50" i="54"/>
  <c r="C78" i="54"/>
  <c r="C49" i="54"/>
  <c r="C77" i="54"/>
  <c r="C87" i="21"/>
  <c r="C87" i="54"/>
  <c r="C86" i="54"/>
  <c r="E53" i="21"/>
  <c r="H51" i="21"/>
  <c r="I79" i="21"/>
  <c r="E31" i="55"/>
  <c r="E57" i="55"/>
  <c r="F31" i="55"/>
  <c r="F57" i="55"/>
  <c r="E37" i="55"/>
  <c r="E63" i="55"/>
  <c r="E51" i="55"/>
  <c r="E77" i="55"/>
  <c r="E103" i="55"/>
  <c r="H48" i="21"/>
  <c r="I76" i="21"/>
  <c r="E50" i="55"/>
  <c r="E76" i="55"/>
  <c r="E19" i="54"/>
  <c r="I44" i="21"/>
  <c r="G44" i="21"/>
  <c r="F33" i="21"/>
  <c r="G61" i="21"/>
  <c r="G63" i="21"/>
  <c r="F47" i="55"/>
  <c r="F73" i="55"/>
  <c r="F21" i="54"/>
  <c r="G50" i="21"/>
  <c r="G47" i="55"/>
  <c r="G73" i="55"/>
  <c r="E91" i="55"/>
  <c r="E43" i="55"/>
  <c r="E69" i="55"/>
  <c r="E33" i="21"/>
  <c r="F35" i="55"/>
  <c r="F61" i="55"/>
  <c r="F9" i="54"/>
  <c r="E52" i="21"/>
  <c r="F81" i="55"/>
  <c r="E50" i="21"/>
  <c r="E96" i="55"/>
  <c r="E35" i="21"/>
  <c r="E3" i="54"/>
  <c r="E30" i="21"/>
  <c r="E58" i="21"/>
  <c r="E27" i="21"/>
  <c r="B4" i="12"/>
  <c r="D129" i="34"/>
  <c r="D60" i="34"/>
  <c r="E29" i="54"/>
  <c r="BB29" i="54"/>
  <c r="B7" i="36"/>
  <c r="C14" i="34"/>
  <c r="E57" i="54"/>
  <c r="BB57" i="54"/>
  <c r="E2" i="54"/>
  <c r="E26" i="33"/>
  <c r="C77" i="27"/>
  <c r="C97" i="35"/>
  <c r="E4" i="33"/>
  <c r="BB4" i="33"/>
  <c r="E57" i="21"/>
  <c r="BB57" i="21"/>
  <c r="C124" i="35"/>
  <c r="H2" i="31"/>
  <c r="F4" i="32"/>
  <c r="F76" i="32"/>
  <c r="F100" i="32"/>
  <c r="E72" i="33"/>
  <c r="BB72" i="33"/>
  <c r="C191" i="27"/>
  <c r="C15" i="27"/>
  <c r="C175" i="34"/>
  <c r="C37" i="34"/>
  <c r="C83" i="34"/>
  <c r="C106" i="34"/>
  <c r="C16" i="35"/>
  <c r="F3" i="44"/>
  <c r="F31" i="44"/>
  <c r="B15" i="28"/>
  <c r="C221" i="34"/>
  <c r="C3" i="25"/>
  <c r="C43" i="35"/>
  <c r="F123" i="32"/>
  <c r="C151" i="35"/>
  <c r="H68" i="31"/>
  <c r="C35" i="25"/>
  <c r="E85" i="54"/>
  <c r="BB85" i="54"/>
  <c r="E2" i="21"/>
  <c r="BB2" i="21"/>
  <c r="AZ191" i="27"/>
  <c r="C205" i="35"/>
  <c r="C198" i="34"/>
  <c r="C60" i="34"/>
  <c r="C70" i="35"/>
  <c r="C15" i="25"/>
  <c r="B52" i="28"/>
  <c r="C178" i="35"/>
  <c r="H46" i="31"/>
  <c r="F28" i="32"/>
  <c r="F52" i="32"/>
  <c r="B55" i="11"/>
  <c r="C129" i="34"/>
  <c r="C2" i="15"/>
  <c r="F8" i="56"/>
  <c r="D2" i="50"/>
  <c r="D15" i="50"/>
  <c r="B2" i="16"/>
  <c r="G4" i="17"/>
  <c r="R73" i="31"/>
  <c r="W73" i="31"/>
  <c r="Z73" i="31"/>
  <c r="AF73" i="31"/>
  <c r="T73" i="31"/>
  <c r="AY73" i="31"/>
  <c r="AU73" i="31"/>
  <c r="V73" i="31"/>
  <c r="AG73" i="31"/>
  <c r="M73" i="31"/>
  <c r="S73" i="31"/>
  <c r="AR73" i="31"/>
  <c r="U73" i="31"/>
  <c r="J73" i="31"/>
  <c r="H73" i="31"/>
  <c r="AP71" i="31"/>
  <c r="AF71" i="31"/>
  <c r="H44" i="31"/>
  <c r="H91" i="31"/>
  <c r="C13" i="24"/>
  <c r="G14" i="17"/>
  <c r="BC69" i="31"/>
  <c r="K69" i="31"/>
  <c r="AA69" i="31"/>
  <c r="AL69" i="31"/>
  <c r="L69" i="31"/>
  <c r="I69" i="31"/>
  <c r="O69" i="31"/>
  <c r="AH69" i="31"/>
  <c r="Q69" i="31"/>
  <c r="N69" i="31"/>
  <c r="J69" i="31"/>
  <c r="AC69" i="31"/>
  <c r="AK69" i="31"/>
  <c r="Q71" i="31"/>
  <c r="M71" i="31"/>
  <c r="Y71" i="31"/>
  <c r="J44" i="31"/>
  <c r="J91" i="31"/>
  <c r="E13" i="24"/>
  <c r="I14" i="17"/>
  <c r="AK71" i="31"/>
  <c r="K71" i="31"/>
  <c r="AI71" i="31"/>
  <c r="AQ71" i="31"/>
  <c r="AE71" i="31"/>
  <c r="O71" i="31"/>
  <c r="J71" i="31"/>
  <c r="AD71" i="31"/>
  <c r="AN71" i="31"/>
  <c r="AJ71" i="31"/>
  <c r="U71" i="31"/>
  <c r="V71" i="31"/>
  <c r="Z71" i="31"/>
  <c r="AO71" i="31"/>
  <c r="P71" i="31"/>
  <c r="AH71" i="31"/>
  <c r="N71" i="31"/>
  <c r="AG71" i="31"/>
  <c r="T71" i="31"/>
  <c r="AL71" i="31"/>
  <c r="W71" i="31"/>
  <c r="AM71" i="31"/>
  <c r="AC71" i="31"/>
  <c r="R71" i="31"/>
  <c r="AB71" i="31"/>
  <c r="S71" i="31"/>
  <c r="X71" i="31"/>
  <c r="Q72" i="31"/>
  <c r="K72" i="31"/>
  <c r="Z72" i="31"/>
  <c r="U72" i="31"/>
  <c r="AU72" i="31"/>
  <c r="BB72" i="31"/>
  <c r="AW71" i="31"/>
  <c r="AT87" i="31"/>
  <c r="AV87" i="31"/>
  <c r="BB87" i="31"/>
  <c r="AZ87" i="31"/>
  <c r="AU87" i="31"/>
  <c r="BA86" i="31"/>
  <c r="AZ86" i="31"/>
  <c r="BC86" i="31"/>
  <c r="AX86" i="31"/>
  <c r="AZ85" i="31"/>
  <c r="BC85" i="31"/>
  <c r="AX85" i="31"/>
  <c r="AT85" i="31"/>
  <c r="BB85" i="31"/>
  <c r="AX84" i="31"/>
  <c r="BA84" i="31"/>
  <c r="BB84" i="31"/>
  <c r="AV84" i="31"/>
  <c r="BA83" i="31"/>
  <c r="AU83" i="31"/>
  <c r="AY83" i="31"/>
  <c r="AX83" i="31"/>
  <c r="AV83" i="31"/>
  <c r="BB82" i="31"/>
  <c r="BC82" i="31"/>
  <c r="AX82" i="31"/>
  <c r="AW82" i="31"/>
  <c r="AY81" i="31"/>
  <c r="AX81" i="31"/>
  <c r="BA80" i="31"/>
  <c r="AU80" i="31"/>
  <c r="BB80" i="31"/>
  <c r="AV80" i="31"/>
  <c r="AW79" i="31"/>
  <c r="AT79" i="31"/>
  <c r="AU79" i="31"/>
  <c r="AV79" i="31"/>
  <c r="BA78" i="31"/>
  <c r="AY78" i="31"/>
  <c r="BB77" i="31"/>
  <c r="AV77" i="31"/>
  <c r="AY77" i="31"/>
  <c r="BC77" i="31"/>
  <c r="AY76" i="31"/>
  <c r="AZ76" i="31"/>
  <c r="AW76" i="31"/>
  <c r="AX76" i="31"/>
  <c r="BA75" i="31"/>
  <c r="AT75" i="31"/>
  <c r="AU75" i="31"/>
  <c r="AW75" i="31"/>
  <c r="AY74" i="31"/>
  <c r="AV74" i="31"/>
  <c r="AU74" i="31"/>
  <c r="AW74" i="31"/>
  <c r="AX66" i="31"/>
  <c r="AS11" i="25"/>
  <c r="AT73" i="31"/>
  <c r="BC73" i="31"/>
  <c r="AX73" i="31"/>
  <c r="AT66" i="31"/>
  <c r="AO11" i="25"/>
  <c r="AA71" i="31"/>
  <c r="AT71" i="31"/>
  <c r="T72" i="31"/>
  <c r="BA72" i="31"/>
  <c r="AP72" i="31"/>
  <c r="AK72" i="31"/>
  <c r="L71" i="31"/>
  <c r="BC66" i="31"/>
  <c r="AX11" i="25"/>
  <c r="K66" i="31"/>
  <c r="F11" i="25"/>
  <c r="S72" i="31"/>
  <c r="AX72" i="31"/>
  <c r="AT72" i="31"/>
  <c r="AG72" i="31"/>
  <c r="AF72" i="31"/>
  <c r="AS72" i="31"/>
  <c r="L72" i="31"/>
  <c r="Y72" i="31"/>
  <c r="AR66" i="31"/>
  <c r="AM11" i="25"/>
  <c r="AS71" i="31"/>
  <c r="AR71" i="31"/>
  <c r="AU71" i="31"/>
  <c r="AZ71" i="31"/>
  <c r="BA71" i="31"/>
  <c r="AV71" i="31"/>
  <c r="AY71" i="31"/>
  <c r="M72" i="31"/>
  <c r="AW72" i="31"/>
  <c r="AA72" i="31"/>
  <c r="AR72" i="31"/>
  <c r="AH72" i="31"/>
  <c r="AX71" i="31"/>
  <c r="H66" i="31"/>
  <c r="C11" i="25"/>
  <c r="P66" i="31"/>
  <c r="K11" i="25"/>
  <c r="AF87" i="31"/>
  <c r="J87" i="31"/>
  <c r="N87" i="31"/>
  <c r="AP87" i="31"/>
  <c r="O87" i="31"/>
  <c r="AQ87" i="31"/>
  <c r="AC87" i="31"/>
  <c r="AI87" i="31"/>
  <c r="AA87" i="31"/>
  <c r="Q87" i="31"/>
  <c r="V87" i="31"/>
  <c r="K87" i="31"/>
  <c r="E31" i="32"/>
  <c r="AY44" i="31"/>
  <c r="AY91" i="31"/>
  <c r="AT13" i="24"/>
  <c r="AX14" i="17"/>
  <c r="R66" i="31"/>
  <c r="M11" i="25"/>
  <c r="AH66" i="31"/>
  <c r="AC11" i="25"/>
  <c r="J74" i="31"/>
  <c r="H74" i="31"/>
  <c r="Y75" i="31"/>
  <c r="J75" i="31"/>
  <c r="AU76" i="31"/>
  <c r="AA76" i="31"/>
  <c r="H76" i="31"/>
  <c r="K77" i="31"/>
  <c r="H77" i="31"/>
  <c r="I77" i="31"/>
  <c r="AU82" i="31"/>
  <c r="J82" i="31"/>
  <c r="K83" i="31"/>
  <c r="H83" i="31"/>
  <c r="J83" i="31"/>
  <c r="AK84" i="31"/>
  <c r="H84" i="31"/>
  <c r="W85" i="31"/>
  <c r="AA85" i="31"/>
  <c r="M85" i="31"/>
  <c r="AR85" i="31"/>
  <c r="N85" i="31"/>
  <c r="P85" i="31"/>
  <c r="H85" i="31"/>
  <c r="J86" i="31"/>
  <c r="I86" i="31"/>
  <c r="AA79" i="31"/>
  <c r="W79" i="31"/>
  <c r="F24" i="32"/>
  <c r="AM44" i="31"/>
  <c r="AM91" i="31"/>
  <c r="AH13" i="24"/>
  <c r="AL14" i="17"/>
  <c r="AW66" i="31"/>
  <c r="AR11" i="25"/>
  <c r="BC44" i="31"/>
  <c r="BC91" i="31"/>
  <c r="AX13" i="24"/>
  <c r="BB14" i="17"/>
  <c r="AI44" i="31"/>
  <c r="AI91" i="31"/>
  <c r="AD13" i="24"/>
  <c r="AH14" i="17"/>
  <c r="C38" i="55"/>
  <c r="C64" i="55"/>
  <c r="C90" i="55"/>
  <c r="C35" i="55"/>
  <c r="C8" i="55"/>
  <c r="C34" i="55"/>
  <c r="C91" i="21"/>
  <c r="C33" i="21"/>
  <c r="C61" i="21"/>
  <c r="C91" i="54"/>
  <c r="C39" i="54"/>
  <c r="C67" i="54"/>
  <c r="C108" i="21"/>
  <c r="C34" i="21"/>
  <c r="C62" i="21"/>
  <c r="C47" i="21"/>
  <c r="C75" i="21"/>
  <c r="C51" i="21"/>
  <c r="C79" i="21"/>
  <c r="C16" i="55"/>
  <c r="C42" i="55"/>
  <c r="C102" i="54"/>
  <c r="C95" i="54"/>
  <c r="C14" i="55"/>
  <c r="C66" i="55"/>
  <c r="C92" i="55"/>
  <c r="C96" i="21"/>
  <c r="C92" i="21"/>
  <c r="C55" i="55"/>
  <c r="C81" i="55"/>
  <c r="C29" i="55"/>
  <c r="C30" i="54"/>
  <c r="C58" i="54"/>
  <c r="E25" i="54"/>
  <c r="E52" i="54"/>
  <c r="E97" i="55"/>
  <c r="J72" i="21"/>
  <c r="H78" i="21"/>
  <c r="E95" i="55"/>
  <c r="E17" i="54"/>
  <c r="E44" i="54"/>
  <c r="E80" i="21"/>
  <c r="E108" i="21"/>
  <c r="F80" i="21"/>
  <c r="E62" i="21"/>
  <c r="E90" i="21"/>
  <c r="F62" i="21"/>
  <c r="F78" i="21"/>
  <c r="E78" i="21"/>
  <c r="E63" i="21"/>
  <c r="E91" i="21"/>
  <c r="F63" i="21"/>
  <c r="F91" i="21"/>
  <c r="E86" i="21"/>
  <c r="F58" i="21"/>
  <c r="F86" i="21"/>
  <c r="E30" i="54"/>
  <c r="C2" i="49"/>
  <c r="C68" i="55"/>
  <c r="C94" i="55"/>
  <c r="C60" i="55"/>
  <c r="C86" i="55"/>
  <c r="C40" i="55"/>
  <c r="F58" i="54"/>
  <c r="BB66" i="31"/>
  <c r="AW11" i="25"/>
  <c r="BA66" i="31"/>
  <c r="AV11" i="25"/>
  <c r="AJ66" i="31"/>
  <c r="AE11" i="25"/>
  <c r="AN66" i="31"/>
  <c r="AI11" i="25"/>
  <c r="O66" i="31"/>
  <c r="J11" i="25"/>
  <c r="AE66" i="31"/>
  <c r="Z11" i="25"/>
  <c r="J72" i="31"/>
  <c r="AZ44" i="31"/>
  <c r="AZ91" i="31"/>
  <c r="AU13" i="24"/>
  <c r="AY14" i="17"/>
  <c r="AV44" i="31"/>
  <c r="AV91" i="31"/>
  <c r="AQ13" i="24"/>
  <c r="AU14" i="17"/>
  <c r="AR44" i="31"/>
  <c r="AR91" i="31"/>
  <c r="AM13" i="24"/>
  <c r="AQ14" i="17"/>
  <c r="AB44" i="31"/>
  <c r="AB91" i="31"/>
  <c r="W13" i="24"/>
  <c r="AA14" i="17"/>
  <c r="S44" i="31"/>
  <c r="S91" i="31"/>
  <c r="N13" i="24"/>
  <c r="R14" i="17"/>
  <c r="L80" i="31"/>
  <c r="L44" i="31"/>
  <c r="L91" i="31"/>
  <c r="G13" i="24"/>
  <c r="K14" i="17"/>
  <c r="V66" i="31"/>
  <c r="Q11" i="25"/>
  <c r="J78" i="31"/>
  <c r="AO66" i="31"/>
  <c r="AJ11" i="25"/>
  <c r="T44" i="31"/>
  <c r="T91" i="31"/>
  <c r="O13" i="24"/>
  <c r="S14" i="17"/>
  <c r="W44" i="31"/>
  <c r="W91" i="31"/>
  <c r="R13" i="24"/>
  <c r="V14" i="17"/>
  <c r="O44" i="31"/>
  <c r="O91" i="31"/>
  <c r="J13" i="24"/>
  <c r="N14" i="17"/>
  <c r="K44" i="31"/>
  <c r="K91" i="31"/>
  <c r="F13" i="24"/>
  <c r="J14" i="17"/>
  <c r="BB44" i="31"/>
  <c r="BB91" i="31"/>
  <c r="AW13" i="24"/>
  <c r="BA14" i="17"/>
  <c r="AT44" i="31"/>
  <c r="AT91" i="31"/>
  <c r="AO13" i="24"/>
  <c r="AS14" i="17"/>
  <c r="AP44" i="31"/>
  <c r="AP91" i="31"/>
  <c r="AK13" i="24"/>
  <c r="AO14" i="17"/>
  <c r="AL44" i="31"/>
  <c r="AL91" i="31"/>
  <c r="AG13" i="24"/>
  <c r="AK14" i="17"/>
  <c r="Z44" i="31"/>
  <c r="Z91" i="31"/>
  <c r="U13" i="24"/>
  <c r="Y14" i="17"/>
  <c r="R44" i="31"/>
  <c r="R91" i="31"/>
  <c r="M13" i="24"/>
  <c r="Q14" i="17"/>
  <c r="C71" i="55"/>
  <c r="C97" i="55"/>
  <c r="C45" i="55"/>
  <c r="C49" i="55"/>
  <c r="C100" i="54"/>
  <c r="C17" i="55"/>
  <c r="C48" i="55"/>
  <c r="C74" i="55"/>
  <c r="C100" i="55"/>
  <c r="C63" i="55"/>
  <c r="C89" i="55"/>
  <c r="C37" i="55"/>
  <c r="C25" i="55"/>
  <c r="C40" i="54"/>
  <c r="C68" i="54"/>
  <c r="C108" i="54"/>
  <c r="C51" i="54"/>
  <c r="C79" i="54"/>
  <c r="C13" i="55"/>
  <c r="C94" i="54"/>
  <c r="C26" i="55"/>
  <c r="C43" i="54"/>
  <c r="C71" i="54"/>
  <c r="D39" i="25"/>
  <c r="I68" i="31"/>
  <c r="D25" i="25"/>
  <c r="F85" i="54"/>
  <c r="I90" i="31"/>
  <c r="D191" i="27"/>
  <c r="D221" i="34"/>
  <c r="F57" i="21"/>
  <c r="C7" i="36"/>
  <c r="F29" i="54"/>
  <c r="D43" i="35"/>
  <c r="F57" i="54"/>
  <c r="I2" i="31"/>
  <c r="C52" i="28"/>
  <c r="F26" i="33"/>
  <c r="D35" i="25"/>
  <c r="G4" i="32"/>
  <c r="G76" i="32"/>
  <c r="G100" i="32"/>
  <c r="D15" i="27"/>
  <c r="F85" i="21"/>
  <c r="D77" i="27"/>
  <c r="D175" i="34"/>
  <c r="D97" i="35"/>
  <c r="C2" i="12"/>
  <c r="C2" i="13"/>
  <c r="D15" i="25"/>
  <c r="D124" i="35"/>
  <c r="D83" i="34"/>
  <c r="D106" i="34"/>
  <c r="F2" i="21"/>
  <c r="F2" i="54"/>
  <c r="F2" i="55"/>
  <c r="C33" i="28"/>
  <c r="D2" i="11"/>
  <c r="G28" i="32"/>
  <c r="G52" i="32"/>
  <c r="G3" i="44"/>
  <c r="G31" i="44"/>
  <c r="I46" i="31"/>
  <c r="D70" i="35"/>
  <c r="C55" i="11"/>
  <c r="D2" i="24"/>
  <c r="H11" i="17"/>
  <c r="D16" i="35"/>
  <c r="D14" i="34"/>
  <c r="D151" i="35"/>
  <c r="D178" i="35"/>
  <c r="C7" i="37"/>
  <c r="D205" i="35"/>
  <c r="F4" i="33"/>
  <c r="D232" i="35"/>
  <c r="F49" i="33"/>
  <c r="D3" i="25"/>
  <c r="F72" i="33"/>
  <c r="D259" i="35"/>
  <c r="C15" i="28"/>
  <c r="D37" i="34"/>
  <c r="I24" i="31"/>
  <c r="F29" i="21"/>
  <c r="D198" i="34"/>
  <c r="BB2" i="54"/>
  <c r="E2" i="55"/>
  <c r="G123" i="32"/>
  <c r="E106" i="21"/>
  <c r="D2" i="15"/>
  <c r="G8" i="56"/>
  <c r="C2" i="16"/>
  <c r="D2" i="49"/>
  <c r="E2" i="50"/>
  <c r="E15" i="50"/>
  <c r="AX6" i="37"/>
  <c r="AX6" i="36"/>
  <c r="BC4" i="32"/>
  <c r="BC76" i="32"/>
  <c r="BC100" i="32"/>
  <c r="H72" i="21"/>
  <c r="F61" i="21"/>
  <c r="E61" i="21"/>
  <c r="E5" i="54"/>
  <c r="E83" i="55"/>
  <c r="E84" i="55"/>
  <c r="E6" i="54"/>
  <c r="E90" i="55"/>
  <c r="E12" i="54"/>
  <c r="E99" i="55"/>
  <c r="F99" i="55"/>
  <c r="G99" i="55"/>
  <c r="H99" i="55"/>
  <c r="I99" i="55"/>
  <c r="E21" i="54"/>
  <c r="C67" i="55"/>
  <c r="C93" i="55"/>
  <c r="C41" i="55"/>
  <c r="F34" i="21"/>
  <c r="G34" i="21"/>
  <c r="F41" i="13"/>
  <c r="F32" i="21"/>
  <c r="J32" i="21"/>
  <c r="G41" i="13"/>
  <c r="H82" i="11"/>
  <c r="V152" i="35"/>
  <c r="L233" i="35"/>
  <c r="G107" i="34"/>
  <c r="T179" i="35"/>
  <c r="E89" i="34"/>
  <c r="E87" i="34"/>
  <c r="E88" i="34"/>
  <c r="E90" i="34"/>
  <c r="F86" i="34"/>
  <c r="E110" i="34"/>
  <c r="D135" i="34"/>
  <c r="D133" i="34"/>
  <c r="D134" i="34"/>
  <c r="F61" i="34"/>
  <c r="D67" i="34"/>
  <c r="E63" i="34"/>
  <c r="AJ18" i="13"/>
  <c r="AK18" i="13"/>
  <c r="X18" i="13"/>
  <c r="W18" i="13"/>
  <c r="D156" i="34"/>
  <c r="D157" i="34"/>
  <c r="D158" i="35"/>
  <c r="D330" i="35"/>
  <c r="D156" i="35"/>
  <c r="D157" i="35"/>
  <c r="D159" i="35"/>
  <c r="D331" i="35"/>
  <c r="D112" i="34"/>
  <c r="D110" i="34"/>
  <c r="D111" i="34"/>
  <c r="E111" i="34"/>
  <c r="E113" i="34"/>
  <c r="F109" i="34"/>
  <c r="P43" i="13"/>
  <c r="O43" i="13"/>
  <c r="AA55" i="27"/>
  <c r="AA49" i="27"/>
  <c r="AA39" i="27"/>
  <c r="AA59" i="27"/>
  <c r="I121" i="27"/>
  <c r="I102" i="27"/>
  <c r="I117" i="27"/>
  <c r="AK121" i="27"/>
  <c r="AK117" i="27"/>
  <c r="AK102" i="27"/>
  <c r="AK114" i="27"/>
  <c r="P182" i="27"/>
  <c r="P176" i="27"/>
  <c r="P164" i="27"/>
  <c r="P186" i="27"/>
  <c r="AA186" i="27"/>
  <c r="AA179" i="27"/>
  <c r="AA164" i="27"/>
  <c r="AA176" i="27"/>
  <c r="AA182" i="27"/>
  <c r="X66" i="31"/>
  <c r="S11" i="25"/>
  <c r="AV179" i="27"/>
  <c r="AV176" i="27"/>
  <c r="AV182" i="27"/>
  <c r="F59" i="27"/>
  <c r="F49" i="27"/>
  <c r="V55" i="27"/>
  <c r="V49" i="27"/>
  <c r="V39" i="27"/>
  <c r="V59" i="27"/>
  <c r="E114" i="27"/>
  <c r="E111" i="27"/>
  <c r="E121" i="27"/>
  <c r="E102" i="27"/>
  <c r="AI102" i="27"/>
  <c r="AI111" i="27"/>
  <c r="AI121" i="27"/>
  <c r="AI117" i="27"/>
  <c r="G179" i="27"/>
  <c r="G164" i="27"/>
  <c r="G176" i="27"/>
  <c r="G186" i="27"/>
  <c r="Y66" i="31"/>
  <c r="T11" i="25"/>
  <c r="AC66" i="31"/>
  <c r="X11" i="25"/>
  <c r="AG66" i="31"/>
  <c r="AB11" i="25"/>
  <c r="AK66" i="31"/>
  <c r="AF11" i="25"/>
  <c r="G182" i="27"/>
  <c r="P179" i="27"/>
  <c r="S59" i="27"/>
  <c r="S55" i="27"/>
  <c r="S52" i="27"/>
  <c r="E186" i="27"/>
  <c r="E182" i="27"/>
  <c r="E179" i="27"/>
  <c r="E164" i="27"/>
  <c r="Y31" i="33"/>
  <c r="AP31" i="33"/>
  <c r="N31" i="33"/>
  <c r="AU41" i="33"/>
  <c r="AJ41" i="33"/>
  <c r="K41" i="33"/>
  <c r="AD41" i="33"/>
  <c r="E86" i="33"/>
  <c r="C21" i="34"/>
  <c r="E15" i="34"/>
  <c r="D21" i="34"/>
  <c r="C134" i="35"/>
  <c r="C326" i="35"/>
  <c r="C348" i="35"/>
  <c r="C188" i="35"/>
  <c r="G206" i="35"/>
  <c r="F209" i="35"/>
  <c r="D10" i="21"/>
  <c r="D10" i="54"/>
  <c r="B39" i="44"/>
  <c r="C100" i="21"/>
  <c r="C44" i="21"/>
  <c r="C72" i="21"/>
  <c r="L18" i="13"/>
  <c r="M18" i="13"/>
  <c r="AD49" i="27"/>
  <c r="AD55" i="27"/>
  <c r="AD52" i="27"/>
  <c r="AD39" i="27"/>
  <c r="AG49" i="27"/>
  <c r="AG55" i="27"/>
  <c r="AG39" i="27"/>
  <c r="AG52" i="27"/>
  <c r="AE114" i="27"/>
  <c r="AE117" i="27"/>
  <c r="AE111" i="27"/>
  <c r="AE121" i="27"/>
  <c r="AE102" i="27"/>
  <c r="C179" i="27"/>
  <c r="C176" i="27"/>
  <c r="K182" i="27"/>
  <c r="K164" i="27"/>
  <c r="K176" i="27"/>
  <c r="K186" i="27"/>
  <c r="K179" i="27"/>
  <c r="AW40" i="33"/>
  <c r="P40" i="33"/>
  <c r="X40" i="33"/>
  <c r="AT40" i="33"/>
  <c r="AU40" i="33"/>
  <c r="U40" i="33"/>
  <c r="AA40" i="33"/>
  <c r="AM40" i="33"/>
  <c r="D63" i="33"/>
  <c r="AN40" i="33"/>
  <c r="O40" i="33"/>
  <c r="J40" i="33"/>
  <c r="G40" i="33"/>
  <c r="BB67" i="33"/>
  <c r="C385" i="35"/>
  <c r="C378" i="35"/>
  <c r="I32" i="21"/>
  <c r="AM179" i="27"/>
  <c r="AM186" i="27"/>
  <c r="AO102" i="27"/>
  <c r="AO114" i="27"/>
  <c r="Q44" i="31"/>
  <c r="Q91" i="31"/>
  <c r="L13" i="24"/>
  <c r="P14" i="17"/>
  <c r="M44" i="31"/>
  <c r="M91" i="31"/>
  <c r="H13" i="24"/>
  <c r="L14" i="17"/>
  <c r="S36" i="13"/>
  <c r="D4" i="54"/>
  <c r="B33" i="44"/>
  <c r="D4" i="21"/>
  <c r="H32" i="21"/>
  <c r="F52" i="21"/>
  <c r="G52" i="21"/>
  <c r="R111" i="27"/>
  <c r="Y59" i="27"/>
  <c r="I52" i="27"/>
  <c r="G114" i="27"/>
  <c r="M117" i="27"/>
  <c r="Z117" i="27"/>
  <c r="W164" i="27"/>
  <c r="W179" i="27"/>
  <c r="I164" i="27"/>
  <c r="AJ33" i="33"/>
  <c r="F44" i="34"/>
  <c r="G40" i="34"/>
  <c r="C215" i="35"/>
  <c r="C359" i="35"/>
  <c r="C387" i="35"/>
  <c r="B19" i="11"/>
  <c r="B17" i="11"/>
  <c r="B17" i="13"/>
  <c r="AP176" i="27"/>
  <c r="AP186" i="27"/>
  <c r="AQ102" i="27"/>
  <c r="AQ114" i="27"/>
  <c r="AA44" i="31"/>
  <c r="AA91" i="31"/>
  <c r="V13" i="24"/>
  <c r="Z14" i="17"/>
  <c r="L36" i="13"/>
  <c r="H25" i="55"/>
  <c r="G25" i="55"/>
  <c r="G51" i="55"/>
  <c r="G77" i="55"/>
  <c r="G25" i="54"/>
  <c r="F25" i="55"/>
  <c r="F51" i="55"/>
  <c r="F77" i="55"/>
  <c r="F25" i="54"/>
  <c r="I49" i="27"/>
  <c r="G121" i="27"/>
  <c r="Z121" i="27"/>
  <c r="Z164" i="27"/>
  <c r="I179" i="27"/>
  <c r="H69" i="31"/>
  <c r="L43" i="37"/>
  <c r="L13" i="11"/>
  <c r="K42" i="37"/>
  <c r="K68" i="11"/>
  <c r="AY66" i="31"/>
  <c r="AT11" i="25"/>
  <c r="AT117" i="27"/>
  <c r="AT114" i="27"/>
  <c r="AT121" i="27"/>
  <c r="AN44" i="31"/>
  <c r="AN91" i="31"/>
  <c r="AI13" i="24"/>
  <c r="AM14" i="17"/>
  <c r="AJ44" i="31"/>
  <c r="AJ91" i="31"/>
  <c r="AE13" i="24"/>
  <c r="AI14" i="17"/>
  <c r="X44" i="31"/>
  <c r="X91" i="31"/>
  <c r="S13" i="24"/>
  <c r="W14" i="17"/>
  <c r="C101" i="21"/>
  <c r="C45" i="21"/>
  <c r="C73" i="21"/>
  <c r="K60" i="21"/>
  <c r="C89" i="54"/>
  <c r="C34" i="54"/>
  <c r="C62" i="54"/>
  <c r="E44" i="21"/>
  <c r="H44" i="21"/>
  <c r="C53" i="35"/>
  <c r="AS121" i="27"/>
  <c r="AS117" i="27"/>
  <c r="D9" i="21"/>
  <c r="C47" i="54"/>
  <c r="C75" i="54"/>
  <c r="C20" i="55"/>
  <c r="B38" i="44"/>
  <c r="C10" i="55"/>
  <c r="C37" i="54"/>
  <c r="C65" i="54"/>
  <c r="D18" i="54"/>
  <c r="E45" i="54"/>
  <c r="D18" i="21"/>
  <c r="D12" i="21"/>
  <c r="D12" i="54"/>
  <c r="I55" i="44"/>
  <c r="H26" i="55"/>
  <c r="G26" i="21"/>
  <c r="I51" i="44"/>
  <c r="G22" i="21"/>
  <c r="G22" i="54"/>
  <c r="I47" i="44"/>
  <c r="H18" i="55"/>
  <c r="I44" i="55"/>
  <c r="I70" i="55"/>
  <c r="I18" i="54"/>
  <c r="G18" i="21"/>
  <c r="I39" i="44"/>
  <c r="G10" i="21"/>
  <c r="I35" i="44"/>
  <c r="G6" i="21"/>
  <c r="G24" i="55"/>
  <c r="F24" i="55"/>
  <c r="F50" i="55"/>
  <c r="F76" i="55"/>
  <c r="F24" i="54"/>
  <c r="J20" i="55"/>
  <c r="K20" i="55"/>
  <c r="L20" i="55"/>
  <c r="L46" i="55"/>
  <c r="L72" i="55"/>
  <c r="L20" i="54"/>
  <c r="G20" i="55"/>
  <c r="G46" i="55"/>
  <c r="G72" i="55"/>
  <c r="G20" i="54"/>
  <c r="F20" i="55"/>
  <c r="F46" i="55"/>
  <c r="F72" i="55"/>
  <c r="F20" i="54"/>
  <c r="G16" i="55"/>
  <c r="F16" i="55"/>
  <c r="F42" i="55"/>
  <c r="F68" i="55"/>
  <c r="F16" i="54"/>
  <c r="F14" i="55"/>
  <c r="F40" i="55"/>
  <c r="F66" i="55"/>
  <c r="G10" i="55"/>
  <c r="F10" i="55"/>
  <c r="F36" i="55"/>
  <c r="F62" i="55"/>
  <c r="F10" i="54"/>
  <c r="F6" i="55"/>
  <c r="F30" i="55"/>
  <c r="F56" i="55"/>
  <c r="F4" i="54"/>
  <c r="H20" i="55"/>
  <c r="H6" i="55"/>
  <c r="H32" i="55"/>
  <c r="H58" i="55"/>
  <c r="H6" i="54"/>
  <c r="H33" i="54"/>
  <c r="M20" i="55"/>
  <c r="M46" i="55"/>
  <c r="M72" i="55"/>
  <c r="J17" i="55"/>
  <c r="F26" i="55"/>
  <c r="F52" i="55"/>
  <c r="F78" i="55"/>
  <c r="F26" i="54"/>
  <c r="G26" i="55"/>
  <c r="F22" i="55"/>
  <c r="F48" i="55"/>
  <c r="F74" i="55"/>
  <c r="F22" i="54"/>
  <c r="G22" i="55"/>
  <c r="G48" i="55"/>
  <c r="G74" i="55"/>
  <c r="G18" i="55"/>
  <c r="F18" i="55"/>
  <c r="F44" i="55"/>
  <c r="F70" i="55"/>
  <c r="G12" i="55"/>
  <c r="F12" i="55"/>
  <c r="F38" i="55"/>
  <c r="F64" i="55"/>
  <c r="G8" i="55"/>
  <c r="F8" i="55"/>
  <c r="F34" i="55"/>
  <c r="F60" i="55"/>
  <c r="F8" i="54"/>
  <c r="G4" i="55"/>
  <c r="G30" i="55"/>
  <c r="G56" i="55"/>
  <c r="H12" i="55"/>
  <c r="H38" i="55"/>
  <c r="H64" i="55"/>
  <c r="I24" i="55"/>
  <c r="I20" i="55"/>
  <c r="J46" i="55"/>
  <c r="J72" i="55"/>
  <c r="I9" i="55"/>
  <c r="I35" i="55"/>
  <c r="I61" i="55"/>
  <c r="I5" i="55"/>
  <c r="J31" i="55"/>
  <c r="J57" i="55"/>
  <c r="J5" i="54"/>
  <c r="J5" i="55"/>
  <c r="K5" i="55"/>
  <c r="G7" i="55"/>
  <c r="G5" i="55"/>
  <c r="G31" i="55"/>
  <c r="G57" i="55"/>
  <c r="G5" i="54"/>
  <c r="H21" i="55"/>
  <c r="H47" i="55"/>
  <c r="H73" i="55"/>
  <c r="H21" i="54"/>
  <c r="H17" i="55"/>
  <c r="H7" i="55"/>
  <c r="I17" i="55"/>
  <c r="I43" i="55"/>
  <c r="I69" i="55"/>
  <c r="I17" i="54"/>
  <c r="G3" i="55"/>
  <c r="G29" i="55"/>
  <c r="G55" i="55"/>
  <c r="G81" i="55"/>
  <c r="H23" i="55"/>
  <c r="H19" i="55"/>
  <c r="H15" i="55"/>
  <c r="H41" i="55"/>
  <c r="H67" i="55"/>
  <c r="H9" i="55"/>
  <c r="H5" i="55"/>
  <c r="H31" i="55"/>
  <c r="H57" i="55"/>
  <c r="H5" i="54"/>
  <c r="I21" i="55"/>
  <c r="I47" i="55"/>
  <c r="I73" i="55"/>
  <c r="C43" i="55"/>
  <c r="C69" i="55"/>
  <c r="C95" i="55"/>
  <c r="C39" i="55"/>
  <c r="C65" i="55"/>
  <c r="C91" i="55"/>
  <c r="C78" i="55"/>
  <c r="C104" i="55"/>
  <c r="C52" i="55"/>
  <c r="C77" i="55"/>
  <c r="C103" i="55"/>
  <c r="C51" i="55"/>
  <c r="G57" i="54"/>
  <c r="H3" i="44"/>
  <c r="H31" i="44"/>
  <c r="E77" i="27"/>
  <c r="E70" i="35"/>
  <c r="E43" i="35"/>
  <c r="D55" i="11"/>
  <c r="E178" i="35"/>
  <c r="G29" i="21"/>
  <c r="E83" i="34"/>
  <c r="E106" i="34"/>
  <c r="D7" i="36"/>
  <c r="E175" i="34"/>
  <c r="G4" i="33"/>
  <c r="E39" i="25"/>
  <c r="E124" i="35"/>
  <c r="D7" i="37"/>
  <c r="E152" i="34"/>
  <c r="E25" i="25"/>
  <c r="D15" i="28"/>
  <c r="G2" i="21"/>
  <c r="E2" i="24"/>
  <c r="I11" i="17"/>
  <c r="E16" i="35"/>
  <c r="G57" i="21"/>
  <c r="E221" i="34"/>
  <c r="G85" i="21"/>
  <c r="E3" i="25"/>
  <c r="G29" i="54"/>
  <c r="J2" i="31"/>
  <c r="E35" i="25"/>
  <c r="E129" i="34"/>
  <c r="G26" i="33"/>
  <c r="E191" i="27"/>
  <c r="E97" i="35"/>
  <c r="J24" i="31"/>
  <c r="G85" i="54"/>
  <c r="J68" i="31"/>
  <c r="G49" i="33"/>
  <c r="E205" i="35"/>
  <c r="H123" i="32"/>
  <c r="J90" i="31"/>
  <c r="H4" i="32"/>
  <c r="H76" i="32"/>
  <c r="H100" i="32"/>
  <c r="E14" i="34"/>
  <c r="E232" i="35"/>
  <c r="H28" i="32"/>
  <c r="H52" i="32"/>
  <c r="E2" i="11"/>
  <c r="G72" i="33"/>
  <c r="E151" i="35"/>
  <c r="E15" i="27"/>
  <c r="D2" i="12"/>
  <c r="D2" i="13"/>
  <c r="E60" i="34"/>
  <c r="G2" i="54"/>
  <c r="G2" i="55"/>
  <c r="J46" i="31"/>
  <c r="E37" i="34"/>
  <c r="D52" i="28"/>
  <c r="E259" i="35"/>
  <c r="E198" i="34"/>
  <c r="E15" i="25"/>
  <c r="D33" i="28"/>
  <c r="E28" i="55"/>
  <c r="E54" i="55"/>
  <c r="E80" i="55"/>
  <c r="BB80" i="55"/>
  <c r="F45" i="21"/>
  <c r="E45" i="21"/>
  <c r="M233" i="35"/>
  <c r="K31" i="55"/>
  <c r="K57" i="55"/>
  <c r="I31" i="55"/>
  <c r="I57" i="55"/>
  <c r="I5" i="54"/>
  <c r="I32" i="54"/>
  <c r="G52" i="55"/>
  <c r="G78" i="55"/>
  <c r="G26" i="54"/>
  <c r="H46" i="55"/>
  <c r="H72" i="55"/>
  <c r="H20" i="54"/>
  <c r="G36" i="55"/>
  <c r="G62" i="55"/>
  <c r="G10" i="54"/>
  <c r="G33" i="21"/>
  <c r="H61" i="21"/>
  <c r="H89" i="21"/>
  <c r="F73" i="54"/>
  <c r="E73" i="54"/>
  <c r="C72" i="55"/>
  <c r="C98" i="55"/>
  <c r="C46" i="55"/>
  <c r="H80" i="21"/>
  <c r="F354" i="35"/>
  <c r="F353" i="35"/>
  <c r="F352" i="35"/>
  <c r="F212" i="35"/>
  <c r="F210" i="35"/>
  <c r="E17" i="34"/>
  <c r="F15" i="34"/>
  <c r="W152" i="35"/>
  <c r="H62" i="21"/>
  <c r="E32" i="54"/>
  <c r="F89" i="21"/>
  <c r="F2" i="50"/>
  <c r="F15" i="50"/>
  <c r="E2" i="15"/>
  <c r="H8" i="56"/>
  <c r="I8" i="56"/>
  <c r="J8" i="56"/>
  <c r="K8" i="56"/>
  <c r="L8" i="56"/>
  <c r="M8" i="56"/>
  <c r="N8" i="56"/>
  <c r="D2" i="16"/>
  <c r="I4" i="17"/>
  <c r="J39" i="44"/>
  <c r="H10" i="55"/>
  <c r="H36" i="55"/>
  <c r="H62" i="55"/>
  <c r="H10" i="54"/>
  <c r="H10" i="21"/>
  <c r="H33" i="55"/>
  <c r="H59" i="55"/>
  <c r="J43" i="55"/>
  <c r="J69" i="55"/>
  <c r="G42" i="55"/>
  <c r="G68" i="55"/>
  <c r="K46" i="55"/>
  <c r="K72" i="55"/>
  <c r="K20" i="54"/>
  <c r="J35" i="44"/>
  <c r="H6" i="21"/>
  <c r="J51" i="44"/>
  <c r="H22" i="55"/>
  <c r="H48" i="55"/>
  <c r="H74" i="55"/>
  <c r="H22" i="21"/>
  <c r="F39" i="21"/>
  <c r="G39" i="21"/>
  <c r="E39" i="21"/>
  <c r="I72" i="21"/>
  <c r="I100" i="21"/>
  <c r="H100" i="21"/>
  <c r="H51" i="55"/>
  <c r="H77" i="55"/>
  <c r="G80" i="21"/>
  <c r="G108" i="21"/>
  <c r="F108" i="21"/>
  <c r="F31" i="21"/>
  <c r="E31" i="21"/>
  <c r="F37" i="21"/>
  <c r="E37" i="21"/>
  <c r="H206" i="35"/>
  <c r="G109" i="34"/>
  <c r="H107" i="34"/>
  <c r="I82" i="11"/>
  <c r="H41" i="13"/>
  <c r="F67" i="54"/>
  <c r="E39" i="54"/>
  <c r="E67" i="54"/>
  <c r="E89" i="21"/>
  <c r="J47" i="44"/>
  <c r="H18" i="21"/>
  <c r="J55" i="44"/>
  <c r="H26" i="21"/>
  <c r="D17" i="34"/>
  <c r="C2" i="18"/>
  <c r="H4" i="17"/>
  <c r="G34" i="55"/>
  <c r="G60" i="55"/>
  <c r="G38" i="55"/>
  <c r="G64" i="55"/>
  <c r="G12" i="54"/>
  <c r="G44" i="55"/>
  <c r="G70" i="55"/>
  <c r="G18" i="54"/>
  <c r="F32" i="55"/>
  <c r="F58" i="55"/>
  <c r="G32" i="55"/>
  <c r="G58" i="55"/>
  <c r="G6" i="54"/>
  <c r="G50" i="55"/>
  <c r="G76" i="55"/>
  <c r="G37" i="21"/>
  <c r="H65" i="21"/>
  <c r="G45" i="21"/>
  <c r="H73" i="21"/>
  <c r="H101" i="21"/>
  <c r="G53" i="21"/>
  <c r="H81" i="21"/>
  <c r="C62" i="55"/>
  <c r="C88" i="55"/>
  <c r="C36" i="55"/>
  <c r="F36" i="21"/>
  <c r="E36" i="21"/>
  <c r="G36" i="21"/>
  <c r="F72" i="21"/>
  <c r="E72" i="21"/>
  <c r="I60" i="21"/>
  <c r="J60" i="21"/>
  <c r="F86" i="33"/>
  <c r="G61" i="34"/>
  <c r="H61" i="34"/>
  <c r="F67" i="34"/>
  <c r="U179" i="35"/>
  <c r="G60" i="21"/>
  <c r="G62" i="21"/>
  <c r="G90" i="21"/>
  <c r="F90" i="21"/>
  <c r="E33" i="54"/>
  <c r="E61" i="54"/>
  <c r="F61" i="54"/>
  <c r="E39" i="50"/>
  <c r="E45" i="50"/>
  <c r="F3" i="45"/>
  <c r="H85" i="54"/>
  <c r="F77" i="27"/>
  <c r="H29" i="21"/>
  <c r="F221" i="34"/>
  <c r="E33" i="28"/>
  <c r="F2" i="24"/>
  <c r="J11" i="17"/>
  <c r="F175" i="34"/>
  <c r="I123" i="32"/>
  <c r="K90" i="31"/>
  <c r="F124" i="35"/>
  <c r="H26" i="33"/>
  <c r="I3" i="44"/>
  <c r="I31" i="44"/>
  <c r="F83" i="34"/>
  <c r="F106" i="34"/>
  <c r="F97" i="35"/>
  <c r="F15" i="25"/>
  <c r="F232" i="35"/>
  <c r="F3" i="25"/>
  <c r="K24" i="31"/>
  <c r="H2" i="54"/>
  <c r="H2" i="55"/>
  <c r="F25" i="25"/>
  <c r="I4" i="32"/>
  <c r="I76" i="32"/>
  <c r="I100" i="32"/>
  <c r="F43" i="35"/>
  <c r="F16" i="35"/>
  <c r="K46" i="31"/>
  <c r="F39" i="25"/>
  <c r="H29" i="54"/>
  <c r="F35" i="25"/>
  <c r="F191" i="27"/>
  <c r="F198" i="34"/>
  <c r="F2" i="11"/>
  <c r="H85" i="21"/>
  <c r="H72" i="33"/>
  <c r="F205" i="35"/>
  <c r="H57" i="54"/>
  <c r="F60" i="34"/>
  <c r="K68" i="31"/>
  <c r="F14" i="34"/>
  <c r="H2" i="21"/>
  <c r="E7" i="36"/>
  <c r="H49" i="33"/>
  <c r="F152" i="34"/>
  <c r="E55" i="11"/>
  <c r="H4" i="33"/>
  <c r="H57" i="21"/>
  <c r="F178" i="35"/>
  <c r="E7" i="37"/>
  <c r="E2" i="12"/>
  <c r="G3" i="45"/>
  <c r="E52" i="28"/>
  <c r="I28" i="32"/>
  <c r="I52" i="32"/>
  <c r="K2" i="31"/>
  <c r="F259" i="35"/>
  <c r="F70" i="35"/>
  <c r="F37" i="34"/>
  <c r="F129" i="34"/>
  <c r="F151" i="35"/>
  <c r="F15" i="27"/>
  <c r="E15" i="28"/>
  <c r="K55" i="44"/>
  <c r="I26" i="21"/>
  <c r="I26" i="55"/>
  <c r="I52" i="55"/>
  <c r="I78" i="55"/>
  <c r="K35" i="44"/>
  <c r="I6" i="21"/>
  <c r="I6" i="55"/>
  <c r="I32" i="55"/>
  <c r="I58" i="55"/>
  <c r="I6" i="54"/>
  <c r="F65" i="21"/>
  <c r="E65" i="21"/>
  <c r="E93" i="21"/>
  <c r="G59" i="21"/>
  <c r="E89" i="54"/>
  <c r="G63" i="34"/>
  <c r="E100" i="21"/>
  <c r="H64" i="21"/>
  <c r="G64" i="21"/>
  <c r="D20" i="34"/>
  <c r="D18" i="34"/>
  <c r="H45" i="21"/>
  <c r="I73" i="21"/>
  <c r="I206" i="35"/>
  <c r="G65" i="21"/>
  <c r="G93" i="21"/>
  <c r="F93" i="21"/>
  <c r="F67" i="21"/>
  <c r="E67" i="21"/>
  <c r="E95" i="21"/>
  <c r="K39" i="44"/>
  <c r="I10" i="21"/>
  <c r="I10" i="55"/>
  <c r="I36" i="55"/>
  <c r="I62" i="55"/>
  <c r="I10" i="54"/>
  <c r="X152" i="35"/>
  <c r="E20" i="34"/>
  <c r="N233" i="35"/>
  <c r="K51" i="44"/>
  <c r="I22" i="21"/>
  <c r="I22" i="55"/>
  <c r="I48" i="55"/>
  <c r="I74" i="55"/>
  <c r="I22" i="54"/>
  <c r="F100" i="21"/>
  <c r="G100" i="21"/>
  <c r="F64" i="21"/>
  <c r="F92" i="21"/>
  <c r="E64" i="21"/>
  <c r="E92" i="21"/>
  <c r="I18" i="21"/>
  <c r="K47" i="44"/>
  <c r="I18" i="55"/>
  <c r="I41" i="13"/>
  <c r="J82" i="11"/>
  <c r="I107" i="34"/>
  <c r="H67" i="21"/>
  <c r="E2" i="49"/>
  <c r="E60" i="54"/>
  <c r="E73" i="21"/>
  <c r="F101" i="21"/>
  <c r="E101" i="21"/>
  <c r="F73" i="21"/>
  <c r="G15" i="34"/>
  <c r="V179" i="35"/>
  <c r="H53" i="21"/>
  <c r="I81" i="21"/>
  <c r="G112" i="34"/>
  <c r="G110" i="34"/>
  <c r="E59" i="21"/>
  <c r="E87" i="21"/>
  <c r="F59" i="21"/>
  <c r="G67" i="21"/>
  <c r="G95" i="21"/>
  <c r="F95" i="21"/>
  <c r="H33" i="21"/>
  <c r="I61" i="21"/>
  <c r="H37" i="21"/>
  <c r="H93" i="21"/>
  <c r="I65" i="21"/>
  <c r="G2" i="50"/>
  <c r="G15" i="50"/>
  <c r="E2" i="16"/>
  <c r="F2" i="49"/>
  <c r="E2" i="18"/>
  <c r="F60" i="54"/>
  <c r="E101" i="54"/>
  <c r="G73" i="21"/>
  <c r="G101" i="21"/>
  <c r="I29" i="54"/>
  <c r="L68" i="31"/>
  <c r="L2" i="31"/>
  <c r="G16" i="35"/>
  <c r="G259" i="35"/>
  <c r="G15" i="25"/>
  <c r="I49" i="33"/>
  <c r="I4" i="33"/>
  <c r="G2" i="11"/>
  <c r="F7" i="37"/>
  <c r="G97" i="35"/>
  <c r="G129" i="34"/>
  <c r="G178" i="35"/>
  <c r="F15" i="28"/>
  <c r="I85" i="54"/>
  <c r="G2" i="24"/>
  <c r="K11" i="17"/>
  <c r="G221" i="34"/>
  <c r="G43" i="35"/>
  <c r="G151" i="35"/>
  <c r="F52" i="28"/>
  <c r="I57" i="21"/>
  <c r="G205" i="35"/>
  <c r="G175" i="34"/>
  <c r="I85" i="21"/>
  <c r="G124" i="35"/>
  <c r="G232" i="35"/>
  <c r="I2" i="54"/>
  <c r="I2" i="55"/>
  <c r="J28" i="32"/>
  <c r="J52" i="32"/>
  <c r="G77" i="27"/>
  <c r="G70" i="35"/>
  <c r="G25" i="25"/>
  <c r="F7" i="36"/>
  <c r="G35" i="25"/>
  <c r="J3" i="44"/>
  <c r="J31" i="44"/>
  <c r="I72" i="33"/>
  <c r="G15" i="27"/>
  <c r="G60" i="34"/>
  <c r="J123" i="32"/>
  <c r="G191" i="27"/>
  <c r="J4" i="32"/>
  <c r="J76" i="32"/>
  <c r="J100" i="32"/>
  <c r="F55" i="11"/>
  <c r="L46" i="31"/>
  <c r="G152" i="34"/>
  <c r="F33" i="28"/>
  <c r="G3" i="25"/>
  <c r="G14" i="34"/>
  <c r="G37" i="34"/>
  <c r="L24" i="31"/>
  <c r="G198" i="34"/>
  <c r="G39" i="25"/>
  <c r="I29" i="21"/>
  <c r="F2" i="12"/>
  <c r="G83" i="34"/>
  <c r="G106" i="34"/>
  <c r="I2" i="21"/>
  <c r="I26" i="33"/>
  <c r="L90" i="31"/>
  <c r="I57" i="54"/>
  <c r="K82" i="11"/>
  <c r="J41" i="13"/>
  <c r="L47" i="44"/>
  <c r="J18" i="21"/>
  <c r="J18" i="55"/>
  <c r="J44" i="55"/>
  <c r="J70" i="55"/>
  <c r="J18" i="54"/>
  <c r="L51" i="44"/>
  <c r="J22" i="21"/>
  <c r="J22" i="55"/>
  <c r="J48" i="55"/>
  <c r="J74" i="55"/>
  <c r="J22" i="54"/>
  <c r="J65" i="21"/>
  <c r="I37" i="21"/>
  <c r="I93" i="21"/>
  <c r="J206" i="35"/>
  <c r="G92" i="21"/>
  <c r="L35" i="44"/>
  <c r="J6" i="21"/>
  <c r="J6" i="55"/>
  <c r="J32" i="55"/>
  <c r="J58" i="55"/>
  <c r="J6" i="54"/>
  <c r="I61" i="54"/>
  <c r="H109" i="21"/>
  <c r="H15" i="34"/>
  <c r="J107" i="34"/>
  <c r="I45" i="21"/>
  <c r="O233" i="35"/>
  <c r="Y152" i="35"/>
  <c r="L39" i="44"/>
  <c r="J10" i="21"/>
  <c r="J10" i="55"/>
  <c r="J36" i="55"/>
  <c r="J62" i="55"/>
  <c r="J10" i="54"/>
  <c r="G66" i="34"/>
  <c r="G64" i="34"/>
  <c r="F87" i="21"/>
  <c r="J60" i="54"/>
  <c r="W179" i="35"/>
  <c r="X179" i="35"/>
  <c r="Y179" i="35"/>
  <c r="Z179" i="35"/>
  <c r="AA179" i="35"/>
  <c r="AB179" i="35"/>
  <c r="AC179" i="35"/>
  <c r="AD179" i="35"/>
  <c r="AE179" i="35"/>
  <c r="AF179" i="35"/>
  <c r="AG179" i="35"/>
  <c r="AH179" i="35"/>
  <c r="AI179" i="35"/>
  <c r="AJ179" i="35"/>
  <c r="AK179" i="35"/>
  <c r="AL179" i="35"/>
  <c r="AM179" i="35"/>
  <c r="AN179" i="35"/>
  <c r="AO179" i="35"/>
  <c r="E18" i="34"/>
  <c r="D19" i="34"/>
  <c r="I53" i="21"/>
  <c r="I26" i="54"/>
  <c r="E88" i="54"/>
  <c r="I33" i="21"/>
  <c r="L55" i="44"/>
  <c r="J26" i="55"/>
  <c r="J52" i="55"/>
  <c r="J78" i="55"/>
  <c r="J26" i="21"/>
  <c r="I80" i="55"/>
  <c r="I28" i="55"/>
  <c r="I54" i="55"/>
  <c r="J26" i="33"/>
  <c r="K4" i="32"/>
  <c r="K76" i="32"/>
  <c r="K100" i="32"/>
  <c r="J85" i="54"/>
  <c r="H15" i="27"/>
  <c r="M46" i="31"/>
  <c r="G52" i="28"/>
  <c r="H77" i="27"/>
  <c r="H39" i="25"/>
  <c r="H83" i="34"/>
  <c r="H106" i="34"/>
  <c r="K123" i="32"/>
  <c r="J49" i="33"/>
  <c r="J2" i="21"/>
  <c r="H2" i="24"/>
  <c r="L11" i="17"/>
  <c r="H3" i="25"/>
  <c r="H16" i="35"/>
  <c r="K28" i="32"/>
  <c r="K52" i="32"/>
  <c r="J57" i="21"/>
  <c r="J29" i="54"/>
  <c r="G55" i="11"/>
  <c r="H205" i="35"/>
  <c r="H129" i="34"/>
  <c r="J85" i="21"/>
  <c r="H259" i="35"/>
  <c r="H198" i="34"/>
  <c r="H152" i="34"/>
  <c r="H124" i="35"/>
  <c r="H14" i="34"/>
  <c r="J29" i="21"/>
  <c r="J57" i="54"/>
  <c r="G2" i="12"/>
  <c r="G2" i="13"/>
  <c r="G7" i="37"/>
  <c r="H70" i="35"/>
  <c r="M24" i="31"/>
  <c r="G7" i="36"/>
  <c r="H15" i="25"/>
  <c r="H2" i="11"/>
  <c r="I14" i="34"/>
  <c r="H60" i="34"/>
  <c r="J2" i="54"/>
  <c r="J2" i="55"/>
  <c r="M2" i="31"/>
  <c r="H35" i="25"/>
  <c r="H221" i="34"/>
  <c r="M68" i="31"/>
  <c r="H97" i="35"/>
  <c r="J4" i="33"/>
  <c r="H25" i="25"/>
  <c r="H151" i="35"/>
  <c r="H37" i="34"/>
  <c r="H178" i="35"/>
  <c r="H191" i="27"/>
  <c r="G15" i="28"/>
  <c r="H175" i="34"/>
  <c r="M90" i="31"/>
  <c r="G33" i="28"/>
  <c r="H43" i="35"/>
  <c r="K3" i="44"/>
  <c r="K31" i="44"/>
  <c r="J72" i="33"/>
  <c r="H232" i="35"/>
  <c r="J81" i="21"/>
  <c r="M35" i="44"/>
  <c r="K6" i="21"/>
  <c r="K33" i="21"/>
  <c r="K6" i="55"/>
  <c r="K32" i="55"/>
  <c r="K58" i="55"/>
  <c r="K6" i="54"/>
  <c r="K206" i="35"/>
  <c r="J53" i="21"/>
  <c r="K81" i="21"/>
  <c r="M55" i="44"/>
  <c r="K26" i="21"/>
  <c r="K26" i="55"/>
  <c r="K52" i="55"/>
  <c r="K78" i="55"/>
  <c r="K26" i="54"/>
  <c r="J61" i="21"/>
  <c r="E19" i="34"/>
  <c r="E21" i="34"/>
  <c r="F17" i="34"/>
  <c r="I15" i="34"/>
  <c r="M51" i="44"/>
  <c r="K22" i="55"/>
  <c r="K48" i="55"/>
  <c r="K74" i="55"/>
  <c r="K22" i="21"/>
  <c r="J45" i="21"/>
  <c r="K73" i="21"/>
  <c r="J37" i="21"/>
  <c r="K65" i="21"/>
  <c r="J93" i="21"/>
  <c r="K107" i="34"/>
  <c r="I37" i="54"/>
  <c r="J65" i="54"/>
  <c r="M47" i="44"/>
  <c r="K18" i="21"/>
  <c r="K18" i="55"/>
  <c r="K44" i="55"/>
  <c r="K70" i="55"/>
  <c r="K18" i="54"/>
  <c r="K41" i="13"/>
  <c r="L82" i="11"/>
  <c r="M39" i="44"/>
  <c r="K10" i="55"/>
  <c r="K36" i="55"/>
  <c r="K62" i="55"/>
  <c r="K10" i="54"/>
  <c r="K10" i="21"/>
  <c r="Z152" i="35"/>
  <c r="P233" i="35"/>
  <c r="I45" i="54"/>
  <c r="J73" i="54"/>
  <c r="J33" i="21"/>
  <c r="K61" i="21"/>
  <c r="K29" i="54"/>
  <c r="I15" i="27"/>
  <c r="L123" i="32"/>
  <c r="I37" i="34"/>
  <c r="I221" i="34"/>
  <c r="K2" i="54"/>
  <c r="K2" i="55"/>
  <c r="I43" i="35"/>
  <c r="K57" i="21"/>
  <c r="K85" i="21"/>
  <c r="N68" i="31"/>
  <c r="I178" i="35"/>
  <c r="L4" i="32"/>
  <c r="L76" i="32"/>
  <c r="L100" i="32"/>
  <c r="I70" i="35"/>
  <c r="H2" i="12"/>
  <c r="J3" i="45"/>
  <c r="N2" i="31"/>
  <c r="K85" i="54"/>
  <c r="I3" i="25"/>
  <c r="I16" i="35"/>
  <c r="I205" i="35"/>
  <c r="H7" i="37"/>
  <c r="H55" i="11"/>
  <c r="I83" i="34"/>
  <c r="I106" i="34"/>
  <c r="K72" i="33"/>
  <c r="N46" i="31"/>
  <c r="I35" i="25"/>
  <c r="I151" i="35"/>
  <c r="H15" i="28"/>
  <c r="I39" i="25"/>
  <c r="L10" i="55"/>
  <c r="L36" i="55"/>
  <c r="L62" i="55"/>
  <c r="K45" i="21"/>
  <c r="L107" i="34"/>
  <c r="N55" i="44"/>
  <c r="M26" i="21"/>
  <c r="L26" i="21"/>
  <c r="L26" i="55"/>
  <c r="L52" i="55"/>
  <c r="L78" i="55"/>
  <c r="L26" i="54"/>
  <c r="L61" i="21"/>
  <c r="L18" i="21"/>
  <c r="L45" i="21"/>
  <c r="N51" i="44"/>
  <c r="L22" i="21"/>
  <c r="L22" i="55"/>
  <c r="L6" i="21"/>
  <c r="Q233" i="35"/>
  <c r="R233" i="35"/>
  <c r="S233" i="35"/>
  <c r="T233" i="35"/>
  <c r="K37" i="21"/>
  <c r="L206" i="35"/>
  <c r="AA152" i="35"/>
  <c r="L41" i="13"/>
  <c r="M82" i="11"/>
  <c r="J15" i="34"/>
  <c r="K15" i="34"/>
  <c r="M73" i="21"/>
  <c r="B78" i="15"/>
  <c r="M41" i="13"/>
  <c r="N82" i="11"/>
  <c r="AB152" i="35"/>
  <c r="O51" i="44"/>
  <c r="M22" i="21"/>
  <c r="M22" i="55"/>
  <c r="M48" i="55"/>
  <c r="M74" i="55"/>
  <c r="M22" i="54"/>
  <c r="L53" i="21"/>
  <c r="M206" i="35"/>
  <c r="O55" i="44"/>
  <c r="N26" i="55"/>
  <c r="M107" i="34"/>
  <c r="L15" i="34"/>
  <c r="M15" i="34"/>
  <c r="N107" i="34"/>
  <c r="M53" i="21"/>
  <c r="AC152" i="35"/>
  <c r="O82" i="11"/>
  <c r="P82" i="11"/>
  <c r="P41" i="13"/>
  <c r="N41" i="13"/>
  <c r="P55" i="44"/>
  <c r="N26" i="21"/>
  <c r="N206" i="35"/>
  <c r="L53" i="54"/>
  <c r="O107" i="34"/>
  <c r="AD152" i="35"/>
  <c r="AE152" i="35"/>
  <c r="AF152" i="35"/>
  <c r="O206" i="35"/>
  <c r="O41" i="13"/>
  <c r="P206" i="35"/>
  <c r="U233" i="35"/>
  <c r="V233" i="35"/>
  <c r="W233" i="35"/>
  <c r="X233" i="35"/>
  <c r="Y233" i="35"/>
  <c r="Z233" i="35"/>
  <c r="N15" i="34"/>
  <c r="Q82" i="11"/>
  <c r="R82" i="11"/>
  <c r="P107" i="34"/>
  <c r="Q107" i="34"/>
  <c r="R107" i="34"/>
  <c r="O15" i="34"/>
  <c r="P15" i="34"/>
  <c r="Q41" i="13"/>
  <c r="Q206" i="35"/>
  <c r="R206" i="35"/>
  <c r="S206" i="35"/>
  <c r="T206" i="35"/>
  <c r="U206" i="35"/>
  <c r="V206" i="35"/>
  <c r="R41" i="13"/>
  <c r="S82" i="11"/>
  <c r="AG152" i="35"/>
  <c r="AH152" i="35"/>
  <c r="AI152" i="35"/>
  <c r="S107" i="34"/>
  <c r="T107" i="34"/>
  <c r="U107" i="34"/>
  <c r="V107" i="34"/>
  <c r="W107" i="34"/>
  <c r="X107" i="34"/>
  <c r="Y107" i="34"/>
  <c r="Z107" i="34"/>
  <c r="AA107" i="34"/>
  <c r="AB107" i="34"/>
  <c r="AC107" i="34"/>
  <c r="AD107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AI15" i="34"/>
  <c r="AJ15" i="34"/>
  <c r="AK15" i="34"/>
  <c r="AL15" i="34"/>
  <c r="AM15" i="34"/>
  <c r="AN15" i="34"/>
  <c r="AO15" i="34"/>
  <c r="AP15" i="34"/>
  <c r="AQ15" i="34"/>
  <c r="AR15" i="34"/>
  <c r="AS15" i="34"/>
  <c r="AT15" i="34"/>
  <c r="AU15" i="34"/>
  <c r="AV15" i="34"/>
  <c r="AW15" i="34"/>
  <c r="AX15" i="34"/>
  <c r="AY15" i="34"/>
  <c r="W206" i="35"/>
  <c r="X206" i="35"/>
  <c r="Y206" i="35"/>
  <c r="Z206" i="35"/>
  <c r="AA206" i="35"/>
  <c r="AB206" i="35"/>
  <c r="AC206" i="35"/>
  <c r="AD206" i="35"/>
  <c r="AE206" i="35"/>
  <c r="AF206" i="35"/>
  <c r="AG206" i="35"/>
  <c r="AH206" i="35"/>
  <c r="AI206" i="35"/>
  <c r="AJ206" i="35"/>
  <c r="AK206" i="35"/>
  <c r="AL206" i="35"/>
  <c r="AM206" i="35"/>
  <c r="AN206" i="35"/>
  <c r="AO206" i="35"/>
  <c r="AP206" i="35"/>
  <c r="AQ206" i="35"/>
  <c r="AR206" i="35"/>
  <c r="AS206" i="35"/>
  <c r="AT206" i="35"/>
  <c r="AU206" i="35"/>
  <c r="AV206" i="35"/>
  <c r="AW206" i="35"/>
  <c r="AX206" i="35"/>
  <c r="AJ152" i="35"/>
  <c r="AK152" i="35"/>
  <c r="AL152" i="35"/>
  <c r="AM152" i="35"/>
  <c r="AN152" i="35"/>
  <c r="AO152" i="35"/>
  <c r="AP152" i="35"/>
  <c r="AQ152" i="35"/>
  <c r="AA233" i="35"/>
  <c r="AB233" i="35"/>
  <c r="AC233" i="35"/>
  <c r="AD233" i="35"/>
  <c r="AE233" i="35"/>
  <c r="AF233" i="35"/>
  <c r="AG233" i="35"/>
  <c r="AH233" i="35"/>
  <c r="AI233" i="35"/>
  <c r="AJ233" i="35"/>
  <c r="AK233" i="35"/>
  <c r="AL233" i="35"/>
  <c r="AP179" i="35"/>
  <c r="AQ179" i="35"/>
  <c r="AR179" i="35"/>
  <c r="AS179" i="35"/>
  <c r="AT179" i="35"/>
  <c r="AU179" i="35"/>
  <c r="AV179" i="35"/>
  <c r="AW179" i="35"/>
  <c r="AX179" i="35"/>
  <c r="AR152" i="35"/>
  <c r="AS152" i="35"/>
  <c r="AT152" i="35"/>
  <c r="AU152" i="35"/>
  <c r="AV152" i="35"/>
  <c r="AW152" i="35"/>
  <c r="AX152" i="35"/>
  <c r="AE107" i="34"/>
  <c r="AF107" i="34"/>
  <c r="AG107" i="34"/>
  <c r="AH107" i="34"/>
  <c r="AI107" i="34"/>
  <c r="AJ107" i="34"/>
  <c r="AK107" i="34"/>
  <c r="AL107" i="34"/>
  <c r="AM233" i="35"/>
  <c r="AN233" i="35"/>
  <c r="AO233" i="35"/>
  <c r="AP233" i="35"/>
  <c r="AQ233" i="35"/>
  <c r="AR233" i="35"/>
  <c r="AS233" i="35"/>
  <c r="AT233" i="35"/>
  <c r="AU233" i="35"/>
  <c r="AV233" i="35"/>
  <c r="AW233" i="35"/>
  <c r="AX233" i="35"/>
  <c r="AM107" i="34"/>
  <c r="AN107" i="34"/>
  <c r="AO107" i="34"/>
  <c r="AP107" i="34"/>
  <c r="AQ107" i="34"/>
  <c r="AR107" i="34"/>
  <c r="AS107" i="34"/>
  <c r="AT107" i="34"/>
  <c r="AU107" i="34"/>
  <c r="AV107" i="34"/>
  <c r="AW107" i="34"/>
  <c r="AX107" i="34"/>
  <c r="AY107" i="34"/>
  <c r="BF23" i="32"/>
  <c r="BF19" i="32"/>
  <c r="BF15" i="32"/>
  <c r="BF10" i="32"/>
  <c r="BE23" i="32"/>
  <c r="BE19" i="32"/>
  <c r="BE15" i="32"/>
  <c r="BE10" i="32"/>
  <c r="E34" i="32"/>
  <c r="BF22" i="32"/>
  <c r="BF18" i="32"/>
  <c r="BF14" i="32"/>
  <c r="BF9" i="32"/>
  <c r="BE22" i="32"/>
  <c r="BE18" i="32"/>
  <c r="BE14" i="32"/>
  <c r="BE9" i="32"/>
  <c r="BC12" i="32"/>
  <c r="BC23" i="32"/>
  <c r="BC21" i="32"/>
  <c r="BC19" i="32"/>
  <c r="BC17" i="32"/>
  <c r="BC15" i="32"/>
  <c r="BC13" i="32"/>
  <c r="BC10" i="32"/>
  <c r="G47" i="32"/>
  <c r="BD23" i="32"/>
  <c r="BD19" i="32"/>
  <c r="BD15" i="32"/>
  <c r="BD10" i="32"/>
  <c r="BD22" i="32"/>
  <c r="BD18" i="32"/>
  <c r="BD14" i="32"/>
  <c r="BD11" i="32"/>
  <c r="H45" i="32"/>
  <c r="H31" i="32"/>
  <c r="BF12" i="32"/>
  <c r="BF21" i="32"/>
  <c r="BF17" i="32"/>
  <c r="BF13" i="32"/>
  <c r="BE12" i="32"/>
  <c r="BE21" i="32"/>
  <c r="BE17" i="32"/>
  <c r="BE13" i="32"/>
  <c r="E100" i="32"/>
  <c r="E52" i="32"/>
  <c r="BF20" i="32"/>
  <c r="BF16" i="32"/>
  <c r="BF11" i="32"/>
  <c r="BE20" i="32"/>
  <c r="BE16" i="32"/>
  <c r="BE11" i="32"/>
  <c r="AP37" i="32"/>
  <c r="BC22" i="32"/>
  <c r="BC20" i="32"/>
  <c r="BC18" i="32"/>
  <c r="BC16" i="32"/>
  <c r="BC14" i="32"/>
  <c r="BC11" i="32"/>
  <c r="BC24" i="32"/>
  <c r="G33" i="32"/>
  <c r="BC9" i="32"/>
  <c r="E103" i="32"/>
  <c r="E55" i="32"/>
  <c r="E108" i="32"/>
  <c r="E60" i="32"/>
  <c r="E115" i="32"/>
  <c r="E67" i="32"/>
  <c r="E106" i="32"/>
  <c r="E58" i="32"/>
  <c r="E113" i="32"/>
  <c r="E65" i="32"/>
  <c r="E114" i="32"/>
  <c r="E66" i="32"/>
  <c r="F38" i="32"/>
  <c r="E102" i="32"/>
  <c r="E54" i="32"/>
  <c r="E101" i="32"/>
  <c r="F35" i="32"/>
  <c r="F33" i="32"/>
  <c r="X24" i="32"/>
  <c r="H36" i="32"/>
  <c r="I45" i="32"/>
  <c r="V41" i="32"/>
  <c r="I37" i="32"/>
  <c r="I31" i="32"/>
  <c r="G45" i="32"/>
  <c r="G41" i="32"/>
  <c r="G29" i="32"/>
  <c r="F36" i="32"/>
  <c r="I36" i="32"/>
  <c r="G34" i="32"/>
  <c r="F41" i="32"/>
  <c r="AP31" i="32"/>
  <c r="G37" i="32"/>
  <c r="F37" i="32"/>
  <c r="G31" i="32"/>
  <c r="F45" i="32"/>
  <c r="I41" i="32"/>
  <c r="G36" i="32"/>
  <c r="H37" i="32"/>
  <c r="F39" i="32"/>
  <c r="K44" i="32"/>
  <c r="J39" i="32"/>
  <c r="H32" i="32"/>
  <c r="G40" i="32"/>
  <c r="E45" i="32"/>
  <c r="F47" i="32"/>
  <c r="G39" i="32"/>
  <c r="F43" i="32"/>
  <c r="F138" i="32"/>
  <c r="AB37" i="32"/>
  <c r="AE40" i="32"/>
  <c r="AQ35" i="32"/>
  <c r="AE43" i="32"/>
  <c r="AX34" i="32"/>
  <c r="BF6" i="32"/>
  <c r="S24" i="32"/>
  <c r="X38" i="32"/>
  <c r="X44" i="32"/>
  <c r="S37" i="32"/>
  <c r="F128" i="32"/>
  <c r="F30" i="32"/>
  <c r="F54" i="32"/>
  <c r="G54" i="32"/>
  <c r="AR24" i="32"/>
  <c r="AW36" i="32"/>
  <c r="AQ45" i="32"/>
  <c r="AD41" i="32"/>
  <c r="AQ37" i="32"/>
  <c r="AM31" i="32"/>
  <c r="V32" i="32"/>
  <c r="T44" i="32"/>
  <c r="AT40" i="32"/>
  <c r="AX35" i="32"/>
  <c r="I30" i="32"/>
  <c r="Q47" i="32"/>
  <c r="X43" i="32"/>
  <c r="AU34" i="32"/>
  <c r="T29" i="32"/>
  <c r="AG46" i="32"/>
  <c r="AU42" i="32"/>
  <c r="AB33" i="32"/>
  <c r="G35" i="32"/>
  <c r="R37" i="32"/>
  <c r="J46" i="32"/>
  <c r="AV33" i="32"/>
  <c r="E35" i="32"/>
  <c r="H47" i="32"/>
  <c r="AT42" i="32"/>
  <c r="AU31" i="32"/>
  <c r="AJ38" i="32"/>
  <c r="V33" i="32"/>
  <c r="AE34" i="32"/>
  <c r="AQ33" i="32"/>
  <c r="P30" i="32"/>
  <c r="K38" i="32"/>
  <c r="N46" i="32"/>
  <c r="G30" i="32"/>
  <c r="I46" i="32"/>
  <c r="AH36" i="32"/>
  <c r="H33" i="32"/>
  <c r="AJ45" i="32"/>
  <c r="T43" i="32"/>
  <c r="T38" i="32"/>
  <c r="AW37" i="32"/>
  <c r="AV47" i="32"/>
  <c r="AS42" i="32"/>
  <c r="F40" i="32"/>
  <c r="BF5" i="32"/>
  <c r="H35" i="32"/>
  <c r="O37" i="32"/>
  <c r="E33" i="32"/>
  <c r="E57" i="32"/>
  <c r="AW43" i="32"/>
  <c r="AP35" i="32"/>
  <c r="L36" i="32"/>
  <c r="K39" i="32"/>
  <c r="AP32" i="32"/>
  <c r="W32" i="32"/>
  <c r="T41" i="32"/>
  <c r="AY24" i="32"/>
  <c r="AW24" i="32"/>
  <c r="BF8" i="32"/>
  <c r="BF7" i="32"/>
  <c r="AN24" i="32"/>
  <c r="AL24" i="32"/>
  <c r="AJ24" i="32"/>
  <c r="AI24" i="32"/>
  <c r="BE8" i="32"/>
  <c r="AE24" i="32"/>
  <c r="AA24" i="32"/>
  <c r="Y24" i="32"/>
  <c r="W24" i="32"/>
  <c r="BD8" i="32"/>
  <c r="R24" i="32"/>
  <c r="P24" i="32"/>
  <c r="I24" i="32"/>
  <c r="N35" i="32"/>
  <c r="J35" i="32"/>
  <c r="T35" i="32"/>
  <c r="Y39" i="32"/>
  <c r="U35" i="32"/>
  <c r="O42" i="32"/>
  <c r="AZ45" i="32"/>
  <c r="V43" i="32"/>
  <c r="AB44" i="32"/>
  <c r="AA34" i="32"/>
  <c r="AH41" i="32"/>
  <c r="AQ44" i="32"/>
  <c r="AK42" i="32"/>
  <c r="AE39" i="32"/>
  <c r="AL43" i="32"/>
  <c r="AW35" i="32"/>
  <c r="AA31" i="32"/>
  <c r="AZ29" i="32"/>
  <c r="F42" i="32"/>
  <c r="E40" i="32"/>
  <c r="E64" i="32"/>
  <c r="AJ36" i="32"/>
  <c r="L35" i="32"/>
  <c r="H40" i="32"/>
  <c r="Q45" i="32"/>
  <c r="R34" i="32"/>
  <c r="AZ35" i="32"/>
  <c r="N47" i="32"/>
  <c r="U34" i="32"/>
  <c r="E38" i="32"/>
  <c r="AZ44" i="32"/>
  <c r="G43" i="32"/>
  <c r="BC28" i="32"/>
  <c r="BC52" i="32"/>
  <c r="BA24" i="32"/>
  <c r="AZ24" i="32"/>
  <c r="AX24" i="32"/>
  <c r="AV24" i="32"/>
  <c r="AU24" i="32"/>
  <c r="AT24" i="32"/>
  <c r="AS24" i="32"/>
  <c r="AQ24" i="32"/>
  <c r="AO24" i="32"/>
  <c r="AM24" i="32"/>
  <c r="AK24" i="32"/>
  <c r="AH24" i="32"/>
  <c r="BE6" i="32"/>
  <c r="BE5" i="32"/>
  <c r="AF24" i="32"/>
  <c r="BE7" i="32"/>
  <c r="AC24" i="32"/>
  <c r="AB24" i="32"/>
  <c r="Z24" i="32"/>
  <c r="V24" i="32"/>
  <c r="BD6" i="32"/>
  <c r="T24" i="32"/>
  <c r="BD5" i="32"/>
  <c r="Q24" i="32"/>
  <c r="O24" i="32"/>
  <c r="N24" i="32"/>
  <c r="M24" i="32"/>
  <c r="L24" i="32"/>
  <c r="K24" i="32"/>
  <c r="Y36" i="32"/>
  <c r="J36" i="32"/>
  <c r="AV36" i="32"/>
  <c r="AE36" i="32"/>
  <c r="R36" i="32"/>
  <c r="AY36" i="32"/>
  <c r="AU36" i="32"/>
  <c r="Q36" i="32"/>
  <c r="AL36" i="32"/>
  <c r="AX36" i="32"/>
  <c r="W36" i="32"/>
  <c r="T36" i="32"/>
  <c r="AO36" i="32"/>
  <c r="V36" i="32"/>
  <c r="AP36" i="32"/>
  <c r="X36" i="32"/>
  <c r="AM36" i="32"/>
  <c r="BA36" i="32"/>
  <c r="N36" i="32"/>
  <c r="AR36" i="32"/>
  <c r="O36" i="32"/>
  <c r="AA36" i="32"/>
  <c r="AK36" i="32"/>
  <c r="Y45" i="32"/>
  <c r="AD45" i="32"/>
  <c r="L45" i="32"/>
  <c r="N45" i="32"/>
  <c r="O45" i="32"/>
  <c r="T45" i="32"/>
  <c r="W45" i="32"/>
  <c r="AO45" i="32"/>
  <c r="AL45" i="32"/>
  <c r="AC45" i="32"/>
  <c r="Z45" i="32"/>
  <c r="P45" i="32"/>
  <c r="V45" i="32"/>
  <c r="U45" i="32"/>
  <c r="AR45" i="32"/>
  <c r="AT45" i="32"/>
  <c r="AK45" i="32"/>
  <c r="AU45" i="32"/>
  <c r="AY45" i="32"/>
  <c r="BA45" i="32"/>
  <c r="AP45" i="32"/>
  <c r="AV45" i="32"/>
  <c r="M45" i="32"/>
  <c r="AF45" i="32"/>
  <c r="AX45" i="32"/>
  <c r="J45" i="32"/>
  <c r="AN45" i="32"/>
  <c r="AG45" i="32"/>
  <c r="AB41" i="32"/>
  <c r="AQ41" i="32"/>
  <c r="AS41" i="32"/>
  <c r="L41" i="32"/>
  <c r="N41" i="32"/>
  <c r="AC41" i="32"/>
  <c r="Q41" i="32"/>
  <c r="AU41" i="32"/>
  <c r="AM41" i="32"/>
  <c r="AE41" i="32"/>
  <c r="AI41" i="32"/>
  <c r="BE41" i="32"/>
  <c r="AG41" i="32"/>
  <c r="X41" i="32"/>
  <c r="AW41" i="32"/>
  <c r="AT41" i="32"/>
  <c r="AV41" i="32"/>
  <c r="BA41" i="32"/>
  <c r="M41" i="32"/>
  <c r="J41" i="32"/>
  <c r="W41" i="32"/>
  <c r="R41" i="32"/>
  <c r="AZ41" i="32"/>
  <c r="J37" i="32"/>
  <c r="AL37" i="32"/>
  <c r="AC37" i="32"/>
  <c r="V37" i="32"/>
  <c r="M37" i="32"/>
  <c r="K37" i="32"/>
  <c r="AS37" i="32"/>
  <c r="AG37" i="32"/>
  <c r="AT37" i="32"/>
  <c r="T37" i="32"/>
  <c r="Z37" i="32"/>
  <c r="U37" i="32"/>
  <c r="AU37" i="32"/>
  <c r="AO37" i="32"/>
  <c r="AA37" i="32"/>
  <c r="L37" i="32"/>
  <c r="AK37" i="32"/>
  <c r="W37" i="32"/>
  <c r="AX37" i="32"/>
  <c r="AE37" i="32"/>
  <c r="AZ37" i="32"/>
  <c r="AR37" i="32"/>
  <c r="AM37" i="32"/>
  <c r="AF37" i="32"/>
  <c r="P37" i="32"/>
  <c r="BA37" i="32"/>
  <c r="J31" i="32"/>
  <c r="AF31" i="32"/>
  <c r="P31" i="32"/>
  <c r="AN31" i="32"/>
  <c r="N31" i="32"/>
  <c r="U31" i="32"/>
  <c r="AY31" i="32"/>
  <c r="AY48" i="32"/>
  <c r="AX31" i="32"/>
  <c r="O31" i="32"/>
  <c r="AS31" i="32"/>
  <c r="AQ31" i="32"/>
  <c r="AQ48" i="32"/>
  <c r="AG31" i="32"/>
  <c r="AI31" i="32"/>
  <c r="S31" i="32"/>
  <c r="J24" i="32"/>
  <c r="V31" i="32"/>
  <c r="Y31" i="32"/>
  <c r="AZ31" i="32"/>
  <c r="AW31" i="32"/>
  <c r="BA31" i="32"/>
  <c r="AT31" i="32"/>
  <c r="Z31" i="32"/>
  <c r="AC31" i="32"/>
  <c r="AB31" i="32"/>
  <c r="BC7" i="32"/>
  <c r="AO31" i="32"/>
  <c r="AV31" i="32"/>
  <c r="AE31" i="32"/>
  <c r="AR31" i="32"/>
  <c r="AL31" i="32"/>
  <c r="AJ31" i="32"/>
  <c r="AK31" i="32"/>
  <c r="BC8" i="32"/>
  <c r="AB32" i="32"/>
  <c r="P32" i="32"/>
  <c r="AC32" i="32"/>
  <c r="AW32" i="32"/>
  <c r="AG32" i="32"/>
  <c r="N32" i="32"/>
  <c r="L32" i="32"/>
  <c r="K32" i="32"/>
  <c r="AX32" i="32"/>
  <c r="AV32" i="32"/>
  <c r="U32" i="32"/>
  <c r="O32" i="32"/>
  <c r="AI32" i="32"/>
  <c r="AS32" i="32"/>
  <c r="AF32" i="32"/>
  <c r="AD32" i="32"/>
  <c r="AM32" i="32"/>
  <c r="AO32" i="32"/>
  <c r="AZ32" i="32"/>
  <c r="AK32" i="32"/>
  <c r="AQ32" i="32"/>
  <c r="AN32" i="32"/>
  <c r="BE32" i="32"/>
  <c r="S32" i="32"/>
  <c r="M32" i="32"/>
  <c r="Y32" i="32"/>
  <c r="R32" i="32"/>
  <c r="AJ32" i="32"/>
  <c r="AE32" i="32"/>
  <c r="Z32" i="32"/>
  <c r="AR32" i="32"/>
  <c r="X32" i="32"/>
  <c r="AY32" i="32"/>
  <c r="AU32" i="32"/>
  <c r="AC44" i="32"/>
  <c r="AA44" i="32"/>
  <c r="AX44" i="32"/>
  <c r="I44" i="32"/>
  <c r="N44" i="32"/>
  <c r="AU44" i="32"/>
  <c r="U44" i="32"/>
  <c r="AF44" i="32"/>
  <c r="AJ44" i="32"/>
  <c r="AO44" i="32"/>
  <c r="AK44" i="32"/>
  <c r="AD44" i="32"/>
  <c r="AW44" i="32"/>
  <c r="S44" i="32"/>
  <c r="AL44" i="32"/>
  <c r="AM44" i="32"/>
  <c r="O44" i="32"/>
  <c r="AT44" i="32"/>
  <c r="AP44" i="32"/>
  <c r="M44" i="32"/>
  <c r="BA44" i="32"/>
  <c r="W44" i="32"/>
  <c r="AE44" i="32"/>
  <c r="Y44" i="32"/>
  <c r="V44" i="32"/>
  <c r="J40" i="32"/>
  <c r="W40" i="32"/>
  <c r="AO40" i="32"/>
  <c r="AB40" i="32"/>
  <c r="BD40" i="32"/>
  <c r="M40" i="32"/>
  <c r="K40" i="32"/>
  <c r="AQ40" i="32"/>
  <c r="AD40" i="32"/>
  <c r="BA40" i="32"/>
  <c r="AZ40" i="32"/>
  <c r="X40" i="32"/>
  <c r="I40" i="32"/>
  <c r="Z40" i="32"/>
  <c r="AC40" i="32"/>
  <c r="AV40" i="32"/>
  <c r="AK40" i="32"/>
  <c r="AN40" i="32"/>
  <c r="R40" i="32"/>
  <c r="P40" i="32"/>
  <c r="AG40" i="32"/>
  <c r="AL40" i="32"/>
  <c r="T40" i="32"/>
  <c r="S40" i="32"/>
  <c r="AP40" i="32"/>
  <c r="BF40" i="32"/>
  <c r="V40" i="32"/>
  <c r="AJ40" i="32"/>
  <c r="AK35" i="32"/>
  <c r="AH35" i="32"/>
  <c r="AS35" i="32"/>
  <c r="V35" i="32"/>
  <c r="S35" i="32"/>
  <c r="X35" i="32"/>
  <c r="AL35" i="32"/>
  <c r="AO35" i="32"/>
  <c r="AU35" i="32"/>
  <c r="AC35" i="32"/>
  <c r="AT35" i="32"/>
  <c r="I35" i="32"/>
  <c r="AV35" i="32"/>
  <c r="AR35" i="32"/>
  <c r="BF35" i="32"/>
  <c r="Q35" i="32"/>
  <c r="AX30" i="32"/>
  <c r="Q30" i="32"/>
  <c r="BA30" i="32"/>
  <c r="AA30" i="32"/>
  <c r="Z30" i="32"/>
  <c r="K30" i="32"/>
  <c r="AP30" i="32"/>
  <c r="S30" i="32"/>
  <c r="AW30" i="32"/>
  <c r="AF30" i="32"/>
  <c r="AU30" i="32"/>
  <c r="T30" i="32"/>
  <c r="AE30" i="32"/>
  <c r="U30" i="32"/>
  <c r="AO30" i="32"/>
  <c r="AO48" i="32"/>
  <c r="J30" i="32"/>
  <c r="AQ30" i="32"/>
  <c r="BC6" i="32"/>
  <c r="AN30" i="32"/>
  <c r="AT30" i="32"/>
  <c r="AB30" i="32"/>
  <c r="Y30" i="32"/>
  <c r="AG30" i="32"/>
  <c r="BE30" i="32"/>
  <c r="AL30" i="32"/>
  <c r="AY30" i="32"/>
  <c r="AJ30" i="32"/>
  <c r="N30" i="32"/>
  <c r="BC30" i="32"/>
  <c r="AF47" i="32"/>
  <c r="AG47" i="32"/>
  <c r="W47" i="32"/>
  <c r="AE47" i="32"/>
  <c r="AR47" i="32"/>
  <c r="M47" i="32"/>
  <c r="AU47" i="32"/>
  <c r="AC47" i="32"/>
  <c r="AO47" i="32"/>
  <c r="AJ47" i="32"/>
  <c r="O47" i="32"/>
  <c r="AD47" i="32"/>
  <c r="AZ47" i="32"/>
  <c r="BA47" i="32"/>
  <c r="AQ47" i="32"/>
  <c r="AL47" i="32"/>
  <c r="AS47" i="32"/>
  <c r="AT47" i="32"/>
  <c r="V47" i="32"/>
  <c r="AX47" i="32"/>
  <c r="BF47" i="32"/>
  <c r="Y47" i="32"/>
  <c r="L47" i="32"/>
  <c r="AA47" i="32"/>
  <c r="I47" i="32"/>
  <c r="R47" i="32"/>
  <c r="U47" i="32"/>
  <c r="K47" i="32"/>
  <c r="AC43" i="32"/>
  <c r="AS43" i="32"/>
  <c r="AG43" i="32"/>
  <c r="AO43" i="32"/>
  <c r="AV43" i="32"/>
  <c r="U43" i="32"/>
  <c r="AY43" i="32"/>
  <c r="AK43" i="32"/>
  <c r="L43" i="32"/>
  <c r="AM43" i="32"/>
  <c r="AX43" i="32"/>
  <c r="Z43" i="32"/>
  <c r="AQ43" i="32"/>
  <c r="J43" i="32"/>
  <c r="I43" i="32"/>
  <c r="AH43" i="32"/>
  <c r="K43" i="32"/>
  <c r="H43" i="32"/>
  <c r="AP43" i="32"/>
  <c r="AF43" i="32"/>
  <c r="Y43" i="32"/>
  <c r="AD43" i="32"/>
  <c r="AI43" i="32"/>
  <c r="AJ39" i="32"/>
  <c r="AF39" i="32"/>
  <c r="AQ39" i="32"/>
  <c r="M39" i="32"/>
  <c r="AS39" i="32"/>
  <c r="AW39" i="32"/>
  <c r="AR39" i="32"/>
  <c r="W39" i="32"/>
  <c r="AX39" i="32"/>
  <c r="AV39" i="32"/>
  <c r="O39" i="32"/>
  <c r="AP39" i="32"/>
  <c r="P39" i="32"/>
  <c r="T39" i="32"/>
  <c r="AH39" i="32"/>
  <c r="AL39" i="32"/>
  <c r="AB39" i="32"/>
  <c r="BA39" i="32"/>
  <c r="R39" i="32"/>
  <c r="AY39" i="32"/>
  <c r="I39" i="32"/>
  <c r="AI39" i="32"/>
  <c r="AD39" i="32"/>
  <c r="AZ39" i="32"/>
  <c r="AC39" i="32"/>
  <c r="AU39" i="32"/>
  <c r="L39" i="32"/>
  <c r="U39" i="32"/>
  <c r="X34" i="32"/>
  <c r="AP34" i="32"/>
  <c r="AH34" i="32"/>
  <c r="Y34" i="32"/>
  <c r="W34" i="32"/>
  <c r="AC34" i="32"/>
  <c r="S34" i="32"/>
  <c r="AW34" i="32"/>
  <c r="AJ34" i="32"/>
  <c r="AZ34" i="32"/>
  <c r="Q34" i="32"/>
  <c r="AV34" i="32"/>
  <c r="AI34" i="32"/>
  <c r="AR34" i="32"/>
  <c r="AQ34" i="32"/>
  <c r="BA34" i="32"/>
  <c r="AG34" i="32"/>
  <c r="P34" i="32"/>
  <c r="AO34" i="32"/>
  <c r="V34" i="32"/>
  <c r="L34" i="32"/>
  <c r="N34" i="32"/>
  <c r="H34" i="32"/>
  <c r="AF34" i="32"/>
  <c r="K34" i="32"/>
  <c r="AD34" i="32"/>
  <c r="BE34" i="32"/>
  <c r="W29" i="32"/>
  <c r="AA29" i="32"/>
  <c r="AJ29" i="32"/>
  <c r="AF29" i="32"/>
  <c r="AF48" i="32"/>
  <c r="AB29" i="32"/>
  <c r="AN29" i="32"/>
  <c r="V29" i="32"/>
  <c r="P29" i="32"/>
  <c r="AS29" i="32"/>
  <c r="AO29" i="32"/>
  <c r="Q29" i="32"/>
  <c r="AU29" i="32"/>
  <c r="AU48" i="32"/>
  <c r="BC5" i="32"/>
  <c r="AX29" i="32"/>
  <c r="M29" i="32"/>
  <c r="AR29" i="32"/>
  <c r="AT29" i="32"/>
  <c r="AC29" i="32"/>
  <c r="I29" i="32"/>
  <c r="AG29" i="32"/>
  <c r="AG48" i="32"/>
  <c r="H29" i="32"/>
  <c r="J29" i="32"/>
  <c r="AI29" i="32"/>
  <c r="AV29" i="32"/>
  <c r="AP29" i="32"/>
  <c r="X29" i="32"/>
  <c r="AW29" i="32"/>
  <c r="U29" i="32"/>
  <c r="AK29" i="32"/>
  <c r="AL29" i="32"/>
  <c r="Y29" i="32"/>
  <c r="R29" i="32"/>
  <c r="S29" i="32"/>
  <c r="AY29" i="32"/>
  <c r="AE29" i="32"/>
  <c r="AQ29" i="32"/>
  <c r="O29" i="32"/>
  <c r="BA29" i="32"/>
  <c r="AE46" i="32"/>
  <c r="W46" i="32"/>
  <c r="Z46" i="32"/>
  <c r="AB46" i="32"/>
  <c r="AW46" i="32"/>
  <c r="AP46" i="32"/>
  <c r="AV46" i="32"/>
  <c r="BA46" i="32"/>
  <c r="Q46" i="32"/>
  <c r="AA46" i="32"/>
  <c r="AI46" i="32"/>
  <c r="AQ46" i="32"/>
  <c r="AF46" i="32"/>
  <c r="P46" i="32"/>
  <c r="U46" i="32"/>
  <c r="AU46" i="32"/>
  <c r="AT46" i="32"/>
  <c r="Y46" i="32"/>
  <c r="M46" i="32"/>
  <c r="V46" i="32"/>
  <c r="AK46" i="32"/>
  <c r="AS46" i="32"/>
  <c r="AX46" i="32"/>
  <c r="AN46" i="32"/>
  <c r="AN42" i="32"/>
  <c r="Q42" i="32"/>
  <c r="AR42" i="32"/>
  <c r="Y42" i="32"/>
  <c r="AD42" i="32"/>
  <c r="V42" i="32"/>
  <c r="AI42" i="32"/>
  <c r="AQ42" i="32"/>
  <c r="AC42" i="32"/>
  <c r="AZ42" i="32"/>
  <c r="U42" i="32"/>
  <c r="T42" i="32"/>
  <c r="AH42" i="32"/>
  <c r="AJ42" i="32"/>
  <c r="AP42" i="32"/>
  <c r="AO42" i="32"/>
  <c r="AA42" i="32"/>
  <c r="Z42" i="32"/>
  <c r="AE42" i="32"/>
  <c r="AB42" i="32"/>
  <c r="AW42" i="32"/>
  <c r="AG42" i="32"/>
  <c r="AF42" i="32"/>
  <c r="H42" i="32"/>
  <c r="X42" i="32"/>
  <c r="G42" i="32"/>
  <c r="AI38" i="32"/>
  <c r="AC38" i="32"/>
  <c r="M38" i="32"/>
  <c r="U38" i="32"/>
  <c r="Y38" i="32"/>
  <c r="G38" i="32"/>
  <c r="G62" i="32"/>
  <c r="AY38" i="32"/>
  <c r="AW38" i="32"/>
  <c r="BA38" i="32"/>
  <c r="L38" i="32"/>
  <c r="AK38" i="32"/>
  <c r="AG38" i="32"/>
  <c r="AN38" i="32"/>
  <c r="AU38" i="32"/>
  <c r="V38" i="32"/>
  <c r="AP38" i="32"/>
  <c r="AZ38" i="32"/>
  <c r="Z38" i="32"/>
  <c r="AA38" i="32"/>
  <c r="AL38" i="32"/>
  <c r="AX38" i="32"/>
  <c r="AH38" i="32"/>
  <c r="AB38" i="32"/>
  <c r="P38" i="32"/>
  <c r="AR38" i="32"/>
  <c r="AV38" i="32"/>
  <c r="I38" i="32"/>
  <c r="J33" i="32"/>
  <c r="AK33" i="32"/>
  <c r="Q33" i="32"/>
  <c r="AX33" i="32"/>
  <c r="AJ33" i="32"/>
  <c r="AZ33" i="32"/>
  <c r="AO33" i="32"/>
  <c r="S33" i="32"/>
  <c r="Z33" i="32"/>
  <c r="Y33" i="32"/>
  <c r="U33" i="32"/>
  <c r="BA33" i="32"/>
  <c r="AA33" i="32"/>
  <c r="AT33" i="32"/>
  <c r="AD33" i="32"/>
  <c r="AH33" i="32"/>
  <c r="W33" i="32"/>
  <c r="AS33" i="32"/>
  <c r="AG33" i="32"/>
  <c r="AN33" i="32"/>
  <c r="K33" i="32"/>
  <c r="AY33" i="32"/>
  <c r="T33" i="32"/>
  <c r="O33" i="32"/>
  <c r="AC33" i="32"/>
  <c r="F32" i="32"/>
  <c r="F56" i="32"/>
  <c r="G56" i="32"/>
  <c r="G32" i="32"/>
  <c r="G46" i="32"/>
  <c r="E46" i="32"/>
  <c r="E70" i="32"/>
  <c r="G44" i="32"/>
  <c r="F44" i="32"/>
  <c r="E44" i="32"/>
  <c r="B29" i="32"/>
  <c r="B53" i="32"/>
  <c r="B77" i="32"/>
  <c r="B101" i="32"/>
  <c r="F137" i="32"/>
  <c r="F129" i="32"/>
  <c r="B34" i="11"/>
  <c r="AP24" i="32"/>
  <c r="R42" i="32"/>
  <c r="L46" i="32"/>
  <c r="K35" i="32"/>
  <c r="K48" i="32"/>
  <c r="BD7" i="32"/>
  <c r="S41" i="32"/>
  <c r="J44" i="32"/>
  <c r="X37" i="32"/>
  <c r="I34" i="32"/>
  <c r="AJ37" i="32"/>
  <c r="S39" i="32"/>
  <c r="AT39" i="32"/>
  <c r="O40" i="32"/>
  <c r="F46" i="32"/>
  <c r="P42" i="32"/>
  <c r="Z36" i="32"/>
  <c r="AE35" i="32"/>
  <c r="I42" i="32"/>
  <c r="AL46" i="32"/>
  <c r="AE33" i="32"/>
  <c r="AI35" i="32"/>
  <c r="M35" i="32"/>
  <c r="AX42" i="32"/>
  <c r="BF42" i="32"/>
  <c r="J42" i="32"/>
  <c r="R45" i="32"/>
  <c r="AB45" i="32"/>
  <c r="M36" i="32"/>
  <c r="AC36" i="32"/>
  <c r="AZ43" i="32"/>
  <c r="AB43" i="32"/>
  <c r="Q43" i="32"/>
  <c r="AR43" i="32"/>
  <c r="P44" i="32"/>
  <c r="AS44" i="32"/>
  <c r="X47" i="32"/>
  <c r="AM47" i="32"/>
  <c r="AM40" i="32"/>
  <c r="AH37" i="32"/>
  <c r="N42" i="32"/>
  <c r="J34" i="32"/>
  <c r="AK34" i="32"/>
  <c r="AT38" i="32"/>
  <c r="AD38" i="32"/>
  <c r="BE38" i="32"/>
  <c r="S38" i="32"/>
  <c r="W38" i="32"/>
  <c r="P41" i="32"/>
  <c r="AJ41" i="32"/>
  <c r="AL41" i="32"/>
  <c r="AF41" i="32"/>
  <c r="AF35" i="32"/>
  <c r="AY40" i="32"/>
  <c r="AV44" i="32"/>
  <c r="W31" i="32"/>
  <c r="P33" i="32"/>
  <c r="AD37" i="32"/>
  <c r="AL42" i="32"/>
  <c r="AI36" i="32"/>
  <c r="AF36" i="32"/>
  <c r="AG36" i="32"/>
  <c r="AQ36" i="32"/>
  <c r="T34" i="32"/>
  <c r="AM34" i="32"/>
  <c r="AO39" i="32"/>
  <c r="H39" i="32"/>
  <c r="AA39" i="32"/>
  <c r="R43" i="32"/>
  <c r="AJ43" i="32"/>
  <c r="AB47" i="32"/>
  <c r="Z47" i="32"/>
  <c r="AS40" i="32"/>
  <c r="AY44" i="32"/>
  <c r="AH31" i="32"/>
  <c r="AO41" i="32"/>
  <c r="AM45" i="32"/>
  <c r="AO38" i="32"/>
  <c r="AV42" i="32"/>
  <c r="AG24" i="32"/>
  <c r="R31" i="32"/>
  <c r="Q32" i="32"/>
  <c r="AD29" i="32"/>
  <c r="L29" i="32"/>
  <c r="L30" i="32"/>
  <c r="AZ46" i="32"/>
  <c r="AK39" i="32"/>
  <c r="AE45" i="32"/>
  <c r="AH46" i="32"/>
  <c r="AH44" i="32"/>
  <c r="AT34" i="32"/>
  <c r="AT48" i="32"/>
  <c r="AF38" i="32"/>
  <c r="T32" i="32"/>
  <c r="E32" i="32"/>
  <c r="R33" i="32"/>
  <c r="BD33" i="32"/>
  <c r="S42" i="32"/>
  <c r="H46" i="32"/>
  <c r="AJ35" i="32"/>
  <c r="L31" i="32"/>
  <c r="K46" i="32"/>
  <c r="H38" i="32"/>
  <c r="O35" i="32"/>
  <c r="N40" i="32"/>
  <c r="M42" i="32"/>
  <c r="N33" i="32"/>
  <c r="F124" i="32"/>
  <c r="G124" i="32"/>
  <c r="C29" i="11"/>
  <c r="C28" i="11"/>
  <c r="Z34" i="32"/>
  <c r="AY37" i="32"/>
  <c r="AN39" i="32"/>
  <c r="AU40" i="32"/>
  <c r="U40" i="32"/>
  <c r="AR46" i="32"/>
  <c r="AA45" i="32"/>
  <c r="I33" i="32"/>
  <c r="AB36" i="32"/>
  <c r="Z35" i="32"/>
  <c r="AV37" i="32"/>
  <c r="AI33" i="32"/>
  <c r="X33" i="32"/>
  <c r="AB35" i="32"/>
  <c r="Y35" i="32"/>
  <c r="AY42" i="32"/>
  <c r="AM42" i="32"/>
  <c r="AL32" i="32"/>
  <c r="P36" i="32"/>
  <c r="AT43" i="32"/>
  <c r="M43" i="32"/>
  <c r="P43" i="32"/>
  <c r="AN43" i="32"/>
  <c r="BE43" i="32"/>
  <c r="AI44" i="32"/>
  <c r="S47" i="32"/>
  <c r="AN47" i="32"/>
  <c r="AW47" i="32"/>
  <c r="AP47" i="32"/>
  <c r="AX40" i="32"/>
  <c r="K45" i="32"/>
  <c r="AC46" i="32"/>
  <c r="AR40" i="32"/>
  <c r="M34" i="32"/>
  <c r="AS38" i="32"/>
  <c r="R38" i="32"/>
  <c r="AE38" i="32"/>
  <c r="AE48" i="32"/>
  <c r="Q38" i="32"/>
  <c r="AY41" i="32"/>
  <c r="Y41" i="32"/>
  <c r="Z41" i="32"/>
  <c r="AA41" i="32"/>
  <c r="AY35" i="32"/>
  <c r="Z44" i="32"/>
  <c r="AR44" i="32"/>
  <c r="AW33" i="32"/>
  <c r="L33" i="32"/>
  <c r="AH45" i="32"/>
  <c r="AO46" i="32"/>
  <c r="AT36" i="32"/>
  <c r="BF36" i="32"/>
  <c r="AS36" i="32"/>
  <c r="AN36" i="32"/>
  <c r="K36" i="32"/>
  <c r="AS34" i="32"/>
  <c r="G24" i="32"/>
  <c r="Z39" i="32"/>
  <c r="X39" i="32"/>
  <c r="V39" i="32"/>
  <c r="W43" i="32"/>
  <c r="AY47" i="32"/>
  <c r="H24" i="32"/>
  <c r="AW40" i="32"/>
  <c r="AN44" i="32"/>
  <c r="AD24" i="32"/>
  <c r="AI37" i="32"/>
  <c r="AR41" i="32"/>
  <c r="AM33" i="32"/>
  <c r="AM38" i="32"/>
  <c r="AY46" i="32"/>
  <c r="Q31" i="32"/>
  <c r="I32" i="32"/>
  <c r="J32" i="32"/>
  <c r="J48" i="32"/>
  <c r="Z29" i="32"/>
  <c r="R30" i="32"/>
  <c r="AS30" i="32"/>
  <c r="T47" i="32"/>
  <c r="X45" i="32"/>
  <c r="X46" i="32"/>
  <c r="Q44" i="32"/>
  <c r="Y37" i="32"/>
  <c r="S46" i="32"/>
  <c r="K31" i="32"/>
  <c r="N29" i="32"/>
  <c r="L40" i="32"/>
  <c r="S45" i="32"/>
  <c r="O46" i="32"/>
  <c r="AJ46" i="32"/>
  <c r="P35" i="32"/>
  <c r="K41" i="32"/>
  <c r="U41" i="32"/>
  <c r="BD41" i="32"/>
  <c r="K29" i="32"/>
  <c r="R35" i="32"/>
  <c r="L44" i="32"/>
  <c r="BA35" i="32"/>
  <c r="F136" i="32"/>
  <c r="AY34" i="32"/>
  <c r="N37" i="32"/>
  <c r="Q39" i="32"/>
  <c r="AI40" i="32"/>
  <c r="R46" i="32"/>
  <c r="S36" i="32"/>
  <c r="K42" i="32"/>
  <c r="AD35" i="32"/>
  <c r="AL33" i="32"/>
  <c r="Y40" i="32"/>
  <c r="AR33" i="32"/>
  <c r="BF33" i="32"/>
  <c r="AF33" i="32"/>
  <c r="W35" i="32"/>
  <c r="AA35" i="32"/>
  <c r="AG35" i="32"/>
  <c r="L42" i="32"/>
  <c r="AT32" i="32"/>
  <c r="BF32" i="32"/>
  <c r="AD36" i="32"/>
  <c r="AA43" i="32"/>
  <c r="S43" i="32"/>
  <c r="O43" i="32"/>
  <c r="AU43" i="32"/>
  <c r="N43" i="32"/>
  <c r="H44" i="32"/>
  <c r="H68" i="32"/>
  <c r="I68" i="32"/>
  <c r="J68" i="32"/>
  <c r="K68" i="32"/>
  <c r="AH47" i="32"/>
  <c r="P47" i="32"/>
  <c r="J47" i="32"/>
  <c r="AM35" i="32"/>
  <c r="Q40" i="32"/>
  <c r="AI45" i="32"/>
  <c r="U24" i="32"/>
  <c r="T31" i="32"/>
  <c r="BD31" i="32"/>
  <c r="AL34" i="32"/>
  <c r="AN34" i="32"/>
  <c r="J38" i="32"/>
  <c r="O38" i="32"/>
  <c r="AQ38" i="32"/>
  <c r="AX41" i="32"/>
  <c r="AP41" i="32"/>
  <c r="AN41" i="32"/>
  <c r="AH40" i="32"/>
  <c r="AG44" i="32"/>
  <c r="AP33" i="32"/>
  <c r="M33" i="32"/>
  <c r="AS45" i="32"/>
  <c r="AD46" i="32"/>
  <c r="AZ36" i="32"/>
  <c r="U36" i="32"/>
  <c r="O34" i="32"/>
  <c r="AB34" i="32"/>
  <c r="N39" i="32"/>
  <c r="AM39" i="32"/>
  <c r="AG39" i="32"/>
  <c r="BA43" i="32"/>
  <c r="AK47" i="32"/>
  <c r="AI47" i="32"/>
  <c r="AN35" i="32"/>
  <c r="AF40" i="32"/>
  <c r="BA32" i="32"/>
  <c r="AN37" i="32"/>
  <c r="AW45" i="32"/>
  <c r="AU33" i="32"/>
  <c r="BA42" i="32"/>
  <c r="AM46" i="32"/>
  <c r="X31" i="32"/>
  <c r="AD31" i="32"/>
  <c r="AH32" i="32"/>
  <c r="AA32" i="32"/>
  <c r="AM29" i="32"/>
  <c r="AH30" i="32"/>
  <c r="AA40" i="32"/>
  <c r="W42" i="32"/>
  <c r="W48" i="32"/>
  <c r="R44" i="32"/>
  <c r="Q37" i="32"/>
  <c r="N38" i="32"/>
  <c r="T46" i="32"/>
  <c r="BD46" i="32"/>
  <c r="AH29" i="32"/>
  <c r="M31" i="32"/>
  <c r="AD30" i="32"/>
  <c r="AK30" i="32"/>
  <c r="V30" i="32"/>
  <c r="AI30" i="32"/>
  <c r="X30" i="32"/>
  <c r="AR30" i="32"/>
  <c r="O30" i="32"/>
  <c r="AZ30" i="32"/>
  <c r="AZ48" i="32"/>
  <c r="AC30" i="32"/>
  <c r="W30" i="32"/>
  <c r="AM30" i="32"/>
  <c r="H30" i="32"/>
  <c r="M30" i="32"/>
  <c r="AV30" i="32"/>
  <c r="H41" i="32"/>
  <c r="AK41" i="32"/>
  <c r="O41" i="32"/>
  <c r="G53" i="32"/>
  <c r="E118" i="32"/>
  <c r="F67" i="32"/>
  <c r="G67" i="32"/>
  <c r="H67" i="32"/>
  <c r="I67" i="32"/>
  <c r="J67" i="32"/>
  <c r="F63" i="32"/>
  <c r="G63" i="32"/>
  <c r="H63" i="32"/>
  <c r="I63" i="32"/>
  <c r="J63" i="32"/>
  <c r="F69" i="32"/>
  <c r="G69" i="32"/>
  <c r="F60" i="32"/>
  <c r="F62" i="32"/>
  <c r="BE42" i="32"/>
  <c r="E105" i="32"/>
  <c r="F65" i="32"/>
  <c r="E104" i="32"/>
  <c r="E56" i="32"/>
  <c r="F68" i="32"/>
  <c r="G68" i="32"/>
  <c r="BF43" i="32"/>
  <c r="E112" i="32"/>
  <c r="I48" i="32"/>
  <c r="E116" i="32"/>
  <c r="E68" i="32"/>
  <c r="F70" i="32"/>
  <c r="E110" i="32"/>
  <c r="E62" i="32"/>
  <c r="F66" i="32"/>
  <c r="G66" i="32"/>
  <c r="H66" i="32"/>
  <c r="I66" i="32"/>
  <c r="E107" i="32"/>
  <c r="E59" i="32"/>
  <c r="E117" i="32"/>
  <c r="E69" i="32"/>
  <c r="F59" i="32"/>
  <c r="G59" i="32"/>
  <c r="H59" i="32"/>
  <c r="I59" i="32"/>
  <c r="J59" i="32"/>
  <c r="AB48" i="32"/>
  <c r="AA48" i="32"/>
  <c r="G70" i="32"/>
  <c r="BE24" i="32"/>
  <c r="AH48" i="32"/>
  <c r="H56" i="32"/>
  <c r="AK48" i="32"/>
  <c r="BD29" i="32"/>
  <c r="H53" i="32"/>
  <c r="I53" i="32"/>
  <c r="H70" i="32"/>
  <c r="I70" i="32"/>
  <c r="J70" i="32"/>
  <c r="K70" i="32"/>
  <c r="L70" i="32"/>
  <c r="M70" i="32"/>
  <c r="N70" i="32"/>
  <c r="O70" i="32"/>
  <c r="P70" i="32"/>
  <c r="Q70" i="32"/>
  <c r="E20" i="15"/>
  <c r="F89" i="33"/>
  <c r="G89" i="33"/>
  <c r="G86" i="33"/>
  <c r="H86" i="33"/>
  <c r="F83" i="33"/>
  <c r="G83" i="33"/>
  <c r="F81" i="33"/>
  <c r="G90" i="33"/>
  <c r="H90" i="33"/>
  <c r="I90" i="33"/>
  <c r="BD66" i="33"/>
  <c r="BC66" i="33"/>
  <c r="P69" i="33"/>
  <c r="N13" i="25"/>
  <c r="F87" i="33"/>
  <c r="G87" i="33"/>
  <c r="H87" i="33"/>
  <c r="Y69" i="33"/>
  <c r="W13" i="25"/>
  <c r="AE69" i="33"/>
  <c r="AC13" i="25"/>
  <c r="AQ69" i="33"/>
  <c r="AO13" i="25"/>
  <c r="AM69" i="33"/>
  <c r="AK13" i="25"/>
  <c r="N69" i="33"/>
  <c r="L13" i="25"/>
  <c r="T69" i="33"/>
  <c r="R13" i="25"/>
  <c r="AB69" i="33"/>
  <c r="Z13" i="25"/>
  <c r="AR69" i="33"/>
  <c r="AP13" i="25"/>
  <c r="F85" i="33"/>
  <c r="G85" i="33"/>
  <c r="H85" i="33"/>
  <c r="AV69" i="33"/>
  <c r="AT13" i="25"/>
  <c r="BC56" i="33"/>
  <c r="BC58" i="33"/>
  <c r="AS69" i="33"/>
  <c r="AQ13" i="25"/>
  <c r="BD53" i="33"/>
  <c r="AC69" i="33"/>
  <c r="AA13" i="25"/>
  <c r="BD57" i="33"/>
  <c r="X69" i="33"/>
  <c r="V13" i="25"/>
  <c r="G81" i="33"/>
  <c r="F77" i="33"/>
  <c r="BE61" i="33"/>
  <c r="BE53" i="33"/>
  <c r="BE69" i="33"/>
  <c r="BE58" i="33"/>
  <c r="AO69" i="33"/>
  <c r="AM13" i="25"/>
  <c r="BE55" i="33"/>
  <c r="BE54" i="33"/>
  <c r="BD56" i="33"/>
  <c r="BD61" i="33"/>
  <c r="AJ69" i="33"/>
  <c r="AH13" i="25"/>
  <c r="AN69" i="33"/>
  <c r="AL13" i="25"/>
  <c r="AA69" i="33"/>
  <c r="Y13" i="25"/>
  <c r="O69" i="33"/>
  <c r="M13" i="25"/>
  <c r="AW69" i="33"/>
  <c r="AU13" i="25"/>
  <c r="AK69" i="33"/>
  <c r="AI13" i="25"/>
  <c r="AF69" i="33"/>
  <c r="AD13" i="25"/>
  <c r="Z69" i="33"/>
  <c r="X13" i="25"/>
  <c r="AY69" i="33"/>
  <c r="AW13" i="25"/>
  <c r="Q69" i="33"/>
  <c r="O13" i="25"/>
  <c r="L69" i="33"/>
  <c r="J13" i="25"/>
  <c r="J69" i="33"/>
  <c r="H13" i="25"/>
  <c r="G74" i="33"/>
  <c r="AD69" i="33"/>
  <c r="AB13" i="25"/>
  <c r="E73" i="33"/>
  <c r="D16" i="18"/>
  <c r="C16" i="18"/>
  <c r="B16" i="18"/>
  <c r="B42" i="18"/>
  <c r="D42" i="18"/>
  <c r="C42" i="18"/>
  <c r="E16" i="18"/>
  <c r="E42" i="18"/>
  <c r="B41" i="18"/>
  <c r="G77" i="33"/>
  <c r="H77" i="33"/>
  <c r="B48" i="18"/>
  <c r="C48" i="18"/>
  <c r="D48" i="18"/>
  <c r="E48" i="18"/>
  <c r="Q32" i="13"/>
  <c r="B32" i="18"/>
  <c r="D20" i="11"/>
  <c r="H20" i="11"/>
  <c r="L20" i="11"/>
  <c r="P20" i="11"/>
  <c r="T20" i="11"/>
  <c r="X20" i="11"/>
  <c r="AB20" i="11"/>
  <c r="AF20" i="11"/>
  <c r="AJ20" i="11"/>
  <c r="E20" i="11"/>
  <c r="I20" i="11"/>
  <c r="M20" i="11"/>
  <c r="B20" i="15"/>
  <c r="Q20" i="11"/>
  <c r="U20" i="11"/>
  <c r="Y20" i="11"/>
  <c r="C20" i="15"/>
  <c r="AC20" i="11"/>
  <c r="AG20" i="11"/>
  <c r="AK20" i="11"/>
  <c r="D20" i="15"/>
  <c r="B20" i="11"/>
  <c r="F20" i="11"/>
  <c r="J20" i="11"/>
  <c r="N20" i="11"/>
  <c r="R20" i="11"/>
  <c r="V20" i="11"/>
  <c r="Z20" i="11"/>
  <c r="AD20" i="11"/>
  <c r="AH20" i="11"/>
  <c r="D32" i="18"/>
  <c r="C32" i="18"/>
  <c r="F82" i="33"/>
  <c r="G82" i="33"/>
  <c r="AZ69" i="33"/>
  <c r="AX13" i="25"/>
  <c r="BE59" i="33"/>
  <c r="BC59" i="33"/>
  <c r="BB59" i="33"/>
  <c r="G69" i="33"/>
  <c r="E13" i="25"/>
  <c r="AU69" i="33"/>
  <c r="AS13" i="25"/>
  <c r="BC52" i="33"/>
  <c r="D24" i="16"/>
  <c r="A24" i="16"/>
  <c r="C24" i="16"/>
  <c r="A16" i="16"/>
  <c r="D16" i="16"/>
  <c r="E16" i="16"/>
  <c r="A29" i="16"/>
  <c r="C29" i="16"/>
  <c r="AP36" i="13"/>
  <c r="D36" i="13"/>
  <c r="AV36" i="13"/>
  <c r="AR36" i="13"/>
  <c r="AE36" i="13"/>
  <c r="V36" i="13"/>
  <c r="AT36" i="13"/>
  <c r="W36" i="13"/>
  <c r="G36" i="13"/>
  <c r="J4" i="17"/>
  <c r="D2" i="18"/>
  <c r="B2" i="18"/>
  <c r="AI36" i="13"/>
  <c r="E2" i="13"/>
  <c r="A32" i="16"/>
  <c r="C27" i="16"/>
  <c r="AN36" i="13"/>
  <c r="D27" i="16"/>
  <c r="AG36" i="13"/>
  <c r="AJ36" i="13"/>
  <c r="I3" i="45"/>
  <c r="H2" i="13"/>
  <c r="E3" i="45"/>
  <c r="AQ36" i="13"/>
  <c r="O36" i="13"/>
  <c r="J36" i="13"/>
  <c r="C36" i="13"/>
  <c r="AS36" i="13"/>
  <c r="AO36" i="13"/>
  <c r="AL36" i="13"/>
  <c r="AH36" i="13"/>
  <c r="AA36" i="13"/>
  <c r="E27" i="16"/>
  <c r="B27" i="16"/>
  <c r="AC36" i="13"/>
  <c r="A15" i="16"/>
  <c r="B14" i="12"/>
  <c r="B46" i="16"/>
  <c r="H3" i="45"/>
  <c r="F2" i="13"/>
  <c r="R36" i="13"/>
  <c r="E47" i="16"/>
  <c r="B36" i="13"/>
  <c r="Z36" i="13"/>
  <c r="AF36" i="13"/>
  <c r="D22" i="16"/>
  <c r="A31" i="16"/>
  <c r="A23" i="16"/>
  <c r="A19" i="16"/>
  <c r="C30" i="16"/>
  <c r="A30" i="16"/>
  <c r="A26" i="16"/>
  <c r="A22" i="16"/>
  <c r="B30" i="16"/>
  <c r="D30" i="16"/>
  <c r="D29" i="16"/>
  <c r="E25" i="16"/>
  <c r="E17" i="16"/>
  <c r="E28" i="16"/>
  <c r="D26" i="16"/>
  <c r="G129" i="32"/>
  <c r="B24" i="16"/>
  <c r="AT126" i="32"/>
  <c r="AP31" i="11"/>
  <c r="AP30" i="11"/>
  <c r="AW141" i="32"/>
  <c r="G141" i="32"/>
  <c r="G131" i="32"/>
  <c r="C36" i="11"/>
  <c r="AR126" i="32"/>
  <c r="AN31" i="11"/>
  <c r="AN30" i="11"/>
  <c r="AS141" i="32"/>
  <c r="AK126" i="32"/>
  <c r="AG31" i="11"/>
  <c r="AG30" i="11"/>
  <c r="Y126" i="32"/>
  <c r="U31" i="11"/>
  <c r="U30" i="11"/>
  <c r="Z126" i="32"/>
  <c r="V31" i="11"/>
  <c r="V30" i="11"/>
  <c r="F131" i="32"/>
  <c r="B36" i="11"/>
  <c r="AM126" i="32"/>
  <c r="AI31" i="11"/>
  <c r="AI30" i="11"/>
  <c r="B79" i="32"/>
  <c r="B103" i="32"/>
  <c r="S141" i="32"/>
  <c r="AK141" i="32"/>
  <c r="AI141" i="32"/>
  <c r="AN141" i="32"/>
  <c r="AZ126" i="32"/>
  <c r="AV31" i="11"/>
  <c r="AV30" i="11"/>
  <c r="AV126" i="32"/>
  <c r="AR31" i="11"/>
  <c r="AR30" i="11"/>
  <c r="E21" i="16"/>
  <c r="G137" i="32"/>
  <c r="B29" i="11"/>
  <c r="B28" i="11"/>
  <c r="Q126" i="32"/>
  <c r="AF141" i="32"/>
  <c r="V126" i="32"/>
  <c r="R31" i="11"/>
  <c r="R30" i="11"/>
  <c r="P126" i="32"/>
  <c r="L31" i="11"/>
  <c r="L30" i="11"/>
  <c r="AX141" i="32"/>
  <c r="AY126" i="32"/>
  <c r="AU31" i="11"/>
  <c r="AU30" i="11"/>
  <c r="Y141" i="32"/>
  <c r="J141" i="32"/>
  <c r="AL141" i="32"/>
  <c r="AC141" i="32"/>
  <c r="B43" i="11"/>
  <c r="G138" i="32"/>
  <c r="B33" i="11"/>
  <c r="G128" i="32"/>
  <c r="M31" i="11"/>
  <c r="B31" i="15"/>
  <c r="B30" i="15"/>
  <c r="AP141" i="32"/>
  <c r="F126" i="32"/>
  <c r="AY141" i="32"/>
  <c r="K141" i="32"/>
  <c r="AC126" i="32"/>
  <c r="Y31" i="11"/>
  <c r="Y30" i="11"/>
  <c r="G126" i="32"/>
  <c r="C31" i="11"/>
  <c r="C30" i="11"/>
  <c r="Z141" i="32"/>
  <c r="AQ126" i="32"/>
  <c r="AV141" i="32"/>
  <c r="U141" i="32"/>
  <c r="L126" i="32"/>
  <c r="H31" i="11"/>
  <c r="H30" i="11"/>
  <c r="AG126" i="32"/>
  <c r="AC31" i="11"/>
  <c r="AC30" i="11"/>
  <c r="I126" i="32"/>
  <c r="AP126" i="32"/>
  <c r="AN126" i="32"/>
  <c r="AJ31" i="11"/>
  <c r="AJ30" i="11"/>
  <c r="AL126" i="32"/>
  <c r="AH31" i="11"/>
  <c r="AH30" i="11"/>
  <c r="Q141" i="32"/>
  <c r="F141" i="32"/>
  <c r="X141" i="32"/>
  <c r="AX126" i="32"/>
  <c r="R141" i="32"/>
  <c r="P141" i="32"/>
  <c r="BA141" i="32"/>
  <c r="AZ141" i="32"/>
  <c r="N126" i="32"/>
  <c r="B78" i="32"/>
  <c r="B102" i="32"/>
  <c r="C34" i="11"/>
  <c r="H129" i="32"/>
  <c r="H124" i="32"/>
  <c r="D29" i="11"/>
  <c r="D28" i="11"/>
  <c r="C21" i="16"/>
  <c r="D25" i="16"/>
  <c r="B22" i="16"/>
  <c r="B17" i="16"/>
  <c r="C26" i="16"/>
  <c r="C25" i="16"/>
  <c r="B21" i="16"/>
  <c r="B26" i="16"/>
  <c r="B25" i="16"/>
  <c r="D17" i="16"/>
  <c r="C22" i="16"/>
  <c r="C17" i="16"/>
  <c r="D21" i="16"/>
  <c r="B29" i="16"/>
  <c r="E29" i="16"/>
  <c r="C16" i="16"/>
  <c r="B16" i="16"/>
  <c r="C20" i="16"/>
  <c r="D20" i="16"/>
  <c r="E20" i="16"/>
  <c r="B20" i="16"/>
  <c r="E24" i="16"/>
  <c r="B28" i="16"/>
  <c r="C28" i="16"/>
  <c r="D28" i="16"/>
  <c r="C32" i="16"/>
  <c r="B32" i="16"/>
  <c r="C15" i="16"/>
  <c r="D15" i="16"/>
  <c r="B15" i="16"/>
  <c r="E32" i="16"/>
  <c r="D32" i="16"/>
  <c r="E26" i="16"/>
  <c r="E15" i="16"/>
  <c r="C23" i="16"/>
  <c r="D19" i="16"/>
  <c r="D23" i="16"/>
  <c r="C31" i="16"/>
  <c r="E23" i="16"/>
  <c r="D31" i="16"/>
  <c r="E31" i="16"/>
  <c r="E30" i="16"/>
  <c r="B31" i="16"/>
  <c r="B23" i="16"/>
  <c r="C19" i="16"/>
  <c r="B19" i="16"/>
  <c r="E22" i="16"/>
  <c r="E19" i="16"/>
  <c r="H137" i="32"/>
  <c r="I137" i="32"/>
  <c r="J137" i="32"/>
  <c r="K137" i="32"/>
  <c r="H138" i="32"/>
  <c r="D43" i="11"/>
  <c r="C43" i="11"/>
  <c r="C33" i="11"/>
  <c r="C32" i="11"/>
  <c r="H128" i="32"/>
  <c r="D33" i="11"/>
  <c r="I124" i="32"/>
  <c r="J124" i="32"/>
  <c r="AT31" i="11"/>
  <c r="AT30" i="11"/>
  <c r="AL31" i="11"/>
  <c r="AL30" i="11"/>
  <c r="J31" i="11"/>
  <c r="J30" i="11"/>
  <c r="E31" i="11"/>
  <c r="E30" i="11"/>
  <c r="AM31" i="11"/>
  <c r="AM30" i="11"/>
  <c r="B31" i="11"/>
  <c r="B30" i="11"/>
  <c r="E29" i="11"/>
  <c r="E28" i="11"/>
  <c r="I128" i="32"/>
  <c r="E33" i="11"/>
  <c r="I138" i="32"/>
  <c r="J128" i="32"/>
  <c r="B18" i="37"/>
  <c r="L137" i="32"/>
  <c r="M137" i="32"/>
  <c r="N137" i="32"/>
  <c r="O137" i="32"/>
  <c r="B18" i="16"/>
  <c r="C18" i="16"/>
  <c r="D18" i="16"/>
  <c r="E18" i="16"/>
  <c r="BD30" i="32"/>
  <c r="K37" i="54"/>
  <c r="J37" i="54"/>
  <c r="K65" i="54"/>
  <c r="J45" i="54"/>
  <c r="K73" i="54"/>
  <c r="K33" i="54"/>
  <c r="L61" i="54"/>
  <c r="J80" i="55"/>
  <c r="J54" i="55"/>
  <c r="J28" i="55"/>
  <c r="J89" i="21"/>
  <c r="I89" i="21"/>
  <c r="K54" i="55"/>
  <c r="K28" i="55"/>
  <c r="K80" i="55"/>
  <c r="K45" i="54"/>
  <c r="G32" i="54"/>
  <c r="F53" i="54"/>
  <c r="M81" i="21"/>
  <c r="L73" i="21"/>
  <c r="I24" i="59"/>
  <c r="I7" i="59"/>
  <c r="I6" i="58"/>
  <c r="H24" i="59"/>
  <c r="H7" i="59"/>
  <c r="H6" i="58"/>
  <c r="F90" i="55"/>
  <c r="G90" i="55"/>
  <c r="H90" i="55"/>
  <c r="F12" i="54"/>
  <c r="F37" i="54"/>
  <c r="G33" i="54"/>
  <c r="H61" i="54"/>
  <c r="G8" i="54"/>
  <c r="G53" i="54"/>
  <c r="H81" i="54"/>
  <c r="G54" i="55"/>
  <c r="G80" i="55"/>
  <c r="G28" i="55"/>
  <c r="J32" i="54"/>
  <c r="K60" i="54"/>
  <c r="F31" i="54"/>
  <c r="G59" i="54"/>
  <c r="E95" i="54"/>
  <c r="F24" i="59"/>
  <c r="F7" i="59"/>
  <c r="F6" i="58"/>
  <c r="J88" i="21"/>
  <c r="I46" i="55"/>
  <c r="I72" i="55"/>
  <c r="I20" i="54"/>
  <c r="H44" i="55"/>
  <c r="H70" i="55"/>
  <c r="H18" i="54"/>
  <c r="H52" i="55"/>
  <c r="H78" i="55"/>
  <c r="H26" i="54"/>
  <c r="G24" i="59"/>
  <c r="G7" i="59"/>
  <c r="G6" i="58"/>
  <c r="E24" i="59"/>
  <c r="E7" i="59"/>
  <c r="E6" i="58"/>
  <c r="E72" i="54"/>
  <c r="E100" i="54"/>
  <c r="F72" i="54"/>
  <c r="E102" i="55"/>
  <c r="E24" i="54"/>
  <c r="E94" i="55"/>
  <c r="F94" i="55"/>
  <c r="G94" i="55"/>
  <c r="E16" i="54"/>
  <c r="E87" i="55"/>
  <c r="F87" i="55"/>
  <c r="E9" i="54"/>
  <c r="E14" i="54"/>
  <c r="E92" i="55"/>
  <c r="F92" i="55"/>
  <c r="F81" i="54"/>
  <c r="E53" i="54"/>
  <c r="E101" i="55"/>
  <c r="E23" i="54"/>
  <c r="G32" i="21"/>
  <c r="E32" i="21"/>
  <c r="T47" i="35"/>
  <c r="U44" i="35"/>
  <c r="V44" i="35"/>
  <c r="E98" i="55"/>
  <c r="F98" i="55"/>
  <c r="G98" i="55"/>
  <c r="H98" i="55"/>
  <c r="I98" i="55"/>
  <c r="J98" i="55"/>
  <c r="K98" i="55"/>
  <c r="L98" i="55"/>
  <c r="M98" i="55"/>
  <c r="E20" i="54"/>
  <c r="E47" i="54"/>
  <c r="E100" i="55"/>
  <c r="E22" i="54"/>
  <c r="E88" i="55"/>
  <c r="F88" i="55"/>
  <c r="G88" i="55"/>
  <c r="H88" i="55"/>
  <c r="I88" i="55"/>
  <c r="J88" i="55"/>
  <c r="K88" i="55"/>
  <c r="L88" i="55"/>
  <c r="E10" i="54"/>
  <c r="E76" i="21"/>
  <c r="F76" i="21"/>
  <c r="E104" i="21"/>
  <c r="E104" i="55"/>
  <c r="F104" i="55"/>
  <c r="G104" i="55"/>
  <c r="C47" i="55"/>
  <c r="C73" i="55"/>
  <c r="C99" i="55"/>
  <c r="E82" i="55"/>
  <c r="E4" i="54"/>
  <c r="E13" i="11"/>
  <c r="E38" i="13"/>
  <c r="I69" i="33"/>
  <c r="G13" i="25"/>
  <c r="H69" i="33"/>
  <c r="F13" i="25"/>
  <c r="F69" i="33"/>
  <c r="D13" i="25"/>
  <c r="AF43" i="13"/>
  <c r="AG43" i="13"/>
  <c r="X43" i="13"/>
  <c r="Y43" i="13"/>
  <c r="Q43" i="13"/>
  <c r="R43" i="13"/>
  <c r="AF114" i="27"/>
  <c r="AF102" i="27"/>
  <c r="AF121" i="27"/>
  <c r="AF111" i="27"/>
  <c r="AF117" i="27"/>
  <c r="BB53" i="33"/>
  <c r="E76" i="33"/>
  <c r="E69" i="33"/>
  <c r="C13" i="25"/>
  <c r="E84" i="33"/>
  <c r="BB61" i="33"/>
  <c r="BB65" i="33"/>
  <c r="BB68" i="33"/>
  <c r="E91" i="33"/>
  <c r="AX39" i="37"/>
  <c r="J42" i="37"/>
  <c r="J68" i="11"/>
  <c r="J43" i="37"/>
  <c r="J13" i="11"/>
  <c r="D43" i="37"/>
  <c r="D13" i="11"/>
  <c r="G42" i="37"/>
  <c r="G68" i="11"/>
  <c r="E42" i="37"/>
  <c r="E68" i="11"/>
  <c r="C42" i="37"/>
  <c r="C68" i="11"/>
  <c r="B44" i="37"/>
  <c r="H42" i="37"/>
  <c r="H68" i="11"/>
  <c r="F43" i="37"/>
  <c r="F13" i="11"/>
  <c r="B43" i="37"/>
  <c r="F42" i="37"/>
  <c r="F68" i="11"/>
  <c r="F38" i="13"/>
  <c r="I42" i="37"/>
  <c r="I68" i="11"/>
  <c r="I38" i="13"/>
  <c r="C43" i="37"/>
  <c r="C13" i="11"/>
  <c r="H43" i="37"/>
  <c r="H13" i="11"/>
  <c r="D42" i="37"/>
  <c r="D68" i="11"/>
  <c r="AH69" i="33"/>
  <c r="AF13" i="25"/>
  <c r="BD65" i="33"/>
  <c r="BD54" i="33"/>
  <c r="BB56" i="33"/>
  <c r="E209" i="35"/>
  <c r="D214" i="35"/>
  <c r="E214" i="35"/>
  <c r="E355" i="35"/>
  <c r="F222" i="34"/>
  <c r="D228" i="34"/>
  <c r="E224" i="34"/>
  <c r="D43" i="13"/>
  <c r="E43" i="13"/>
  <c r="BD51" i="33"/>
  <c r="BC51" i="33"/>
  <c r="BB51" i="33"/>
  <c r="R114" i="27"/>
  <c r="R102" i="27"/>
  <c r="R117" i="27"/>
  <c r="O70" i="31"/>
  <c r="Z70" i="31"/>
  <c r="S70" i="31"/>
  <c r="AQ70" i="31"/>
  <c r="AS70" i="31"/>
  <c r="AF70" i="31"/>
  <c r="AW70" i="31"/>
  <c r="BC70" i="31"/>
  <c r="AA70" i="31"/>
  <c r="T70" i="31"/>
  <c r="AR70" i="31"/>
  <c r="BA70" i="31"/>
  <c r="AE70" i="31"/>
  <c r="W70" i="31"/>
  <c r="R70" i="31"/>
  <c r="AU70" i="31"/>
  <c r="U70" i="31"/>
  <c r="AJ70" i="31"/>
  <c r="AH70" i="31"/>
  <c r="AD70" i="31"/>
  <c r="AN70" i="31"/>
  <c r="AK70" i="31"/>
  <c r="BB70" i="31"/>
  <c r="AG70" i="31"/>
  <c r="AV70" i="31"/>
  <c r="AZ70" i="31"/>
  <c r="Q70" i="31"/>
  <c r="AF34" i="33"/>
  <c r="AU34" i="33"/>
  <c r="D57" i="33"/>
  <c r="M34" i="33"/>
  <c r="AW34" i="33"/>
  <c r="Z34" i="33"/>
  <c r="U34" i="33"/>
  <c r="AT34" i="33"/>
  <c r="AT46" i="33"/>
  <c r="AR34" i="33"/>
  <c r="V34" i="33"/>
  <c r="AB34" i="33"/>
  <c r="S34" i="33"/>
  <c r="AL34" i="33"/>
  <c r="N34" i="33"/>
  <c r="AH34" i="33"/>
  <c r="R34" i="33"/>
  <c r="E34" i="33"/>
  <c r="E80" i="33"/>
  <c r="Y34" i="33"/>
  <c r="L34" i="33"/>
  <c r="AG34" i="33"/>
  <c r="AN34" i="33"/>
  <c r="AK34" i="33"/>
  <c r="O34" i="33"/>
  <c r="X34" i="33"/>
  <c r="AS34" i="33"/>
  <c r="K34" i="33"/>
  <c r="AQ34" i="33"/>
  <c r="AO34" i="33"/>
  <c r="AY34" i="33"/>
  <c r="AX34" i="33"/>
  <c r="AD34" i="33"/>
  <c r="AP34" i="33"/>
  <c r="W34" i="33"/>
  <c r="T34" i="33"/>
  <c r="AZ34" i="33"/>
  <c r="J34" i="33"/>
  <c r="AC34" i="33"/>
  <c r="P34" i="33"/>
  <c r="AE34" i="33"/>
  <c r="F364" i="35"/>
  <c r="F363" i="35"/>
  <c r="F239" i="35"/>
  <c r="F237" i="35"/>
  <c r="F365" i="35"/>
  <c r="D263" i="35"/>
  <c r="F81" i="21"/>
  <c r="E81" i="21"/>
  <c r="BC60" i="33"/>
  <c r="BC55" i="33"/>
  <c r="V69" i="33"/>
  <c r="T13" i="25"/>
  <c r="J102" i="27"/>
  <c r="J121" i="27"/>
  <c r="J111" i="27"/>
  <c r="J117" i="27"/>
  <c r="J114" i="27"/>
  <c r="O179" i="27"/>
  <c r="O182" i="27"/>
  <c r="O176" i="27"/>
  <c r="O164" i="27"/>
  <c r="O186" i="27"/>
  <c r="AW69" i="31"/>
  <c r="AI69" i="31"/>
  <c r="AJ69" i="31"/>
  <c r="AZ69" i="31"/>
  <c r="AP69" i="31"/>
  <c r="AO69" i="31"/>
  <c r="BB69" i="31"/>
  <c r="W69" i="31"/>
  <c r="Y69" i="31"/>
  <c r="V69" i="31"/>
  <c r="T66" i="31"/>
  <c r="O11" i="25"/>
  <c r="AS69" i="31"/>
  <c r="AQ69" i="31"/>
  <c r="AT69" i="31"/>
  <c r="AF69" i="31"/>
  <c r="AB69" i="31"/>
  <c r="X69" i="31"/>
  <c r="U69" i="31"/>
  <c r="AM69" i="31"/>
  <c r="AM33" i="33"/>
  <c r="E33" i="33"/>
  <c r="E79" i="33"/>
  <c r="AQ33" i="33"/>
  <c r="AI33" i="33"/>
  <c r="N33" i="33"/>
  <c r="V33" i="33"/>
  <c r="I33" i="33"/>
  <c r="AC33" i="33"/>
  <c r="AW33" i="33"/>
  <c r="J33" i="33"/>
  <c r="AY33" i="33"/>
  <c r="AF33" i="33"/>
  <c r="AB33" i="33"/>
  <c r="AP33" i="33"/>
  <c r="AA33" i="33"/>
  <c r="P33" i="33"/>
  <c r="AR33" i="33"/>
  <c r="O33" i="33"/>
  <c r="Y33" i="33"/>
  <c r="AE33" i="33"/>
  <c r="AX33" i="33"/>
  <c r="AV33" i="33"/>
  <c r="AU33" i="33"/>
  <c r="AG33" i="33"/>
  <c r="W33" i="33"/>
  <c r="G33" i="33"/>
  <c r="Q33" i="33"/>
  <c r="AS33" i="33"/>
  <c r="AS46" i="33"/>
  <c r="Z33" i="33"/>
  <c r="X33" i="33"/>
  <c r="M33" i="33"/>
  <c r="U33" i="33"/>
  <c r="AZ33" i="33"/>
  <c r="AN33" i="33"/>
  <c r="K33" i="33"/>
  <c r="T33" i="33"/>
  <c r="T46" i="33"/>
  <c r="AK33" i="33"/>
  <c r="AH33" i="33"/>
  <c r="F33" i="33"/>
  <c r="F79" i="33"/>
  <c r="G79" i="21"/>
  <c r="B13" i="11"/>
  <c r="B38" i="13"/>
  <c r="BD55" i="33"/>
  <c r="BD63" i="33"/>
  <c r="BC64" i="33"/>
  <c r="BC61" i="33"/>
  <c r="BC53" i="33"/>
  <c r="S69" i="33"/>
  <c r="Q13" i="25"/>
  <c r="AI69" i="33"/>
  <c r="AG13" i="25"/>
  <c r="BB55" i="33"/>
  <c r="N59" i="27"/>
  <c r="N55" i="27"/>
  <c r="N52" i="27"/>
  <c r="N49" i="27"/>
  <c r="T39" i="27"/>
  <c r="T49" i="27"/>
  <c r="T59" i="27"/>
  <c r="T55" i="27"/>
  <c r="F114" i="27"/>
  <c r="F111" i="27"/>
  <c r="F121" i="27"/>
  <c r="F117" i="27"/>
  <c r="F102" i="27"/>
  <c r="H164" i="27"/>
  <c r="H182" i="27"/>
  <c r="H176" i="27"/>
  <c r="H186" i="27"/>
  <c r="H179" i="27"/>
  <c r="J85" i="31"/>
  <c r="AE85" i="31"/>
  <c r="AB85" i="31"/>
  <c r="X85" i="31"/>
  <c r="AJ85" i="31"/>
  <c r="AO85" i="31"/>
  <c r="I85" i="31"/>
  <c r="AM85" i="31"/>
  <c r="R85" i="31"/>
  <c r="AH85" i="31"/>
  <c r="AD85" i="31"/>
  <c r="AN85" i="31"/>
  <c r="AK85" i="31"/>
  <c r="Y85" i="31"/>
  <c r="Q85" i="31"/>
  <c r="V85" i="31"/>
  <c r="K85" i="31"/>
  <c r="AI85" i="31"/>
  <c r="AQ85" i="31"/>
  <c r="AW85" i="31"/>
  <c r="AY85" i="31"/>
  <c r="AL85" i="31"/>
  <c r="O85" i="31"/>
  <c r="AG85" i="31"/>
  <c r="U85" i="31"/>
  <c r="AF85" i="31"/>
  <c r="AS85" i="31"/>
  <c r="AU85" i="31"/>
  <c r="BA85" i="31"/>
  <c r="AV85" i="31"/>
  <c r="K86" i="31"/>
  <c r="U86" i="31"/>
  <c r="V86" i="31"/>
  <c r="AD86" i="31"/>
  <c r="AC86" i="31"/>
  <c r="S86" i="31"/>
  <c r="S88" i="31"/>
  <c r="M63" i="11"/>
  <c r="AB86" i="31"/>
  <c r="AP86" i="31"/>
  <c r="Z86" i="31"/>
  <c r="AK86" i="31"/>
  <c r="AM86" i="31"/>
  <c r="AQ86" i="31"/>
  <c r="AS86" i="31"/>
  <c r="AI86" i="31"/>
  <c r="AI88" i="31"/>
  <c r="AC63" i="11"/>
  <c r="AR86" i="31"/>
  <c r="AE86" i="31"/>
  <c r="T86" i="31"/>
  <c r="R86" i="31"/>
  <c r="M86" i="31"/>
  <c r="AU86" i="31"/>
  <c r="BB86" i="31"/>
  <c r="AV86" i="31"/>
  <c r="W86" i="31"/>
  <c r="AJ86" i="31"/>
  <c r="L86" i="31"/>
  <c r="N86" i="31"/>
  <c r="AN86" i="31"/>
  <c r="AA86" i="31"/>
  <c r="Y86" i="31"/>
  <c r="AY86" i="31"/>
  <c r="AY88" i="31"/>
  <c r="AS63" i="11"/>
  <c r="AW86" i="31"/>
  <c r="L87" i="31"/>
  <c r="AN87" i="31"/>
  <c r="U87" i="31"/>
  <c r="AG87" i="31"/>
  <c r="Z87" i="31"/>
  <c r="AL87" i="31"/>
  <c r="AR87" i="31"/>
  <c r="AR88" i="31"/>
  <c r="AL63" i="11"/>
  <c r="R87" i="31"/>
  <c r="BA87" i="31"/>
  <c r="AX87" i="31"/>
  <c r="BC87" i="31"/>
  <c r="BC88" i="31"/>
  <c r="AW63" i="11"/>
  <c r="AS87" i="31"/>
  <c r="AK87" i="31"/>
  <c r="AE87" i="31"/>
  <c r="S87" i="31"/>
  <c r="AJ87" i="31"/>
  <c r="AH87" i="31"/>
  <c r="AY87" i="31"/>
  <c r="AW87" i="31"/>
  <c r="AA32" i="33"/>
  <c r="V32" i="33"/>
  <c r="K32" i="33"/>
  <c r="K46" i="33"/>
  <c r="AZ32" i="33"/>
  <c r="G32" i="33"/>
  <c r="AS32" i="33"/>
  <c r="Q32" i="33"/>
  <c r="AE32" i="33"/>
  <c r="AE46" i="33"/>
  <c r="AX32" i="33"/>
  <c r="U32" i="33"/>
  <c r="H32" i="33"/>
  <c r="H46" i="33"/>
  <c r="AJ32" i="33"/>
  <c r="W32" i="33"/>
  <c r="E32" i="33"/>
  <c r="E78" i="33"/>
  <c r="F78" i="33"/>
  <c r="AK32" i="33"/>
  <c r="AV32" i="33"/>
  <c r="AL32" i="33"/>
  <c r="AM32" i="33"/>
  <c r="AD32" i="33"/>
  <c r="AD46" i="33"/>
  <c r="AQ32" i="33"/>
  <c r="AH32" i="33"/>
  <c r="O32" i="33"/>
  <c r="O46" i="33"/>
  <c r="AR32" i="33"/>
  <c r="P32" i="33"/>
  <c r="AO32" i="33"/>
  <c r="AU32" i="33"/>
  <c r="AU46" i="33"/>
  <c r="M32" i="33"/>
  <c r="AC32" i="33"/>
  <c r="L32" i="33"/>
  <c r="S32" i="33"/>
  <c r="S46" i="33"/>
  <c r="AT32" i="33"/>
  <c r="AB32" i="33"/>
  <c r="X32" i="33"/>
  <c r="D55" i="33"/>
  <c r="R32" i="33"/>
  <c r="R46" i="33"/>
  <c r="AW32" i="33"/>
  <c r="AN32" i="33"/>
  <c r="AY32" i="33"/>
  <c r="AF32" i="33"/>
  <c r="AI32" i="33"/>
  <c r="Z32" i="33"/>
  <c r="J32" i="33"/>
  <c r="AP32" i="33"/>
  <c r="AP46" i="33"/>
  <c r="C381" i="35"/>
  <c r="C392" i="35"/>
  <c r="C18" i="24"/>
  <c r="C269" i="35"/>
  <c r="D40" i="34"/>
  <c r="D44" i="34"/>
  <c r="AZ72" i="31"/>
  <c r="H72" i="31"/>
  <c r="H88" i="31"/>
  <c r="B63" i="11"/>
  <c r="B13" i="13"/>
  <c r="AY72" i="31"/>
  <c r="AB72" i="31"/>
  <c r="X72" i="31"/>
  <c r="X88" i="31"/>
  <c r="R63" i="11"/>
  <c r="AO72" i="31"/>
  <c r="AD72" i="31"/>
  <c r="AQ72" i="31"/>
  <c r="AJ72" i="31"/>
  <c r="BC72" i="31"/>
  <c r="P72" i="31"/>
  <c r="N72" i="31"/>
  <c r="AE72" i="31"/>
  <c r="AV72" i="31"/>
  <c r="AC72" i="31"/>
  <c r="V72" i="31"/>
  <c r="AN72" i="31"/>
  <c r="AM72" i="31"/>
  <c r="AI72" i="31"/>
  <c r="AL72" i="31"/>
  <c r="M84" i="31"/>
  <c r="AW84" i="31"/>
  <c r="AN84" i="31"/>
  <c r="AZ84" i="31"/>
  <c r="T84" i="31"/>
  <c r="AM84" i="31"/>
  <c r="AA84" i="31"/>
  <c r="AJ84" i="31"/>
  <c r="AH84" i="31"/>
  <c r="Z84" i="31"/>
  <c r="R84" i="31"/>
  <c r="AF84" i="31"/>
  <c r="X84" i="31"/>
  <c r="S84" i="31"/>
  <c r="AP84" i="31"/>
  <c r="W84" i="31"/>
  <c r="AY84" i="31"/>
  <c r="AU84" i="31"/>
  <c r="AG84" i="31"/>
  <c r="AO84" i="31"/>
  <c r="P84" i="31"/>
  <c r="K84" i="31"/>
  <c r="O84" i="31"/>
  <c r="AL84" i="31"/>
  <c r="AB84" i="31"/>
  <c r="AQ84" i="31"/>
  <c r="AS84" i="31"/>
  <c r="AD84" i="31"/>
  <c r="AC84" i="31"/>
  <c r="BC84" i="31"/>
  <c r="AT84" i="31"/>
  <c r="AI83" i="31"/>
  <c r="AK83" i="31"/>
  <c r="P83" i="31"/>
  <c r="R83" i="31"/>
  <c r="AS83" i="31"/>
  <c r="AO83" i="31"/>
  <c r="AP83" i="31"/>
  <c r="N83" i="31"/>
  <c r="Y83" i="31"/>
  <c r="AD83" i="31"/>
  <c r="M83" i="31"/>
  <c r="AR83" i="31"/>
  <c r="AB83" i="31"/>
  <c r="O83" i="31"/>
  <c r="L83" i="31"/>
  <c r="U83" i="31"/>
  <c r="BB83" i="31"/>
  <c r="BC83" i="31"/>
  <c r="AF83" i="31"/>
  <c r="W83" i="31"/>
  <c r="AN83" i="31"/>
  <c r="AW83" i="31"/>
  <c r="Z83" i="31"/>
  <c r="S83" i="31"/>
  <c r="AQ83" i="31"/>
  <c r="Q83" i="31"/>
  <c r="AT83" i="31"/>
  <c r="AZ83" i="31"/>
  <c r="P82" i="31"/>
  <c r="AA82" i="31"/>
  <c r="N82" i="31"/>
  <c r="O82" i="31"/>
  <c r="Z82" i="31"/>
  <c r="AM82" i="31"/>
  <c r="AS82" i="31"/>
  <c r="AI82" i="31"/>
  <c r="AD82" i="31"/>
  <c r="AN82" i="31"/>
  <c r="I82" i="31"/>
  <c r="AL82" i="31"/>
  <c r="AH82" i="31"/>
  <c r="AF82" i="31"/>
  <c r="AR82" i="31"/>
  <c r="AK82" i="31"/>
  <c r="Y82" i="31"/>
  <c r="R82" i="31"/>
  <c r="T82" i="31"/>
  <c r="AY82" i="31"/>
  <c r="BA82" i="31"/>
  <c r="AE82" i="31"/>
  <c r="V82" i="31"/>
  <c r="S82" i="31"/>
  <c r="AP82" i="31"/>
  <c r="AB82" i="31"/>
  <c r="L82" i="31"/>
  <c r="U82" i="31"/>
  <c r="W82" i="31"/>
  <c r="M82" i="31"/>
  <c r="AQ82" i="31"/>
  <c r="AT82" i="31"/>
  <c r="AZ82" i="31"/>
  <c r="AU81" i="31"/>
  <c r="AR81" i="31"/>
  <c r="AW81" i="31"/>
  <c r="AD81" i="31"/>
  <c r="AV81" i="31"/>
  <c r="N81" i="31"/>
  <c r="X81" i="31"/>
  <c r="U81" i="31"/>
  <c r="S81" i="31"/>
  <c r="AT81" i="31"/>
  <c r="AF81" i="31"/>
  <c r="AP81" i="31"/>
  <c r="T81" i="31"/>
  <c r="R81" i="31"/>
  <c r="AJ81" i="31"/>
  <c r="AC81" i="31"/>
  <c r="V81" i="31"/>
  <c r="AI81" i="31"/>
  <c r="AS81" i="31"/>
  <c r="M81" i="31"/>
  <c r="AG81" i="31"/>
  <c r="BC81" i="31"/>
  <c r="BB81" i="31"/>
  <c r="AH81" i="31"/>
  <c r="AN81" i="31"/>
  <c r="W81" i="31"/>
  <c r="P81" i="31"/>
  <c r="AQ81" i="31"/>
  <c r="AK81" i="31"/>
  <c r="AA81" i="31"/>
  <c r="L81" i="31"/>
  <c r="AE81" i="31"/>
  <c r="AZ81" i="31"/>
  <c r="AK80" i="31"/>
  <c r="X80" i="31"/>
  <c r="AC80" i="31"/>
  <c r="R80" i="31"/>
  <c r="AN80" i="31"/>
  <c r="U80" i="31"/>
  <c r="M80" i="31"/>
  <c r="Z80" i="31"/>
  <c r="AF80" i="31"/>
  <c r="AL80" i="31"/>
  <c r="AR80" i="31"/>
  <c r="Y80" i="31"/>
  <c r="AT80" i="31"/>
  <c r="AM80" i="31"/>
  <c r="AJ80" i="31"/>
  <c r="V80" i="31"/>
  <c r="AH80" i="31"/>
  <c r="W80" i="31"/>
  <c r="AI80" i="31"/>
  <c r="AY80" i="31"/>
  <c r="BC80" i="31"/>
  <c r="Q80" i="31"/>
  <c r="K80" i="31"/>
  <c r="AQ80" i="31"/>
  <c r="AE80" i="31"/>
  <c r="AS80" i="31"/>
  <c r="T80" i="31"/>
  <c r="O80" i="31"/>
  <c r="N80" i="31"/>
  <c r="AW80" i="31"/>
  <c r="AZ80" i="31"/>
  <c r="AX80" i="31"/>
  <c r="AM79" i="31"/>
  <c r="BB79" i="31"/>
  <c r="BA79" i="31"/>
  <c r="AJ79" i="31"/>
  <c r="Q79" i="31"/>
  <c r="L79" i="31"/>
  <c r="AF79" i="31"/>
  <c r="O79" i="31"/>
  <c r="AR79" i="31"/>
  <c r="AG79" i="31"/>
  <c r="AS79" i="31"/>
  <c r="R79" i="31"/>
  <c r="AD79" i="31"/>
  <c r="AL79" i="31"/>
  <c r="M79" i="31"/>
  <c r="AZ79" i="31"/>
  <c r="Y79" i="31"/>
  <c r="AH79" i="31"/>
  <c r="AX79" i="31"/>
  <c r="BC79" i="31"/>
  <c r="AE79" i="31"/>
  <c r="AC79" i="31"/>
  <c r="Z79" i="31"/>
  <c r="AO79" i="31"/>
  <c r="P79" i="31"/>
  <c r="AN79" i="31"/>
  <c r="AN88" i="31"/>
  <c r="AK79" i="31"/>
  <c r="AI79" i="31"/>
  <c r="X79" i="31"/>
  <c r="K79" i="31"/>
  <c r="K88" i="31"/>
  <c r="E63" i="11"/>
  <c r="AY79" i="31"/>
  <c r="I78" i="31"/>
  <c r="AE78" i="31"/>
  <c r="AP78" i="31"/>
  <c r="V78" i="31"/>
  <c r="P78" i="31"/>
  <c r="L78" i="31"/>
  <c r="AK78" i="31"/>
  <c r="AK88" i="31"/>
  <c r="U78" i="31"/>
  <c r="AN78" i="31"/>
  <c r="N78" i="31"/>
  <c r="AM78" i="31"/>
  <c r="AS78" i="31"/>
  <c r="W78" i="31"/>
  <c r="AB78" i="31"/>
  <c r="AL78" i="31"/>
  <c r="AQ78" i="31"/>
  <c r="AO78" i="31"/>
  <c r="AV78" i="31"/>
  <c r="AU78" i="31"/>
  <c r="AU88" i="31"/>
  <c r="AT78" i="31"/>
  <c r="BC78" i="31"/>
  <c r="AH78" i="31"/>
  <c r="R78" i="31"/>
  <c r="R88" i="31"/>
  <c r="L63" i="11"/>
  <c r="AW78" i="31"/>
  <c r="AA78" i="31"/>
  <c r="K78" i="31"/>
  <c r="T78" i="31"/>
  <c r="Y78" i="31"/>
  <c r="AJ78" i="31"/>
  <c r="AX78" i="31"/>
  <c r="BB78" i="31"/>
  <c r="AB77" i="31"/>
  <c r="P77" i="31"/>
  <c r="T77" i="31"/>
  <c r="AJ77" i="31"/>
  <c r="AO77" i="31"/>
  <c r="AK77" i="31"/>
  <c r="L77" i="31"/>
  <c r="AM77" i="31"/>
  <c r="AR77" i="31"/>
  <c r="AL77" i="31"/>
  <c r="Y77" i="31"/>
  <c r="AZ77" i="31"/>
  <c r="AA77" i="31"/>
  <c r="R77" i="31"/>
  <c r="AF77" i="31"/>
  <c r="AC77" i="31"/>
  <c r="X77" i="31"/>
  <c r="AW77" i="31"/>
  <c r="BA77" i="31"/>
  <c r="W77" i="31"/>
  <c r="AU77" i="31"/>
  <c r="AX77" i="31"/>
  <c r="U77" i="31"/>
  <c r="V77" i="31"/>
  <c r="V88" i="31"/>
  <c r="P63" i="11"/>
  <c r="AI77" i="31"/>
  <c r="AE77" i="31"/>
  <c r="O77" i="31"/>
  <c r="Q77" i="31"/>
  <c r="N77" i="31"/>
  <c r="AD77" i="31"/>
  <c r="M77" i="31"/>
  <c r="AS77" i="31"/>
  <c r="AT77" i="31"/>
  <c r="AJ76" i="31"/>
  <c r="AP76" i="31"/>
  <c r="AE76" i="31"/>
  <c r="AE88" i="31"/>
  <c r="Y63" i="11"/>
  <c r="R76" i="31"/>
  <c r="AR76" i="31"/>
  <c r="AK76" i="31"/>
  <c r="W76" i="31"/>
  <c r="L76" i="31"/>
  <c r="Y76" i="31"/>
  <c r="M76" i="31"/>
  <c r="O76" i="31"/>
  <c r="O88" i="31"/>
  <c r="I63" i="11"/>
  <c r="I13" i="13"/>
  <c r="AM76" i="31"/>
  <c r="AG76" i="31"/>
  <c r="AO76" i="31"/>
  <c r="U76" i="31"/>
  <c r="U88" i="31"/>
  <c r="O63" i="11"/>
  <c r="AH76" i="31"/>
  <c r="BC76" i="31"/>
  <c r="AV76" i="31"/>
  <c r="Q76" i="31"/>
  <c r="V76" i="31"/>
  <c r="AB76" i="31"/>
  <c r="N76" i="31"/>
  <c r="AS76" i="31"/>
  <c r="AS88" i="31"/>
  <c r="AM63" i="11"/>
  <c r="S76" i="31"/>
  <c r="T76" i="31"/>
  <c r="AI76" i="31"/>
  <c r="AD76" i="31"/>
  <c r="AD88" i="31"/>
  <c r="X63" i="11"/>
  <c r="BA76" i="31"/>
  <c r="BB76" i="31"/>
  <c r="AH44" i="31"/>
  <c r="AH91" i="31"/>
  <c r="AC13" i="24"/>
  <c r="AG14" i="17"/>
  <c r="AD44" i="31"/>
  <c r="AD91" i="31"/>
  <c r="Y13" i="24"/>
  <c r="AC14" i="17"/>
  <c r="V44" i="31"/>
  <c r="V91" i="31"/>
  <c r="Q13" i="24"/>
  <c r="BB75" i="31"/>
  <c r="S75" i="31"/>
  <c r="AJ75" i="31"/>
  <c r="AZ75" i="31"/>
  <c r="T75" i="31"/>
  <c r="AA75" i="31"/>
  <c r="V75" i="31"/>
  <c r="AR75" i="31"/>
  <c r="AC75" i="31"/>
  <c r="AS75" i="31"/>
  <c r="AP75" i="31"/>
  <c r="L75" i="31"/>
  <c r="N75" i="31"/>
  <c r="AF75" i="31"/>
  <c r="W75" i="31"/>
  <c r="AQ75" i="31"/>
  <c r="AY75" i="31"/>
  <c r="AK75" i="31"/>
  <c r="AO75" i="31"/>
  <c r="AD75" i="31"/>
  <c r="AM75" i="31"/>
  <c r="X75" i="31"/>
  <c r="U75" i="31"/>
  <c r="Z75" i="31"/>
  <c r="Z88" i="31"/>
  <c r="AV75" i="31"/>
  <c r="AN75" i="31"/>
  <c r="O75" i="31"/>
  <c r="AX75" i="31"/>
  <c r="BC75" i="31"/>
  <c r="AW44" i="31"/>
  <c r="AW91" i="31"/>
  <c r="AR13" i="24"/>
  <c r="AS44" i="31"/>
  <c r="AS91" i="31"/>
  <c r="AN13" i="24"/>
  <c r="AR14" i="17"/>
  <c r="AO44" i="31"/>
  <c r="AO91" i="31"/>
  <c r="AJ13" i="24"/>
  <c r="AK44" i="31"/>
  <c r="AK91" i="31"/>
  <c r="AF13" i="24"/>
  <c r="AJ14" i="17"/>
  <c r="AG44" i="31"/>
  <c r="AG91" i="31"/>
  <c r="AB13" i="24"/>
  <c r="AF14" i="17"/>
  <c r="AC44" i="31"/>
  <c r="AC91" i="31"/>
  <c r="X13" i="24"/>
  <c r="AB14" i="17"/>
  <c r="Y44" i="31"/>
  <c r="Y91" i="31"/>
  <c r="T13" i="24"/>
  <c r="X14" i="17"/>
  <c r="U44" i="31"/>
  <c r="U91" i="31"/>
  <c r="P13" i="24"/>
  <c r="T14" i="17"/>
  <c r="AD74" i="31"/>
  <c r="R74" i="31"/>
  <c r="AP74" i="31"/>
  <c r="AS74" i="31"/>
  <c r="AB74" i="31"/>
  <c r="AR74" i="31"/>
  <c r="N74" i="31"/>
  <c r="N88" i="31"/>
  <c r="H63" i="11"/>
  <c r="I44" i="31"/>
  <c r="I91" i="31"/>
  <c r="D13" i="24"/>
  <c r="AL74" i="31"/>
  <c r="L74" i="31"/>
  <c r="L88" i="31"/>
  <c r="F63" i="11"/>
  <c r="F13" i="13"/>
  <c r="X74" i="31"/>
  <c r="AN74" i="31"/>
  <c r="K74" i="31"/>
  <c r="P74" i="31"/>
  <c r="AE74" i="31"/>
  <c r="W74" i="31"/>
  <c r="AJ74" i="31"/>
  <c r="Y74" i="31"/>
  <c r="AG74" i="31"/>
  <c r="AX74" i="31"/>
  <c r="AX88" i="31"/>
  <c r="AR63" i="11"/>
  <c r="BB74" i="31"/>
  <c r="BC74" i="31"/>
  <c r="AK74" i="31"/>
  <c r="V74" i="31"/>
  <c r="Z74" i="31"/>
  <c r="AM74" i="31"/>
  <c r="AF74" i="31"/>
  <c r="S74" i="31"/>
  <c r="M74" i="31"/>
  <c r="AO74" i="31"/>
  <c r="AI74" i="31"/>
  <c r="BA74" i="31"/>
  <c r="AT74" i="31"/>
  <c r="AZ74" i="31"/>
  <c r="AZ88" i="31"/>
  <c r="AT63" i="11"/>
  <c r="AF44" i="31"/>
  <c r="AF91" i="31"/>
  <c r="AA13" i="24"/>
  <c r="AE14" i="17"/>
  <c r="AJ73" i="31"/>
  <c r="AC73" i="31"/>
  <c r="AH73" i="31"/>
  <c r="X73" i="31"/>
  <c r="AV73" i="31"/>
  <c r="AL73" i="31"/>
  <c r="N73" i="31"/>
  <c r="AB73" i="31"/>
  <c r="AQ73" i="31"/>
  <c r="AO73" i="31"/>
  <c r="AO88" i="31"/>
  <c r="Y73" i="31"/>
  <c r="O73" i="31"/>
  <c r="BB73" i="31"/>
  <c r="BA73" i="31"/>
  <c r="BA88" i="31"/>
  <c r="AU63" i="11"/>
  <c r="AN73" i="31"/>
  <c r="AI73" i="31"/>
  <c r="AE73" i="31"/>
  <c r="AA73" i="31"/>
  <c r="AA88" i="31"/>
  <c r="U63" i="11"/>
  <c r="AD73" i="31"/>
  <c r="AP73" i="31"/>
  <c r="P73" i="31"/>
  <c r="Q73" i="31"/>
  <c r="L73" i="31"/>
  <c r="AW73" i="31"/>
  <c r="AW88" i="31"/>
  <c r="AQ63" i="11"/>
  <c r="AZ73" i="31"/>
  <c r="AU44" i="31"/>
  <c r="AU91" i="31"/>
  <c r="AP13" i="24"/>
  <c r="AT14" i="17"/>
  <c r="AQ44" i="31"/>
  <c r="AQ91" i="31"/>
  <c r="AL13" i="24"/>
  <c r="AE44" i="31"/>
  <c r="AE91" i="31"/>
  <c r="Z13" i="24"/>
  <c r="AD14" i="17"/>
  <c r="BB71" i="31"/>
  <c r="BC71" i="31"/>
  <c r="C4" i="55"/>
  <c r="C31" i="54"/>
  <c r="C59" i="54"/>
  <c r="J48" i="44"/>
  <c r="I19" i="21"/>
  <c r="H19" i="21"/>
  <c r="J36" i="44"/>
  <c r="K36" i="44"/>
  <c r="H7" i="21"/>
  <c r="W69" i="33"/>
  <c r="U13" i="25"/>
  <c r="D237" i="35"/>
  <c r="D238" i="35"/>
  <c r="D240" i="35"/>
  <c r="E241" i="35"/>
  <c r="B18" i="13"/>
  <c r="S18" i="13"/>
  <c r="T18" i="13"/>
  <c r="C24" i="59"/>
  <c r="C7" i="59"/>
  <c r="C6" i="58"/>
  <c r="B2" i="12"/>
  <c r="H24" i="31"/>
  <c r="K114" i="27"/>
  <c r="K102" i="27"/>
  <c r="K121" i="27"/>
  <c r="K117" i="27"/>
  <c r="I176" i="27"/>
  <c r="I186" i="27"/>
  <c r="M179" i="27"/>
  <c r="M164" i="27"/>
  <c r="I66" i="31"/>
  <c r="D11" i="25"/>
  <c r="AH83" i="31"/>
  <c r="AR84" i="31"/>
  <c r="D52" i="33"/>
  <c r="Q29" i="33"/>
  <c r="N29" i="33"/>
  <c r="E29" i="33"/>
  <c r="F29" i="33"/>
  <c r="F46" i="33"/>
  <c r="AJ29" i="33"/>
  <c r="AU29" i="33"/>
  <c r="AQ29" i="33"/>
  <c r="Z29" i="33"/>
  <c r="AO29" i="33"/>
  <c r="AH29" i="33"/>
  <c r="AK29" i="33"/>
  <c r="AK46" i="33"/>
  <c r="M42" i="33"/>
  <c r="AW42" i="33"/>
  <c r="AN42" i="33"/>
  <c r="J42" i="33"/>
  <c r="AX42" i="33"/>
  <c r="AT42" i="33"/>
  <c r="G42" i="33"/>
  <c r="AC42" i="33"/>
  <c r="AC46" i="33"/>
  <c r="V42" i="33"/>
  <c r="V46" i="33"/>
  <c r="AF42" i="33"/>
  <c r="E42" i="33"/>
  <c r="E88" i="33"/>
  <c r="AU42" i="33"/>
  <c r="AO42" i="33"/>
  <c r="AQ42" i="33"/>
  <c r="Z42" i="33"/>
  <c r="AH45" i="33"/>
  <c r="AB45" i="33"/>
  <c r="S45" i="33"/>
  <c r="D68" i="33"/>
  <c r="K45" i="33"/>
  <c r="AF45" i="33"/>
  <c r="AU45" i="33"/>
  <c r="X45" i="33"/>
  <c r="X46" i="33"/>
  <c r="AV45" i="33"/>
  <c r="AV46" i="33"/>
  <c r="AT45" i="33"/>
  <c r="J45" i="33"/>
  <c r="F153" i="34"/>
  <c r="G153" i="34"/>
  <c r="E155" i="34"/>
  <c r="E158" i="34"/>
  <c r="C228" i="34"/>
  <c r="C238" i="34"/>
  <c r="D224" i="34"/>
  <c r="AV43" i="13"/>
  <c r="AW43" i="13"/>
  <c r="AW18" i="13"/>
  <c r="N36" i="13"/>
  <c r="H42" i="44"/>
  <c r="G13" i="21"/>
  <c r="F13" i="55"/>
  <c r="F39" i="55"/>
  <c r="F65" i="55"/>
  <c r="F13" i="21"/>
  <c r="D24" i="59"/>
  <c r="D7" i="59"/>
  <c r="D6" i="58"/>
  <c r="D275" i="35"/>
  <c r="D23" i="35"/>
  <c r="D21" i="35"/>
  <c r="D22" i="35"/>
  <c r="D24" i="35"/>
  <c r="E20" i="35"/>
  <c r="AG69" i="33"/>
  <c r="AE13" i="25"/>
  <c r="E181" i="34"/>
  <c r="E179" i="34"/>
  <c r="F343" i="35"/>
  <c r="F183" i="35"/>
  <c r="F342" i="35"/>
  <c r="M43" i="13"/>
  <c r="Z18" i="13"/>
  <c r="O18" i="13"/>
  <c r="C18" i="18"/>
  <c r="J55" i="27"/>
  <c r="J52" i="27"/>
  <c r="L52" i="27"/>
  <c r="L49" i="27"/>
  <c r="U114" i="27"/>
  <c r="U102" i="27"/>
  <c r="N66" i="31"/>
  <c r="I11" i="25"/>
  <c r="I74" i="31"/>
  <c r="I75" i="31"/>
  <c r="Q75" i="31"/>
  <c r="AQ76" i="31"/>
  <c r="M78" i="31"/>
  <c r="AZ78" i="31"/>
  <c r="O78" i="31"/>
  <c r="J79" i="31"/>
  <c r="J88" i="31"/>
  <c r="D63" i="11"/>
  <c r="AP79" i="31"/>
  <c r="G130" i="34"/>
  <c r="G132" i="34"/>
  <c r="F263" i="35"/>
  <c r="F266" i="35"/>
  <c r="D136" i="34"/>
  <c r="E132" i="34"/>
  <c r="G176" i="34"/>
  <c r="F182" i="34"/>
  <c r="D101" i="35"/>
  <c r="D308" i="35"/>
  <c r="E98" i="35"/>
  <c r="AM18" i="13"/>
  <c r="AN18" i="13"/>
  <c r="AV66" i="31"/>
  <c r="AQ11" i="25"/>
  <c r="AU49" i="27"/>
  <c r="AU52" i="27"/>
  <c r="AU55" i="27"/>
  <c r="F87" i="32"/>
  <c r="G87" i="32"/>
  <c r="F34" i="32"/>
  <c r="U69" i="33"/>
  <c r="S13" i="25"/>
  <c r="D185" i="35"/>
  <c r="D183" i="35"/>
  <c r="D184" i="35"/>
  <c r="D343" i="35"/>
  <c r="D186" i="35"/>
  <c r="E182" i="35"/>
  <c r="D341" i="35"/>
  <c r="AC18" i="13"/>
  <c r="G18" i="13"/>
  <c r="P59" i="27"/>
  <c r="P55" i="27"/>
  <c r="S49" i="27"/>
  <c r="S39" i="27"/>
  <c r="X117" i="27"/>
  <c r="X102" i="27"/>
  <c r="AH117" i="27"/>
  <c r="AH114" i="27"/>
  <c r="AH111" i="27"/>
  <c r="T164" i="27"/>
  <c r="T186" i="27"/>
  <c r="AE179" i="27"/>
  <c r="AE164" i="27"/>
  <c r="I87" i="31"/>
  <c r="W87" i="31"/>
  <c r="M87" i="31"/>
  <c r="Y87" i="31"/>
  <c r="AB87" i="31"/>
  <c r="AD87" i="31"/>
  <c r="P87" i="31"/>
  <c r="M35" i="33"/>
  <c r="M46" i="33"/>
  <c r="N35" i="33"/>
  <c r="N46" i="33"/>
  <c r="X35" i="33"/>
  <c r="D50" i="35"/>
  <c r="D48" i="35"/>
  <c r="D49" i="35"/>
  <c r="D51" i="35"/>
  <c r="D52" i="35"/>
  <c r="D53" i="35"/>
  <c r="D288" i="35"/>
  <c r="D287" i="35"/>
  <c r="F155" i="35"/>
  <c r="F112" i="32"/>
  <c r="F106" i="32"/>
  <c r="F48" i="21"/>
  <c r="F104" i="21"/>
  <c r="D21" i="54"/>
  <c r="B50" i="44"/>
  <c r="D11" i="54"/>
  <c r="D11" i="21"/>
  <c r="E38" i="21"/>
  <c r="B40" i="44"/>
  <c r="F11" i="55"/>
  <c r="F37" i="55"/>
  <c r="F63" i="55"/>
  <c r="F7" i="55"/>
  <c r="V36" i="33"/>
  <c r="C301" i="35"/>
  <c r="AN43" i="13"/>
  <c r="E43" i="18"/>
  <c r="F115" i="32"/>
  <c r="AX44" i="31"/>
  <c r="AX91" i="31"/>
  <c r="AS13" i="24"/>
  <c r="AW14" i="17"/>
  <c r="E51" i="21"/>
  <c r="E79" i="21"/>
  <c r="C101" i="54"/>
  <c r="C18" i="55"/>
  <c r="C44" i="55"/>
  <c r="J37" i="44"/>
  <c r="I8" i="21"/>
  <c r="H8" i="21"/>
  <c r="J44" i="44"/>
  <c r="K44" i="44"/>
  <c r="H15" i="21"/>
  <c r="L117" i="27"/>
  <c r="AC182" i="27"/>
  <c r="Q102" i="27"/>
  <c r="AF164" i="27"/>
  <c r="C356" i="35"/>
  <c r="AS164" i="27"/>
  <c r="AS186" i="27"/>
  <c r="AP52" i="27"/>
  <c r="AP49" i="27"/>
  <c r="BD21" i="32"/>
  <c r="F107" i="32"/>
  <c r="G107" i="32"/>
  <c r="H83" i="32"/>
  <c r="N44" i="31"/>
  <c r="N91" i="31"/>
  <c r="I13" i="24"/>
  <c r="M14" i="17"/>
  <c r="P44" i="31"/>
  <c r="P91" i="31"/>
  <c r="K13" i="24"/>
  <c r="O14" i="17"/>
  <c r="F23" i="55"/>
  <c r="F49" i="55"/>
  <c r="F75" i="55"/>
  <c r="G23" i="55"/>
  <c r="F19" i="55"/>
  <c r="F45" i="55"/>
  <c r="F71" i="55"/>
  <c r="F97" i="55"/>
  <c r="G97" i="55"/>
  <c r="H97" i="55"/>
  <c r="G19" i="55"/>
  <c r="I32" i="44"/>
  <c r="G3" i="21"/>
  <c r="G3" i="54"/>
  <c r="H12" i="21"/>
  <c r="J41" i="44"/>
  <c r="AP121" i="27"/>
  <c r="AP114" i="27"/>
  <c r="AS111" i="27"/>
  <c r="F108" i="32"/>
  <c r="F118" i="32"/>
  <c r="F92" i="32"/>
  <c r="G92" i="32"/>
  <c r="O49" i="44"/>
  <c r="M20" i="21"/>
  <c r="I45" i="44"/>
  <c r="H16" i="55"/>
  <c r="H42" i="55"/>
  <c r="H68" i="55"/>
  <c r="G16" i="21"/>
  <c r="K38" i="44"/>
  <c r="L38" i="44"/>
  <c r="K9" i="21"/>
  <c r="I9" i="21"/>
  <c r="F113" i="32"/>
  <c r="F110" i="32"/>
  <c r="F85" i="32"/>
  <c r="G85" i="32"/>
  <c r="F81" i="32"/>
  <c r="G81" i="32"/>
  <c r="G13" i="55"/>
  <c r="G39" i="55"/>
  <c r="G65" i="55"/>
  <c r="G9" i="55"/>
  <c r="L46" i="44"/>
  <c r="K17" i="21"/>
  <c r="L72" i="21"/>
  <c r="J17" i="21"/>
  <c r="J44" i="21"/>
  <c r="G80" i="32"/>
  <c r="F80" i="32"/>
  <c r="F117" i="32"/>
  <c r="F114" i="32"/>
  <c r="F101" i="32"/>
  <c r="D15" i="21"/>
  <c r="E42" i="21"/>
  <c r="D15" i="54"/>
  <c r="H24" i="55"/>
  <c r="H50" i="55"/>
  <c r="H76" i="55"/>
  <c r="H24" i="54"/>
  <c r="H51" i="54"/>
  <c r="F15" i="55"/>
  <c r="G41" i="55"/>
  <c r="H8" i="55"/>
  <c r="H34" i="55"/>
  <c r="H60" i="55"/>
  <c r="H8" i="54"/>
  <c r="G77" i="32"/>
  <c r="G95" i="32"/>
  <c r="G91" i="32"/>
  <c r="G115" i="32"/>
  <c r="H91" i="32"/>
  <c r="H115" i="32"/>
  <c r="I91" i="32"/>
  <c r="I115" i="32"/>
  <c r="J91" i="32"/>
  <c r="J115" i="32"/>
  <c r="K91" i="32"/>
  <c r="K115" i="32"/>
  <c r="L91" i="32"/>
  <c r="L115" i="32"/>
  <c r="M91" i="32"/>
  <c r="M115" i="32"/>
  <c r="N91" i="32"/>
  <c r="N115" i="32"/>
  <c r="O91" i="32"/>
  <c r="O115" i="32"/>
  <c r="P91" i="32"/>
  <c r="P115" i="32"/>
  <c r="Q91" i="32"/>
  <c r="Q115" i="32"/>
  <c r="G83" i="32"/>
  <c r="G79" i="32"/>
  <c r="G94" i="32"/>
  <c r="G90" i="32"/>
  <c r="G114" i="32"/>
  <c r="H90" i="32"/>
  <c r="H114" i="32"/>
  <c r="I90" i="32"/>
  <c r="G86" i="32"/>
  <c r="G82" i="32"/>
  <c r="G106" i="32"/>
  <c r="H82" i="32"/>
  <c r="H106" i="32"/>
  <c r="I82" i="32"/>
  <c r="I106" i="32"/>
  <c r="J82" i="32"/>
  <c r="J106" i="32"/>
  <c r="K82" i="32"/>
  <c r="K106" i="32"/>
  <c r="L82" i="32"/>
  <c r="L106" i="32"/>
  <c r="M82" i="32"/>
  <c r="M106" i="32"/>
  <c r="N82" i="32"/>
  <c r="N106" i="32"/>
  <c r="O82" i="32"/>
  <c r="O106" i="32"/>
  <c r="P82" i="32"/>
  <c r="P106" i="32"/>
  <c r="Q82" i="32"/>
  <c r="Q106" i="32"/>
  <c r="G78" i="32"/>
  <c r="G89" i="32"/>
  <c r="G113" i="32"/>
  <c r="G84" i="32"/>
  <c r="G108" i="32"/>
  <c r="H84" i="32"/>
  <c r="H108" i="32"/>
  <c r="I84" i="32"/>
  <c r="I108" i="32"/>
  <c r="J84" i="32"/>
  <c r="J108" i="32"/>
  <c r="K84" i="32"/>
  <c r="K108" i="32"/>
  <c r="L84" i="32"/>
  <c r="L108" i="32"/>
  <c r="M84" i="32"/>
  <c r="M108" i="32"/>
  <c r="N84" i="32"/>
  <c r="N108" i="32"/>
  <c r="O84" i="32"/>
  <c r="O108" i="32"/>
  <c r="P84" i="32"/>
  <c r="P108" i="32"/>
  <c r="Q84" i="32"/>
  <c r="Q108" i="32"/>
  <c r="H89" i="32"/>
  <c r="H113" i="32"/>
  <c r="I89" i="32"/>
  <c r="I113" i="32"/>
  <c r="J89" i="32"/>
  <c r="J113" i="32"/>
  <c r="K89" i="32"/>
  <c r="K113" i="32"/>
  <c r="L89" i="32"/>
  <c r="L113" i="32"/>
  <c r="M89" i="32"/>
  <c r="M113" i="32"/>
  <c r="N89" i="32"/>
  <c r="N113" i="32"/>
  <c r="O89" i="32"/>
  <c r="O113" i="32"/>
  <c r="P89" i="32"/>
  <c r="P113" i="32"/>
  <c r="Q89" i="32"/>
  <c r="Q113" i="32"/>
  <c r="G93" i="32"/>
  <c r="G88" i="32"/>
  <c r="G112" i="32"/>
  <c r="H88" i="32"/>
  <c r="H112" i="32"/>
  <c r="I88" i="32"/>
  <c r="I112" i="32"/>
  <c r="J88" i="32"/>
  <c r="J112" i="32"/>
  <c r="K88" i="32"/>
  <c r="K112" i="32"/>
  <c r="L88" i="32"/>
  <c r="L112" i="32"/>
  <c r="M88" i="32"/>
  <c r="M112" i="32"/>
  <c r="N88" i="32"/>
  <c r="N112" i="32"/>
  <c r="O88" i="32"/>
  <c r="O112" i="32"/>
  <c r="P88" i="32"/>
  <c r="P112" i="32"/>
  <c r="Q88" i="32"/>
  <c r="Q112" i="32"/>
  <c r="D14" i="59"/>
  <c r="B79" i="11"/>
  <c r="E32" i="18"/>
  <c r="AT14" i="12"/>
  <c r="AT18" i="37"/>
  <c r="AP14" i="12"/>
  <c r="AP18" i="37"/>
  <c r="AL14" i="12"/>
  <c r="AL18" i="37"/>
  <c r="AH14" i="12"/>
  <c r="AH18" i="37"/>
  <c r="AD14" i="12"/>
  <c r="AD18" i="37"/>
  <c r="Z14" i="12"/>
  <c r="Z18" i="37"/>
  <c r="V14" i="12"/>
  <c r="V18" i="37"/>
  <c r="R14" i="12"/>
  <c r="R18" i="37"/>
  <c r="N14" i="12"/>
  <c r="N18" i="37"/>
  <c r="J14" i="12"/>
  <c r="J18" i="37"/>
  <c r="F14" i="12"/>
  <c r="F18" i="37"/>
  <c r="B33" i="16"/>
  <c r="B14" i="16"/>
  <c r="AW14" i="12"/>
  <c r="AW18" i="37"/>
  <c r="BA18" i="37"/>
  <c r="AS14" i="12"/>
  <c r="AS18" i="37"/>
  <c r="AO14" i="12"/>
  <c r="AO18" i="37"/>
  <c r="AK14" i="12"/>
  <c r="AK18" i="37"/>
  <c r="AZ18" i="37"/>
  <c r="AG14" i="12"/>
  <c r="AG18" i="37"/>
  <c r="AC14" i="12"/>
  <c r="AC18" i="37"/>
  <c r="Y14" i="12"/>
  <c r="Y18" i="37"/>
  <c r="AY18" i="37"/>
  <c r="U14" i="12"/>
  <c r="U18" i="37"/>
  <c r="Q14" i="12"/>
  <c r="Q18" i="37"/>
  <c r="M14" i="12"/>
  <c r="M18" i="37"/>
  <c r="I14" i="12"/>
  <c r="I18" i="37"/>
  <c r="E14" i="12"/>
  <c r="E18" i="37"/>
  <c r="E33" i="16"/>
  <c r="E14" i="16"/>
  <c r="D33" i="16"/>
  <c r="D14" i="16"/>
  <c r="C33" i="16"/>
  <c r="AV14" i="12"/>
  <c r="AV18" i="37"/>
  <c r="AR14" i="12"/>
  <c r="AR18" i="37"/>
  <c r="AN14" i="12"/>
  <c r="AN18" i="37"/>
  <c r="AJ14" i="12"/>
  <c r="AJ18" i="37"/>
  <c r="AF14" i="12"/>
  <c r="AF18" i="37"/>
  <c r="AB14" i="12"/>
  <c r="AB18" i="37"/>
  <c r="X14" i="12"/>
  <c r="X18" i="37"/>
  <c r="T14" i="12"/>
  <c r="T18" i="37"/>
  <c r="P14" i="12"/>
  <c r="P18" i="37"/>
  <c r="L14" i="12"/>
  <c r="L18" i="37"/>
  <c r="H14" i="12"/>
  <c r="H18" i="37"/>
  <c r="D14" i="12"/>
  <c r="D18" i="37"/>
  <c r="B47" i="12"/>
  <c r="E47" i="35"/>
  <c r="F80" i="33"/>
  <c r="G80" i="33"/>
  <c r="D25" i="35"/>
  <c r="C240" i="34"/>
  <c r="B76" i="11"/>
  <c r="I50" i="55"/>
  <c r="I76" i="55"/>
  <c r="G16" i="54"/>
  <c r="F116" i="32"/>
  <c r="G45" i="55"/>
  <c r="G71" i="55"/>
  <c r="G19" i="54"/>
  <c r="H45" i="55"/>
  <c r="H71" i="55"/>
  <c r="H42" i="21"/>
  <c r="E187" i="35"/>
  <c r="E344" i="35"/>
  <c r="F111" i="32"/>
  <c r="D104" i="35"/>
  <c r="D102" i="35"/>
  <c r="D103" i="35"/>
  <c r="D105" i="35"/>
  <c r="D309" i="35"/>
  <c r="D310" i="35"/>
  <c r="F376" i="35"/>
  <c r="F374" i="35"/>
  <c r="F375" i="35"/>
  <c r="F264" i="35"/>
  <c r="E156" i="34"/>
  <c r="E157" i="34"/>
  <c r="AQ46" i="33"/>
  <c r="E75" i="33"/>
  <c r="E46" i="33"/>
  <c r="B2" i="13"/>
  <c r="D3" i="45"/>
  <c r="E236" i="35"/>
  <c r="E366" i="35"/>
  <c r="D241" i="35"/>
  <c r="C30" i="55"/>
  <c r="C56" i="55"/>
  <c r="C82" i="55"/>
  <c r="AP14" i="17"/>
  <c r="P88" i="31"/>
  <c r="J63" i="11"/>
  <c r="D43" i="34"/>
  <c r="AN46" i="33"/>
  <c r="L46" i="33"/>
  <c r="AL46" i="33"/>
  <c r="W46" i="33"/>
  <c r="AX46" i="33"/>
  <c r="G46" i="33"/>
  <c r="AA46" i="33"/>
  <c r="AG46" i="33"/>
  <c r="AM88" i="31"/>
  <c r="AG63" i="11"/>
  <c r="BB88" i="31"/>
  <c r="AV63" i="11"/>
  <c r="AV13" i="13"/>
  <c r="E109" i="21"/>
  <c r="BD69" i="33"/>
  <c r="F228" i="34"/>
  <c r="G222" i="34"/>
  <c r="H38" i="13"/>
  <c r="F75" i="54"/>
  <c r="E50" i="54"/>
  <c r="F78" i="54"/>
  <c r="I47" i="54"/>
  <c r="J75" i="54"/>
  <c r="H48" i="54"/>
  <c r="G35" i="54"/>
  <c r="H63" i="54"/>
  <c r="L101" i="21"/>
  <c r="H54" i="32"/>
  <c r="G132" i="32"/>
  <c r="B45" i="12"/>
  <c r="B35" i="13"/>
  <c r="D16" i="59"/>
  <c r="E14" i="59"/>
  <c r="G67" i="55"/>
  <c r="G15" i="54"/>
  <c r="G42" i="54"/>
  <c r="F104" i="32"/>
  <c r="J100" i="21"/>
  <c r="F109" i="32"/>
  <c r="J45" i="44"/>
  <c r="H16" i="21"/>
  <c r="I15" i="21"/>
  <c r="I15" i="55"/>
  <c r="I41" i="55"/>
  <c r="I67" i="55"/>
  <c r="F332" i="35"/>
  <c r="F331" i="35"/>
  <c r="F158" i="35"/>
  <c r="H130" i="34"/>
  <c r="AH46" i="33"/>
  <c r="H34" i="21"/>
  <c r="I62" i="21"/>
  <c r="H90" i="21"/>
  <c r="H7" i="54"/>
  <c r="M88" i="31"/>
  <c r="G63" i="11"/>
  <c r="G13" i="13"/>
  <c r="AV14" i="17"/>
  <c r="AW46" i="33"/>
  <c r="P46" i="33"/>
  <c r="AZ46" i="33"/>
  <c r="Y46" i="33"/>
  <c r="I46" i="33"/>
  <c r="AT88" i="31"/>
  <c r="AN63" i="11"/>
  <c r="AI63" i="11"/>
  <c r="AE63" i="11"/>
  <c r="T63" i="11"/>
  <c r="C44" i="37"/>
  <c r="C21" i="24"/>
  <c r="D21" i="24"/>
  <c r="F91" i="33"/>
  <c r="G91" i="33"/>
  <c r="E31" i="54"/>
  <c r="F59" i="54"/>
  <c r="E59" i="54"/>
  <c r="E87" i="54"/>
  <c r="F60" i="21"/>
  <c r="E60" i="21"/>
  <c r="E88" i="21"/>
  <c r="F69" i="54"/>
  <c r="E41" i="54"/>
  <c r="E79" i="54"/>
  <c r="E107" i="54"/>
  <c r="E51" i="54"/>
  <c r="F79" i="54"/>
  <c r="P137" i="32"/>
  <c r="G102" i="32"/>
  <c r="H78" i="32"/>
  <c r="G101" i="32"/>
  <c r="F42" i="21"/>
  <c r="G42" i="21"/>
  <c r="H70" i="21"/>
  <c r="G104" i="32"/>
  <c r="H80" i="32"/>
  <c r="H104" i="32"/>
  <c r="I80" i="32"/>
  <c r="I104" i="32"/>
  <c r="J80" i="32"/>
  <c r="J104" i="32"/>
  <c r="K80" i="32"/>
  <c r="K104" i="32"/>
  <c r="L80" i="32"/>
  <c r="L104" i="32"/>
  <c r="M80" i="32"/>
  <c r="M104" i="32"/>
  <c r="N80" i="32"/>
  <c r="N104" i="32"/>
  <c r="O80" i="32"/>
  <c r="O104" i="32"/>
  <c r="P80" i="32"/>
  <c r="P104" i="32"/>
  <c r="Q80" i="32"/>
  <c r="Q104" i="32"/>
  <c r="M46" i="44"/>
  <c r="K17" i="55"/>
  <c r="K43" i="55"/>
  <c r="K69" i="55"/>
  <c r="K17" i="54"/>
  <c r="I9" i="54"/>
  <c r="I36" i="21"/>
  <c r="J64" i="21"/>
  <c r="M20" i="54"/>
  <c r="H35" i="21"/>
  <c r="H91" i="21"/>
  <c r="C70" i="55"/>
  <c r="C96" i="55"/>
  <c r="G76" i="21"/>
  <c r="F58" i="32"/>
  <c r="BC34" i="32"/>
  <c r="H176" i="34"/>
  <c r="G178" i="34"/>
  <c r="G181" i="34"/>
  <c r="AO46" i="33"/>
  <c r="AJ46" i="33"/>
  <c r="I7" i="21"/>
  <c r="I34" i="21"/>
  <c r="I7" i="55"/>
  <c r="I33" i="55"/>
  <c r="I59" i="55"/>
  <c r="I7" i="54"/>
  <c r="H14" i="17"/>
  <c r="AF46" i="33"/>
  <c r="AR46" i="33"/>
  <c r="G79" i="33"/>
  <c r="H79" i="33"/>
  <c r="AQ88" i="31"/>
  <c r="AK63" i="11"/>
  <c r="Y88" i="31"/>
  <c r="S63" i="11"/>
  <c r="S13" i="13"/>
  <c r="AP88" i="31"/>
  <c r="AJ63" i="11"/>
  <c r="AJ13" i="13"/>
  <c r="F109" i="21"/>
  <c r="G109" i="21"/>
  <c r="AH63" i="11"/>
  <c r="AH13" i="13"/>
  <c r="U13" i="13"/>
  <c r="BB69" i="33"/>
  <c r="B43" i="18"/>
  <c r="D355" i="35"/>
  <c r="D356" i="35"/>
  <c r="D359" i="35"/>
  <c r="D215" i="35"/>
  <c r="C38" i="13"/>
  <c r="F76" i="33"/>
  <c r="G76" i="33"/>
  <c r="F82" i="55"/>
  <c r="H60" i="21"/>
  <c r="E81" i="54"/>
  <c r="E109" i="54"/>
  <c r="E36" i="54"/>
  <c r="E64" i="54"/>
  <c r="E92" i="54"/>
  <c r="F64" i="54"/>
  <c r="H60" i="54"/>
  <c r="I87" i="33"/>
  <c r="G35" i="55"/>
  <c r="G61" i="55"/>
  <c r="G9" i="54"/>
  <c r="G36" i="54"/>
  <c r="H35" i="55"/>
  <c r="H61" i="55"/>
  <c r="F105" i="32"/>
  <c r="G105" i="32"/>
  <c r="H81" i="32"/>
  <c r="H105" i="32"/>
  <c r="I81" i="32"/>
  <c r="I105" i="32"/>
  <c r="J9" i="21"/>
  <c r="J9" i="54"/>
  <c r="J9" i="55"/>
  <c r="J35" i="55"/>
  <c r="J61" i="55"/>
  <c r="N20" i="21"/>
  <c r="P49" i="44"/>
  <c r="N20" i="55"/>
  <c r="N46" i="55"/>
  <c r="N72" i="55"/>
  <c r="N20" i="54"/>
  <c r="G116" i="32"/>
  <c r="H92" i="32"/>
  <c r="H116" i="32"/>
  <c r="I92" i="32"/>
  <c r="I116" i="32"/>
  <c r="J92" i="32"/>
  <c r="J116" i="32"/>
  <c r="K92" i="32"/>
  <c r="H12" i="54"/>
  <c r="I67" i="21"/>
  <c r="H39" i="21"/>
  <c r="J32" i="44"/>
  <c r="I3" i="55"/>
  <c r="G49" i="55"/>
  <c r="G75" i="55"/>
  <c r="G23" i="54"/>
  <c r="H49" i="55"/>
  <c r="H75" i="55"/>
  <c r="K37" i="44"/>
  <c r="I8" i="55"/>
  <c r="I34" i="55"/>
  <c r="I60" i="55"/>
  <c r="F98" i="35"/>
  <c r="G98" i="35"/>
  <c r="I42" i="44"/>
  <c r="F75" i="33"/>
  <c r="H19" i="54"/>
  <c r="AN14" i="17"/>
  <c r="U14" i="17"/>
  <c r="E40" i="34"/>
  <c r="AY46" i="33"/>
  <c r="AM46" i="33"/>
  <c r="U46" i="33"/>
  <c r="AB88" i="31"/>
  <c r="V63" i="11"/>
  <c r="V13" i="13"/>
  <c r="AM13" i="13"/>
  <c r="AT13" i="13"/>
  <c r="D266" i="35"/>
  <c r="D264" i="35"/>
  <c r="D375" i="35"/>
  <c r="D374" i="35"/>
  <c r="D376" i="35"/>
  <c r="D265" i="35"/>
  <c r="D267" i="35"/>
  <c r="AO63" i="11"/>
  <c r="AO13" i="13"/>
  <c r="BC69" i="33"/>
  <c r="E225" i="34"/>
  <c r="E227" i="34"/>
  <c r="E352" i="35"/>
  <c r="E212" i="35"/>
  <c r="E210" i="35"/>
  <c r="E211" i="35"/>
  <c r="F211" i="35"/>
  <c r="F213" i="35"/>
  <c r="F214" i="35"/>
  <c r="E353" i="35"/>
  <c r="E356" i="35"/>
  <c r="E215" i="35"/>
  <c r="E354" i="35"/>
  <c r="E359" i="35"/>
  <c r="J38" i="13"/>
  <c r="F84" i="33"/>
  <c r="G84" i="33"/>
  <c r="H84" i="33"/>
  <c r="E37" i="54"/>
  <c r="T287" i="35"/>
  <c r="T50" i="35"/>
  <c r="T48" i="35"/>
  <c r="T286" i="35"/>
  <c r="T288" i="35"/>
  <c r="H45" i="54"/>
  <c r="I73" i="54"/>
  <c r="G65" i="54"/>
  <c r="G67" i="54"/>
  <c r="F39" i="54"/>
  <c r="F95" i="54"/>
  <c r="I85" i="33"/>
  <c r="J81" i="32"/>
  <c r="J105" i="32"/>
  <c r="K81" i="32"/>
  <c r="K105" i="32"/>
  <c r="L81" i="32"/>
  <c r="L105" i="32"/>
  <c r="M81" i="32"/>
  <c r="M105" i="32"/>
  <c r="N81" i="32"/>
  <c r="N105" i="32"/>
  <c r="O81" i="32"/>
  <c r="O105" i="32"/>
  <c r="P81" i="32"/>
  <c r="P105" i="32"/>
  <c r="Q81" i="32"/>
  <c r="Q105" i="32"/>
  <c r="E65" i="54"/>
  <c r="E234" i="34"/>
  <c r="E19" i="24"/>
  <c r="J8" i="21"/>
  <c r="W44" i="35"/>
  <c r="G82" i="55"/>
  <c r="E107" i="21"/>
  <c r="H77" i="32"/>
  <c r="H101" i="32"/>
  <c r="H34" i="54"/>
  <c r="D26" i="35"/>
  <c r="E288" i="35"/>
  <c r="H13" i="21"/>
  <c r="I8" i="54"/>
  <c r="O20" i="21"/>
  <c r="M38" i="44"/>
  <c r="N38" i="44"/>
  <c r="K9" i="55"/>
  <c r="K35" i="55"/>
  <c r="K61" i="55"/>
  <c r="K9" i="54"/>
  <c r="H76" i="33"/>
  <c r="K44" i="21"/>
  <c r="F70" i="21"/>
  <c r="E70" i="21"/>
  <c r="E98" i="21"/>
  <c r="Q137" i="32"/>
  <c r="F87" i="54"/>
  <c r="AN13" i="13"/>
  <c r="G135" i="34"/>
  <c r="G133" i="34"/>
  <c r="C37" i="11"/>
  <c r="C35" i="11"/>
  <c r="C27" i="11"/>
  <c r="I76" i="54"/>
  <c r="M13" i="13"/>
  <c r="B59" i="15"/>
  <c r="E365" i="35"/>
  <c r="E239" i="35"/>
  <c r="E370" i="35"/>
  <c r="E242" i="35"/>
  <c r="E364" i="35"/>
  <c r="E237" i="35"/>
  <c r="E238" i="35"/>
  <c r="F238" i="35"/>
  <c r="F240" i="35"/>
  <c r="E363" i="35"/>
  <c r="G75" i="33"/>
  <c r="H75" i="33"/>
  <c r="E92" i="33"/>
  <c r="C16" i="24"/>
  <c r="E277" i="35"/>
  <c r="E23" i="35"/>
  <c r="E276" i="35"/>
  <c r="D293" i="35"/>
  <c r="D289" i="35"/>
  <c r="D290" i="35"/>
  <c r="J87" i="33"/>
  <c r="AR13" i="13"/>
  <c r="J85" i="33"/>
  <c r="K85" i="33"/>
  <c r="F65" i="54"/>
  <c r="F93" i="54"/>
  <c r="H88" i="21"/>
  <c r="I88" i="21"/>
  <c r="L36" i="44"/>
  <c r="J7" i="21"/>
  <c r="J7" i="55"/>
  <c r="J33" i="55"/>
  <c r="J59" i="55"/>
  <c r="J7" i="54"/>
  <c r="I176" i="34"/>
  <c r="J176" i="34"/>
  <c r="G58" i="32"/>
  <c r="G30" i="54"/>
  <c r="H58" i="54"/>
  <c r="N46" i="44"/>
  <c r="M17" i="21"/>
  <c r="L17" i="55"/>
  <c r="L43" i="55"/>
  <c r="L69" i="55"/>
  <c r="L17" i="21"/>
  <c r="G70" i="21"/>
  <c r="D44" i="37"/>
  <c r="E21" i="24"/>
  <c r="H18" i="17"/>
  <c r="T13" i="13"/>
  <c r="I130" i="34"/>
  <c r="I15" i="54"/>
  <c r="I42" i="54"/>
  <c r="H16" i="54"/>
  <c r="K72" i="21"/>
  <c r="H70" i="54"/>
  <c r="F14" i="59"/>
  <c r="E16" i="59"/>
  <c r="G224" i="34"/>
  <c r="G227" i="34"/>
  <c r="H222" i="34"/>
  <c r="E188" i="35"/>
  <c r="E342" i="35"/>
  <c r="E348" i="35"/>
  <c r="E185" i="35"/>
  <c r="B30" i="13"/>
  <c r="G209" i="35"/>
  <c r="G354" i="35"/>
  <c r="F101" i="35"/>
  <c r="F310" i="35"/>
  <c r="K32" i="44"/>
  <c r="J3" i="21"/>
  <c r="I3" i="21"/>
  <c r="L44" i="44"/>
  <c r="M44" i="44"/>
  <c r="J15" i="21"/>
  <c r="J15" i="55"/>
  <c r="J41" i="55"/>
  <c r="J67" i="55"/>
  <c r="J15" i="54"/>
  <c r="K45" i="44"/>
  <c r="J16" i="21"/>
  <c r="I16" i="21"/>
  <c r="I16" i="55"/>
  <c r="I42" i="55"/>
  <c r="I68" i="55"/>
  <c r="I54" i="32"/>
  <c r="H132" i="32"/>
  <c r="D366" i="35"/>
  <c r="D367" i="35"/>
  <c r="D242" i="35"/>
  <c r="D370" i="35"/>
  <c r="C7" i="24"/>
  <c r="G15" i="17"/>
  <c r="L45" i="44"/>
  <c r="J16" i="55"/>
  <c r="J42" i="55"/>
  <c r="J68" i="55"/>
  <c r="F308" i="35"/>
  <c r="F309" i="35"/>
  <c r="F104" i="35"/>
  <c r="G225" i="34"/>
  <c r="I18" i="17"/>
  <c r="E44" i="37"/>
  <c r="I84" i="33"/>
  <c r="K36" i="21"/>
  <c r="J54" i="32"/>
  <c r="J42" i="21"/>
  <c r="K70" i="21"/>
  <c r="I30" i="21"/>
  <c r="H58" i="32"/>
  <c r="J34" i="21"/>
  <c r="K62" i="21"/>
  <c r="N47" i="54"/>
  <c r="O75" i="54"/>
  <c r="K87" i="33"/>
  <c r="R137" i="32"/>
  <c r="K44" i="54"/>
  <c r="J62" i="21"/>
  <c r="I76" i="33"/>
  <c r="L9" i="21"/>
  <c r="L9" i="55"/>
  <c r="L35" i="55"/>
  <c r="L61" i="55"/>
  <c r="L9" i="54"/>
  <c r="I79" i="54"/>
  <c r="J35" i="21"/>
  <c r="K63" i="21"/>
  <c r="BC81" i="32"/>
  <c r="K15" i="21"/>
  <c r="K15" i="55"/>
  <c r="K41" i="55"/>
  <c r="K67" i="55"/>
  <c r="J3" i="55"/>
  <c r="J29" i="55"/>
  <c r="J55" i="55"/>
  <c r="J130" i="34"/>
  <c r="M36" i="44"/>
  <c r="K7" i="21"/>
  <c r="K7" i="55"/>
  <c r="K33" i="55"/>
  <c r="K59" i="55"/>
  <c r="K100" i="21"/>
  <c r="I90" i="21"/>
  <c r="I35" i="54"/>
  <c r="J63" i="54"/>
  <c r="H91" i="33"/>
  <c r="L85" i="33"/>
  <c r="R81" i="32"/>
  <c r="BC105" i="32"/>
  <c r="D37" i="11"/>
  <c r="H98" i="35"/>
  <c r="G210" i="35"/>
  <c r="G211" i="35"/>
  <c r="G213" i="35"/>
  <c r="G212" i="35"/>
  <c r="I222" i="34"/>
  <c r="G14" i="59"/>
  <c r="F16" i="59"/>
  <c r="J70" i="54"/>
  <c r="M85" i="33"/>
  <c r="L44" i="21"/>
  <c r="M72" i="21"/>
  <c r="L17" i="54"/>
  <c r="G98" i="21"/>
  <c r="X44" i="35"/>
  <c r="E93" i="54"/>
  <c r="J84" i="33"/>
  <c r="Y44" i="35"/>
  <c r="L44" i="54"/>
  <c r="M72" i="54"/>
  <c r="H14" i="59"/>
  <c r="G16" i="59"/>
  <c r="K34" i="21"/>
  <c r="L62" i="21"/>
  <c r="L90" i="21"/>
  <c r="K7" i="54"/>
  <c r="L36" i="21"/>
  <c r="I58" i="32"/>
  <c r="J222" i="34"/>
  <c r="I98" i="35"/>
  <c r="R105" i="32"/>
  <c r="S81" i="32"/>
  <c r="N36" i="44"/>
  <c r="L7" i="21"/>
  <c r="L7" i="55"/>
  <c r="L33" i="55"/>
  <c r="L59" i="55"/>
  <c r="L7" i="54"/>
  <c r="K130" i="34"/>
  <c r="O38" i="44"/>
  <c r="M9" i="21"/>
  <c r="M9" i="55"/>
  <c r="M35" i="55"/>
  <c r="M61" i="55"/>
  <c r="M9" i="54"/>
  <c r="S137" i="32"/>
  <c r="L87" i="33"/>
  <c r="N85" i="33"/>
  <c r="K84" i="33"/>
  <c r="J58" i="21"/>
  <c r="J42" i="54"/>
  <c r="K70" i="54"/>
  <c r="K98" i="54"/>
  <c r="I77" i="32"/>
  <c r="K36" i="54"/>
  <c r="L64" i="54"/>
  <c r="F21" i="24"/>
  <c r="J18" i="17"/>
  <c r="F44" i="37"/>
  <c r="M45" i="44"/>
  <c r="K16" i="21"/>
  <c r="K16" i="55"/>
  <c r="K42" i="55"/>
  <c r="K68" i="55"/>
  <c r="K16" i="54"/>
  <c r="G214" i="35"/>
  <c r="H209" i="35"/>
  <c r="I91" i="33"/>
  <c r="J91" i="33"/>
  <c r="K42" i="21"/>
  <c r="L70" i="21"/>
  <c r="L98" i="21"/>
  <c r="K15" i="54"/>
  <c r="J76" i="33"/>
  <c r="K76" i="33"/>
  <c r="L72" i="54"/>
  <c r="M44" i="21"/>
  <c r="M100" i="21"/>
  <c r="K54" i="32"/>
  <c r="L64" i="21"/>
  <c r="K176" i="34"/>
  <c r="J16" i="54"/>
  <c r="J30" i="21"/>
  <c r="K58" i="21"/>
  <c r="J3" i="54"/>
  <c r="N44" i="44"/>
  <c r="L15" i="21"/>
  <c r="L15" i="55"/>
  <c r="L41" i="55"/>
  <c r="L67" i="55"/>
  <c r="L15" i="54"/>
  <c r="L42" i="54"/>
  <c r="J34" i="54"/>
  <c r="K62" i="54"/>
  <c r="N9" i="21"/>
  <c r="P38" i="44"/>
  <c r="N9" i="55"/>
  <c r="N35" i="55"/>
  <c r="N61" i="55"/>
  <c r="N9" i="54"/>
  <c r="L34" i="21"/>
  <c r="M62" i="21"/>
  <c r="K222" i="34"/>
  <c r="J58" i="32"/>
  <c r="M64" i="21"/>
  <c r="K34" i="54"/>
  <c r="L62" i="54"/>
  <c r="I14" i="59"/>
  <c r="H16" i="59"/>
  <c r="Z44" i="35"/>
  <c r="L42" i="21"/>
  <c r="J30" i="54"/>
  <c r="L54" i="32"/>
  <c r="H354" i="35"/>
  <c r="H353" i="35"/>
  <c r="H352" i="35"/>
  <c r="H212" i="35"/>
  <c r="H210" i="35"/>
  <c r="H211" i="35"/>
  <c r="H213" i="35"/>
  <c r="N45" i="44"/>
  <c r="L16" i="21"/>
  <c r="L16" i="55"/>
  <c r="L42" i="55"/>
  <c r="L68" i="55"/>
  <c r="L16" i="54"/>
  <c r="G44" i="37"/>
  <c r="G21" i="24"/>
  <c r="K18" i="17"/>
  <c r="I101" i="32"/>
  <c r="L130" i="34"/>
  <c r="O36" i="44"/>
  <c r="M7" i="21"/>
  <c r="M7" i="55"/>
  <c r="M33" i="55"/>
  <c r="M59" i="55"/>
  <c r="J98" i="35"/>
  <c r="O44" i="44"/>
  <c r="M15" i="21"/>
  <c r="M15" i="55"/>
  <c r="M41" i="55"/>
  <c r="M67" i="55"/>
  <c r="M15" i="54"/>
  <c r="L176" i="34"/>
  <c r="K42" i="54"/>
  <c r="L70" i="54"/>
  <c r="K91" i="33"/>
  <c r="G355" i="35"/>
  <c r="G359" i="35"/>
  <c r="G215" i="35"/>
  <c r="T137" i="32"/>
  <c r="M87" i="33"/>
  <c r="O85" i="33"/>
  <c r="P85" i="33"/>
  <c r="M36" i="21"/>
  <c r="M92" i="21"/>
  <c r="N64" i="21"/>
  <c r="L84" i="33"/>
  <c r="U137" i="32"/>
  <c r="M70" i="21"/>
  <c r="I16" i="59"/>
  <c r="K58" i="32"/>
  <c r="O9" i="21"/>
  <c r="Q38" i="44"/>
  <c r="O9" i="55"/>
  <c r="O35" i="55"/>
  <c r="O61" i="55"/>
  <c r="N87" i="33"/>
  <c r="O87" i="33"/>
  <c r="P87" i="33"/>
  <c r="N15" i="21"/>
  <c r="P44" i="44"/>
  <c r="N15" i="55"/>
  <c r="N41" i="55"/>
  <c r="N67" i="55"/>
  <c r="P36" i="44"/>
  <c r="N7" i="21"/>
  <c r="N7" i="55"/>
  <c r="N33" i="55"/>
  <c r="N59" i="55"/>
  <c r="H44" i="37"/>
  <c r="H21" i="24"/>
  <c r="L18" i="17"/>
  <c r="M130" i="34"/>
  <c r="J77" i="32"/>
  <c r="M54" i="32"/>
  <c r="AA44" i="35"/>
  <c r="N36" i="21"/>
  <c r="N92" i="21"/>
  <c r="O64" i="21"/>
  <c r="K98" i="35"/>
  <c r="M84" i="33"/>
  <c r="L91" i="33"/>
  <c r="M176" i="34"/>
  <c r="M42" i="21"/>
  <c r="M98" i="21"/>
  <c r="N70" i="21"/>
  <c r="M34" i="21"/>
  <c r="N62" i="21"/>
  <c r="M90" i="21"/>
  <c r="M7" i="54"/>
  <c r="O45" i="44"/>
  <c r="M16" i="21"/>
  <c r="M16" i="55"/>
  <c r="M42" i="55"/>
  <c r="M68" i="55"/>
  <c r="L98" i="54"/>
  <c r="M70" i="54"/>
  <c r="L222" i="34"/>
  <c r="L34" i="54"/>
  <c r="M62" i="54"/>
  <c r="M90" i="54"/>
  <c r="J14" i="59"/>
  <c r="J16" i="59"/>
  <c r="Q87" i="33"/>
  <c r="BB87" i="33"/>
  <c r="P45" i="44"/>
  <c r="N16" i="21"/>
  <c r="N16" i="55"/>
  <c r="N42" i="55"/>
  <c r="N68" i="55"/>
  <c r="N16" i="54"/>
  <c r="M42" i="54"/>
  <c r="N70" i="54"/>
  <c r="L98" i="35"/>
  <c r="V137" i="32"/>
  <c r="K14" i="59"/>
  <c r="N34" i="21"/>
  <c r="N90" i="21"/>
  <c r="N7" i="54"/>
  <c r="R38" i="44"/>
  <c r="P9" i="21"/>
  <c r="P9" i="55"/>
  <c r="P35" i="55"/>
  <c r="P61" i="55"/>
  <c r="L58" i="32"/>
  <c r="K16" i="59"/>
  <c r="M34" i="54"/>
  <c r="N62" i="54"/>
  <c r="N90" i="54"/>
  <c r="N36" i="54"/>
  <c r="O64" i="54"/>
  <c r="AB44" i="35"/>
  <c r="J101" i="32"/>
  <c r="N130" i="34"/>
  <c r="O7" i="21"/>
  <c r="Q36" i="44"/>
  <c r="O7" i="55"/>
  <c r="O33" i="55"/>
  <c r="O59" i="55"/>
  <c r="O7" i="54"/>
  <c r="O15" i="21"/>
  <c r="Q44" i="44"/>
  <c r="O15" i="55"/>
  <c r="O41" i="55"/>
  <c r="O67" i="55"/>
  <c r="O36" i="21"/>
  <c r="P64" i="21"/>
  <c r="O9" i="54"/>
  <c r="M222" i="34"/>
  <c r="M16" i="54"/>
  <c r="N176" i="34"/>
  <c r="N54" i="32"/>
  <c r="I44" i="37"/>
  <c r="I21" i="24"/>
  <c r="M18" i="17"/>
  <c r="N42" i="21"/>
  <c r="N98" i="21"/>
  <c r="N15" i="54"/>
  <c r="M91" i="33"/>
  <c r="P64" i="54"/>
  <c r="O36" i="54"/>
  <c r="O130" i="34"/>
  <c r="M58" i="32"/>
  <c r="O62" i="21"/>
  <c r="L14" i="59"/>
  <c r="L16" i="59"/>
  <c r="W137" i="32"/>
  <c r="M98" i="54"/>
  <c r="O16" i="55"/>
  <c r="O42" i="55"/>
  <c r="O68" i="55"/>
  <c r="O16" i="54"/>
  <c r="Q45" i="44"/>
  <c r="O16" i="21"/>
  <c r="Q9" i="21"/>
  <c r="S38" i="44"/>
  <c r="Q9" i="55"/>
  <c r="Q35" i="55"/>
  <c r="Q61" i="55"/>
  <c r="Q9" i="54"/>
  <c r="N42" i="54"/>
  <c r="N98" i="54"/>
  <c r="O70" i="54"/>
  <c r="N91" i="33"/>
  <c r="O92" i="21"/>
  <c r="AC44" i="35"/>
  <c r="J44" i="37"/>
  <c r="J21" i="24"/>
  <c r="N18" i="17"/>
  <c r="O42" i="21"/>
  <c r="P70" i="21"/>
  <c r="O15" i="54"/>
  <c r="O34" i="21"/>
  <c r="P62" i="21"/>
  <c r="BB62" i="21"/>
  <c r="R87" i="33"/>
  <c r="O176" i="34"/>
  <c r="N222" i="34"/>
  <c r="O54" i="32"/>
  <c r="R44" i="44"/>
  <c r="P15" i="21"/>
  <c r="P15" i="55"/>
  <c r="P41" i="55"/>
  <c r="P67" i="55"/>
  <c r="R36" i="44"/>
  <c r="P7" i="21"/>
  <c r="P7" i="55"/>
  <c r="P33" i="55"/>
  <c r="P59" i="55"/>
  <c r="P7" i="54"/>
  <c r="K77" i="32"/>
  <c r="P9" i="54"/>
  <c r="P36" i="21"/>
  <c r="Q64" i="21"/>
  <c r="N34" i="54"/>
  <c r="O62" i="54"/>
  <c r="M98" i="35"/>
  <c r="P92" i="21"/>
  <c r="S36" i="44"/>
  <c r="Q7" i="21"/>
  <c r="Q7" i="55"/>
  <c r="Q33" i="55"/>
  <c r="Q59" i="55"/>
  <c r="M14" i="59"/>
  <c r="N58" i="32"/>
  <c r="K101" i="32"/>
  <c r="N98" i="35"/>
  <c r="P54" i="32"/>
  <c r="O222" i="34"/>
  <c r="O90" i="21"/>
  <c r="O42" i="54"/>
  <c r="P70" i="54"/>
  <c r="K44" i="37"/>
  <c r="K21" i="24"/>
  <c r="O18" i="17"/>
  <c r="AD44" i="35"/>
  <c r="R45" i="44"/>
  <c r="P16" i="21"/>
  <c r="P16" i="55"/>
  <c r="P42" i="55"/>
  <c r="P68" i="55"/>
  <c r="X137" i="32"/>
  <c r="P42" i="21"/>
  <c r="Q70" i="21"/>
  <c r="P15" i="54"/>
  <c r="BB15" i="21"/>
  <c r="T38" i="44"/>
  <c r="R9" i="55"/>
  <c r="R35" i="55"/>
  <c r="R61" i="55"/>
  <c r="R9" i="21"/>
  <c r="P36" i="54"/>
  <c r="Q64" i="54"/>
  <c r="P34" i="21"/>
  <c r="P90" i="21"/>
  <c r="BB7" i="21"/>
  <c r="S44" i="44"/>
  <c r="Q15" i="21"/>
  <c r="Q15" i="55"/>
  <c r="Q41" i="55"/>
  <c r="Q67" i="55"/>
  <c r="P176" i="34"/>
  <c r="Q36" i="21"/>
  <c r="R64" i="21"/>
  <c r="P130" i="34"/>
  <c r="Q130" i="34"/>
  <c r="T44" i="44"/>
  <c r="R15" i="21"/>
  <c r="R15" i="55"/>
  <c r="R41" i="55"/>
  <c r="R67" i="55"/>
  <c r="Y137" i="32"/>
  <c r="AE44" i="35"/>
  <c r="L44" i="37"/>
  <c r="L21" i="24"/>
  <c r="P18" i="17"/>
  <c r="O98" i="35"/>
  <c r="T36" i="44"/>
  <c r="R7" i="21"/>
  <c r="R7" i="55"/>
  <c r="R33" i="55"/>
  <c r="R59" i="55"/>
  <c r="Q92" i="21"/>
  <c r="R36" i="21"/>
  <c r="R92" i="21"/>
  <c r="R9" i="54"/>
  <c r="S64" i="21"/>
  <c r="P16" i="54"/>
  <c r="BB16" i="21"/>
  <c r="O98" i="54"/>
  <c r="L77" i="32"/>
  <c r="Q16" i="55"/>
  <c r="Q42" i="55"/>
  <c r="Q68" i="55"/>
  <c r="Q16" i="54"/>
  <c r="S45" i="44"/>
  <c r="Q16" i="21"/>
  <c r="Q54" i="32"/>
  <c r="O58" i="32"/>
  <c r="Q36" i="54"/>
  <c r="Q92" i="54"/>
  <c r="R64" i="54"/>
  <c r="Q176" i="34"/>
  <c r="Q98" i="21"/>
  <c r="Q42" i="21"/>
  <c r="R70" i="21"/>
  <c r="Q15" i="54"/>
  <c r="P34" i="54"/>
  <c r="P92" i="54"/>
  <c r="U38" i="44"/>
  <c r="S9" i="21"/>
  <c r="S9" i="55"/>
  <c r="S35" i="55"/>
  <c r="S61" i="55"/>
  <c r="S9" i="54"/>
  <c r="P42" i="54"/>
  <c r="Q70" i="54"/>
  <c r="P222" i="34"/>
  <c r="N14" i="59"/>
  <c r="M16" i="59"/>
  <c r="Q34" i="21"/>
  <c r="R62" i="21"/>
  <c r="Q7" i="54"/>
  <c r="O14" i="59"/>
  <c r="N16" i="59"/>
  <c r="V38" i="44"/>
  <c r="T9" i="55"/>
  <c r="T35" i="55"/>
  <c r="T61" i="55"/>
  <c r="T9" i="54"/>
  <c r="T9" i="21"/>
  <c r="R176" i="34"/>
  <c r="L101" i="32"/>
  <c r="R36" i="54"/>
  <c r="S64" i="54"/>
  <c r="S15" i="21"/>
  <c r="U44" i="44"/>
  <c r="S15" i="55"/>
  <c r="S41" i="55"/>
  <c r="S67" i="55"/>
  <c r="S15" i="54"/>
  <c r="P98" i="54"/>
  <c r="P58" i="32"/>
  <c r="R54" i="32"/>
  <c r="BC54" i="32"/>
  <c r="T45" i="44"/>
  <c r="R16" i="21"/>
  <c r="R16" i="55"/>
  <c r="R42" i="55"/>
  <c r="R68" i="55"/>
  <c r="AF44" i="35"/>
  <c r="Z137" i="32"/>
  <c r="Q222" i="34"/>
  <c r="Q42" i="54"/>
  <c r="Q98" i="54"/>
  <c r="R34" i="21"/>
  <c r="S62" i="21"/>
  <c r="R7" i="54"/>
  <c r="R130" i="34"/>
  <c r="S36" i="21"/>
  <c r="T64" i="21"/>
  <c r="Q62" i="54"/>
  <c r="U36" i="44"/>
  <c r="S7" i="21"/>
  <c r="S7" i="55"/>
  <c r="S33" i="55"/>
  <c r="S59" i="55"/>
  <c r="S7" i="54"/>
  <c r="P98" i="35"/>
  <c r="M44" i="37"/>
  <c r="M21" i="24"/>
  <c r="Q18" i="17"/>
  <c r="R42" i="21"/>
  <c r="S70" i="21"/>
  <c r="R98" i="21"/>
  <c r="R15" i="54"/>
  <c r="S34" i="21"/>
  <c r="T62" i="21"/>
  <c r="T90" i="21"/>
  <c r="Q98" i="35"/>
  <c r="V36" i="44"/>
  <c r="T7" i="21"/>
  <c r="T7" i="55"/>
  <c r="T33" i="55"/>
  <c r="T59" i="55"/>
  <c r="T7" i="54"/>
  <c r="S92" i="21"/>
  <c r="S130" i="34"/>
  <c r="P14" i="59"/>
  <c r="O16" i="59"/>
  <c r="R70" i="54"/>
  <c r="R16" i="54"/>
  <c r="Q58" i="32"/>
  <c r="V44" i="44"/>
  <c r="T15" i="21"/>
  <c r="T15" i="55"/>
  <c r="T41" i="55"/>
  <c r="T67" i="55"/>
  <c r="S176" i="34"/>
  <c r="W38" i="44"/>
  <c r="U9" i="21"/>
  <c r="U9" i="55"/>
  <c r="U35" i="55"/>
  <c r="U61" i="55"/>
  <c r="U9" i="54"/>
  <c r="R42" i="54"/>
  <c r="R98" i="54"/>
  <c r="N44" i="37"/>
  <c r="N21" i="24"/>
  <c r="R18" i="17"/>
  <c r="R222" i="34"/>
  <c r="AG44" i="35"/>
  <c r="S16" i="55"/>
  <c r="S42" i="55"/>
  <c r="S68" i="55"/>
  <c r="S16" i="54"/>
  <c r="U45" i="44"/>
  <c r="S16" i="21"/>
  <c r="S42" i="21"/>
  <c r="T70" i="21"/>
  <c r="M77" i="32"/>
  <c r="R34" i="54"/>
  <c r="AA137" i="32"/>
  <c r="S54" i="32"/>
  <c r="T36" i="21"/>
  <c r="U64" i="21"/>
  <c r="T92" i="21"/>
  <c r="M101" i="32"/>
  <c r="V45" i="44"/>
  <c r="T16" i="21"/>
  <c r="T16" i="55"/>
  <c r="T42" i="55"/>
  <c r="T68" i="55"/>
  <c r="T16" i="54"/>
  <c r="AH44" i="35"/>
  <c r="S222" i="34"/>
  <c r="R58" i="32"/>
  <c r="BC58" i="32"/>
  <c r="W36" i="44"/>
  <c r="U7" i="21"/>
  <c r="U7" i="55"/>
  <c r="U33" i="55"/>
  <c r="U59" i="55"/>
  <c r="U7" i="54"/>
  <c r="AB137" i="32"/>
  <c r="S62" i="54"/>
  <c r="O44" i="37"/>
  <c r="O21" i="24"/>
  <c r="S18" i="17"/>
  <c r="S70" i="54"/>
  <c r="U36" i="21"/>
  <c r="U92" i="21"/>
  <c r="T176" i="34"/>
  <c r="T42" i="21"/>
  <c r="T15" i="54"/>
  <c r="U70" i="21"/>
  <c r="T130" i="34"/>
  <c r="R98" i="35"/>
  <c r="X38" i="44"/>
  <c r="V9" i="55"/>
  <c r="V35" i="55"/>
  <c r="V61" i="55"/>
  <c r="V9" i="54"/>
  <c r="V9" i="21"/>
  <c r="W44" i="44"/>
  <c r="U15" i="21"/>
  <c r="U15" i="55"/>
  <c r="U41" i="55"/>
  <c r="U67" i="55"/>
  <c r="U15" i="54"/>
  <c r="Q14" i="59"/>
  <c r="P16" i="59"/>
  <c r="T54" i="32"/>
  <c r="T34" i="21"/>
  <c r="U62" i="21"/>
  <c r="U42" i="21"/>
  <c r="U98" i="21"/>
  <c r="V36" i="21"/>
  <c r="W64" i="21"/>
  <c r="S98" i="35"/>
  <c r="U176" i="34"/>
  <c r="P44" i="37"/>
  <c r="P21" i="24"/>
  <c r="T18" i="17"/>
  <c r="AC137" i="32"/>
  <c r="V15" i="21"/>
  <c r="X44" i="44"/>
  <c r="V15" i="55"/>
  <c r="V41" i="55"/>
  <c r="V67" i="55"/>
  <c r="U130" i="34"/>
  <c r="S58" i="32"/>
  <c r="T222" i="34"/>
  <c r="AI44" i="35"/>
  <c r="R14" i="59"/>
  <c r="Q16" i="59"/>
  <c r="Y38" i="44"/>
  <c r="W9" i="55"/>
  <c r="W35" i="55"/>
  <c r="W61" i="55"/>
  <c r="W9" i="54"/>
  <c r="W9" i="21"/>
  <c r="V64" i="21"/>
  <c r="V92" i="21"/>
  <c r="U34" i="21"/>
  <c r="U90" i="21"/>
  <c r="U16" i="21"/>
  <c r="U16" i="55"/>
  <c r="U42" i="55"/>
  <c r="U68" i="55"/>
  <c r="W45" i="44"/>
  <c r="U54" i="32"/>
  <c r="T42" i="54"/>
  <c r="X36" i="44"/>
  <c r="W7" i="21"/>
  <c r="V7" i="21"/>
  <c r="V7" i="54"/>
  <c r="V7" i="55"/>
  <c r="V33" i="55"/>
  <c r="V59" i="55"/>
  <c r="N77" i="32"/>
  <c r="Y36" i="44"/>
  <c r="X45" i="44"/>
  <c r="V16" i="21"/>
  <c r="V16" i="55"/>
  <c r="V42" i="55"/>
  <c r="V68" i="55"/>
  <c r="W36" i="21"/>
  <c r="W92" i="21"/>
  <c r="V130" i="34"/>
  <c r="V42" i="21"/>
  <c r="W70" i="21"/>
  <c r="V15" i="54"/>
  <c r="AD137" i="32"/>
  <c r="Q44" i="37"/>
  <c r="Q21" i="24"/>
  <c r="U18" i="17"/>
  <c r="V70" i="21"/>
  <c r="AJ44" i="35"/>
  <c r="V54" i="32"/>
  <c r="U16" i="54"/>
  <c r="Z38" i="44"/>
  <c r="X9" i="55"/>
  <c r="X35" i="55"/>
  <c r="X61" i="55"/>
  <c r="X9" i="54"/>
  <c r="X9" i="21"/>
  <c r="S14" i="59"/>
  <c r="R16" i="59"/>
  <c r="T98" i="35"/>
  <c r="N101" i="32"/>
  <c r="U222" i="34"/>
  <c r="T58" i="32"/>
  <c r="W15" i="21"/>
  <c r="Y44" i="44"/>
  <c r="W15" i="55"/>
  <c r="W41" i="55"/>
  <c r="W67" i="55"/>
  <c r="W15" i="54"/>
  <c r="V176" i="34"/>
  <c r="V222" i="34"/>
  <c r="O77" i="32"/>
  <c r="AK44" i="35"/>
  <c r="V98" i="21"/>
  <c r="Z36" i="44"/>
  <c r="X7" i="21"/>
  <c r="X7" i="55"/>
  <c r="Z44" i="44"/>
  <c r="X15" i="21"/>
  <c r="X15" i="55"/>
  <c r="X41" i="55"/>
  <c r="X67" i="55"/>
  <c r="X15" i="54"/>
  <c r="X42" i="54"/>
  <c r="U58" i="32"/>
  <c r="X36" i="21"/>
  <c r="Y64" i="21"/>
  <c r="R44" i="37"/>
  <c r="R21" i="24"/>
  <c r="V18" i="17"/>
  <c r="V16" i="54"/>
  <c r="W42" i="21"/>
  <c r="X70" i="21"/>
  <c r="X98" i="21"/>
  <c r="W98" i="21"/>
  <c r="T14" i="59"/>
  <c r="S16" i="59"/>
  <c r="V42" i="54"/>
  <c r="W16" i="55"/>
  <c r="W42" i="55"/>
  <c r="W68" i="55"/>
  <c r="Y45" i="44"/>
  <c r="W16" i="21"/>
  <c r="W176" i="34"/>
  <c r="U98" i="35"/>
  <c r="AA38" i="44"/>
  <c r="Y9" i="21"/>
  <c r="Y9" i="55"/>
  <c r="Y35" i="55"/>
  <c r="Y61" i="55"/>
  <c r="Y9" i="54"/>
  <c r="Y36" i="54"/>
  <c r="W54" i="32"/>
  <c r="X54" i="32"/>
  <c r="AE137" i="32"/>
  <c r="AF137" i="32"/>
  <c r="W130" i="34"/>
  <c r="AB38" i="44"/>
  <c r="Z9" i="21"/>
  <c r="Z9" i="55"/>
  <c r="Z35" i="55"/>
  <c r="Z61" i="55"/>
  <c r="X42" i="21"/>
  <c r="Y70" i="21"/>
  <c r="AA36" i="44"/>
  <c r="Y7" i="21"/>
  <c r="Y7" i="55"/>
  <c r="Y33" i="55"/>
  <c r="Y59" i="55"/>
  <c r="AA44" i="44"/>
  <c r="Y15" i="21"/>
  <c r="Y15" i="55"/>
  <c r="Y41" i="55"/>
  <c r="Y67" i="55"/>
  <c r="AL44" i="35"/>
  <c r="V98" i="35"/>
  <c r="S21" i="24"/>
  <c r="V58" i="32"/>
  <c r="X176" i="34"/>
  <c r="X130" i="34"/>
  <c r="Y36" i="21"/>
  <c r="X16" i="21"/>
  <c r="X16" i="55"/>
  <c r="X42" i="55"/>
  <c r="X68" i="55"/>
  <c r="Z45" i="44"/>
  <c r="U14" i="59"/>
  <c r="T16" i="59"/>
  <c r="W42" i="54"/>
  <c r="X36" i="54"/>
  <c r="Y64" i="54"/>
  <c r="X34" i="21"/>
  <c r="O101" i="32"/>
  <c r="P77" i="32"/>
  <c r="W222" i="34"/>
  <c r="V14" i="59"/>
  <c r="U16" i="59"/>
  <c r="W58" i="32"/>
  <c r="S9" i="58"/>
  <c r="W18" i="17"/>
  <c r="AB44" i="44"/>
  <c r="Z15" i="21"/>
  <c r="Z15" i="55"/>
  <c r="Z41" i="55"/>
  <c r="Z67" i="55"/>
  <c r="Z15" i="54"/>
  <c r="AB36" i="44"/>
  <c r="Z7" i="21"/>
  <c r="Z7" i="55"/>
  <c r="Z33" i="55"/>
  <c r="Z59" i="55"/>
  <c r="X16" i="54"/>
  <c r="Z64" i="54"/>
  <c r="Y130" i="34"/>
  <c r="Y70" i="54"/>
  <c r="AG137" i="32"/>
  <c r="X222" i="34"/>
  <c r="Z64" i="21"/>
  <c r="Y176" i="34"/>
  <c r="W98" i="35"/>
  <c r="Z9" i="54"/>
  <c r="Z36" i="21"/>
  <c r="Y16" i="55"/>
  <c r="Y42" i="55"/>
  <c r="Y68" i="55"/>
  <c r="Y16" i="54"/>
  <c r="AA45" i="44"/>
  <c r="Y16" i="21"/>
  <c r="AM44" i="35"/>
  <c r="Y42" i="21"/>
  <c r="Z70" i="21"/>
  <c r="Y15" i="54"/>
  <c r="Y34" i="21"/>
  <c r="Z62" i="21"/>
  <c r="Y7" i="54"/>
  <c r="AC38" i="44"/>
  <c r="AA9" i="55"/>
  <c r="AA35" i="55"/>
  <c r="AA61" i="55"/>
  <c r="AA9" i="54"/>
  <c r="AA9" i="21"/>
  <c r="Y98" i="21"/>
  <c r="AN44" i="35"/>
  <c r="AB45" i="44"/>
  <c r="Z16" i="21"/>
  <c r="Z16" i="55"/>
  <c r="Z42" i="55"/>
  <c r="Z68" i="55"/>
  <c r="Z16" i="54"/>
  <c r="AA64" i="54"/>
  <c r="Z92" i="54"/>
  <c r="Z36" i="54"/>
  <c r="Y222" i="34"/>
  <c r="Z130" i="34"/>
  <c r="AC44" i="44"/>
  <c r="AA15" i="21"/>
  <c r="AA15" i="55"/>
  <c r="AA41" i="55"/>
  <c r="AA67" i="55"/>
  <c r="AA15" i="54"/>
  <c r="X58" i="32"/>
  <c r="X98" i="35"/>
  <c r="Z34" i="21"/>
  <c r="AA62" i="21"/>
  <c r="Z7" i="54"/>
  <c r="W14" i="59"/>
  <c r="V16" i="59"/>
  <c r="P101" i="32"/>
  <c r="AH137" i="32"/>
  <c r="AC36" i="44"/>
  <c r="AA7" i="21"/>
  <c r="AA7" i="55"/>
  <c r="AA33" i="55"/>
  <c r="AA59" i="55"/>
  <c r="AA7" i="54"/>
  <c r="AD38" i="44"/>
  <c r="AB9" i="55"/>
  <c r="AB35" i="55"/>
  <c r="AB61" i="55"/>
  <c r="AB9" i="54"/>
  <c r="AB9" i="21"/>
  <c r="AA36" i="21"/>
  <c r="Y34" i="54"/>
  <c r="Z62" i="54"/>
  <c r="Y42" i="54"/>
  <c r="Z176" i="34"/>
  <c r="Z42" i="21"/>
  <c r="Z98" i="21"/>
  <c r="AA70" i="21"/>
  <c r="Z70" i="54"/>
  <c r="AB64" i="21"/>
  <c r="AB15" i="55"/>
  <c r="AB41" i="55"/>
  <c r="AB67" i="55"/>
  <c r="AB15" i="54"/>
  <c r="AD44" i="44"/>
  <c r="AB15" i="21"/>
  <c r="AB36" i="21"/>
  <c r="AC64" i="21"/>
  <c r="BC9" i="21"/>
  <c r="AA34" i="21"/>
  <c r="AB62" i="21"/>
  <c r="AA90" i="21"/>
  <c r="X14" i="59"/>
  <c r="W16" i="59"/>
  <c r="AA62" i="54"/>
  <c r="Z34" i="54"/>
  <c r="AC45" i="44"/>
  <c r="AA16" i="55"/>
  <c r="AA42" i="55"/>
  <c r="AA68" i="55"/>
  <c r="AA16" i="54"/>
  <c r="AA16" i="21"/>
  <c r="AO44" i="35"/>
  <c r="AA176" i="34"/>
  <c r="AD36" i="44"/>
  <c r="AB7" i="21"/>
  <c r="AB7" i="55"/>
  <c r="AB33" i="55"/>
  <c r="AB59" i="55"/>
  <c r="AB7" i="54"/>
  <c r="Y98" i="35"/>
  <c r="AA130" i="34"/>
  <c r="Z222" i="34"/>
  <c r="AE38" i="44"/>
  <c r="AC9" i="55"/>
  <c r="AC35" i="55"/>
  <c r="AC61" i="55"/>
  <c r="AC9" i="54"/>
  <c r="AC9" i="21"/>
  <c r="AI137" i="32"/>
  <c r="Q77" i="32"/>
  <c r="Y58" i="32"/>
  <c r="AA42" i="21"/>
  <c r="AA98" i="21"/>
  <c r="AB70" i="21"/>
  <c r="BC70" i="21"/>
  <c r="AJ137" i="32"/>
  <c r="AC36" i="21"/>
  <c r="AD64" i="21"/>
  <c r="AD92" i="21"/>
  <c r="AA222" i="34"/>
  <c r="AP44" i="35"/>
  <c r="Q101" i="32"/>
  <c r="BC77" i="32"/>
  <c r="Z58" i="32"/>
  <c r="AF38" i="44"/>
  <c r="AD9" i="55"/>
  <c r="AD35" i="55"/>
  <c r="AD61" i="55"/>
  <c r="AD9" i="54"/>
  <c r="AD9" i="21"/>
  <c r="AB130" i="34"/>
  <c r="Z98" i="35"/>
  <c r="AB34" i="21"/>
  <c r="AB90" i="21"/>
  <c r="BC7" i="21"/>
  <c r="AD45" i="44"/>
  <c r="AB16" i="21"/>
  <c r="AB16" i="55"/>
  <c r="AB42" i="55"/>
  <c r="AB68" i="55"/>
  <c r="AB16" i="54"/>
  <c r="Y14" i="59"/>
  <c r="X16" i="59"/>
  <c r="AB42" i="21"/>
  <c r="AC70" i="21"/>
  <c r="BC15" i="21"/>
  <c r="AE36" i="44"/>
  <c r="AC7" i="21"/>
  <c r="AC7" i="55"/>
  <c r="AC33" i="55"/>
  <c r="AC59" i="55"/>
  <c r="AC7" i="54"/>
  <c r="AB176" i="34"/>
  <c r="AC15" i="21"/>
  <c r="AD70" i="21"/>
  <c r="AE98" i="21"/>
  <c r="AC15" i="55"/>
  <c r="AC41" i="55"/>
  <c r="AC67" i="55"/>
  <c r="AC15" i="54"/>
  <c r="AE44" i="44"/>
  <c r="AC176" i="34"/>
  <c r="AC42" i="21"/>
  <c r="AB98" i="21"/>
  <c r="Z14" i="59"/>
  <c r="Y16" i="59"/>
  <c r="BC16" i="21"/>
  <c r="AC130" i="34"/>
  <c r="AF44" i="44"/>
  <c r="AD15" i="55"/>
  <c r="AD41" i="55"/>
  <c r="AD67" i="55"/>
  <c r="AD15" i="54"/>
  <c r="AD15" i="21"/>
  <c r="AC34" i="21"/>
  <c r="AD62" i="21"/>
  <c r="AE45" i="44"/>
  <c r="AC16" i="21"/>
  <c r="AC16" i="55"/>
  <c r="AC42" i="55"/>
  <c r="AC68" i="55"/>
  <c r="AC16" i="54"/>
  <c r="AD36" i="21"/>
  <c r="AE64" i="21"/>
  <c r="BC101" i="32"/>
  <c r="R77" i="32"/>
  <c r="AF36" i="44"/>
  <c r="AD7" i="21"/>
  <c r="AD7" i="55"/>
  <c r="AD33" i="55"/>
  <c r="AD59" i="55"/>
  <c r="AD7" i="54"/>
  <c r="AA98" i="35"/>
  <c r="AA58" i="32"/>
  <c r="AQ44" i="35"/>
  <c r="AK137" i="32"/>
  <c r="AC62" i="21"/>
  <c r="AG38" i="44"/>
  <c r="AE9" i="55"/>
  <c r="AE35" i="55"/>
  <c r="AE61" i="55"/>
  <c r="AE9" i="54"/>
  <c r="AE9" i="21"/>
  <c r="AB222" i="34"/>
  <c r="AC222" i="34"/>
  <c r="AH38" i="44"/>
  <c r="AF9" i="55"/>
  <c r="AF35" i="55"/>
  <c r="AF61" i="55"/>
  <c r="AF9" i="54"/>
  <c r="AF9" i="21"/>
  <c r="AE15" i="55"/>
  <c r="AE41" i="55"/>
  <c r="AE67" i="55"/>
  <c r="AE15" i="54"/>
  <c r="AG44" i="44"/>
  <c r="AE15" i="21"/>
  <c r="AB58" i="32"/>
  <c r="AB98" i="35"/>
  <c r="AD130" i="34"/>
  <c r="AE36" i="21"/>
  <c r="AL137" i="32"/>
  <c r="AR44" i="35"/>
  <c r="AD34" i="21"/>
  <c r="AD90" i="21"/>
  <c r="AF45" i="44"/>
  <c r="AD16" i="21"/>
  <c r="AD16" i="55"/>
  <c r="AD42" i="55"/>
  <c r="AD68" i="55"/>
  <c r="AD16" i="54"/>
  <c r="AC90" i="21"/>
  <c r="AD42" i="21"/>
  <c r="AE70" i="21"/>
  <c r="AD176" i="34"/>
  <c r="AE7" i="21"/>
  <c r="AG36" i="44"/>
  <c r="AE7" i="55"/>
  <c r="AE33" i="55"/>
  <c r="AE59" i="55"/>
  <c r="AE7" i="54"/>
  <c r="R101" i="32"/>
  <c r="AA14" i="59"/>
  <c r="Z16" i="59"/>
  <c r="S77" i="32"/>
  <c r="AE34" i="21"/>
  <c r="AF62" i="21"/>
  <c r="AE16" i="21"/>
  <c r="AE16" i="55"/>
  <c r="AE42" i="55"/>
  <c r="AE68" i="55"/>
  <c r="AE16" i="54"/>
  <c r="AG45" i="44"/>
  <c r="AS44" i="35"/>
  <c r="AE130" i="34"/>
  <c r="AC58" i="32"/>
  <c r="AE42" i="21"/>
  <c r="AF70" i="21"/>
  <c r="AF98" i="21"/>
  <c r="AI38" i="44"/>
  <c r="AG9" i="55"/>
  <c r="AG35" i="55"/>
  <c r="AG61" i="55"/>
  <c r="AG9" i="54"/>
  <c r="AG9" i="21"/>
  <c r="AE176" i="34"/>
  <c r="AC98" i="35"/>
  <c r="AH44" i="44"/>
  <c r="AF15" i="21"/>
  <c r="AF15" i="55"/>
  <c r="AF41" i="55"/>
  <c r="AF67" i="55"/>
  <c r="AF15" i="54"/>
  <c r="AD222" i="34"/>
  <c r="AB14" i="59"/>
  <c r="AA16" i="59"/>
  <c r="AM137" i="32"/>
  <c r="AF64" i="21"/>
  <c r="AF36" i="21"/>
  <c r="AG64" i="21"/>
  <c r="AH36" i="44"/>
  <c r="AF7" i="21"/>
  <c r="AF7" i="55"/>
  <c r="AF33" i="55"/>
  <c r="AF59" i="55"/>
  <c r="AF7" i="54"/>
  <c r="AF34" i="21"/>
  <c r="AG62" i="21"/>
  <c r="AD58" i="32"/>
  <c r="BD58" i="32"/>
  <c r="AF130" i="34"/>
  <c r="AH45" i="44"/>
  <c r="AF16" i="21"/>
  <c r="AF16" i="55"/>
  <c r="AF42" i="55"/>
  <c r="AF68" i="55"/>
  <c r="AF16" i="54"/>
  <c r="AI36" i="44"/>
  <c r="AG7" i="21"/>
  <c r="AG7" i="55"/>
  <c r="AG33" i="55"/>
  <c r="AG59" i="55"/>
  <c r="AG7" i="54"/>
  <c r="AC14" i="59"/>
  <c r="AB16" i="59"/>
  <c r="AF176" i="34"/>
  <c r="AJ38" i="44"/>
  <c r="AH9" i="21"/>
  <c r="AH9" i="55"/>
  <c r="AH35" i="55"/>
  <c r="AH61" i="55"/>
  <c r="AH9" i="54"/>
  <c r="AN137" i="32"/>
  <c r="AE222" i="34"/>
  <c r="AF42" i="21"/>
  <c r="AG70" i="21"/>
  <c r="AT44" i="35"/>
  <c r="S101" i="32"/>
  <c r="AG15" i="21"/>
  <c r="AG15" i="55"/>
  <c r="AG41" i="55"/>
  <c r="AG67" i="55"/>
  <c r="AG15" i="54"/>
  <c r="AI44" i="44"/>
  <c r="AD98" i="35"/>
  <c r="AG36" i="21"/>
  <c r="AH64" i="21"/>
  <c r="AH92" i="21"/>
  <c r="AE98" i="35"/>
  <c r="T77" i="32"/>
  <c r="AU44" i="35"/>
  <c r="AO137" i="32"/>
  <c r="AD14" i="59"/>
  <c r="AC16" i="59"/>
  <c r="AH15" i="21"/>
  <c r="AH15" i="55"/>
  <c r="AH41" i="55"/>
  <c r="AH67" i="55"/>
  <c r="AH15" i="54"/>
  <c r="AJ44" i="44"/>
  <c r="AG34" i="21"/>
  <c r="AH62" i="21"/>
  <c r="AH36" i="21"/>
  <c r="AI64" i="21"/>
  <c r="AG176" i="34"/>
  <c r="AJ36" i="44"/>
  <c r="AH7" i="21"/>
  <c r="AH7" i="55"/>
  <c r="AH33" i="55"/>
  <c r="AH59" i="55"/>
  <c r="AG16" i="55"/>
  <c r="AG42" i="55"/>
  <c r="AG68" i="55"/>
  <c r="AG16" i="54"/>
  <c r="AG16" i="21"/>
  <c r="AI45" i="44"/>
  <c r="AE58" i="32"/>
  <c r="AG42" i="21"/>
  <c r="AG98" i="21"/>
  <c r="AF222" i="34"/>
  <c r="AK38" i="44"/>
  <c r="AI9" i="55"/>
  <c r="AI35" i="55"/>
  <c r="AI61" i="55"/>
  <c r="AI9" i="21"/>
  <c r="AG130" i="34"/>
  <c r="AL38" i="44"/>
  <c r="AJ9" i="55"/>
  <c r="AJ35" i="55"/>
  <c r="AJ61" i="55"/>
  <c r="AJ9" i="21"/>
  <c r="AH16" i="55"/>
  <c r="AH42" i="55"/>
  <c r="AH68" i="55"/>
  <c r="AJ45" i="44"/>
  <c r="AH16" i="21"/>
  <c r="AV44" i="35"/>
  <c r="AF98" i="35"/>
  <c r="AG222" i="34"/>
  <c r="AF58" i="32"/>
  <c r="AH42" i="21"/>
  <c r="AI70" i="21"/>
  <c r="AI9" i="54"/>
  <c r="AI36" i="21"/>
  <c r="AJ64" i="21"/>
  <c r="AH34" i="21"/>
  <c r="AH90" i="21"/>
  <c r="AH7" i="54"/>
  <c r="AH176" i="34"/>
  <c r="AH36" i="54"/>
  <c r="AI64" i="54"/>
  <c r="AH130" i="34"/>
  <c r="AG42" i="54"/>
  <c r="AI7" i="21"/>
  <c r="AK36" i="44"/>
  <c r="AI7" i="55"/>
  <c r="AI33" i="55"/>
  <c r="AI59" i="55"/>
  <c r="AI7" i="54"/>
  <c r="AI15" i="55"/>
  <c r="AI41" i="55"/>
  <c r="AI67" i="55"/>
  <c r="AI15" i="54"/>
  <c r="AK44" i="44"/>
  <c r="AI15" i="21"/>
  <c r="AE14" i="59"/>
  <c r="AD16" i="59"/>
  <c r="AP137" i="32"/>
  <c r="T101" i="32"/>
  <c r="AQ137" i="32"/>
  <c r="AI42" i="21"/>
  <c r="AI36" i="54"/>
  <c r="AJ64" i="54"/>
  <c r="AG58" i="32"/>
  <c r="AH222" i="34"/>
  <c r="AI176" i="34"/>
  <c r="AG98" i="35"/>
  <c r="AW44" i="35"/>
  <c r="AH16" i="54"/>
  <c r="AM38" i="44"/>
  <c r="AK9" i="21"/>
  <c r="AK9" i="55"/>
  <c r="AK35" i="55"/>
  <c r="AK61" i="55"/>
  <c r="AF14" i="59"/>
  <c r="AE16" i="59"/>
  <c r="AJ15" i="55"/>
  <c r="AJ41" i="55"/>
  <c r="AJ67" i="55"/>
  <c r="AJ15" i="54"/>
  <c r="AL44" i="44"/>
  <c r="AJ15" i="21"/>
  <c r="U77" i="32"/>
  <c r="AL36" i="44"/>
  <c r="AJ7" i="21"/>
  <c r="AJ7" i="55"/>
  <c r="AJ33" i="55"/>
  <c r="AJ59" i="55"/>
  <c r="AJ7" i="54"/>
  <c r="AH70" i="54"/>
  <c r="AI130" i="34"/>
  <c r="AH42" i="54"/>
  <c r="AI16" i="21"/>
  <c r="AI16" i="55"/>
  <c r="AI42" i="55"/>
  <c r="AI68" i="55"/>
  <c r="AI16" i="54"/>
  <c r="AK45" i="44"/>
  <c r="AI34" i="21"/>
  <c r="AJ62" i="21"/>
  <c r="AH34" i="54"/>
  <c r="AI62" i="54"/>
  <c r="AJ9" i="54"/>
  <c r="AJ36" i="21"/>
  <c r="AK64" i="21"/>
  <c r="AM36" i="44"/>
  <c r="AK7" i="21"/>
  <c r="AK7" i="55"/>
  <c r="AK33" i="55"/>
  <c r="AK59" i="55"/>
  <c r="AK7" i="54"/>
  <c r="U101" i="32"/>
  <c r="AX44" i="35"/>
  <c r="AI222" i="34"/>
  <c r="AI70" i="54"/>
  <c r="AJ130" i="34"/>
  <c r="AJ176" i="34"/>
  <c r="AH58" i="32"/>
  <c r="AJ36" i="54"/>
  <c r="AJ92" i="21"/>
  <c r="AJ42" i="21"/>
  <c r="AK70" i="21"/>
  <c r="AG14" i="59"/>
  <c r="AF16" i="59"/>
  <c r="AK9" i="54"/>
  <c r="AK36" i="21"/>
  <c r="AK92" i="21"/>
  <c r="AH98" i="35"/>
  <c r="AI98" i="35"/>
  <c r="AJ98" i="35"/>
  <c r="AL45" i="44"/>
  <c r="AJ16" i="21"/>
  <c r="AJ16" i="54"/>
  <c r="AJ16" i="55"/>
  <c r="AJ42" i="55"/>
  <c r="AJ68" i="55"/>
  <c r="AK62" i="21"/>
  <c r="AJ34" i="21"/>
  <c r="AM44" i="44"/>
  <c r="AL15" i="21"/>
  <c r="AK15" i="21"/>
  <c r="AK15" i="55"/>
  <c r="AK41" i="55"/>
  <c r="AK67" i="55"/>
  <c r="AK15" i="54"/>
  <c r="AN38" i="44"/>
  <c r="AL9" i="21"/>
  <c r="AL9" i="55"/>
  <c r="AL35" i="55"/>
  <c r="AL61" i="55"/>
  <c r="AR137" i="32"/>
  <c r="AS137" i="32"/>
  <c r="AT137" i="32"/>
  <c r="AU137" i="32"/>
  <c r="AV137" i="32"/>
  <c r="AW137" i="32"/>
  <c r="AX137" i="32"/>
  <c r="AY137" i="32"/>
  <c r="AZ137" i="32"/>
  <c r="BA137" i="32"/>
  <c r="AL64" i="21"/>
  <c r="AK130" i="34"/>
  <c r="AN36" i="44"/>
  <c r="AM7" i="21"/>
  <c r="AL7" i="21"/>
  <c r="AL7" i="55"/>
  <c r="AL33" i="55"/>
  <c r="AL59" i="55"/>
  <c r="AL7" i="54"/>
  <c r="AK42" i="21"/>
  <c r="AL15" i="55"/>
  <c r="AL41" i="55"/>
  <c r="AL67" i="55"/>
  <c r="AN44" i="44"/>
  <c r="AI58" i="32"/>
  <c r="AK176" i="34"/>
  <c r="AO38" i="44"/>
  <c r="AM9" i="21"/>
  <c r="AM9" i="55"/>
  <c r="AM35" i="55"/>
  <c r="AM61" i="55"/>
  <c r="AJ222" i="34"/>
  <c r="V77" i="32"/>
  <c r="V101" i="32"/>
  <c r="W77" i="32"/>
  <c r="AK34" i="21"/>
  <c r="AL62" i="21"/>
  <c r="AP38" i="44"/>
  <c r="AN9" i="55"/>
  <c r="AN35" i="55"/>
  <c r="AN61" i="55"/>
  <c r="AN9" i="21"/>
  <c r="AL176" i="34"/>
  <c r="AK90" i="21"/>
  <c r="AL34" i="21"/>
  <c r="AJ58" i="32"/>
  <c r="AO36" i="44"/>
  <c r="AP36" i="44"/>
  <c r="AL130" i="34"/>
  <c r="AM130" i="34"/>
  <c r="AK98" i="35"/>
  <c r="AL98" i="35"/>
  <c r="AM98" i="35"/>
  <c r="AN98" i="35"/>
  <c r="AO98" i="35"/>
  <c r="AN7" i="21"/>
  <c r="AN7" i="55"/>
  <c r="AK58" i="32"/>
  <c r="AM176" i="34"/>
  <c r="AQ38" i="44"/>
  <c r="AO9" i="55"/>
  <c r="AO35" i="55"/>
  <c r="AO61" i="55"/>
  <c r="AO9" i="21"/>
  <c r="AR38" i="44"/>
  <c r="AP9" i="55"/>
  <c r="AP35" i="55"/>
  <c r="AP61" i="55"/>
  <c r="AP9" i="54"/>
  <c r="AP9" i="21"/>
  <c r="AL58" i="32"/>
  <c r="AM58" i="32"/>
  <c r="AN58" i="32"/>
  <c r="AO58" i="32"/>
  <c r="AN176" i="34"/>
  <c r="AQ36" i="44"/>
  <c r="AN130" i="34"/>
  <c r="AO130" i="34"/>
  <c r="AQ64" i="21"/>
  <c r="AP36" i="21"/>
  <c r="AO176" i="34"/>
  <c r="AS38" i="44"/>
  <c r="AT38" i="44"/>
  <c r="AQ9" i="21"/>
  <c r="AQ9" i="55"/>
  <c r="AQ35" i="55"/>
  <c r="AQ61" i="55"/>
  <c r="AQ36" i="21"/>
  <c r="AR9" i="55"/>
  <c r="AR35" i="55"/>
  <c r="AR61" i="55"/>
  <c r="AR9" i="21"/>
  <c r="AP98" i="35"/>
  <c r="AQ98" i="35"/>
  <c r="AR98" i="35"/>
  <c r="AS98" i="35"/>
  <c r="AT98" i="35"/>
  <c r="AU98" i="35"/>
  <c r="AV98" i="35"/>
  <c r="AW98" i="35"/>
  <c r="AX98" i="35"/>
  <c r="Y117" i="27"/>
  <c r="Y52" i="27"/>
  <c r="AA117" i="27"/>
  <c r="AD114" i="27"/>
  <c r="Y114" i="27"/>
  <c r="AJ102" i="27"/>
  <c r="N176" i="27"/>
  <c r="C49" i="27"/>
  <c r="H55" i="27"/>
  <c r="J49" i="27"/>
  <c r="L59" i="27"/>
  <c r="Y49" i="27"/>
  <c r="Q121" i="27"/>
  <c r="V117" i="27"/>
  <c r="Y111" i="27"/>
  <c r="AP117" i="27"/>
  <c r="AS114" i="27"/>
  <c r="AW49" i="27"/>
  <c r="J39" i="27"/>
  <c r="AI182" i="27"/>
  <c r="C121" i="27"/>
  <c r="V121" i="27"/>
  <c r="Q114" i="27"/>
  <c r="AI186" i="27"/>
  <c r="N182" i="27"/>
  <c r="L121" i="27"/>
  <c r="Z114" i="27"/>
  <c r="D164" i="27"/>
  <c r="AN114" i="27"/>
  <c r="AW55" i="27"/>
  <c r="Y39" i="27"/>
  <c r="V102" i="27"/>
  <c r="AJ117" i="27"/>
  <c r="C114" i="27"/>
  <c r="G102" i="27"/>
  <c r="M121" i="27"/>
  <c r="T121" i="27"/>
  <c r="AL111" i="27"/>
  <c r="L182" i="27"/>
  <c r="AH182" i="27"/>
  <c r="AR182" i="27"/>
  <c r="L176" i="27"/>
  <c r="F40" i="24"/>
  <c r="F41" i="24"/>
  <c r="AF45" i="27"/>
  <c r="AB45" i="27"/>
  <c r="T45" i="27"/>
  <c r="L45" i="27"/>
  <c r="Y170" i="27"/>
  <c r="AO108" i="27"/>
  <c r="M108" i="27"/>
  <c r="J170" i="27"/>
  <c r="AQ148" i="27"/>
  <c r="F148" i="27"/>
  <c r="AH148" i="27"/>
  <c r="I45" i="27"/>
  <c r="E45" i="27"/>
  <c r="AW108" i="27"/>
  <c r="AK108" i="27"/>
  <c r="AG108" i="27"/>
  <c r="Y108" i="27"/>
  <c r="AX148" i="27"/>
  <c r="AT148" i="27"/>
  <c r="AT149" i="27"/>
  <c r="AP170" i="27"/>
  <c r="AD170" i="27"/>
  <c r="V170" i="27"/>
  <c r="R170" i="27"/>
  <c r="F170" i="27"/>
  <c r="O148" i="27"/>
  <c r="Y148" i="27"/>
  <c r="AG148" i="27"/>
  <c r="E41" i="24"/>
  <c r="U148" i="27"/>
  <c r="V148" i="27"/>
  <c r="J148" i="27"/>
  <c r="I148" i="27"/>
  <c r="I149" i="27"/>
  <c r="I166" i="27"/>
  <c r="AW38" i="27"/>
  <c r="R101" i="27"/>
  <c r="AM45" i="27"/>
  <c r="K45" i="27"/>
  <c r="X108" i="27"/>
  <c r="AO170" i="27"/>
  <c r="AJ148" i="27"/>
  <c r="AG170" i="27"/>
  <c r="X148" i="27"/>
  <c r="C165" i="27"/>
  <c r="AW148" i="27"/>
  <c r="R148" i="27"/>
  <c r="AC148" i="27"/>
  <c r="AO148" i="27"/>
  <c r="AK148" i="27"/>
  <c r="Z38" i="27"/>
  <c r="AC45" i="27"/>
  <c r="Y45" i="27"/>
  <c r="U45" i="27"/>
  <c r="Q45" i="27"/>
  <c r="M45" i="27"/>
  <c r="F45" i="27"/>
  <c r="AX108" i="27"/>
  <c r="AT108" i="27"/>
  <c r="AP108" i="27"/>
  <c r="AL108" i="27"/>
  <c r="AH108" i="27"/>
  <c r="AD108" i="27"/>
  <c r="Z108" i="27"/>
  <c r="AU148" i="27"/>
  <c r="AM148" i="27"/>
  <c r="AM149" i="27"/>
  <c r="AM166" i="27"/>
  <c r="S170" i="27"/>
  <c r="O170" i="27"/>
  <c r="K170" i="27"/>
  <c r="G148" i="27"/>
  <c r="S108" i="27"/>
  <c r="O86" i="27"/>
  <c r="K86" i="27"/>
  <c r="AK86" i="27"/>
  <c r="AR170" i="27"/>
  <c r="AB170" i="27"/>
  <c r="P170" i="27"/>
  <c r="C170" i="27"/>
  <c r="X86" i="27"/>
  <c r="X101" i="27"/>
  <c r="J38" i="27"/>
  <c r="AS86" i="27"/>
  <c r="S86" i="27"/>
  <c r="K148" i="27"/>
  <c r="AB86" i="27"/>
  <c r="C101" i="27"/>
  <c r="T86" i="27"/>
  <c r="T87" i="27"/>
  <c r="S38" i="27"/>
  <c r="F86" i="27"/>
  <c r="AO38" i="27"/>
  <c r="L86" i="27"/>
  <c r="L87" i="27"/>
  <c r="L88" i="27"/>
  <c r="AN86" i="27"/>
  <c r="E86" i="27"/>
  <c r="N86" i="27"/>
  <c r="AJ86" i="27"/>
  <c r="AJ87" i="27"/>
  <c r="AB148" i="27"/>
  <c r="AN170" i="27"/>
  <c r="G86" i="27"/>
  <c r="AI170" i="27"/>
  <c r="AR86" i="27"/>
  <c r="AW86" i="27"/>
  <c r="K108" i="27"/>
  <c r="AG86" i="27"/>
  <c r="AG87" i="27"/>
  <c r="AP101" i="27"/>
  <c r="AX45" i="27"/>
  <c r="AP86" i="27"/>
  <c r="AF170" i="27"/>
  <c r="X170" i="27"/>
  <c r="AS38" i="27"/>
  <c r="U38" i="27"/>
  <c r="AV86" i="27"/>
  <c r="AV87" i="27"/>
  <c r="AV104" i="27"/>
  <c r="AV109" i="27"/>
  <c r="AL86" i="27"/>
  <c r="V86" i="27"/>
  <c r="G170" i="27"/>
  <c r="P86" i="27"/>
  <c r="R86" i="27"/>
  <c r="AK170" i="27"/>
  <c r="AQ45" i="27"/>
  <c r="H108" i="27"/>
  <c r="C103" i="27"/>
  <c r="AC170" i="27"/>
  <c r="V101" i="27"/>
  <c r="H38" i="27"/>
  <c r="T38" i="27"/>
  <c r="Z86" i="27"/>
  <c r="AH86" i="27"/>
  <c r="L108" i="27"/>
  <c r="AR101" i="27"/>
  <c r="AP148" i="27"/>
  <c r="P108" i="27"/>
  <c r="O108" i="27"/>
  <c r="AT170" i="27"/>
  <c r="N45" i="27"/>
  <c r="AH170" i="27"/>
  <c r="AE170" i="27"/>
  <c r="W170" i="27"/>
  <c r="AX38" i="27"/>
  <c r="P38" i="27"/>
  <c r="AQ101" i="27"/>
  <c r="AS101" i="27"/>
  <c r="AX170" i="27"/>
  <c r="R45" i="27"/>
  <c r="W148" i="27"/>
  <c r="W86" i="27"/>
  <c r="R108" i="27"/>
  <c r="N108" i="27"/>
  <c r="G38" i="27"/>
  <c r="AJ38" i="27"/>
  <c r="AI38" i="27"/>
  <c r="AF38" i="27"/>
  <c r="AG101" i="27"/>
  <c r="AL38" i="27"/>
  <c r="AC38" i="27"/>
  <c r="AP38" i="27"/>
  <c r="L101" i="27"/>
  <c r="J101" i="27"/>
  <c r="F38" i="27"/>
  <c r="AT38" i="27"/>
  <c r="AQ38" i="27"/>
  <c r="F101" i="27"/>
  <c r="D86" i="27"/>
  <c r="Q101" i="27"/>
  <c r="AM108" i="27"/>
  <c r="AD38" i="27"/>
  <c r="AQ163" i="27"/>
  <c r="AT45" i="27"/>
  <c r="AL45" i="27"/>
  <c r="AH45" i="27"/>
  <c r="Z45" i="27"/>
  <c r="J45" i="27"/>
  <c r="H45" i="27"/>
  <c r="AQ108" i="27"/>
  <c r="AN108" i="27"/>
  <c r="W108" i="27"/>
  <c r="T108" i="27"/>
  <c r="E108" i="27"/>
  <c r="AU170" i="27"/>
  <c r="AQ170" i="27"/>
  <c r="AM170" i="27"/>
  <c r="AJ149" i="27"/>
  <c r="AJ166" i="27"/>
  <c r="AJ171" i="27"/>
  <c r="AM101" i="27"/>
  <c r="AD101" i="27"/>
  <c r="Y101" i="27"/>
  <c r="AH101" i="27"/>
  <c r="K101" i="27"/>
  <c r="M101" i="27"/>
  <c r="AE101" i="27"/>
  <c r="AU101" i="27"/>
  <c r="AC101" i="27"/>
  <c r="P101" i="27"/>
  <c r="AN101" i="27"/>
  <c r="AF101" i="27"/>
  <c r="AN38" i="27"/>
  <c r="L38" i="27"/>
  <c r="AM38" i="27"/>
  <c r="W38" i="27"/>
  <c r="E38" i="27"/>
  <c r="AB101" i="27"/>
  <c r="AG38" i="27"/>
  <c r="C38" i="27"/>
  <c r="M38" i="27"/>
  <c r="V38" i="27"/>
  <c r="AT101" i="27"/>
  <c r="D101" i="27"/>
  <c r="U101" i="27"/>
  <c r="AX101" i="27"/>
  <c r="O101" i="27"/>
  <c r="W45" i="27"/>
  <c r="V45" i="27"/>
  <c r="G101" i="27"/>
  <c r="H101" i="27"/>
  <c r="AJ101" i="27"/>
  <c r="AV38" i="27"/>
  <c r="AH38" i="27"/>
  <c r="D38" i="27"/>
  <c r="Y38" i="27"/>
  <c r="R38" i="27"/>
  <c r="O38" i="27"/>
  <c r="AV101" i="27"/>
  <c r="AE38" i="27"/>
  <c r="X38" i="27"/>
  <c r="AB38" i="27"/>
  <c r="AO101" i="27"/>
  <c r="S101" i="27"/>
  <c r="N101" i="27"/>
  <c r="W101" i="27"/>
  <c r="AA101" i="27"/>
  <c r="Q86" i="27"/>
  <c r="AM86" i="27"/>
  <c r="AM87" i="27"/>
  <c r="AI45" i="27"/>
  <c r="C148" i="27"/>
  <c r="S148" i="27"/>
  <c r="N38" i="27"/>
  <c r="AK38" i="27"/>
  <c r="AU38" i="27"/>
  <c r="AR38" i="27"/>
  <c r="AA38" i="27"/>
  <c r="AC86" i="27"/>
  <c r="H86" i="27"/>
  <c r="J86" i="27"/>
  <c r="J87" i="27"/>
  <c r="C86" i="27"/>
  <c r="AX86" i="27"/>
  <c r="AF86" i="27"/>
  <c r="AT86" i="27"/>
  <c r="AT87" i="27"/>
  <c r="AO86" i="27"/>
  <c r="AD86" i="27"/>
  <c r="AQ86" i="27"/>
  <c r="AQ87" i="27"/>
  <c r="Y86" i="27"/>
  <c r="Y87" i="27"/>
  <c r="AA148" i="27"/>
  <c r="AA149" i="27"/>
  <c r="Q148" i="27"/>
  <c r="P148" i="27"/>
  <c r="AN148" i="27"/>
  <c r="AD148" i="27"/>
  <c r="E148" i="27"/>
  <c r="AR148" i="27"/>
  <c r="AL148" i="27"/>
  <c r="AE148" i="27"/>
  <c r="AF148" i="27"/>
  <c r="M148" i="27"/>
  <c r="AW101" i="27"/>
  <c r="K38" i="27"/>
  <c r="Q38" i="27"/>
  <c r="I38" i="27"/>
  <c r="T101" i="27"/>
  <c r="I101" i="27"/>
  <c r="E101" i="27"/>
  <c r="AK101" i="27"/>
  <c r="AI101" i="27"/>
  <c r="AL101" i="27"/>
  <c r="Q108" i="27"/>
  <c r="Z101" i="27"/>
  <c r="M86" i="27"/>
  <c r="AU45" i="27"/>
  <c r="AN45" i="27"/>
  <c r="X45" i="27"/>
  <c r="AR108" i="27"/>
  <c r="G163" i="27"/>
  <c r="S163" i="27"/>
  <c r="Q163" i="27"/>
  <c r="J163" i="27"/>
  <c r="AV163" i="27"/>
  <c r="AU163" i="27"/>
  <c r="AL163" i="27"/>
  <c r="AW163" i="27"/>
  <c r="AF163" i="27"/>
  <c r="AH163" i="27"/>
  <c r="AD163" i="27"/>
  <c r="P163" i="27"/>
  <c r="AT163" i="27"/>
  <c r="AK163" i="27"/>
  <c r="AS163" i="27"/>
  <c r="AE163" i="27"/>
  <c r="D163" i="27"/>
  <c r="E163" i="27"/>
  <c r="Y163" i="27"/>
  <c r="O163" i="27"/>
  <c r="Z163" i="27"/>
  <c r="T163" i="27"/>
  <c r="U163" i="27"/>
  <c r="F163" i="27"/>
  <c r="R163" i="27"/>
  <c r="AI163" i="27"/>
  <c r="X163" i="27"/>
  <c r="AO163" i="27"/>
  <c r="K163" i="27"/>
  <c r="L163" i="27"/>
  <c r="AR163" i="27"/>
  <c r="AC163" i="27"/>
  <c r="AG163" i="27"/>
  <c r="AP163" i="27"/>
  <c r="AJ163" i="27"/>
  <c r="AX163" i="27"/>
  <c r="I163" i="27"/>
  <c r="V163" i="27"/>
  <c r="AA163" i="27"/>
  <c r="W163" i="27"/>
  <c r="AB163" i="27"/>
  <c r="C163" i="27"/>
  <c r="C167" i="27"/>
  <c r="M163" i="27"/>
  <c r="H163" i="27"/>
  <c r="AM163" i="27"/>
  <c r="AW45" i="27"/>
  <c r="AV40" i="27"/>
  <c r="AV45" i="27"/>
  <c r="AR45" i="27"/>
  <c r="AR40" i="27"/>
  <c r="AS45" i="27"/>
  <c r="AP45" i="27"/>
  <c r="AO40" i="27"/>
  <c r="AO45" i="27"/>
  <c r="AD40" i="27"/>
  <c r="AE45" i="27"/>
  <c r="AD45" i="27"/>
  <c r="AO165" i="27"/>
  <c r="AU165" i="27"/>
  <c r="D40" i="27"/>
  <c r="AF40" i="27"/>
  <c r="AK24" i="27"/>
  <c r="AH40" i="27"/>
  <c r="AR24" i="27"/>
  <c r="AC40" i="27"/>
  <c r="P40" i="27"/>
  <c r="G103" i="27"/>
  <c r="T103" i="27"/>
  <c r="D103" i="27"/>
  <c r="W165" i="27"/>
  <c r="AH165" i="27"/>
  <c r="T24" i="27"/>
  <c r="Q40" i="27"/>
  <c r="AE24" i="27"/>
  <c r="L24" i="27"/>
  <c r="AR103" i="27"/>
  <c r="AB165" i="27"/>
  <c r="AN165" i="27"/>
  <c r="P165" i="27"/>
  <c r="AF165" i="27"/>
  <c r="AV24" i="27"/>
  <c r="AU40" i="27"/>
  <c r="W24" i="27"/>
  <c r="M24" i="27"/>
  <c r="U24" i="27"/>
  <c r="AG24" i="27"/>
  <c r="Y24" i="27"/>
  <c r="Q103" i="27"/>
  <c r="AN24" i="27"/>
  <c r="AH103" i="27"/>
  <c r="J24" i="27"/>
  <c r="E40" i="27"/>
  <c r="J165" i="27"/>
  <c r="U165" i="27"/>
  <c r="AJ165" i="27"/>
  <c r="G24" i="27"/>
  <c r="AN40" i="27"/>
  <c r="K165" i="27"/>
  <c r="I165" i="27"/>
  <c r="AK103" i="27"/>
  <c r="M165" i="27"/>
  <c r="AT103" i="27"/>
  <c r="K40" i="27"/>
  <c r="N40" i="27"/>
  <c r="Y165" i="27"/>
  <c r="O103" i="27"/>
  <c r="AD165" i="27"/>
  <c r="AP165" i="27"/>
  <c r="AA165" i="27"/>
  <c r="AV103" i="27"/>
  <c r="AS24" i="27"/>
  <c r="H24" i="27"/>
  <c r="N24" i="27"/>
  <c r="Z24" i="27"/>
  <c r="Q24" i="27"/>
  <c r="AC24" i="27"/>
  <c r="AO103" i="27"/>
  <c r="AL103" i="27"/>
  <c r="S165" i="27"/>
  <c r="V103" i="27"/>
  <c r="I40" i="27"/>
  <c r="G165" i="27"/>
  <c r="AC165" i="27"/>
  <c r="L103" i="27"/>
  <c r="AI24" i="27"/>
  <c r="AM40" i="27"/>
  <c r="E103" i="27"/>
  <c r="M103" i="27"/>
  <c r="AF24" i="27"/>
  <c r="J40" i="27"/>
  <c r="AU24" i="27"/>
  <c r="AP24" i="27"/>
  <c r="M40" i="27"/>
  <c r="V165" i="27"/>
  <c r="R165" i="27"/>
  <c r="S103" i="27"/>
  <c r="AN103" i="27"/>
  <c r="Y40" i="27"/>
  <c r="AD24" i="27"/>
  <c r="AO24" i="27"/>
  <c r="AW40" i="27"/>
  <c r="AW103" i="27"/>
  <c r="AB103" i="27"/>
  <c r="AK165" i="27"/>
  <c r="AD103" i="27"/>
  <c r="X40" i="27"/>
  <c r="F24" i="27"/>
  <c r="T40" i="27"/>
  <c r="AQ24" i="27"/>
  <c r="F165" i="27"/>
  <c r="AB40" i="27"/>
  <c r="AL40" i="27"/>
  <c r="AF103" i="27"/>
  <c r="R103" i="27"/>
  <c r="Z103" i="27"/>
  <c r="E165" i="27"/>
  <c r="AJ24" i="27"/>
  <c r="AE40" i="27"/>
  <c r="O24" i="27"/>
  <c r="X24" i="27"/>
  <c r="K24" i="27"/>
  <c r="C40" i="27"/>
  <c r="O165" i="27"/>
  <c r="AS40" i="27"/>
  <c r="W40" i="27"/>
  <c r="AM24" i="27"/>
  <c r="K103" i="27"/>
  <c r="AE165" i="27"/>
  <c r="AQ165" i="27"/>
  <c r="R40" i="27"/>
  <c r="AQ103" i="27"/>
  <c r="AQ40" i="27"/>
  <c r="H103" i="27"/>
  <c r="V24" i="27"/>
  <c r="AJ40" i="27"/>
  <c r="AM103" i="27"/>
  <c r="G40" i="27"/>
  <c r="E24" i="27"/>
  <c r="AT24" i="27"/>
  <c r="AI40" i="27"/>
  <c r="R24" i="27"/>
  <c r="AP40" i="27"/>
  <c r="X165" i="27"/>
  <c r="AT165" i="27"/>
  <c r="Y103" i="27"/>
  <c r="AG103" i="27"/>
  <c r="AX165" i="27"/>
  <c r="AX40" i="27"/>
  <c r="AS165" i="27"/>
  <c r="AT40" i="27"/>
  <c r="AW165" i="27"/>
  <c r="V40" i="27"/>
  <c r="AR165" i="27"/>
  <c r="C24" i="27"/>
  <c r="I24" i="27"/>
  <c r="AW24" i="27"/>
  <c r="AJ103" i="27"/>
  <c r="D24" i="27"/>
  <c r="U40" i="27"/>
  <c r="W103" i="27"/>
  <c r="AH24" i="27"/>
  <c r="AP103" i="27"/>
  <c r="J103" i="27"/>
  <c r="AB24" i="27"/>
  <c r="X103" i="27"/>
  <c r="AX24" i="27"/>
  <c r="AA24" i="27"/>
  <c r="Z40" i="27"/>
  <c r="AG165" i="27"/>
  <c r="N103" i="27"/>
  <c r="P24" i="27"/>
  <c r="H40" i="27"/>
  <c r="S24" i="27"/>
  <c r="AM165" i="27"/>
  <c r="AU86" i="27"/>
  <c r="AU103" i="27"/>
  <c r="AV108" i="27"/>
  <c r="AU108" i="27"/>
  <c r="AI103" i="27"/>
  <c r="AI108" i="27"/>
  <c r="AJ108" i="27"/>
  <c r="AI86" i="27"/>
  <c r="AE103" i="27"/>
  <c r="AE86" i="27"/>
  <c r="AE108" i="27"/>
  <c r="AF108" i="27"/>
  <c r="AA108" i="27"/>
  <c r="AA103" i="27"/>
  <c r="AA86" i="27"/>
  <c r="I108" i="27"/>
  <c r="I86" i="27"/>
  <c r="I103" i="27"/>
  <c r="J108" i="27"/>
  <c r="F108" i="27"/>
  <c r="G108" i="27"/>
  <c r="F103" i="27"/>
  <c r="X87" i="27"/>
  <c r="X89" i="27"/>
  <c r="AB87" i="27"/>
  <c r="AN87" i="27"/>
  <c r="AN89" i="27"/>
  <c r="H87" i="27"/>
  <c r="AP87" i="27"/>
  <c r="S87" i="27"/>
  <c r="S89" i="27"/>
  <c r="AV165" i="27"/>
  <c r="AV148" i="27"/>
  <c r="AV170" i="27"/>
  <c r="AW170" i="27"/>
  <c r="Z170" i="27"/>
  <c r="Z148" i="27"/>
  <c r="Z165" i="27"/>
  <c r="AA170" i="27"/>
  <c r="L170" i="27"/>
  <c r="L165" i="27"/>
  <c r="M170" i="27"/>
  <c r="L148" i="27"/>
  <c r="I170" i="27"/>
  <c r="H148" i="27"/>
  <c r="H170" i="27"/>
  <c r="H165" i="27"/>
  <c r="D165" i="27"/>
  <c r="E170" i="27"/>
  <c r="D170" i="27"/>
  <c r="D148" i="27"/>
  <c r="AN163" i="27"/>
  <c r="N163" i="27"/>
  <c r="N165" i="27"/>
  <c r="AX103" i="27"/>
  <c r="AL24" i="27"/>
  <c r="K87" i="27"/>
  <c r="K90" i="27"/>
  <c r="AK40" i="27"/>
  <c r="AG40" i="27"/>
  <c r="AG45" i="27"/>
  <c r="F40" i="27"/>
  <c r="G45" i="27"/>
  <c r="P103" i="27"/>
  <c r="AI165" i="27"/>
  <c r="AI148" i="27"/>
  <c r="AJ170" i="27"/>
  <c r="AJ45" i="27"/>
  <c r="AK45" i="27"/>
  <c r="L40" i="27"/>
  <c r="AS108" i="27"/>
  <c r="AS103" i="27"/>
  <c r="AC103" i="27"/>
  <c r="AC108" i="27"/>
  <c r="AL170" i="27"/>
  <c r="AL165" i="27"/>
  <c r="Q170" i="27"/>
  <c r="Q165" i="27"/>
  <c r="N170" i="27"/>
  <c r="N148" i="27"/>
  <c r="AA45" i="27"/>
  <c r="AA40" i="27"/>
  <c r="S40" i="27"/>
  <c r="S45" i="27"/>
  <c r="P45" i="27"/>
  <c r="O45" i="27"/>
  <c r="O40" i="27"/>
  <c r="AB108" i="27"/>
  <c r="U108" i="27"/>
  <c r="U103" i="27"/>
  <c r="U86" i="27"/>
  <c r="V108" i="27"/>
  <c r="AS170" i="27"/>
  <c r="AS148" i="27"/>
  <c r="T170" i="27"/>
  <c r="U170" i="27"/>
  <c r="T165" i="27"/>
  <c r="T148" i="27"/>
  <c r="G40" i="24"/>
  <c r="H40" i="24"/>
  <c r="AM151" i="27"/>
  <c r="AM150" i="27"/>
  <c r="AM168" i="27"/>
  <c r="C105" i="27"/>
  <c r="C115" i="27"/>
  <c r="D115" i="27"/>
  <c r="E115" i="27"/>
  <c r="F115" i="27"/>
  <c r="G115" i="27"/>
  <c r="H115" i="27"/>
  <c r="I115" i="27"/>
  <c r="J115" i="27"/>
  <c r="K115" i="27"/>
  <c r="L115" i="27"/>
  <c r="M115" i="27"/>
  <c r="N115" i="27"/>
  <c r="O115" i="27"/>
  <c r="P115" i="27"/>
  <c r="Q115" i="27"/>
  <c r="R115" i="27"/>
  <c r="S115" i="27"/>
  <c r="T115" i="27"/>
  <c r="U115" i="27"/>
  <c r="V115" i="27"/>
  <c r="W115" i="27"/>
  <c r="X115" i="27"/>
  <c r="Y115" i="27"/>
  <c r="Z115" i="27"/>
  <c r="AA115" i="27"/>
  <c r="AB115" i="27"/>
  <c r="AC115" i="27"/>
  <c r="AD115" i="27"/>
  <c r="AE115" i="27"/>
  <c r="AF115" i="27"/>
  <c r="AG115" i="27"/>
  <c r="AH115" i="27"/>
  <c r="AI115" i="27"/>
  <c r="AJ115" i="27"/>
  <c r="AK115" i="27"/>
  <c r="AL115" i="27"/>
  <c r="AM115" i="27"/>
  <c r="AN115" i="27"/>
  <c r="AO115" i="27"/>
  <c r="AP115" i="27"/>
  <c r="AQ115" i="27"/>
  <c r="AR115" i="27"/>
  <c r="AS115" i="27"/>
  <c r="AT115" i="27"/>
  <c r="AU115" i="27"/>
  <c r="AV115" i="27"/>
  <c r="AW115" i="27"/>
  <c r="AX115" i="27"/>
  <c r="AL149" i="27"/>
  <c r="W149" i="27"/>
  <c r="W166" i="27"/>
  <c r="K149" i="27"/>
  <c r="K166" i="27"/>
  <c r="K171" i="27"/>
  <c r="G149" i="27"/>
  <c r="G166" i="27"/>
  <c r="AK149" i="27"/>
  <c r="AK152" i="27"/>
  <c r="AW149" i="27"/>
  <c r="AW152" i="27"/>
  <c r="J149" i="27"/>
  <c r="J152" i="27"/>
  <c r="J156" i="27"/>
  <c r="AG149" i="27"/>
  <c r="AG150" i="27"/>
  <c r="AG168" i="27"/>
  <c r="AH149" i="27"/>
  <c r="AH166" i="27"/>
  <c r="AR149" i="27"/>
  <c r="AR166" i="27"/>
  <c r="AU149" i="27"/>
  <c r="AU150" i="27"/>
  <c r="AO149" i="27"/>
  <c r="AO166" i="27"/>
  <c r="V149" i="27"/>
  <c r="V166" i="27"/>
  <c r="Y149" i="27"/>
  <c r="Y152" i="27"/>
  <c r="AX149" i="27"/>
  <c r="AX150" i="27"/>
  <c r="F149" i="27"/>
  <c r="F166" i="27"/>
  <c r="F171" i="27"/>
  <c r="AF149" i="27"/>
  <c r="AF166" i="27"/>
  <c r="AC149" i="27"/>
  <c r="X149" i="27"/>
  <c r="X166" i="27"/>
  <c r="X171" i="27"/>
  <c r="X209" i="27"/>
  <c r="X14" i="24"/>
  <c r="U149" i="27"/>
  <c r="O149" i="27"/>
  <c r="O151" i="27"/>
  <c r="AQ149" i="27"/>
  <c r="AP149" i="27"/>
  <c r="AP151" i="27"/>
  <c r="AP169" i="27"/>
  <c r="AB149" i="27"/>
  <c r="AB152" i="27"/>
  <c r="AB156" i="27"/>
  <c r="AB196" i="27"/>
  <c r="R149" i="27"/>
  <c r="P87" i="27"/>
  <c r="P89" i="27"/>
  <c r="AL87" i="27"/>
  <c r="AL88" i="27"/>
  <c r="AW87" i="27"/>
  <c r="AW104" i="27"/>
  <c r="E87" i="27"/>
  <c r="E90" i="27"/>
  <c r="O87" i="27"/>
  <c r="O104" i="27"/>
  <c r="C149" i="27"/>
  <c r="C150" i="27"/>
  <c r="AO152" i="27"/>
  <c r="AO156" i="27"/>
  <c r="D87" i="27"/>
  <c r="D104" i="27"/>
  <c r="D109" i="27"/>
  <c r="W87" i="27"/>
  <c r="W90" i="27"/>
  <c r="Z87" i="27"/>
  <c r="Z88" i="27"/>
  <c r="R87" i="27"/>
  <c r="R104" i="27"/>
  <c r="V87" i="27"/>
  <c r="V88" i="27"/>
  <c r="G87" i="27"/>
  <c r="G104" i="27"/>
  <c r="N87" i="27"/>
  <c r="N89" i="27"/>
  <c r="AS87" i="27"/>
  <c r="AS104" i="27"/>
  <c r="AK87" i="27"/>
  <c r="AK88" i="27"/>
  <c r="M87" i="27"/>
  <c r="M89" i="27"/>
  <c r="AD87" i="27"/>
  <c r="AD104" i="27"/>
  <c r="AD109" i="27"/>
  <c r="AX87" i="27"/>
  <c r="AX88" i="27"/>
  <c r="AC87" i="27"/>
  <c r="AC90" i="27"/>
  <c r="AO87" i="27"/>
  <c r="AO88" i="27"/>
  <c r="AR87" i="27"/>
  <c r="AR104" i="27"/>
  <c r="Q87" i="27"/>
  <c r="Q104" i="27"/>
  <c r="Q109" i="27"/>
  <c r="AH87" i="27"/>
  <c r="AH88" i="27"/>
  <c r="J150" i="27"/>
  <c r="J168" i="27"/>
  <c r="AF150" i="27"/>
  <c r="AF168" i="27"/>
  <c r="K151" i="27"/>
  <c r="K169" i="27"/>
  <c r="X150" i="27"/>
  <c r="X168" i="27"/>
  <c r="AJ150" i="27"/>
  <c r="AJ168" i="27"/>
  <c r="AM152" i="27"/>
  <c r="F87" i="27"/>
  <c r="L90" i="27"/>
  <c r="L94" i="27"/>
  <c r="X152" i="27"/>
  <c r="X156" i="27"/>
  <c r="AJ151" i="27"/>
  <c r="AJ169" i="27"/>
  <c r="C87" i="27"/>
  <c r="C90" i="27"/>
  <c r="I152" i="27"/>
  <c r="I156" i="27"/>
  <c r="I151" i="27"/>
  <c r="I169" i="27"/>
  <c r="M149" i="27"/>
  <c r="M151" i="27"/>
  <c r="M169" i="27"/>
  <c r="M171" i="27"/>
  <c r="P149" i="27"/>
  <c r="P166" i="27"/>
  <c r="P171" i="27"/>
  <c r="AF87" i="27"/>
  <c r="AF104" i="27"/>
  <c r="AF109" i="27"/>
  <c r="AP152" i="27"/>
  <c r="AP156" i="27"/>
  <c r="AP196" i="27"/>
  <c r="AX152" i="27"/>
  <c r="AX156" i="27"/>
  <c r="E149" i="27"/>
  <c r="Q149" i="27"/>
  <c r="S149" i="27"/>
  <c r="S152" i="27"/>
  <c r="AX151" i="27"/>
  <c r="AX169" i="27"/>
  <c r="I150" i="27"/>
  <c r="I168" i="27"/>
  <c r="AM169" i="27"/>
  <c r="K150" i="27"/>
  <c r="K168" i="27"/>
  <c r="AJ152" i="27"/>
  <c r="AJ156" i="27"/>
  <c r="AE149" i="27"/>
  <c r="AE152" i="27"/>
  <c r="AE156" i="27"/>
  <c r="AD149" i="27"/>
  <c r="AD166" i="27"/>
  <c r="AD171" i="27"/>
  <c r="F150" i="27"/>
  <c r="F168" i="27"/>
  <c r="AN90" i="27"/>
  <c r="AN94" i="27"/>
  <c r="AV88" i="27"/>
  <c r="AN149" i="27"/>
  <c r="AN166" i="27"/>
  <c r="AN171" i="27"/>
  <c r="T167" i="27"/>
  <c r="U87" i="27"/>
  <c r="U104" i="27"/>
  <c r="O42" i="27"/>
  <c r="S42" i="27"/>
  <c r="AC104" i="27"/>
  <c r="AI167" i="27"/>
  <c r="AM88" i="27"/>
  <c r="AM104" i="27"/>
  <c r="L104" i="27"/>
  <c r="AL25" i="27"/>
  <c r="AL41" i="27"/>
  <c r="AL46" i="27"/>
  <c r="D149" i="27"/>
  <c r="D166" i="27"/>
  <c r="H167" i="27"/>
  <c r="L149" i="27"/>
  <c r="L166" i="27"/>
  <c r="V90" i="27"/>
  <c r="V94" i="27"/>
  <c r="AP88" i="27"/>
  <c r="AP104" i="27"/>
  <c r="AP90" i="27"/>
  <c r="AP94" i="27"/>
  <c r="AP89" i="27"/>
  <c r="G88" i="27"/>
  <c r="AA87" i="27"/>
  <c r="AA104" i="27"/>
  <c r="S25" i="27"/>
  <c r="S41" i="27"/>
  <c r="S46" i="27"/>
  <c r="AG167" i="27"/>
  <c r="X105" i="27"/>
  <c r="AH25" i="27"/>
  <c r="AH41" i="27"/>
  <c r="AH46" i="27"/>
  <c r="AJ105" i="27"/>
  <c r="AR167" i="27"/>
  <c r="AS167" i="27"/>
  <c r="Y105" i="27"/>
  <c r="R25" i="27"/>
  <c r="R41" i="27"/>
  <c r="G42" i="27"/>
  <c r="H105" i="27"/>
  <c r="AQ167" i="27"/>
  <c r="W42" i="27"/>
  <c r="K25" i="27"/>
  <c r="K41" i="27"/>
  <c r="K46" i="27"/>
  <c r="AJ25" i="27"/>
  <c r="AJ41" i="27"/>
  <c r="AF105" i="27"/>
  <c r="AQ25" i="27"/>
  <c r="AQ41" i="27"/>
  <c r="AD105" i="27"/>
  <c r="AW42" i="27"/>
  <c r="AN105" i="27"/>
  <c r="M42" i="27"/>
  <c r="AF25" i="27"/>
  <c r="AF41" i="27"/>
  <c r="AF46" i="27"/>
  <c r="AI25" i="27"/>
  <c r="AI41" i="27"/>
  <c r="I42" i="27"/>
  <c r="AO105" i="27"/>
  <c r="N25" i="27"/>
  <c r="N41" i="27"/>
  <c r="AA167" i="27"/>
  <c r="Y167" i="27"/>
  <c r="M167" i="27"/>
  <c r="AN42" i="27"/>
  <c r="J167" i="27"/>
  <c r="AN25" i="27"/>
  <c r="AN41" i="27"/>
  <c r="AN46" i="27"/>
  <c r="U25" i="27"/>
  <c r="U41" i="27"/>
  <c r="AV25" i="27"/>
  <c r="AV41" i="27"/>
  <c r="AV46" i="27"/>
  <c r="AB167" i="27"/>
  <c r="Q42" i="27"/>
  <c r="D105" i="27"/>
  <c r="AC42" i="27"/>
  <c r="AF42" i="27"/>
  <c r="AO42" i="27"/>
  <c r="T149" i="27"/>
  <c r="T166" i="27"/>
  <c r="AS149" i="27"/>
  <c r="AS166" i="27"/>
  <c r="AS171" i="27"/>
  <c r="AS209" i="27"/>
  <c r="AS14" i="24"/>
  <c r="U105" i="27"/>
  <c r="AA42" i="27"/>
  <c r="Q167" i="27"/>
  <c r="L42" i="27"/>
  <c r="P105" i="27"/>
  <c r="AG42" i="27"/>
  <c r="AX105" i="27"/>
  <c r="AV90" i="27"/>
  <c r="AV94" i="27"/>
  <c r="Z167" i="27"/>
  <c r="H104" i="27"/>
  <c r="H90" i="27"/>
  <c r="H94" i="27"/>
  <c r="H88" i="27"/>
  <c r="W104" i="27"/>
  <c r="AB104" i="27"/>
  <c r="AB88" i="27"/>
  <c r="AB90" i="27"/>
  <c r="AB94" i="27"/>
  <c r="F105" i="27"/>
  <c r="I105" i="27"/>
  <c r="AA105" i="27"/>
  <c r="AE87" i="27"/>
  <c r="AE104" i="27"/>
  <c r="AU105" i="27"/>
  <c r="H42" i="27"/>
  <c r="Z42" i="27"/>
  <c r="AB25" i="27"/>
  <c r="AB41" i="27"/>
  <c r="W105" i="27"/>
  <c r="AW25" i="27"/>
  <c r="AW41" i="27"/>
  <c r="V42" i="27"/>
  <c r="AX42" i="27"/>
  <c r="AT167" i="27"/>
  <c r="AI42" i="27"/>
  <c r="AM105" i="27"/>
  <c r="AQ42" i="27"/>
  <c r="AE167" i="27"/>
  <c r="AS42" i="27"/>
  <c r="X25" i="27"/>
  <c r="X41" i="27"/>
  <c r="E167" i="27"/>
  <c r="AL42" i="27"/>
  <c r="T42" i="27"/>
  <c r="AK167" i="27"/>
  <c r="AO25" i="27"/>
  <c r="AO41" i="27"/>
  <c r="S105" i="27"/>
  <c r="AP25" i="27"/>
  <c r="AP41" i="27"/>
  <c r="AP46" i="27"/>
  <c r="M105" i="27"/>
  <c r="L105" i="27"/>
  <c r="V105" i="27"/>
  <c r="AC25" i="27"/>
  <c r="AC41" i="27"/>
  <c r="H25" i="27"/>
  <c r="H41" i="27"/>
  <c r="H46" i="27"/>
  <c r="AP167" i="27"/>
  <c r="N42" i="27"/>
  <c r="AK105" i="27"/>
  <c r="G25" i="27"/>
  <c r="G41" i="27"/>
  <c r="G46" i="27"/>
  <c r="E42" i="27"/>
  <c r="Q105" i="27"/>
  <c r="M25" i="27"/>
  <c r="M41" i="27"/>
  <c r="M46" i="27"/>
  <c r="AF167" i="27"/>
  <c r="AR105" i="27"/>
  <c r="T25" i="27"/>
  <c r="T41" i="27"/>
  <c r="T46" i="27"/>
  <c r="T105" i="27"/>
  <c r="AR25" i="27"/>
  <c r="AR41" i="27"/>
  <c r="AR46" i="27"/>
  <c r="D42" i="27"/>
  <c r="AO89" i="27"/>
  <c r="AC105" i="27"/>
  <c r="AK42" i="27"/>
  <c r="C152" i="27"/>
  <c r="C156" i="27"/>
  <c r="C196" i="27"/>
  <c r="N167" i="27"/>
  <c r="H149" i="27"/>
  <c r="H166" i="27"/>
  <c r="L167" i="27"/>
  <c r="Z149" i="27"/>
  <c r="Z166" i="27"/>
  <c r="Z171" i="27"/>
  <c r="AV149" i="27"/>
  <c r="AV166" i="27"/>
  <c r="S104" i="27"/>
  <c r="S88" i="27"/>
  <c r="S93" i="27"/>
  <c r="S90" i="27"/>
  <c r="S94" i="27"/>
  <c r="AH104" i="27"/>
  <c r="X90" i="27"/>
  <c r="X94" i="27"/>
  <c r="X104" i="27"/>
  <c r="X88" i="27"/>
  <c r="X93" i="27"/>
  <c r="M90" i="27"/>
  <c r="M94" i="27"/>
  <c r="I87" i="27"/>
  <c r="I104" i="27"/>
  <c r="AE105" i="27"/>
  <c r="AI105" i="27"/>
  <c r="AU87" i="27"/>
  <c r="AU104" i="27"/>
  <c r="P25" i="27"/>
  <c r="P41" i="27"/>
  <c r="P46" i="27"/>
  <c r="AA25" i="27"/>
  <c r="AA41" i="27"/>
  <c r="J105" i="27"/>
  <c r="U42" i="27"/>
  <c r="I25" i="27"/>
  <c r="I41" i="27"/>
  <c r="AW167" i="27"/>
  <c r="AX167" i="27"/>
  <c r="X167" i="27"/>
  <c r="AT25" i="27"/>
  <c r="AT41" i="27"/>
  <c r="AJ42" i="27"/>
  <c r="AQ105" i="27"/>
  <c r="K105" i="27"/>
  <c r="O167" i="27"/>
  <c r="O25" i="27"/>
  <c r="O41" i="27"/>
  <c r="Z105" i="27"/>
  <c r="AB42" i="27"/>
  <c r="F25" i="27"/>
  <c r="F41" i="27"/>
  <c r="AB105" i="27"/>
  <c r="AD25" i="27"/>
  <c r="AD41" i="27"/>
  <c r="AD46" i="27"/>
  <c r="R167" i="27"/>
  <c r="AU25" i="27"/>
  <c r="AU41" i="27"/>
  <c r="E105" i="27"/>
  <c r="AC167" i="27"/>
  <c r="S167" i="27"/>
  <c r="Q25" i="27"/>
  <c r="Q41" i="27"/>
  <c r="Q46" i="27"/>
  <c r="AS25" i="27"/>
  <c r="AS41" i="27"/>
  <c r="AD167" i="27"/>
  <c r="K42" i="27"/>
  <c r="I167" i="27"/>
  <c r="AJ167" i="27"/>
  <c r="J25" i="27"/>
  <c r="J41" i="27"/>
  <c r="J46" i="27"/>
  <c r="Y25" i="27"/>
  <c r="Y41" i="27"/>
  <c r="W25" i="27"/>
  <c r="W41" i="27"/>
  <c r="W46" i="27"/>
  <c r="P167" i="27"/>
  <c r="L25" i="27"/>
  <c r="L41" i="27"/>
  <c r="L46" i="27"/>
  <c r="AH167" i="27"/>
  <c r="G105" i="27"/>
  <c r="AH42" i="27"/>
  <c r="AU167" i="27"/>
  <c r="AD42" i="27"/>
  <c r="AV42" i="27"/>
  <c r="AB89" i="27"/>
  <c r="N149" i="27"/>
  <c r="N166" i="27"/>
  <c r="AL167" i="27"/>
  <c r="AS105" i="27"/>
  <c r="AI149" i="27"/>
  <c r="AI166" i="27"/>
  <c r="F42" i="27"/>
  <c r="AM90" i="27"/>
  <c r="AM94" i="27"/>
  <c r="K104" i="27"/>
  <c r="K88" i="27"/>
  <c r="AW166" i="27"/>
  <c r="AV89" i="27"/>
  <c r="D167" i="27"/>
  <c r="AV167" i="27"/>
  <c r="P88" i="27"/>
  <c r="P93" i="27"/>
  <c r="AN104" i="27"/>
  <c r="AN88" i="27"/>
  <c r="AI87" i="27"/>
  <c r="AI88" i="27"/>
  <c r="AM167" i="27"/>
  <c r="N105" i="27"/>
  <c r="AX25" i="27"/>
  <c r="AX41" i="27"/>
  <c r="AP105" i="27"/>
  <c r="D25" i="27"/>
  <c r="D41" i="27"/>
  <c r="C25" i="27"/>
  <c r="C41" i="27"/>
  <c r="AT42" i="27"/>
  <c r="AG105" i="27"/>
  <c r="AP42" i="27"/>
  <c r="E25" i="27"/>
  <c r="E41" i="27"/>
  <c r="E46" i="27"/>
  <c r="E209" i="27"/>
  <c r="E14" i="24"/>
  <c r="V25" i="27"/>
  <c r="V41" i="27"/>
  <c r="R42" i="27"/>
  <c r="AM25" i="27"/>
  <c r="AM41" i="27"/>
  <c r="C42" i="27"/>
  <c r="C53" i="27"/>
  <c r="AE42" i="27"/>
  <c r="R105" i="27"/>
  <c r="F167" i="27"/>
  <c r="X42" i="27"/>
  <c r="AW105" i="27"/>
  <c r="Y42" i="27"/>
  <c r="V167" i="27"/>
  <c r="J42" i="27"/>
  <c r="AM42" i="27"/>
  <c r="G167" i="27"/>
  <c r="AL105" i="27"/>
  <c r="Z25" i="27"/>
  <c r="Z41" i="27"/>
  <c r="Z46" i="27"/>
  <c r="AV105" i="27"/>
  <c r="O105" i="27"/>
  <c r="AT105" i="27"/>
  <c r="K167" i="27"/>
  <c r="U167" i="27"/>
  <c r="AH105" i="27"/>
  <c r="AG25" i="27"/>
  <c r="AG41" i="27"/>
  <c r="AG46" i="27"/>
  <c r="AU42" i="27"/>
  <c r="AN167" i="27"/>
  <c r="AE25" i="27"/>
  <c r="AE41" i="27"/>
  <c r="AE46" i="27"/>
  <c r="AE209" i="27"/>
  <c r="AE14" i="24"/>
  <c r="W167" i="27"/>
  <c r="P42" i="27"/>
  <c r="AK25" i="27"/>
  <c r="AK41" i="27"/>
  <c r="AK46" i="27"/>
  <c r="AO167" i="27"/>
  <c r="AR42" i="27"/>
  <c r="H89" i="27"/>
  <c r="L89" i="27"/>
  <c r="L93" i="27"/>
  <c r="AM89" i="27"/>
  <c r="K89" i="27"/>
  <c r="O90" i="27"/>
  <c r="O94" i="27"/>
  <c r="AW151" i="27"/>
  <c r="AW169" i="27"/>
  <c r="AW171" i="27"/>
  <c r="AW209" i="27"/>
  <c r="AW14" i="24"/>
  <c r="W152" i="27"/>
  <c r="W156" i="27"/>
  <c r="Y151" i="27"/>
  <c r="Y169" i="27"/>
  <c r="O89" i="27"/>
  <c r="AW150" i="27"/>
  <c r="AW168" i="27"/>
  <c r="P90" i="27"/>
  <c r="P94" i="27"/>
  <c r="G41" i="24"/>
  <c r="AL104" i="27"/>
  <c r="K152" i="27"/>
  <c r="K156" i="27"/>
  <c r="AX166" i="27"/>
  <c r="AP166" i="27"/>
  <c r="X151" i="27"/>
  <c r="X169" i="27"/>
  <c r="AW88" i="27"/>
  <c r="G151" i="27"/>
  <c r="G169" i="27"/>
  <c r="C151" i="27"/>
  <c r="C169" i="27"/>
  <c r="C166" i="27"/>
  <c r="AO90" i="27"/>
  <c r="AO94" i="27"/>
  <c r="N90" i="27"/>
  <c r="N94" i="27"/>
  <c r="AR152" i="27"/>
  <c r="AR156" i="27"/>
  <c r="AR150" i="27"/>
  <c r="AR168" i="27"/>
  <c r="AH90" i="27"/>
  <c r="AH94" i="27"/>
  <c r="AK104" i="27"/>
  <c r="AK90" i="27"/>
  <c r="AK94" i="27"/>
  <c r="E88" i="27"/>
  <c r="AH89" i="27"/>
  <c r="AK89" i="27"/>
  <c r="V104" i="27"/>
  <c r="G150" i="27"/>
  <c r="G168" i="27"/>
  <c r="G152" i="27"/>
  <c r="G156" i="27"/>
  <c r="AH151" i="27"/>
  <c r="AH169" i="27"/>
  <c r="AC89" i="27"/>
  <c r="V89" i="27"/>
  <c r="F152" i="27"/>
  <c r="F156" i="27"/>
  <c r="AM155" i="27"/>
  <c r="D90" i="27"/>
  <c r="D94" i="27"/>
  <c r="AW90" i="27"/>
  <c r="AW94" i="27"/>
  <c r="Z104" i="27"/>
  <c r="AD88" i="27"/>
  <c r="N88" i="27"/>
  <c r="D88" i="27"/>
  <c r="AW89" i="27"/>
  <c r="AW107" i="27"/>
  <c r="AD89" i="27"/>
  <c r="AB150" i="27"/>
  <c r="AB168" i="27"/>
  <c r="AB171" i="27"/>
  <c r="AB209" i="27"/>
  <c r="AB14" i="24"/>
  <c r="AP93" i="27"/>
  <c r="AR90" i="27"/>
  <c r="AR94" i="27"/>
  <c r="F151" i="27"/>
  <c r="F169" i="27"/>
  <c r="AG151" i="27"/>
  <c r="AG169" i="27"/>
  <c r="AO151" i="27"/>
  <c r="AO169" i="27"/>
  <c r="AX89" i="27"/>
  <c r="AX93" i="27"/>
  <c r="E104" i="27"/>
  <c r="AH152" i="27"/>
  <c r="AH156" i="27"/>
  <c r="AF151" i="27"/>
  <c r="AF169" i="27"/>
  <c r="W150" i="27"/>
  <c r="W168" i="27"/>
  <c r="AK151" i="27"/>
  <c r="AK169" i="27"/>
  <c r="AK171" i="27"/>
  <c r="AS90" i="27"/>
  <c r="AS94" i="27"/>
  <c r="W151" i="27"/>
  <c r="W169" i="27"/>
  <c r="AV93" i="27"/>
  <c r="AH150" i="27"/>
  <c r="AH168" i="27"/>
  <c r="E89" i="27"/>
  <c r="AF152" i="27"/>
  <c r="AF156" i="27"/>
  <c r="AF196" i="27"/>
  <c r="AR151" i="27"/>
  <c r="AR169" i="27"/>
  <c r="AX155" i="27"/>
  <c r="K155" i="27"/>
  <c r="AO150" i="27"/>
  <c r="AO168" i="27"/>
  <c r="O152" i="27"/>
  <c r="O156" i="27"/>
  <c r="V150" i="27"/>
  <c r="V152" i="27"/>
  <c r="V156" i="27"/>
  <c r="AF155" i="27"/>
  <c r="Y150" i="27"/>
  <c r="Y166" i="27"/>
  <c r="J166" i="27"/>
  <c r="J151" i="27"/>
  <c r="J169" i="27"/>
  <c r="AL166" i="27"/>
  <c r="AL151" i="27"/>
  <c r="AL169" i="27"/>
  <c r="AL171" i="27"/>
  <c r="AL152" i="27"/>
  <c r="AL156" i="27"/>
  <c r="AL150" i="27"/>
  <c r="R150" i="27"/>
  <c r="V151" i="27"/>
  <c r="V169" i="27"/>
  <c r="I155" i="27"/>
  <c r="AB166" i="27"/>
  <c r="AB151" i="27"/>
  <c r="AB169" i="27"/>
  <c r="AQ152" i="27"/>
  <c r="AQ156" i="27"/>
  <c r="AQ150" i="27"/>
  <c r="AQ166" i="27"/>
  <c r="AQ151" i="27"/>
  <c r="AQ169" i="27"/>
  <c r="U166" i="27"/>
  <c r="U152" i="27"/>
  <c r="U156" i="27"/>
  <c r="U196" i="27"/>
  <c r="U150" i="27"/>
  <c r="U151" i="27"/>
  <c r="U169" i="27"/>
  <c r="AC152" i="27"/>
  <c r="AC156" i="27"/>
  <c r="AC151" i="27"/>
  <c r="AC169" i="27"/>
  <c r="AC166" i="27"/>
  <c r="AC150" i="27"/>
  <c r="AJ155" i="27"/>
  <c r="AK166" i="27"/>
  <c r="AK150" i="27"/>
  <c r="AK168" i="27"/>
  <c r="AU166" i="27"/>
  <c r="AU151" i="27"/>
  <c r="AG166" i="27"/>
  <c r="AG152" i="27"/>
  <c r="AG156" i="27"/>
  <c r="AW155" i="27"/>
  <c r="AM153" i="27"/>
  <c r="AM156" i="27"/>
  <c r="R166" i="27"/>
  <c r="R152" i="27"/>
  <c r="R156" i="27"/>
  <c r="R151" i="27"/>
  <c r="R169" i="27"/>
  <c r="O150" i="27"/>
  <c r="O168" i="27"/>
  <c r="O166" i="27"/>
  <c r="AO155" i="27"/>
  <c r="AX90" i="27"/>
  <c r="AX94" i="27"/>
  <c r="AS88" i="27"/>
  <c r="Q90" i="27"/>
  <c r="Q94" i="27"/>
  <c r="AR89" i="27"/>
  <c r="AX104" i="27"/>
  <c r="O88" i="27"/>
  <c r="O93" i="27"/>
  <c r="P104" i="27"/>
  <c r="Z89" i="27"/>
  <c r="AR88" i="27"/>
  <c r="H93" i="27"/>
  <c r="C88" i="27"/>
  <c r="C106" i="27"/>
  <c r="N104" i="27"/>
  <c r="AL90" i="27"/>
  <c r="AL94" i="27"/>
  <c r="AM93" i="27"/>
  <c r="R89" i="27"/>
  <c r="R93" i="27"/>
  <c r="AL89" i="27"/>
  <c r="AM107" i="27"/>
  <c r="AS89" i="27"/>
  <c r="Z90" i="27"/>
  <c r="Z94" i="27"/>
  <c r="U89" i="27"/>
  <c r="AB93" i="27"/>
  <c r="AD90" i="27"/>
  <c r="AD94" i="27"/>
  <c r="R90" i="27"/>
  <c r="R94" i="27"/>
  <c r="AH93" i="27"/>
  <c r="AC88" i="27"/>
  <c r="AD106" i="27"/>
  <c r="D89" i="27"/>
  <c r="K93" i="27"/>
  <c r="G89" i="27"/>
  <c r="G93" i="27"/>
  <c r="G196" i="27"/>
  <c r="W88" i="27"/>
  <c r="W91" i="27"/>
  <c r="W193" i="27"/>
  <c r="G90" i="27"/>
  <c r="G94" i="27"/>
  <c r="M88" i="27"/>
  <c r="M106" i="27"/>
  <c r="M109" i="27"/>
  <c r="W89" i="27"/>
  <c r="M104" i="27"/>
  <c r="AO104" i="27"/>
  <c r="Q89" i="27"/>
  <c r="Q107" i="27"/>
  <c r="Q88" i="27"/>
  <c r="Q93" i="27"/>
  <c r="Q196" i="27"/>
  <c r="R88" i="27"/>
  <c r="J171" i="27"/>
  <c r="AV91" i="27"/>
  <c r="I89" i="27"/>
  <c r="I107" i="27"/>
  <c r="AH153" i="27"/>
  <c r="AC27" i="27"/>
  <c r="T152" i="27"/>
  <c r="T156" i="27"/>
  <c r="AQ26" i="27"/>
  <c r="K27" i="27"/>
  <c r="AA28" i="27"/>
  <c r="AA32" i="27"/>
  <c r="D152" i="27"/>
  <c r="D156" i="27"/>
  <c r="D196" i="27"/>
  <c r="T26" i="27"/>
  <c r="L107" i="27"/>
  <c r="AJ153" i="27"/>
  <c r="X91" i="27"/>
  <c r="D150" i="27"/>
  <c r="D168" i="27"/>
  <c r="AW106" i="27"/>
  <c r="H106" i="27"/>
  <c r="AH28" i="27"/>
  <c r="AO28" i="27"/>
  <c r="AO32" i="27"/>
  <c r="AH27" i="27"/>
  <c r="D151" i="27"/>
  <c r="D169" i="27"/>
  <c r="D171" i="27"/>
  <c r="AV151" i="27"/>
  <c r="AV169" i="27"/>
  <c r="X27" i="27"/>
  <c r="AS152" i="27"/>
  <c r="AS156" i="27"/>
  <c r="AN27" i="27"/>
  <c r="AF27" i="27"/>
  <c r="R26" i="27"/>
  <c r="AU27" i="27"/>
  <c r="AA26" i="27"/>
  <c r="F104" i="27"/>
  <c r="F89" i="27"/>
  <c r="D27" i="27"/>
  <c r="AP27" i="27"/>
  <c r="F90" i="27"/>
  <c r="F94" i="27"/>
  <c r="AI106" i="27"/>
  <c r="D26" i="27"/>
  <c r="AV152" i="27"/>
  <c r="AV156" i="27"/>
  <c r="T28" i="27"/>
  <c r="H28" i="27"/>
  <c r="H32" i="27"/>
  <c r="AP28" i="27"/>
  <c r="AA88" i="27"/>
  <c r="AB106" i="27"/>
  <c r="AB109" i="27"/>
  <c r="F88" i="27"/>
  <c r="G106" i="27"/>
  <c r="AC107" i="27"/>
  <c r="Y28" i="27"/>
  <c r="Y32" i="27"/>
  <c r="G27" i="27"/>
  <c r="AF89" i="27"/>
  <c r="AE151" i="27"/>
  <c r="AE169" i="27"/>
  <c r="AF88" i="27"/>
  <c r="AN106" i="27"/>
  <c r="C89" i="27"/>
  <c r="C107" i="27"/>
  <c r="J27" i="27"/>
  <c r="F26" i="27"/>
  <c r="G28" i="27"/>
  <c r="T151" i="27"/>
  <c r="T169" i="27"/>
  <c r="N27" i="27"/>
  <c r="C104" i="27"/>
  <c r="AP91" i="27"/>
  <c r="AF90" i="27"/>
  <c r="AF94" i="27"/>
  <c r="C28" i="27"/>
  <c r="AI152" i="27"/>
  <c r="AI156" i="27"/>
  <c r="AI196" i="27"/>
  <c r="W27" i="27"/>
  <c r="J26" i="27"/>
  <c r="AD28" i="27"/>
  <c r="AD32" i="27"/>
  <c r="F27" i="27"/>
  <c r="Z152" i="27"/>
  <c r="Z156" i="27"/>
  <c r="G26" i="27"/>
  <c r="AC28" i="27"/>
  <c r="AC32" i="27"/>
  <c r="T150" i="27"/>
  <c r="T168" i="27"/>
  <c r="T171" i="27"/>
  <c r="N28" i="27"/>
  <c r="N32" i="27"/>
  <c r="AI26" i="27"/>
  <c r="AQ28" i="27"/>
  <c r="AA90" i="27"/>
  <c r="AA94" i="27"/>
  <c r="AL27" i="27"/>
  <c r="L26" i="27"/>
  <c r="AT27" i="27"/>
  <c r="P27" i="27"/>
  <c r="H150" i="27"/>
  <c r="H168" i="27"/>
  <c r="AR27" i="27"/>
  <c r="AC26" i="27"/>
  <c r="AP26" i="27"/>
  <c r="AO26" i="27"/>
  <c r="X26" i="27"/>
  <c r="AB26" i="27"/>
  <c r="AS150" i="27"/>
  <c r="AS168" i="27"/>
  <c r="AV26" i="27"/>
  <c r="AN28" i="27"/>
  <c r="AN32" i="27"/>
  <c r="N26" i="27"/>
  <c r="K28" i="27"/>
  <c r="R28" i="27"/>
  <c r="R32" i="27"/>
  <c r="S28" i="27"/>
  <c r="L150" i="27"/>
  <c r="L168" i="27"/>
  <c r="U88" i="27"/>
  <c r="AD151" i="27"/>
  <c r="AD169" i="27"/>
  <c r="K153" i="27"/>
  <c r="Q152" i="27"/>
  <c r="Q156" i="27"/>
  <c r="Q166" i="27"/>
  <c r="E151" i="27"/>
  <c r="E169" i="27"/>
  <c r="E166" i="27"/>
  <c r="AK27" i="27"/>
  <c r="Z27" i="27"/>
  <c r="AX28" i="27"/>
  <c r="AI150" i="27"/>
  <c r="AI168" i="27"/>
  <c r="L151" i="27"/>
  <c r="L169" i="27"/>
  <c r="L171" i="27"/>
  <c r="L209" i="27"/>
  <c r="L14" i="24"/>
  <c r="AN150" i="27"/>
  <c r="AN168" i="27"/>
  <c r="S150" i="27"/>
  <c r="S151" i="27"/>
  <c r="S169" i="27"/>
  <c r="S166" i="27"/>
  <c r="Q151" i="27"/>
  <c r="Q169" i="27"/>
  <c r="E150" i="27"/>
  <c r="E168" i="27"/>
  <c r="P151" i="27"/>
  <c r="P169" i="27"/>
  <c r="AK26" i="27"/>
  <c r="C27" i="27"/>
  <c r="C44" i="27"/>
  <c r="AX27" i="27"/>
  <c r="W26" i="27"/>
  <c r="AU90" i="27"/>
  <c r="AU94" i="27"/>
  <c r="AH91" i="27"/>
  <c r="H152" i="27"/>
  <c r="H156" i="27"/>
  <c r="AR28" i="27"/>
  <c r="AO27" i="27"/>
  <c r="AB27" i="27"/>
  <c r="U27" i="27"/>
  <c r="AN152" i="27"/>
  <c r="AN156" i="27"/>
  <c r="AX153" i="27"/>
  <c r="AX168" i="27"/>
  <c r="AX171" i="27"/>
  <c r="AD150" i="27"/>
  <c r="I153" i="27"/>
  <c r="P152" i="27"/>
  <c r="P156" i="27"/>
  <c r="M150" i="27"/>
  <c r="M155" i="27"/>
  <c r="M166" i="27"/>
  <c r="AK28" i="27"/>
  <c r="AG26" i="27"/>
  <c r="Z28" i="27"/>
  <c r="Z32" i="27"/>
  <c r="AX26" i="27"/>
  <c r="AI151" i="27"/>
  <c r="AI169" i="27"/>
  <c r="AI171" i="27"/>
  <c r="W28" i="27"/>
  <c r="AU26" i="27"/>
  <c r="AD26" i="27"/>
  <c r="P26" i="27"/>
  <c r="AU88" i="27"/>
  <c r="I88" i="27"/>
  <c r="I106" i="27"/>
  <c r="I109" i="27"/>
  <c r="AR26" i="27"/>
  <c r="T27" i="27"/>
  <c r="H26" i="27"/>
  <c r="X28" i="27"/>
  <c r="AB28" i="27"/>
  <c r="AV28" i="27"/>
  <c r="AV32" i="27"/>
  <c r="K26" i="27"/>
  <c r="R27" i="27"/>
  <c r="AN151" i="27"/>
  <c r="AN169" i="27"/>
  <c r="AD152" i="27"/>
  <c r="AD156" i="27"/>
  <c r="AD196" i="27"/>
  <c r="AE166" i="27"/>
  <c r="AE150" i="27"/>
  <c r="Q150" i="27"/>
  <c r="Q168" i="27"/>
  <c r="Q171" i="27"/>
  <c r="Q209" i="27"/>
  <c r="Q14" i="24"/>
  <c r="E152" i="27"/>
  <c r="E156" i="27"/>
  <c r="P150" i="27"/>
  <c r="P155" i="27"/>
  <c r="M152" i="27"/>
  <c r="M156" i="27"/>
  <c r="D53" i="27"/>
  <c r="E53" i="27"/>
  <c r="F53" i="27"/>
  <c r="G53" i="27"/>
  <c r="H53" i="27"/>
  <c r="I53" i="27"/>
  <c r="J53" i="27"/>
  <c r="K53" i="27"/>
  <c r="L53" i="27"/>
  <c r="M53" i="27"/>
  <c r="N53" i="27"/>
  <c r="O53" i="27"/>
  <c r="P53" i="27"/>
  <c r="Q53" i="27"/>
  <c r="R53" i="27"/>
  <c r="S53" i="27"/>
  <c r="T53" i="27"/>
  <c r="U53" i="27"/>
  <c r="V53" i="27"/>
  <c r="W53" i="27"/>
  <c r="X53" i="27"/>
  <c r="Y53" i="27"/>
  <c r="Z53" i="27"/>
  <c r="AA53" i="27"/>
  <c r="AB53" i="27"/>
  <c r="AC53" i="27"/>
  <c r="AD53" i="27"/>
  <c r="AE53" i="27"/>
  <c r="AF53" i="27"/>
  <c r="AG53" i="27"/>
  <c r="AH53" i="27"/>
  <c r="AI53" i="27"/>
  <c r="AJ53" i="27"/>
  <c r="AK53" i="27"/>
  <c r="AL53" i="27"/>
  <c r="AM53" i="27"/>
  <c r="AN53" i="27"/>
  <c r="AO53" i="27"/>
  <c r="AP53" i="27"/>
  <c r="AQ53" i="27"/>
  <c r="AR53" i="27"/>
  <c r="AS53" i="27"/>
  <c r="AT53" i="27"/>
  <c r="AU53" i="27"/>
  <c r="AV53" i="27"/>
  <c r="AW53" i="27"/>
  <c r="AX53" i="27"/>
  <c r="AE26" i="27"/>
  <c r="AM26" i="27"/>
  <c r="AE27" i="27"/>
  <c r="AG28" i="27"/>
  <c r="AM27" i="27"/>
  <c r="V27" i="27"/>
  <c r="E28" i="27"/>
  <c r="E32" i="27"/>
  <c r="C26" i="27"/>
  <c r="AM171" i="27"/>
  <c r="N151" i="27"/>
  <c r="N169" i="27"/>
  <c r="N171" i="27"/>
  <c r="N150" i="27"/>
  <c r="N168" i="27"/>
  <c r="L27" i="27"/>
  <c r="Y26" i="27"/>
  <c r="J28" i="27"/>
  <c r="J32" i="27"/>
  <c r="AS26" i="27"/>
  <c r="AS27" i="27"/>
  <c r="Q26" i="27"/>
  <c r="AU28" i="27"/>
  <c r="AD27" i="27"/>
  <c r="F28" i="27"/>
  <c r="F32" i="27"/>
  <c r="O26" i="27"/>
  <c r="AT28" i="27"/>
  <c r="I27" i="27"/>
  <c r="AA27" i="27"/>
  <c r="P28" i="27"/>
  <c r="P32" i="27"/>
  <c r="I90" i="27"/>
  <c r="I94" i="27"/>
  <c r="AV150" i="27"/>
  <c r="Z151" i="27"/>
  <c r="Z169" i="27"/>
  <c r="H151" i="27"/>
  <c r="H169" i="27"/>
  <c r="H41" i="24"/>
  <c r="I40" i="24"/>
  <c r="C177" i="27"/>
  <c r="M27" i="27"/>
  <c r="M28" i="27"/>
  <c r="M32" i="27"/>
  <c r="AW26" i="27"/>
  <c r="AX43" i="27"/>
  <c r="AW28" i="27"/>
  <c r="AE90" i="27"/>
  <c r="AE94" i="27"/>
  <c r="H91" i="27"/>
  <c r="AS151" i="27"/>
  <c r="AV27" i="27"/>
  <c r="AN26" i="27"/>
  <c r="AF26" i="27"/>
  <c r="AF28" i="27"/>
  <c r="S26" i="27"/>
  <c r="AA89" i="27"/>
  <c r="AA107" i="27"/>
  <c r="AL26" i="27"/>
  <c r="AC106" i="27"/>
  <c r="M107" i="27"/>
  <c r="D28" i="27"/>
  <c r="Y27" i="27"/>
  <c r="Q27" i="27"/>
  <c r="Q28" i="27"/>
  <c r="Q32" i="27"/>
  <c r="O27" i="27"/>
  <c r="AT26" i="27"/>
  <c r="I28" i="27"/>
  <c r="I32" i="27"/>
  <c r="AE88" i="27"/>
  <c r="AB91" i="27"/>
  <c r="AJ26" i="27"/>
  <c r="N106" i="27"/>
  <c r="L91" i="27"/>
  <c r="U90" i="27"/>
  <c r="U94" i="27"/>
  <c r="X107" i="27"/>
  <c r="AE89" i="27"/>
  <c r="E27" i="27"/>
  <c r="AI104" i="27"/>
  <c r="AI89" i="27"/>
  <c r="AI107" i="27"/>
  <c r="AI109" i="27"/>
  <c r="L106" i="27"/>
  <c r="U26" i="27"/>
  <c r="AI27" i="27"/>
  <c r="AI28" i="27"/>
  <c r="AI32" i="27"/>
  <c r="AJ27" i="27"/>
  <c r="AL28" i="27"/>
  <c r="AM91" i="27"/>
  <c r="P107" i="27"/>
  <c r="V26" i="27"/>
  <c r="AS107" i="27"/>
  <c r="AE28" i="27"/>
  <c r="AE32" i="27"/>
  <c r="AG27" i="27"/>
  <c r="Z26" i="27"/>
  <c r="AM28" i="27"/>
  <c r="V28" i="27"/>
  <c r="E26" i="27"/>
  <c r="AI90" i="27"/>
  <c r="AI94" i="27"/>
  <c r="AX106" i="27"/>
  <c r="AX109" i="27"/>
  <c r="N152" i="27"/>
  <c r="N156" i="27"/>
  <c r="L28" i="27"/>
  <c r="L32" i="27"/>
  <c r="AS28" i="27"/>
  <c r="O28" i="27"/>
  <c r="I26" i="27"/>
  <c r="Z150" i="27"/>
  <c r="M26" i="27"/>
  <c r="H27" i="27"/>
  <c r="AW27" i="27"/>
  <c r="AD91" i="27"/>
  <c r="U28" i="27"/>
  <c r="U32" i="27"/>
  <c r="AQ27" i="27"/>
  <c r="AQ31" i="27"/>
  <c r="AJ28" i="27"/>
  <c r="AH26" i="27"/>
  <c r="S27" i="27"/>
  <c r="AP107" i="27"/>
  <c r="L152" i="27"/>
  <c r="L156" i="27"/>
  <c r="AU89" i="27"/>
  <c r="E107" i="27"/>
  <c r="W171" i="27"/>
  <c r="P91" i="27"/>
  <c r="X153" i="27"/>
  <c r="AS106" i="27"/>
  <c r="X155" i="27"/>
  <c r="AR171" i="27"/>
  <c r="AD93" i="27"/>
  <c r="AR91" i="27"/>
  <c r="AS91" i="27"/>
  <c r="AC155" i="27"/>
  <c r="AD107" i="27"/>
  <c r="AS44" i="27"/>
  <c r="L44" i="27"/>
  <c r="F107" i="27"/>
  <c r="AR153" i="27"/>
  <c r="AH155" i="27"/>
  <c r="AG171" i="27"/>
  <c r="G171" i="27"/>
  <c r="R91" i="27"/>
  <c r="AX107" i="27"/>
  <c r="AC109" i="27"/>
  <c r="G153" i="27"/>
  <c r="V107" i="27"/>
  <c r="G155" i="27"/>
  <c r="E93" i="27"/>
  <c r="AW109" i="27"/>
  <c r="W107" i="27"/>
  <c r="J155" i="27"/>
  <c r="AG155" i="27"/>
  <c r="AW91" i="27"/>
  <c r="AW93" i="27"/>
  <c r="D106" i="27"/>
  <c r="AD155" i="27"/>
  <c r="X106" i="27"/>
  <c r="W153" i="27"/>
  <c r="O106" i="27"/>
  <c r="W155" i="27"/>
  <c r="F155" i="27"/>
  <c r="AR155" i="27"/>
  <c r="S44" i="27"/>
  <c r="Q106" i="27"/>
  <c r="E106" i="27"/>
  <c r="D93" i="27"/>
  <c r="F153" i="27"/>
  <c r="AR93" i="27"/>
  <c r="P106" i="27"/>
  <c r="P109" i="27"/>
  <c r="AO153" i="27"/>
  <c r="AV155" i="27"/>
  <c r="Z155" i="27"/>
  <c r="AL43" i="27"/>
  <c r="AE155" i="27"/>
  <c r="AR43" i="27"/>
  <c r="AX91" i="27"/>
  <c r="AS93" i="27"/>
  <c r="O91" i="27"/>
  <c r="AF153" i="27"/>
  <c r="S155" i="27"/>
  <c r="H155" i="27"/>
  <c r="E155" i="27"/>
  <c r="AI155" i="27"/>
  <c r="U153" i="27"/>
  <c r="U168" i="27"/>
  <c r="U171" i="27"/>
  <c r="AL168" i="27"/>
  <c r="AL155" i="27"/>
  <c r="AL153" i="27"/>
  <c r="J153" i="27"/>
  <c r="AN155" i="27"/>
  <c r="L155" i="27"/>
  <c r="T155" i="27"/>
  <c r="AQ168" i="27"/>
  <c r="AQ171" i="27"/>
  <c r="AQ153" i="27"/>
  <c r="Q155" i="27"/>
  <c r="AU169" i="27"/>
  <c r="AC168" i="27"/>
  <c r="AC171" i="27"/>
  <c r="AC153" i="27"/>
  <c r="AS155" i="27"/>
  <c r="AG153" i="27"/>
  <c r="AB155" i="27"/>
  <c r="R155" i="27"/>
  <c r="AB153" i="27"/>
  <c r="N155" i="27"/>
  <c r="V155" i="27"/>
  <c r="R168" i="27"/>
  <c r="R171" i="27"/>
  <c r="R209" i="27"/>
  <c r="R14" i="24"/>
  <c r="R153" i="27"/>
  <c r="Y168" i="27"/>
  <c r="Y171" i="27"/>
  <c r="Y155" i="27"/>
  <c r="V168" i="27"/>
  <c r="V171" i="27"/>
  <c r="V153" i="27"/>
  <c r="AK155" i="27"/>
  <c r="AQ155" i="27"/>
  <c r="U155" i="27"/>
  <c r="AU93" i="27"/>
  <c r="AC93" i="27"/>
  <c r="AL107" i="27"/>
  <c r="Q91" i="27"/>
  <c r="G91" i="27"/>
  <c r="AE93" i="27"/>
  <c r="R106" i="27"/>
  <c r="W93" i="27"/>
  <c r="G107" i="27"/>
  <c r="G109" i="27"/>
  <c r="G209" i="27"/>
  <c r="G14" i="24"/>
  <c r="H107" i="27"/>
  <c r="H109" i="27"/>
  <c r="I91" i="27"/>
  <c r="M91" i="27"/>
  <c r="D91" i="27"/>
  <c r="M93" i="27"/>
  <c r="AF93" i="27"/>
  <c r="I93" i="27"/>
  <c r="AI93" i="27"/>
  <c r="AA93" i="27"/>
  <c r="C93" i="27"/>
  <c r="U93" i="27"/>
  <c r="F93" i="27"/>
  <c r="E31" i="27"/>
  <c r="E196" i="27"/>
  <c r="AK31" i="27"/>
  <c r="D155" i="27"/>
  <c r="AO194" i="27"/>
  <c r="AS43" i="27"/>
  <c r="X43" i="27"/>
  <c r="D153" i="27"/>
  <c r="D107" i="27"/>
  <c r="S106" i="27"/>
  <c r="R107" i="27"/>
  <c r="N31" i="27"/>
  <c r="P31" i="27"/>
  <c r="P196" i="27"/>
  <c r="K44" i="27"/>
  <c r="V31" i="27"/>
  <c r="AV43" i="27"/>
  <c r="L109" i="27"/>
  <c r="X109" i="27"/>
  <c r="R194" i="27"/>
  <c r="U43" i="27"/>
  <c r="AN31" i="27"/>
  <c r="F106" i="27"/>
  <c r="F109" i="27"/>
  <c r="C31" i="27"/>
  <c r="AU31" i="27"/>
  <c r="AQ43" i="27"/>
  <c r="J31" i="27"/>
  <c r="D31" i="27"/>
  <c r="AF31" i="27"/>
  <c r="H194" i="27"/>
  <c r="M31" i="27"/>
  <c r="M196" i="27"/>
  <c r="E44" i="27"/>
  <c r="Y43" i="27"/>
  <c r="AD194" i="27"/>
  <c r="K31" i="27"/>
  <c r="K196" i="27"/>
  <c r="AO44" i="27"/>
  <c r="AB43" i="27"/>
  <c r="AU44" i="27"/>
  <c r="AH31" i="27"/>
  <c r="AH196" i="27"/>
  <c r="AT44" i="27"/>
  <c r="T153" i="27"/>
  <c r="AM31" i="27"/>
  <c r="AM196" i="27"/>
  <c r="X31" i="27"/>
  <c r="X196" i="27"/>
  <c r="Z43" i="27"/>
  <c r="AT31" i="27"/>
  <c r="AD44" i="27"/>
  <c r="AE31" i="27"/>
  <c r="AE196" i="27"/>
  <c r="AD43" i="27"/>
  <c r="AO31" i="27"/>
  <c r="G43" i="27"/>
  <c r="AX31" i="27"/>
  <c r="AX196" i="27"/>
  <c r="AC44" i="27"/>
  <c r="AC29" i="27"/>
  <c r="AG31" i="27"/>
  <c r="AR194" i="27"/>
  <c r="AR32" i="27"/>
  <c r="AX194" i="27"/>
  <c r="AX32" i="27"/>
  <c r="AV31" i="27"/>
  <c r="AV196" i="27"/>
  <c r="L31" i="27"/>
  <c r="L196" i="27"/>
  <c r="AQ32" i="27"/>
  <c r="AA31" i="27"/>
  <c r="AJ32" i="27"/>
  <c r="AT32" i="27"/>
  <c r="AB194" i="27"/>
  <c r="AB32" i="27"/>
  <c r="AK29" i="27"/>
  <c r="AK32" i="27"/>
  <c r="K32" i="27"/>
  <c r="AI31" i="27"/>
  <c r="G194" i="27"/>
  <c r="G32" i="27"/>
  <c r="T31" i="27"/>
  <c r="AL194" i="27"/>
  <c r="AL32" i="27"/>
  <c r="I31" i="27"/>
  <c r="AJ31" i="27"/>
  <c r="S31" i="27"/>
  <c r="AW32" i="27"/>
  <c r="AU32" i="27"/>
  <c r="AG32" i="27"/>
  <c r="X194" i="27"/>
  <c r="X32" i="27"/>
  <c r="C50" i="27"/>
  <c r="C32" i="27"/>
  <c r="T32" i="27"/>
  <c r="AS194" i="27"/>
  <c r="AS32" i="27"/>
  <c r="AM194" i="27"/>
  <c r="AM32" i="27"/>
  <c r="D29" i="27"/>
  <c r="D193" i="27"/>
  <c r="D32" i="27"/>
  <c r="O194" i="27"/>
  <c r="O32" i="27"/>
  <c r="V194" i="27"/>
  <c r="V32" i="27"/>
  <c r="AF194" i="27"/>
  <c r="AF32" i="27"/>
  <c r="O31" i="27"/>
  <c r="O196" i="27"/>
  <c r="Q31" i="27"/>
  <c r="H31" i="27"/>
  <c r="W32" i="27"/>
  <c r="S32" i="27"/>
  <c r="AB31" i="27"/>
  <c r="F31" i="27"/>
  <c r="F196" i="27"/>
  <c r="AP194" i="27"/>
  <c r="AP32" i="27"/>
  <c r="R31" i="27"/>
  <c r="R196" i="27"/>
  <c r="AH194" i="27"/>
  <c r="AH32" i="27"/>
  <c r="AS31" i="27"/>
  <c r="AS196" i="27"/>
  <c r="AP31" i="27"/>
  <c r="AC31" i="27"/>
  <c r="W31" i="27"/>
  <c r="W196" i="27"/>
  <c r="G31" i="27"/>
  <c r="Y31" i="27"/>
  <c r="U31" i="27"/>
  <c r="AR31" i="27"/>
  <c r="AR196" i="27"/>
  <c r="Z31" i="27"/>
  <c r="AL31" i="27"/>
  <c r="AD31" i="27"/>
  <c r="AW31" i="27"/>
  <c r="AO29" i="27"/>
  <c r="L29" i="27"/>
  <c r="M44" i="27"/>
  <c r="AK44" i="27"/>
  <c r="F29" i="27"/>
  <c r="G44" i="27"/>
  <c r="R43" i="27"/>
  <c r="X29" i="27"/>
  <c r="X193" i="27"/>
  <c r="W40" i="12"/>
  <c r="AF44" i="27"/>
  <c r="AH43" i="27"/>
  <c r="AI44" i="27"/>
  <c r="P194" i="27"/>
  <c r="R29" i="27"/>
  <c r="X44" i="27"/>
  <c r="X46" i="27"/>
  <c r="N43" i="27"/>
  <c r="AG44" i="27"/>
  <c r="P43" i="27"/>
  <c r="Q43" i="27"/>
  <c r="H43" i="27"/>
  <c r="AE29" i="27"/>
  <c r="AT43" i="27"/>
  <c r="Y44" i="27"/>
  <c r="D44" i="27"/>
  <c r="AG43" i="27"/>
  <c r="M194" i="27"/>
  <c r="V44" i="27"/>
  <c r="AI194" i="27"/>
  <c r="K43" i="27"/>
  <c r="AD29" i="27"/>
  <c r="F44" i="27"/>
  <c r="Q194" i="27"/>
  <c r="F194" i="27"/>
  <c r="AV194" i="27"/>
  <c r="Q44" i="27"/>
  <c r="S43" i="27"/>
  <c r="W43" i="27"/>
  <c r="U91" i="27"/>
  <c r="AL44" i="27"/>
  <c r="G29" i="27"/>
  <c r="D43" i="27"/>
  <c r="E43" i="27"/>
  <c r="W44" i="27"/>
  <c r="AE91" i="27"/>
  <c r="O44" i="27"/>
  <c r="AA44" i="27"/>
  <c r="J29" i="27"/>
  <c r="AM44" i="27"/>
  <c r="AE43" i="27"/>
  <c r="P44" i="27"/>
  <c r="N29" i="27"/>
  <c r="Z194" i="27"/>
  <c r="AH29" i="27"/>
  <c r="AH193" i="27"/>
  <c r="AG40" i="12"/>
  <c r="AO43" i="27"/>
  <c r="D194" i="27"/>
  <c r="AR29" i="27"/>
  <c r="J44" i="27"/>
  <c r="T29" i="27"/>
  <c r="E171" i="27"/>
  <c r="AF91" i="27"/>
  <c r="F91" i="27"/>
  <c r="H44" i="27"/>
  <c r="AJ44" i="27"/>
  <c r="AJ43" i="27"/>
  <c r="E153" i="27"/>
  <c r="K29" i="27"/>
  <c r="AN44" i="27"/>
  <c r="H153" i="27"/>
  <c r="N44" i="27"/>
  <c r="AW44" i="27"/>
  <c r="T43" i="27"/>
  <c r="AA29" i="27"/>
  <c r="W29" i="27"/>
  <c r="R44" i="27"/>
  <c r="U44" i="27"/>
  <c r="AB44" i="27"/>
  <c r="AB107" i="27"/>
  <c r="J43" i="27"/>
  <c r="Q29" i="27"/>
  <c r="N194" i="27"/>
  <c r="AA91" i="27"/>
  <c r="AK43" i="27"/>
  <c r="P29" i="27"/>
  <c r="AX29" i="27"/>
  <c r="Y29" i="27"/>
  <c r="Z44" i="27"/>
  <c r="AE168" i="27"/>
  <c r="AE171" i="27"/>
  <c r="AE153" i="27"/>
  <c r="AV106" i="27"/>
  <c r="M168" i="27"/>
  <c r="M153" i="27"/>
  <c r="S168" i="27"/>
  <c r="S171" i="27"/>
  <c r="L194" i="27"/>
  <c r="P168" i="27"/>
  <c r="P153" i="27"/>
  <c r="AP44" i="27"/>
  <c r="AT29" i="27"/>
  <c r="Q153" i="27"/>
  <c r="AN153" i="27"/>
  <c r="AN194" i="27"/>
  <c r="AP43" i="27"/>
  <c r="AP29" i="27"/>
  <c r="L43" i="27"/>
  <c r="AD168" i="27"/>
  <c r="AD153" i="27"/>
  <c r="AI153" i="27"/>
  <c r="AB29" i="27"/>
  <c r="AC43" i="27"/>
  <c r="AF106" i="27"/>
  <c r="AE106" i="27"/>
  <c r="AA43" i="27"/>
  <c r="AU43" i="27"/>
  <c r="AX44" i="27"/>
  <c r="AX46" i="27"/>
  <c r="AL29" i="27"/>
  <c r="S29" i="27"/>
  <c r="AJ29" i="27"/>
  <c r="AN43" i="27"/>
  <c r="AN29" i="27"/>
  <c r="D177" i="27"/>
  <c r="O43" i="27"/>
  <c r="O29" i="27"/>
  <c r="C43" i="27"/>
  <c r="C29" i="27"/>
  <c r="AM43" i="27"/>
  <c r="AM29" i="27"/>
  <c r="AM193" i="27"/>
  <c r="AH44" i="27"/>
  <c r="U194" i="27"/>
  <c r="U29" i="27"/>
  <c r="AS169" i="27"/>
  <c r="AS153" i="27"/>
  <c r="AE194" i="27"/>
  <c r="I41" i="24"/>
  <c r="J40" i="24"/>
  <c r="AG29" i="27"/>
  <c r="AU91" i="27"/>
  <c r="Z168" i="27"/>
  <c r="Z153" i="27"/>
  <c r="I43" i="27"/>
  <c r="I29" i="27"/>
  <c r="I193" i="27"/>
  <c r="H40" i="12"/>
  <c r="AS29" i="27"/>
  <c r="V43" i="27"/>
  <c r="V29" i="27"/>
  <c r="AE107" i="27"/>
  <c r="AF107" i="27"/>
  <c r="T44" i="27"/>
  <c r="AF43" i="27"/>
  <c r="AF29" i="27"/>
  <c r="AV44" i="27"/>
  <c r="AV29" i="27"/>
  <c r="AS109" i="27"/>
  <c r="I44" i="27"/>
  <c r="AU29" i="27"/>
  <c r="Z29" i="27"/>
  <c r="AE44" i="27"/>
  <c r="AQ44" i="27"/>
  <c r="AQ29" i="27"/>
  <c r="AR44" i="27"/>
  <c r="M43" i="27"/>
  <c r="M29" i="27"/>
  <c r="AV107" i="27"/>
  <c r="L153" i="27"/>
  <c r="L193" i="27"/>
  <c r="F43" i="27"/>
  <c r="E29" i="27"/>
  <c r="AI43" i="27"/>
  <c r="AI46" i="27"/>
  <c r="H29" i="27"/>
  <c r="N153" i="27"/>
  <c r="AI29" i="27"/>
  <c r="AW43" i="27"/>
  <c r="AW29" i="27"/>
  <c r="AV168" i="27"/>
  <c r="AV171" i="27"/>
  <c r="AV153" i="27"/>
  <c r="I194" i="27"/>
  <c r="AI91" i="27"/>
  <c r="I196" i="27"/>
  <c r="AC196" i="27"/>
  <c r="E109" i="27"/>
  <c r="AB46" i="27"/>
  <c r="AS46" i="27"/>
  <c r="R109" i="27"/>
  <c r="R193" i="27"/>
  <c r="U46" i="27"/>
  <c r="AR193" i="27"/>
  <c r="AA46" i="27"/>
  <c r="U193" i="27"/>
  <c r="AB193" i="27"/>
  <c r="AQ46" i="27"/>
  <c r="AX193" i="27"/>
  <c r="AC46" i="27"/>
  <c r="AC209" i="27"/>
  <c r="AC14" i="24"/>
  <c r="N46" i="27"/>
  <c r="AF193" i="27"/>
  <c r="G193" i="27"/>
  <c r="AU46" i="27"/>
  <c r="Y46" i="27"/>
  <c r="AT46" i="27"/>
  <c r="C33" i="27"/>
  <c r="AM46" i="27"/>
  <c r="F193" i="27"/>
  <c r="H193" i="27"/>
  <c r="Q193" i="27"/>
  <c r="AD193" i="27"/>
  <c r="V46" i="27"/>
  <c r="AO46" i="27"/>
  <c r="M193" i="27"/>
  <c r="F46" i="27"/>
  <c r="R46" i="27"/>
  <c r="P193" i="27"/>
  <c r="AJ46" i="27"/>
  <c r="AE193" i="27"/>
  <c r="O46" i="27"/>
  <c r="AW46" i="27"/>
  <c r="AS193" i="27"/>
  <c r="AE109" i="27"/>
  <c r="AI193" i="27"/>
  <c r="AH40" i="12"/>
  <c r="J41" i="24"/>
  <c r="K40" i="24"/>
  <c r="AV193" i="27"/>
  <c r="AU40" i="12"/>
  <c r="I46" i="27"/>
  <c r="E177" i="27"/>
  <c r="O40" i="12"/>
  <c r="C35" i="27"/>
  <c r="C34" i="27"/>
  <c r="D33" i="27"/>
  <c r="D34" i="27"/>
  <c r="E33" i="27"/>
  <c r="E34" i="27"/>
  <c r="K41" i="24"/>
  <c r="L40" i="24"/>
  <c r="F177" i="27"/>
  <c r="F33" i="27"/>
  <c r="F34" i="27"/>
  <c r="L41" i="24"/>
  <c r="M40" i="24"/>
  <c r="G177" i="27"/>
  <c r="G33" i="27"/>
  <c r="G34" i="27"/>
  <c r="N40" i="24"/>
  <c r="M41" i="24"/>
  <c r="H177" i="27"/>
  <c r="H33" i="27"/>
  <c r="H34" i="27"/>
  <c r="O40" i="24"/>
  <c r="N41" i="24"/>
  <c r="I177" i="27"/>
  <c r="P40" i="24"/>
  <c r="O41" i="24"/>
  <c r="J177" i="27"/>
  <c r="P41" i="24"/>
  <c r="Q40" i="24"/>
  <c r="K177" i="27"/>
  <c r="L177" i="27"/>
  <c r="Q41" i="24"/>
  <c r="R40" i="24"/>
  <c r="M177" i="27"/>
  <c r="S40" i="24"/>
  <c r="R41" i="24"/>
  <c r="S41" i="24"/>
  <c r="T40" i="24"/>
  <c r="N177" i="27"/>
  <c r="O177" i="27"/>
  <c r="T41" i="24"/>
  <c r="U40" i="24"/>
  <c r="U41" i="24"/>
  <c r="V40" i="24"/>
  <c r="P177" i="27"/>
  <c r="Q177" i="27"/>
  <c r="V41" i="24"/>
  <c r="W40" i="24"/>
  <c r="W41" i="24"/>
  <c r="X40" i="24"/>
  <c r="R177" i="27"/>
  <c r="Y40" i="24"/>
  <c r="X41" i="24"/>
  <c r="Z40" i="24"/>
  <c r="Y41" i="24"/>
  <c r="Z41" i="24"/>
  <c r="AA40" i="24"/>
  <c r="AA41" i="24"/>
  <c r="AB40" i="24"/>
  <c r="AB41" i="24"/>
  <c r="AC40" i="24"/>
  <c r="AC41" i="24"/>
  <c r="AD40" i="24"/>
  <c r="AD41" i="24"/>
  <c r="AE40" i="24"/>
  <c r="AE41" i="24"/>
  <c r="AF40" i="24"/>
  <c r="AG40" i="24"/>
  <c r="AF41" i="24"/>
  <c r="AG41" i="24"/>
  <c r="AH40" i="24"/>
  <c r="AI40" i="24"/>
  <c r="AH41" i="24"/>
  <c r="AI41" i="24"/>
  <c r="AJ40" i="24"/>
  <c r="AJ41" i="24"/>
  <c r="AK40" i="24"/>
  <c r="AK41" i="24"/>
  <c r="AL40" i="24"/>
  <c r="AL41" i="24"/>
  <c r="AM40" i="24"/>
  <c r="AX209" i="27"/>
  <c r="AX14" i="24"/>
  <c r="P40" i="12"/>
  <c r="T40" i="12"/>
  <c r="AQ40" i="12"/>
  <c r="AI209" i="27"/>
  <c r="AI14" i="24"/>
  <c r="C56" i="27"/>
  <c r="D56" i="27"/>
  <c r="E56" i="27"/>
  <c r="F56" i="27"/>
  <c r="G56" i="27"/>
  <c r="H56" i="27"/>
  <c r="I56" i="27"/>
  <c r="J56" i="27"/>
  <c r="K56" i="27"/>
  <c r="L56" i="27"/>
  <c r="M56" i="27"/>
  <c r="N56" i="27"/>
  <c r="O56" i="27"/>
  <c r="P56" i="27"/>
  <c r="Q56" i="27"/>
  <c r="R56" i="27"/>
  <c r="S56" i="27"/>
  <c r="T56" i="27"/>
  <c r="U56" i="27"/>
  <c r="V56" i="27"/>
  <c r="W56" i="27"/>
  <c r="X56" i="27"/>
  <c r="Y56" i="27"/>
  <c r="Z56" i="27"/>
  <c r="AA56" i="27"/>
  <c r="AB56" i="27"/>
  <c r="AC56" i="27"/>
  <c r="AD56" i="27"/>
  <c r="AE56" i="27"/>
  <c r="AF56" i="27"/>
  <c r="AG56" i="27"/>
  <c r="AH56" i="27"/>
  <c r="AI56" i="27"/>
  <c r="AJ56" i="27"/>
  <c r="AK56" i="27"/>
  <c r="AL56" i="27"/>
  <c r="AM56" i="27"/>
  <c r="AN56" i="27"/>
  <c r="AO56" i="27"/>
  <c r="AP56" i="27"/>
  <c r="AQ56" i="27"/>
  <c r="AR56" i="27"/>
  <c r="AS56" i="27"/>
  <c r="AT56" i="27"/>
  <c r="AU56" i="27"/>
  <c r="AV56" i="27"/>
  <c r="AW56" i="27"/>
  <c r="AX56" i="27"/>
  <c r="C46" i="27"/>
  <c r="C60" i="27"/>
  <c r="V40" i="12"/>
  <c r="M209" i="27"/>
  <c r="M14" i="24"/>
  <c r="AO91" i="27"/>
  <c r="AO193" i="27"/>
  <c r="AO106" i="27"/>
  <c r="AO93" i="27"/>
  <c r="AO196" i="27"/>
  <c r="AP106" i="27"/>
  <c r="AP109" i="27"/>
  <c r="Z106" i="27"/>
  <c r="Z91" i="27"/>
  <c r="Z193" i="27"/>
  <c r="Y40" i="12"/>
  <c r="Z93" i="27"/>
  <c r="Z196" i="27"/>
  <c r="AA106" i="27"/>
  <c r="AA109" i="27"/>
  <c r="C183" i="27"/>
  <c r="C168" i="27"/>
  <c r="C155" i="27"/>
  <c r="C157" i="27"/>
  <c r="C153" i="27"/>
  <c r="AK153" i="27"/>
  <c r="AK156" i="27"/>
  <c r="AK194" i="27"/>
  <c r="C180" i="27"/>
  <c r="C171" i="27"/>
  <c r="AV209" i="27"/>
  <c r="AV14" i="24"/>
  <c r="AR40" i="12"/>
  <c r="E40" i="12"/>
  <c r="C109" i="27"/>
  <c r="C122" i="27"/>
  <c r="D122" i="27"/>
  <c r="E122" i="27"/>
  <c r="F122" i="27"/>
  <c r="G122" i="27"/>
  <c r="H122" i="27"/>
  <c r="I122" i="27"/>
  <c r="C118" i="27"/>
  <c r="D118" i="27"/>
  <c r="E118" i="27"/>
  <c r="F118" i="27"/>
  <c r="G118" i="27"/>
  <c r="H118" i="27"/>
  <c r="I118" i="27"/>
  <c r="C40" i="12"/>
  <c r="F40" i="12"/>
  <c r="H171" i="27"/>
  <c r="H209" i="27"/>
  <c r="H14" i="24"/>
  <c r="S156" i="27"/>
  <c r="S194" i="27"/>
  <c r="S153" i="27"/>
  <c r="S177" i="27"/>
  <c r="C94" i="27"/>
  <c r="C112" i="27"/>
  <c r="C91" i="27"/>
  <c r="C193" i="27"/>
  <c r="C194" i="27"/>
  <c r="AF171" i="27"/>
  <c r="AF209" i="27"/>
  <c r="AF14" i="24"/>
  <c r="AC91" i="27"/>
  <c r="AC193" i="27"/>
  <c r="AB40" i="12"/>
  <c r="AC194" i="27"/>
  <c r="AC94" i="27"/>
  <c r="V106" i="27"/>
  <c r="V109" i="27"/>
  <c r="V209" i="27"/>
  <c r="V14" i="24"/>
  <c r="V91" i="27"/>
  <c r="V193" i="27"/>
  <c r="U40" i="12"/>
  <c r="V93" i="27"/>
  <c r="V196" i="27"/>
  <c r="W106" i="27"/>
  <c r="W109" i="27"/>
  <c r="W209" i="27"/>
  <c r="W14" i="24"/>
  <c r="W194" i="27"/>
  <c r="W94" i="27"/>
  <c r="AM106" i="27"/>
  <c r="AM109" i="27"/>
  <c r="AM209" i="27"/>
  <c r="AL106" i="27"/>
  <c r="AL109" i="27"/>
  <c r="AL209" i="27"/>
  <c r="AL14" i="24"/>
  <c r="AL91" i="27"/>
  <c r="AL193" i="27"/>
  <c r="AL93" i="27"/>
  <c r="AA40" i="12"/>
  <c r="O155" i="27"/>
  <c r="O169" i="27"/>
  <c r="O171" i="27"/>
  <c r="O153" i="27"/>
  <c r="O193" i="27"/>
  <c r="AO171" i="27"/>
  <c r="AH171" i="27"/>
  <c r="K194" i="27"/>
  <c r="K94" i="27"/>
  <c r="K91" i="27"/>
  <c r="K193" i="27"/>
  <c r="J40" i="12"/>
  <c r="AA152" i="27"/>
  <c r="AA166" i="27"/>
  <c r="AA150" i="27"/>
  <c r="AA168" i="27"/>
  <c r="AA153" i="27"/>
  <c r="AA193" i="27"/>
  <c r="AA151" i="27"/>
  <c r="AA169" i="27"/>
  <c r="AG90" i="27"/>
  <c r="AG89" i="27"/>
  <c r="AG93" i="27"/>
  <c r="AG196" i="27"/>
  <c r="AG88" i="27"/>
  <c r="AG104" i="27"/>
  <c r="AJ89" i="27"/>
  <c r="AJ104" i="27"/>
  <c r="AJ88" i="27"/>
  <c r="AJ106" i="27"/>
  <c r="AJ90" i="27"/>
  <c r="I171" i="27"/>
  <c r="I209" i="27"/>
  <c r="I14" i="24"/>
  <c r="K40" i="12"/>
  <c r="H196" i="27"/>
  <c r="AW40" i="12"/>
  <c r="AD40" i="12"/>
  <c r="L40" i="12"/>
  <c r="D35" i="27"/>
  <c r="E35" i="27"/>
  <c r="F35" i="27"/>
  <c r="G35" i="27"/>
  <c r="H35" i="27"/>
  <c r="AL40" i="12"/>
  <c r="AL196" i="27"/>
  <c r="Q40" i="12"/>
  <c r="I33" i="27"/>
  <c r="AC40" i="12"/>
  <c r="AD209" i="27"/>
  <c r="AD14" i="24"/>
  <c r="N107" i="27"/>
  <c r="N109" i="27"/>
  <c r="N209" i="27"/>
  <c r="N14" i="24"/>
  <c r="N91" i="27"/>
  <c r="N193" i="27"/>
  <c r="N93" i="27"/>
  <c r="N196" i="27"/>
  <c r="O107" i="27"/>
  <c r="O109" i="27"/>
  <c r="E91" i="27"/>
  <c r="E193" i="27"/>
  <c r="D40" i="12"/>
  <c r="E94" i="27"/>
  <c r="E194" i="27"/>
  <c r="Y153" i="27"/>
  <c r="Y156" i="27"/>
  <c r="AU155" i="27"/>
  <c r="AU168" i="27"/>
  <c r="AU171" i="27"/>
  <c r="AN93" i="27"/>
  <c r="AN196" i="27"/>
  <c r="AN91" i="27"/>
  <c r="AN193" i="27"/>
  <c r="AO107" i="27"/>
  <c r="AN107" i="27"/>
  <c r="AN109" i="27"/>
  <c r="AN209" i="27"/>
  <c r="AN14" i="24"/>
  <c r="Y88" i="27"/>
  <c r="Y106" i="27"/>
  <c r="Y104" i="27"/>
  <c r="Y89" i="27"/>
  <c r="Y93" i="27"/>
  <c r="Y196" i="27"/>
  <c r="Y90" i="27"/>
  <c r="Y94" i="27"/>
  <c r="AT88" i="27"/>
  <c r="AT93" i="27"/>
  <c r="AT90" i="27"/>
  <c r="AT94" i="27"/>
  <c r="AT104" i="27"/>
  <c r="J104" i="27"/>
  <c r="J88" i="27"/>
  <c r="J89" i="27"/>
  <c r="J90" i="27"/>
  <c r="J91" i="27"/>
  <c r="J193" i="27"/>
  <c r="J93" i="27"/>
  <c r="J196" i="27"/>
  <c r="AE40" i="12"/>
  <c r="S196" i="27"/>
  <c r="P209" i="27"/>
  <c r="P14" i="24"/>
  <c r="AK93" i="27"/>
  <c r="AK196" i="27"/>
  <c r="AK106" i="27"/>
  <c r="AK91" i="27"/>
  <c r="AK193" i="27"/>
  <c r="AJ40" i="12"/>
  <c r="F209" i="27"/>
  <c r="F14" i="24"/>
  <c r="AW156" i="27"/>
  <c r="AW196" i="27"/>
  <c r="AW153" i="27"/>
  <c r="AW193" i="27"/>
  <c r="AV40" i="12"/>
  <c r="AW194" i="27"/>
  <c r="S91" i="27"/>
  <c r="S193" i="27"/>
  <c r="R40" i="12"/>
  <c r="S107" i="27"/>
  <c r="S109" i="27"/>
  <c r="S209" i="27"/>
  <c r="S14" i="24"/>
  <c r="AQ90" i="27"/>
  <c r="AQ89" i="27"/>
  <c r="AQ91" i="27"/>
  <c r="AQ193" i="27"/>
  <c r="AQ104" i="27"/>
  <c r="AQ88" i="27"/>
  <c r="T90" i="27"/>
  <c r="T88" i="27"/>
  <c r="T104" i="27"/>
  <c r="T89" i="27"/>
  <c r="AT166" i="27"/>
  <c r="AT171" i="27"/>
  <c r="AT152" i="27"/>
  <c r="AT150" i="27"/>
  <c r="AT168" i="27"/>
  <c r="AT151" i="27"/>
  <c r="AT169" i="27"/>
  <c r="AT155" i="27"/>
  <c r="AT153" i="27"/>
  <c r="AT89" i="27"/>
  <c r="BE58" i="32"/>
  <c r="AP58" i="32"/>
  <c r="AQ58" i="32"/>
  <c r="AR58" i="32"/>
  <c r="AS58" i="32"/>
  <c r="AT58" i="32"/>
  <c r="AU58" i="32"/>
  <c r="AV58" i="32"/>
  <c r="AW58" i="32"/>
  <c r="AX58" i="32"/>
  <c r="AY58" i="32"/>
  <c r="AZ58" i="32"/>
  <c r="BA58" i="32"/>
  <c r="BF58" i="32"/>
  <c r="AP150" i="27"/>
  <c r="AU152" i="27"/>
  <c r="AR9" i="54"/>
  <c r="AR36" i="21"/>
  <c r="AS64" i="21"/>
  <c r="AR64" i="21"/>
  <c r="AP130" i="34"/>
  <c r="AO9" i="54"/>
  <c r="AO36" i="21"/>
  <c r="AN34" i="21"/>
  <c r="AO62" i="21"/>
  <c r="AN9" i="54"/>
  <c r="AO64" i="21"/>
  <c r="AL70" i="21"/>
  <c r="AM7" i="54"/>
  <c r="BD7" i="21"/>
  <c r="AK98" i="54"/>
  <c r="AK42" i="54"/>
  <c r="AK36" i="54"/>
  <c r="AK92" i="54"/>
  <c r="AK34" i="54"/>
  <c r="AL62" i="54"/>
  <c r="AI34" i="54"/>
  <c r="AS9" i="21"/>
  <c r="AS9" i="55"/>
  <c r="AS35" i="55"/>
  <c r="AS61" i="55"/>
  <c r="AU38" i="44"/>
  <c r="AP36" i="54"/>
  <c r="AQ64" i="54"/>
  <c r="AM34" i="21"/>
  <c r="AM90" i="21"/>
  <c r="AL70" i="54"/>
  <c r="W101" i="32"/>
  <c r="AM9" i="54"/>
  <c r="AM36" i="21"/>
  <c r="AM15" i="21"/>
  <c r="AM15" i="55"/>
  <c r="AM41" i="55"/>
  <c r="AM67" i="55"/>
  <c r="AO44" i="44"/>
  <c r="AL34" i="54"/>
  <c r="AM62" i="54"/>
  <c r="AK16" i="21"/>
  <c r="AK16" i="55"/>
  <c r="AK42" i="55"/>
  <c r="AK68" i="55"/>
  <c r="AM45" i="44"/>
  <c r="AJ42" i="54"/>
  <c r="AK70" i="54"/>
  <c r="AP176" i="34"/>
  <c r="AP64" i="21"/>
  <c r="AQ92" i="21"/>
  <c r="BD9" i="21"/>
  <c r="AL9" i="54"/>
  <c r="BD9" i="54"/>
  <c r="AM64" i="21"/>
  <c r="AG16" i="59"/>
  <c r="AH14" i="59"/>
  <c r="AH16" i="59"/>
  <c r="AK64" i="54"/>
  <c r="AJ92" i="54"/>
  <c r="AR92" i="21"/>
  <c r="AR36" i="44"/>
  <c r="AP7" i="55"/>
  <c r="AP7" i="21"/>
  <c r="AN36" i="21"/>
  <c r="AO7" i="55"/>
  <c r="AO33" i="55"/>
  <c r="AO59" i="55"/>
  <c r="AO7" i="21"/>
  <c r="AL90" i="21"/>
  <c r="AM62" i="21"/>
  <c r="AL36" i="21"/>
  <c r="AL92" i="21"/>
  <c r="AL42" i="21"/>
  <c r="AM70" i="21"/>
  <c r="AL15" i="54"/>
  <c r="AJ34" i="54"/>
  <c r="AK62" i="54"/>
  <c r="AI42" i="54"/>
  <c r="AI98" i="54"/>
  <c r="AJ70" i="54"/>
  <c r="AJ70" i="21"/>
  <c r="AJ98" i="21"/>
  <c r="AI62" i="21"/>
  <c r="AI92" i="21"/>
  <c r="AG34" i="54"/>
  <c r="AH62" i="54"/>
  <c r="AH90" i="54"/>
  <c r="AF34" i="54"/>
  <c r="AG62" i="54"/>
  <c r="AG36" i="54"/>
  <c r="AH64" i="54"/>
  <c r="AI92" i="54"/>
  <c r="AD98" i="21"/>
  <c r="AC42" i="54"/>
  <c r="AD70" i="54"/>
  <c r="AC34" i="54"/>
  <c r="AD62" i="54"/>
  <c r="AB62" i="54"/>
  <c r="AA34" i="54"/>
  <c r="AA90" i="54"/>
  <c r="AF42" i="54"/>
  <c r="AF36" i="54"/>
  <c r="AG64" i="54"/>
  <c r="AG92" i="54"/>
  <c r="AD34" i="54"/>
  <c r="AE62" i="54"/>
  <c r="AD42" i="54"/>
  <c r="AD98" i="54"/>
  <c r="AA42" i="54"/>
  <c r="AB70" i="54"/>
  <c r="AA36" i="54"/>
  <c r="BC9" i="54"/>
  <c r="AB64" i="54"/>
  <c r="AA92" i="54"/>
  <c r="Z42" i="54"/>
  <c r="Z98" i="54"/>
  <c r="BC15" i="54"/>
  <c r="AQ9" i="54"/>
  <c r="AM7" i="55"/>
  <c r="AM33" i="55"/>
  <c r="AM59" i="55"/>
  <c r="AK222" i="34"/>
  <c r="AG90" i="21"/>
  <c r="AE42" i="54"/>
  <c r="AF70" i="54"/>
  <c r="AF64" i="54"/>
  <c r="AE36" i="54"/>
  <c r="AD36" i="54"/>
  <c r="AE64" i="54"/>
  <c r="AC36" i="54"/>
  <c r="AC92" i="54"/>
  <c r="AD64" i="54"/>
  <c r="AD92" i="54"/>
  <c r="AB42" i="54"/>
  <c r="AC70" i="54"/>
  <c r="AB36" i="54"/>
  <c r="AB92" i="54"/>
  <c r="AC64" i="54"/>
  <c r="AE34" i="54"/>
  <c r="AF62" i="54"/>
  <c r="AF90" i="54"/>
  <c r="AE92" i="21"/>
  <c r="AB34" i="54"/>
  <c r="AC62" i="54"/>
  <c r="AB90" i="54"/>
  <c r="AE90" i="21"/>
  <c r="W34" i="21"/>
  <c r="X62" i="21"/>
  <c r="W36" i="54"/>
  <c r="X64" i="54"/>
  <c r="T36" i="54"/>
  <c r="T92" i="54"/>
  <c r="R62" i="54"/>
  <c r="S36" i="54"/>
  <c r="T64" i="54"/>
  <c r="S92" i="54"/>
  <c r="AH70" i="21"/>
  <c r="AG92" i="21"/>
  <c r="AE62" i="21"/>
  <c r="AF90" i="21"/>
  <c r="AC98" i="21"/>
  <c r="U42" i="54"/>
  <c r="V70" i="54"/>
  <c r="U36" i="54"/>
  <c r="V64" i="54"/>
  <c r="S42" i="54"/>
  <c r="BC42" i="54"/>
  <c r="AF92" i="21"/>
  <c r="AC92" i="21"/>
  <c r="AA64" i="21"/>
  <c r="Z92" i="21"/>
  <c r="Y62" i="21"/>
  <c r="Y54" i="32"/>
  <c r="V36" i="54"/>
  <c r="W64" i="54"/>
  <c r="U62" i="54"/>
  <c r="T34" i="54"/>
  <c r="T98" i="21"/>
  <c r="S98" i="21"/>
  <c r="BC98" i="21"/>
  <c r="X70" i="54"/>
  <c r="X98" i="54"/>
  <c r="V34" i="54"/>
  <c r="U34" i="54"/>
  <c r="V62" i="54"/>
  <c r="S34" i="54"/>
  <c r="T62" i="54"/>
  <c r="T90" i="54"/>
  <c r="X64" i="21"/>
  <c r="V34" i="21"/>
  <c r="U70" i="54"/>
  <c r="V98" i="54"/>
  <c r="S90" i="21"/>
  <c r="R92" i="54"/>
  <c r="Q34" i="54"/>
  <c r="W16" i="54"/>
  <c r="W7" i="55"/>
  <c r="V62" i="21"/>
  <c r="W70" i="54"/>
  <c r="W98" i="54"/>
  <c r="T87" i="33"/>
  <c r="O34" i="54"/>
  <c r="P62" i="54"/>
  <c r="P90" i="54"/>
  <c r="Q62" i="21"/>
  <c r="BB34" i="21"/>
  <c r="S87" i="33"/>
  <c r="O91" i="33"/>
  <c r="P91" i="33"/>
  <c r="O70" i="21"/>
  <c r="O98" i="21"/>
  <c r="I209" i="35"/>
  <c r="H214" i="35"/>
  <c r="L90" i="54"/>
  <c r="N84" i="33"/>
  <c r="BB85" i="33"/>
  <c r="Q85" i="33"/>
  <c r="L76" i="33"/>
  <c r="M76" i="33"/>
  <c r="M36" i="54"/>
  <c r="N64" i="54"/>
  <c r="S105" i="32"/>
  <c r="T81" i="32"/>
  <c r="T105" i="32"/>
  <c r="U81" i="32"/>
  <c r="U105" i="32"/>
  <c r="V81" i="32"/>
  <c r="V105" i="32"/>
  <c r="W81" i="32"/>
  <c r="W105" i="32"/>
  <c r="X81" i="32"/>
  <c r="X105" i="32"/>
  <c r="Y81" i="32"/>
  <c r="Y105" i="32"/>
  <c r="Z81" i="32"/>
  <c r="Z105" i="32"/>
  <c r="AA81" i="32"/>
  <c r="AA105" i="32"/>
  <c r="AB81" i="32"/>
  <c r="AB105" i="32"/>
  <c r="AC81" i="32"/>
  <c r="AC105" i="32"/>
  <c r="L36" i="54"/>
  <c r="M64" i="54"/>
  <c r="K90" i="21"/>
  <c r="I114" i="32"/>
  <c r="J90" i="32"/>
  <c r="J114" i="32"/>
  <c r="K90" i="32"/>
  <c r="K114" i="32"/>
  <c r="L90" i="32"/>
  <c r="L114" i="32"/>
  <c r="M90" i="32"/>
  <c r="M114" i="32"/>
  <c r="N90" i="32"/>
  <c r="N114" i="32"/>
  <c r="O90" i="32"/>
  <c r="O114" i="32"/>
  <c r="P90" i="32"/>
  <c r="P114" i="32"/>
  <c r="Q90" i="32"/>
  <c r="Q114" i="32"/>
  <c r="R91" i="32"/>
  <c r="BC115" i="32"/>
  <c r="K58" i="54"/>
  <c r="N72" i="21"/>
  <c r="R84" i="32"/>
  <c r="BC108" i="32"/>
  <c r="BC106" i="32"/>
  <c r="R82" i="32"/>
  <c r="H107" i="32"/>
  <c r="I83" i="32"/>
  <c r="I107" i="32"/>
  <c r="J83" i="32"/>
  <c r="J107" i="32"/>
  <c r="K83" i="32"/>
  <c r="K107" i="32"/>
  <c r="L83" i="32"/>
  <c r="L107" i="32"/>
  <c r="M83" i="32"/>
  <c r="M107" i="32"/>
  <c r="N83" i="32"/>
  <c r="N107" i="32"/>
  <c r="O83" i="32"/>
  <c r="O107" i="32"/>
  <c r="P83" i="32"/>
  <c r="P107" i="32"/>
  <c r="Q83" i="32"/>
  <c r="Q107" i="32"/>
  <c r="F355" i="35"/>
  <c r="F356" i="35"/>
  <c r="F215" i="35"/>
  <c r="F359" i="35"/>
  <c r="K116" i="32"/>
  <c r="L92" i="32"/>
  <c r="L116" i="32"/>
  <c r="M92" i="32"/>
  <c r="M116" i="32"/>
  <c r="N92" i="32"/>
  <c r="N116" i="32"/>
  <c r="O92" i="32"/>
  <c r="O116" i="32"/>
  <c r="P92" i="32"/>
  <c r="P116" i="32"/>
  <c r="Q92" i="32"/>
  <c r="Q116" i="32"/>
  <c r="BC92" i="32"/>
  <c r="G236" i="35"/>
  <c r="F241" i="35"/>
  <c r="J36" i="54"/>
  <c r="K64" i="54"/>
  <c r="K92" i="54"/>
  <c r="I34" i="54"/>
  <c r="J62" i="54"/>
  <c r="R80" i="32"/>
  <c r="BC104" i="32"/>
  <c r="D106" i="35"/>
  <c r="E101" i="35"/>
  <c r="E106" i="35"/>
  <c r="E311" i="35"/>
  <c r="R88" i="32"/>
  <c r="BC112" i="32"/>
  <c r="R89" i="32"/>
  <c r="BC113" i="32"/>
  <c r="H153" i="34"/>
  <c r="G352" i="35"/>
  <c r="G356" i="35"/>
  <c r="L32" i="44"/>
  <c r="I16" i="54"/>
  <c r="L100" i="21"/>
  <c r="J90" i="21"/>
  <c r="BB90" i="21"/>
  <c r="E367" i="35"/>
  <c r="E43" i="34"/>
  <c r="E41" i="34"/>
  <c r="O20" i="55"/>
  <c r="O46" i="55"/>
  <c r="O72" i="55"/>
  <c r="O20" i="54"/>
  <c r="Q49" i="44"/>
  <c r="M47" i="54"/>
  <c r="N75" i="54"/>
  <c r="H102" i="32"/>
  <c r="AI13" i="13"/>
  <c r="I98" i="21"/>
  <c r="I42" i="21"/>
  <c r="J70" i="21"/>
  <c r="J13" i="13"/>
  <c r="BC89" i="32"/>
  <c r="D278" i="35"/>
  <c r="D279" i="35"/>
  <c r="D282" i="35"/>
  <c r="BC88" i="32"/>
  <c r="F33" i="55"/>
  <c r="F59" i="55"/>
  <c r="F7" i="54"/>
  <c r="G33" i="55"/>
  <c r="G59" i="55"/>
  <c r="G7" i="54"/>
  <c r="E341" i="35"/>
  <c r="E345" i="35"/>
  <c r="E183" i="35"/>
  <c r="E184" i="35"/>
  <c r="F184" i="35"/>
  <c r="F186" i="35"/>
  <c r="E343" i="35"/>
  <c r="E21" i="35"/>
  <c r="E22" i="35"/>
  <c r="E24" i="35"/>
  <c r="E275" i="35"/>
  <c r="AU13" i="13"/>
  <c r="G353" i="35"/>
  <c r="F98" i="21"/>
  <c r="I62" i="54"/>
  <c r="J101" i="54"/>
  <c r="D268" i="35"/>
  <c r="E263" i="35"/>
  <c r="E268" i="35"/>
  <c r="E377" i="35"/>
  <c r="AK13" i="13"/>
  <c r="D59" i="15"/>
  <c r="BC82" i="32"/>
  <c r="H80" i="33"/>
  <c r="I80" i="33"/>
  <c r="H35" i="54"/>
  <c r="I63" i="54"/>
  <c r="I91" i="54"/>
  <c r="BC80" i="32"/>
  <c r="H3" i="55"/>
  <c r="H29" i="55"/>
  <c r="H55" i="55"/>
  <c r="H81" i="55"/>
  <c r="H3" i="21"/>
  <c r="I35" i="21"/>
  <c r="F66" i="21"/>
  <c r="E66" i="21"/>
  <c r="E94" i="21"/>
  <c r="E48" i="54"/>
  <c r="F48" i="54"/>
  <c r="G111" i="32"/>
  <c r="H87" i="32"/>
  <c r="H111" i="32"/>
  <c r="I87" i="32"/>
  <c r="I111" i="32"/>
  <c r="J87" i="32"/>
  <c r="J111" i="32"/>
  <c r="K87" i="32"/>
  <c r="K111" i="32"/>
  <c r="L87" i="32"/>
  <c r="L111" i="32"/>
  <c r="M87" i="32"/>
  <c r="M111" i="32"/>
  <c r="N87" i="32"/>
  <c r="N111" i="32"/>
  <c r="O87" i="32"/>
  <c r="O111" i="32"/>
  <c r="P87" i="32"/>
  <c r="P111" i="32"/>
  <c r="Q87" i="32"/>
  <c r="Q111" i="32"/>
  <c r="E133" i="34"/>
  <c r="E134" i="34"/>
  <c r="E136" i="34"/>
  <c r="F132" i="34"/>
  <c r="E135" i="34"/>
  <c r="AJ88" i="31"/>
  <c r="AD63" i="11"/>
  <c r="AD13" i="13"/>
  <c r="H94" i="55"/>
  <c r="I94" i="55"/>
  <c r="J94" i="55"/>
  <c r="K94" i="55"/>
  <c r="L94" i="55"/>
  <c r="M94" i="55"/>
  <c r="N94" i="55"/>
  <c r="O94" i="55"/>
  <c r="P94" i="55"/>
  <c r="I75" i="33"/>
  <c r="J75" i="33"/>
  <c r="G50" i="54"/>
  <c r="I67" i="54"/>
  <c r="H39" i="54"/>
  <c r="J64" i="54"/>
  <c r="I36" i="54"/>
  <c r="E50" i="35"/>
  <c r="E48" i="35"/>
  <c r="E49" i="35"/>
  <c r="E51" i="35"/>
  <c r="E286" i="35"/>
  <c r="E287" i="35"/>
  <c r="G117" i="32"/>
  <c r="H93" i="32"/>
  <c r="H117" i="32"/>
  <c r="I93" i="32"/>
  <c r="I117" i="32"/>
  <c r="J93" i="32"/>
  <c r="J117" i="32"/>
  <c r="K93" i="32"/>
  <c r="K117" i="32"/>
  <c r="L93" i="32"/>
  <c r="L117" i="32"/>
  <c r="M93" i="32"/>
  <c r="M117" i="32"/>
  <c r="N93" i="32"/>
  <c r="N117" i="32"/>
  <c r="O93" i="32"/>
  <c r="O117" i="32"/>
  <c r="P93" i="32"/>
  <c r="P117" i="32"/>
  <c r="Q93" i="32"/>
  <c r="Q117" i="32"/>
  <c r="BC91" i="32"/>
  <c r="I12" i="55"/>
  <c r="I38" i="55"/>
  <c r="I64" i="55"/>
  <c r="I90" i="55"/>
  <c r="K41" i="44"/>
  <c r="I12" i="21"/>
  <c r="F23" i="54"/>
  <c r="F101" i="55"/>
  <c r="G101" i="55"/>
  <c r="H101" i="55"/>
  <c r="H15" i="54"/>
  <c r="I70" i="21"/>
  <c r="BB70" i="21"/>
  <c r="H98" i="21"/>
  <c r="G13" i="54"/>
  <c r="Z46" i="33"/>
  <c r="H13" i="13"/>
  <c r="E59" i="15"/>
  <c r="AW13" i="13"/>
  <c r="AL13" i="13"/>
  <c r="AS13" i="13"/>
  <c r="N98" i="55"/>
  <c r="O98" i="55"/>
  <c r="R70" i="32"/>
  <c r="S70" i="32"/>
  <c r="T70" i="32"/>
  <c r="U70" i="32"/>
  <c r="V70" i="32"/>
  <c r="W70" i="32"/>
  <c r="X70" i="32"/>
  <c r="Y70" i="32"/>
  <c r="Z70" i="32"/>
  <c r="AA70" i="32"/>
  <c r="AB70" i="32"/>
  <c r="AC70" i="32"/>
  <c r="BC70" i="32"/>
  <c r="M17" i="55"/>
  <c r="M43" i="55"/>
  <c r="M69" i="55"/>
  <c r="M17" i="54"/>
  <c r="O46" i="44"/>
  <c r="J8" i="55"/>
  <c r="J34" i="55"/>
  <c r="J60" i="55"/>
  <c r="J8" i="54"/>
  <c r="L37" i="44"/>
  <c r="I29" i="55"/>
  <c r="I55" i="55"/>
  <c r="I3" i="54"/>
  <c r="J36" i="21"/>
  <c r="H64" i="54"/>
  <c r="G88" i="21"/>
  <c r="F88" i="21"/>
  <c r="AE13" i="13"/>
  <c r="F91" i="55"/>
  <c r="G91" i="55"/>
  <c r="F13" i="54"/>
  <c r="D234" i="34"/>
  <c r="D19" i="24"/>
  <c r="D227" i="34"/>
  <c r="D225" i="34"/>
  <c r="D226" i="34"/>
  <c r="E226" i="34"/>
  <c r="E228" i="34"/>
  <c r="F224" i="34"/>
  <c r="F159" i="34"/>
  <c r="G155" i="34"/>
  <c r="F155" i="34"/>
  <c r="E159" i="34"/>
  <c r="F88" i="33"/>
  <c r="O13" i="13"/>
  <c r="Y13" i="13"/>
  <c r="C59" i="15"/>
  <c r="P13" i="13"/>
  <c r="E13" i="13"/>
  <c r="K101" i="54"/>
  <c r="L73" i="54"/>
  <c r="BD39" i="32"/>
  <c r="S48" i="32"/>
  <c r="I53" i="54"/>
  <c r="J81" i="54"/>
  <c r="J33" i="54"/>
  <c r="K61" i="54"/>
  <c r="G39" i="50"/>
  <c r="G45" i="50"/>
  <c r="I109" i="21"/>
  <c r="J109" i="21"/>
  <c r="H80" i="55"/>
  <c r="H54" i="55"/>
  <c r="H28" i="55"/>
  <c r="I61" i="34"/>
  <c r="K47" i="54"/>
  <c r="L75" i="54"/>
  <c r="F39" i="50"/>
  <c r="F45" i="50"/>
  <c r="I75" i="54"/>
  <c r="H47" i="54"/>
  <c r="I44" i="54"/>
  <c r="J72" i="54"/>
  <c r="F35" i="54"/>
  <c r="G63" i="54"/>
  <c r="F18" i="54"/>
  <c r="F96" i="55"/>
  <c r="G96" i="55"/>
  <c r="H96" i="55"/>
  <c r="I96" i="55"/>
  <c r="J96" i="55"/>
  <c r="K96" i="55"/>
  <c r="G47" i="54"/>
  <c r="H75" i="54"/>
  <c r="F51" i="54"/>
  <c r="G79" i="54"/>
  <c r="K38" i="13"/>
  <c r="L38" i="13"/>
  <c r="F110" i="34"/>
  <c r="F111" i="34"/>
  <c r="G111" i="34"/>
  <c r="G113" i="34"/>
  <c r="H109" i="34"/>
  <c r="F112" i="34"/>
  <c r="F36" i="54"/>
  <c r="G64" i="54"/>
  <c r="F5" i="54"/>
  <c r="F83" i="55"/>
  <c r="E8" i="54"/>
  <c r="E86" i="55"/>
  <c r="F86" i="55"/>
  <c r="G86" i="55"/>
  <c r="H86" i="55"/>
  <c r="I86" i="55"/>
  <c r="J86" i="55"/>
  <c r="F102" i="35"/>
  <c r="G179" i="34"/>
  <c r="F109" i="54"/>
  <c r="G30" i="21"/>
  <c r="E69" i="54"/>
  <c r="J17" i="54"/>
  <c r="E75" i="54"/>
  <c r="I19" i="55"/>
  <c r="I45" i="55"/>
  <c r="I71" i="55"/>
  <c r="D187" i="35"/>
  <c r="G110" i="32"/>
  <c r="H86" i="32"/>
  <c r="H110" i="32"/>
  <c r="I86" i="32"/>
  <c r="I110" i="32"/>
  <c r="J86" i="32"/>
  <c r="J110" i="32"/>
  <c r="K86" i="32"/>
  <c r="K110" i="32"/>
  <c r="L86" i="32"/>
  <c r="L110" i="32"/>
  <c r="M86" i="32"/>
  <c r="M110" i="32"/>
  <c r="N86" i="32"/>
  <c r="N110" i="32"/>
  <c r="O86" i="32"/>
  <c r="O110" i="32"/>
  <c r="P86" i="32"/>
  <c r="P110" i="32"/>
  <c r="Q86" i="32"/>
  <c r="Q110" i="32"/>
  <c r="H95" i="21"/>
  <c r="T88" i="31"/>
  <c r="N63" i="11"/>
  <c r="N13" i="13"/>
  <c r="AV88" i="31"/>
  <c r="AP63" i="11"/>
  <c r="D238" i="34"/>
  <c r="D38" i="13"/>
  <c r="G81" i="54"/>
  <c r="G109" i="54"/>
  <c r="C14" i="16"/>
  <c r="H83" i="33"/>
  <c r="I83" i="33"/>
  <c r="J53" i="32"/>
  <c r="I131" i="32"/>
  <c r="BE46" i="32"/>
  <c r="G78" i="33"/>
  <c r="I79" i="33"/>
  <c r="J42" i="44"/>
  <c r="H13" i="55"/>
  <c r="H39" i="55"/>
  <c r="H65" i="55"/>
  <c r="H13" i="54"/>
  <c r="H53" i="54"/>
  <c r="I63" i="21"/>
  <c r="E78" i="54"/>
  <c r="K48" i="44"/>
  <c r="BC84" i="32"/>
  <c r="G109" i="32"/>
  <c r="H85" i="32"/>
  <c r="F79" i="21"/>
  <c r="F330" i="35"/>
  <c r="F156" i="35"/>
  <c r="D41" i="34"/>
  <c r="AF88" i="31"/>
  <c r="Z63" i="11"/>
  <c r="Z13" i="13"/>
  <c r="W88" i="31"/>
  <c r="Q63" i="11"/>
  <c r="G38" i="13"/>
  <c r="G87" i="55"/>
  <c r="H87" i="55"/>
  <c r="I87" i="55"/>
  <c r="J87" i="55"/>
  <c r="K87" i="55"/>
  <c r="L87" i="55"/>
  <c r="M87" i="55"/>
  <c r="N87" i="55"/>
  <c r="O87" i="55"/>
  <c r="P87" i="55"/>
  <c r="F102" i="55"/>
  <c r="G102" i="55"/>
  <c r="H102" i="55"/>
  <c r="I102" i="55"/>
  <c r="E97" i="54"/>
  <c r="G118" i="32"/>
  <c r="H94" i="32"/>
  <c r="H118" i="32"/>
  <c r="I94" i="32"/>
  <c r="I118" i="32"/>
  <c r="J94" i="32"/>
  <c r="J118" i="32"/>
  <c r="K94" i="32"/>
  <c r="K118" i="32"/>
  <c r="L94" i="32"/>
  <c r="L118" i="32"/>
  <c r="M94" i="32"/>
  <c r="M118" i="32"/>
  <c r="N94" i="32"/>
  <c r="N118" i="32"/>
  <c r="O94" i="32"/>
  <c r="O118" i="32"/>
  <c r="P94" i="32"/>
  <c r="P118" i="32"/>
  <c r="Q94" i="32"/>
  <c r="Q118" i="32"/>
  <c r="Q88" i="31"/>
  <c r="K63" i="11"/>
  <c r="K13" i="13"/>
  <c r="AL88" i="31"/>
  <c r="AF63" i="11"/>
  <c r="AF13" i="13"/>
  <c r="AC88" i="31"/>
  <c r="W63" i="11"/>
  <c r="W13" i="13"/>
  <c r="J46" i="33"/>
  <c r="H104" i="55"/>
  <c r="I104" i="55"/>
  <c r="J104" i="55"/>
  <c r="K104" i="55"/>
  <c r="L104" i="55"/>
  <c r="K53" i="54"/>
  <c r="M48" i="32"/>
  <c r="AI46" i="33"/>
  <c r="C31" i="15"/>
  <c r="C30" i="15"/>
  <c r="K124" i="32"/>
  <c r="F29" i="11"/>
  <c r="F28" i="11"/>
  <c r="M30" i="11"/>
  <c r="F144" i="32"/>
  <c r="B32" i="11"/>
  <c r="B35" i="11"/>
  <c r="H74" i="33"/>
  <c r="J74" i="33"/>
  <c r="I74" i="33"/>
  <c r="O48" i="32"/>
  <c r="B41" i="11"/>
  <c r="G136" i="32"/>
  <c r="N48" i="32"/>
  <c r="AS48" i="32"/>
  <c r="I56" i="32"/>
  <c r="H48" i="32"/>
  <c r="H62" i="32"/>
  <c r="I62" i="32"/>
  <c r="J62" i="32"/>
  <c r="K62" i="32"/>
  <c r="L62" i="32"/>
  <c r="M62" i="32"/>
  <c r="N62" i="32"/>
  <c r="O62" i="32"/>
  <c r="P62" i="32"/>
  <c r="Q62" i="32"/>
  <c r="BC38" i="32"/>
  <c r="BE36" i="32"/>
  <c r="BE35" i="32"/>
  <c r="Y48" i="32"/>
  <c r="L89" i="21"/>
  <c r="M61" i="21"/>
  <c r="L33" i="21"/>
  <c r="AG88" i="31"/>
  <c r="AA63" i="11"/>
  <c r="AA13" i="13"/>
  <c r="K128" i="32"/>
  <c r="F33" i="11"/>
  <c r="K90" i="33"/>
  <c r="H89" i="33"/>
  <c r="I89" i="33"/>
  <c r="AR48" i="32"/>
  <c r="BF29" i="32"/>
  <c r="P48" i="32"/>
  <c r="BF34" i="32"/>
  <c r="BE39" i="32"/>
  <c r="BC43" i="32"/>
  <c r="K67" i="32"/>
  <c r="L67" i="32"/>
  <c r="M67" i="32"/>
  <c r="N67" i="32"/>
  <c r="O67" i="32"/>
  <c r="P67" i="32"/>
  <c r="Q67" i="32"/>
  <c r="L48" i="32"/>
  <c r="BE47" i="32"/>
  <c r="AN48" i="32"/>
  <c r="BF30" i="32"/>
  <c r="BA48" i="32"/>
  <c r="BD35" i="32"/>
  <c r="I64" i="32"/>
  <c r="J64" i="32"/>
  <c r="K64" i="32"/>
  <c r="L64" i="32"/>
  <c r="M64" i="32"/>
  <c r="N64" i="32"/>
  <c r="O64" i="32"/>
  <c r="P64" i="32"/>
  <c r="Q64" i="32"/>
  <c r="BE40" i="32"/>
  <c r="R48" i="32"/>
  <c r="BD32" i="32"/>
  <c r="BD48" i="32"/>
  <c r="AJ48" i="32"/>
  <c r="AW48" i="32"/>
  <c r="BF31" i="32"/>
  <c r="BF37" i="32"/>
  <c r="Q48" i="32"/>
  <c r="BF41" i="32"/>
  <c r="BF45" i="32"/>
  <c r="BD45" i="32"/>
  <c r="U48" i="32"/>
  <c r="BF44" i="32"/>
  <c r="K63" i="32"/>
  <c r="L63" i="32"/>
  <c r="M63" i="32"/>
  <c r="N63" i="32"/>
  <c r="O63" i="32"/>
  <c r="P63" i="32"/>
  <c r="Q63" i="32"/>
  <c r="BC40" i="32"/>
  <c r="F64" i="32"/>
  <c r="G64" i="32"/>
  <c r="H64" i="32"/>
  <c r="V48" i="32"/>
  <c r="BD37" i="32"/>
  <c r="BD44" i="32"/>
  <c r="AX48" i="32"/>
  <c r="F71" i="32"/>
  <c r="G71" i="32"/>
  <c r="H71" i="32"/>
  <c r="I71" i="32"/>
  <c r="J71" i="32"/>
  <c r="K71" i="32"/>
  <c r="L71" i="32"/>
  <c r="M71" i="32"/>
  <c r="N71" i="32"/>
  <c r="O71" i="32"/>
  <c r="P71" i="32"/>
  <c r="Q71" i="32"/>
  <c r="BC47" i="32"/>
  <c r="BC39" i="32"/>
  <c r="G60" i="32"/>
  <c r="H60" i="32"/>
  <c r="I60" i="32"/>
  <c r="J60" i="32"/>
  <c r="K60" i="32"/>
  <c r="L60" i="32"/>
  <c r="M60" i="32"/>
  <c r="N60" i="32"/>
  <c r="O60" i="32"/>
  <c r="P60" i="32"/>
  <c r="Q60" i="32"/>
  <c r="BC36" i="32"/>
  <c r="F61" i="32"/>
  <c r="G61" i="32"/>
  <c r="H61" i="32"/>
  <c r="I61" i="32"/>
  <c r="J61" i="32"/>
  <c r="K61" i="32"/>
  <c r="L61" i="32"/>
  <c r="M61" i="32"/>
  <c r="N61" i="32"/>
  <c r="O61" i="32"/>
  <c r="P61" i="32"/>
  <c r="Q61" i="32"/>
  <c r="BC37" i="32"/>
  <c r="G65" i="32"/>
  <c r="BC41" i="32"/>
  <c r="F57" i="32"/>
  <c r="BC33" i="32"/>
  <c r="H69" i="32"/>
  <c r="I69" i="32"/>
  <c r="J69" i="32"/>
  <c r="BC45" i="32"/>
  <c r="BF24" i="32"/>
  <c r="AH88" i="31"/>
  <c r="AB63" i="11"/>
  <c r="AB13" i="13"/>
  <c r="F100" i="55"/>
  <c r="G100" i="55"/>
  <c r="H100" i="55"/>
  <c r="I100" i="55"/>
  <c r="J100" i="55"/>
  <c r="K100" i="55"/>
  <c r="L65" i="54"/>
  <c r="K93" i="54"/>
  <c r="J138" i="32"/>
  <c r="E43" i="11"/>
  <c r="D34" i="11"/>
  <c r="D32" i="11"/>
  <c r="I129" i="32"/>
  <c r="F73" i="33"/>
  <c r="H81" i="33"/>
  <c r="I81" i="33"/>
  <c r="X48" i="32"/>
  <c r="L68" i="32"/>
  <c r="M68" i="32"/>
  <c r="N68" i="32"/>
  <c r="O68" i="32"/>
  <c r="P68" i="32"/>
  <c r="Q68" i="32"/>
  <c r="BC44" i="32"/>
  <c r="BE29" i="32"/>
  <c r="BC35" i="32"/>
  <c r="K59" i="32"/>
  <c r="L59" i="32"/>
  <c r="M59" i="32"/>
  <c r="N59" i="32"/>
  <c r="O59" i="32"/>
  <c r="P59" i="32"/>
  <c r="Q59" i="32"/>
  <c r="J90" i="33"/>
  <c r="H82" i="33"/>
  <c r="AS126" i="32"/>
  <c r="N141" i="32"/>
  <c r="AJ126" i="32"/>
  <c r="AM141" i="32"/>
  <c r="AD126" i="32"/>
  <c r="AF126" i="32"/>
  <c r="M141" i="32"/>
  <c r="U126" i="32"/>
  <c r="H141" i="32"/>
  <c r="AU126" i="32"/>
  <c r="I141" i="32"/>
  <c r="AB126" i="32"/>
  <c r="AR141" i="32"/>
  <c r="H131" i="32"/>
  <c r="D36" i="11"/>
  <c r="D35" i="11"/>
  <c r="AW126" i="32"/>
  <c r="AB141" i="32"/>
  <c r="O126" i="32"/>
  <c r="F132" i="32"/>
  <c r="B37" i="11"/>
  <c r="AH126" i="32"/>
  <c r="M126" i="32"/>
  <c r="AJ141" i="32"/>
  <c r="AA141" i="32"/>
  <c r="AE141" i="32"/>
  <c r="V141" i="32"/>
  <c r="I77" i="33"/>
  <c r="I86" i="33"/>
  <c r="T48" i="32"/>
  <c r="BD43" i="32"/>
  <c r="BD36" i="32"/>
  <c r="BD34" i="32"/>
  <c r="BC46" i="32"/>
  <c r="AI48" i="32"/>
  <c r="BC29" i="32"/>
  <c r="L6" i="55"/>
  <c r="L32" i="55"/>
  <c r="L58" i="55"/>
  <c r="L6" i="54"/>
  <c r="N35" i="44"/>
  <c r="AG141" i="32"/>
  <c r="AO126" i="32"/>
  <c r="AO141" i="32"/>
  <c r="AE126" i="32"/>
  <c r="AU141" i="32"/>
  <c r="T126" i="32"/>
  <c r="H126" i="32"/>
  <c r="AA126" i="32"/>
  <c r="O141" i="32"/>
  <c r="AH141" i="32"/>
  <c r="S126" i="32"/>
  <c r="AD141" i="32"/>
  <c r="AI126" i="32"/>
  <c r="L141" i="32"/>
  <c r="AQ141" i="32"/>
  <c r="W141" i="32"/>
  <c r="W126" i="32"/>
  <c r="X126" i="32"/>
  <c r="BA126" i="32"/>
  <c r="J126" i="32"/>
  <c r="R126" i="32"/>
  <c r="K126" i="32"/>
  <c r="AT141" i="32"/>
  <c r="T141" i="32"/>
  <c r="BC32" i="32"/>
  <c r="H65" i="32"/>
  <c r="I65" i="32"/>
  <c r="J65" i="32"/>
  <c r="K65" i="32"/>
  <c r="L65" i="32"/>
  <c r="M65" i="32"/>
  <c r="N65" i="32"/>
  <c r="O65" i="32"/>
  <c r="P65" i="32"/>
  <c r="Q65" i="32"/>
  <c r="AC48" i="32"/>
  <c r="BE31" i="32"/>
  <c r="BD38" i="32"/>
  <c r="Z48" i="32"/>
  <c r="BD42" i="32"/>
  <c r="G48" i="32"/>
  <c r="G148" i="32"/>
  <c r="C9" i="36"/>
  <c r="BE33" i="32"/>
  <c r="AD48" i="32"/>
  <c r="BC42" i="32"/>
  <c r="BF46" i="32"/>
  <c r="AL48" i="32"/>
  <c r="O26" i="55"/>
  <c r="O52" i="55"/>
  <c r="O78" i="55"/>
  <c r="Q55" i="44"/>
  <c r="O26" i="21"/>
  <c r="AV48" i="32"/>
  <c r="AM48" i="32"/>
  <c r="BE44" i="32"/>
  <c r="BD47" i="32"/>
  <c r="K69" i="32"/>
  <c r="L69" i="32"/>
  <c r="M69" i="32"/>
  <c r="N69" i="32"/>
  <c r="O69" i="32"/>
  <c r="P69" i="32"/>
  <c r="Q69" i="32"/>
  <c r="BE45" i="32"/>
  <c r="BE37" i="32"/>
  <c r="J66" i="32"/>
  <c r="K66" i="32"/>
  <c r="L66" i="32"/>
  <c r="M66" i="32"/>
  <c r="N66" i="32"/>
  <c r="O66" i="32"/>
  <c r="P66" i="32"/>
  <c r="Q66" i="32"/>
  <c r="BF39" i="32"/>
  <c r="BF38" i="32"/>
  <c r="AP48" i="32"/>
  <c r="F18" i="34"/>
  <c r="T82" i="11"/>
  <c r="S41" i="13"/>
  <c r="L48" i="55"/>
  <c r="L74" i="55"/>
  <c r="L22" i="54"/>
  <c r="L18" i="54"/>
  <c r="N81" i="21"/>
  <c r="N39" i="44"/>
  <c r="L10" i="21"/>
  <c r="L18" i="55"/>
  <c r="L44" i="55"/>
  <c r="L70" i="55"/>
  <c r="N47" i="44"/>
  <c r="K53" i="21"/>
  <c r="K109" i="21"/>
  <c r="L81" i="21"/>
  <c r="F20" i="34"/>
  <c r="P51" i="44"/>
  <c r="N22" i="21"/>
  <c r="N22" i="55"/>
  <c r="N48" i="55"/>
  <c r="N74" i="55"/>
  <c r="M81" i="54"/>
  <c r="K93" i="21"/>
  <c r="K22" i="54"/>
  <c r="I33" i="54"/>
  <c r="I89" i="54"/>
  <c r="N53" i="21"/>
  <c r="N109" i="21"/>
  <c r="M26" i="55"/>
  <c r="M52" i="55"/>
  <c r="M78" i="55"/>
  <c r="M26" i="54"/>
  <c r="L65" i="21"/>
  <c r="K89" i="21"/>
  <c r="H7" i="36"/>
  <c r="I152" i="34"/>
  <c r="N90" i="31"/>
  <c r="L28" i="32"/>
  <c r="L52" i="32"/>
  <c r="K49" i="33"/>
  <c r="K2" i="21"/>
  <c r="I60" i="34"/>
  <c r="I124" i="35"/>
  <c r="I232" i="35"/>
  <c r="K29" i="21"/>
  <c r="I259" i="35"/>
  <c r="L3" i="44"/>
  <c r="L31" i="44"/>
  <c r="I97" i="35"/>
  <c r="K4" i="33"/>
  <c r="I25" i="25"/>
  <c r="J26" i="54"/>
  <c r="J73" i="21"/>
  <c r="K101" i="21"/>
  <c r="I101" i="21"/>
  <c r="G39" i="54"/>
  <c r="H67" i="54"/>
  <c r="I65" i="54"/>
  <c r="J93" i="54"/>
  <c r="H37" i="54"/>
  <c r="L47" i="54"/>
  <c r="M75" i="54"/>
  <c r="F52" i="54"/>
  <c r="G80" i="54"/>
  <c r="E66" i="34"/>
  <c r="E64" i="34"/>
  <c r="E65" i="34"/>
  <c r="E67" i="34"/>
  <c r="F63" i="34"/>
  <c r="F89" i="34"/>
  <c r="F87" i="34"/>
  <c r="F88" i="34"/>
  <c r="F80" i="55"/>
  <c r="F54" i="55"/>
  <c r="F28" i="55"/>
  <c r="F95" i="55"/>
  <c r="E80" i="54"/>
  <c r="E108" i="54"/>
  <c r="F80" i="54"/>
  <c r="D39" i="50"/>
  <c r="D45" i="50"/>
  <c r="F103" i="55"/>
  <c r="G103" i="55"/>
  <c r="H103" i="55"/>
  <c r="E85" i="55"/>
  <c r="E7" i="54"/>
  <c r="I198" i="34"/>
  <c r="N24" i="31"/>
  <c r="I129" i="34"/>
  <c r="I2" i="24"/>
  <c r="M11" i="17"/>
  <c r="K26" i="33"/>
  <c r="I77" i="27"/>
  <c r="I15" i="25"/>
  <c r="H52" i="28"/>
  <c r="I2" i="11"/>
  <c r="I191" i="27"/>
  <c r="K57" i="54"/>
  <c r="H33" i="28"/>
  <c r="I175" i="34"/>
  <c r="F84" i="55"/>
  <c r="G84" i="55"/>
  <c r="H84" i="55"/>
  <c r="I84" i="55"/>
  <c r="J84" i="55"/>
  <c r="K84" i="55"/>
  <c r="L84" i="55"/>
  <c r="F6" i="54"/>
  <c r="H32" i="54"/>
  <c r="I60" i="54"/>
  <c r="F47" i="54"/>
  <c r="G75" i="54"/>
  <c r="G103" i="54"/>
  <c r="G52" i="54"/>
  <c r="G108" i="54"/>
  <c r="H80" i="54"/>
  <c r="G43" i="34"/>
  <c r="G41" i="34"/>
  <c r="E40" i="54"/>
  <c r="F30" i="54"/>
  <c r="G58" i="54"/>
  <c r="G45" i="54"/>
  <c r="H73" i="54"/>
  <c r="I101" i="54"/>
  <c r="H22" i="54"/>
  <c r="G37" i="54"/>
  <c r="G93" i="54"/>
  <c r="D160" i="35"/>
  <c r="E160" i="35"/>
  <c r="E333" i="35"/>
  <c r="E155" i="35"/>
  <c r="E89" i="55"/>
  <c r="F89" i="55"/>
  <c r="E11" i="54"/>
  <c r="G91" i="21"/>
  <c r="G89" i="21"/>
  <c r="F69" i="21"/>
  <c r="E97" i="21"/>
  <c r="E58" i="54"/>
  <c r="F86" i="54"/>
  <c r="D181" i="34"/>
  <c r="D179" i="34"/>
  <c r="D180" i="34"/>
  <c r="E180" i="34"/>
  <c r="E182" i="34"/>
  <c r="F178" i="34"/>
  <c r="J17" i="35"/>
  <c r="I20" i="35"/>
  <c r="E204" i="34"/>
  <c r="E202" i="34"/>
  <c r="D204" i="34"/>
  <c r="D202" i="34"/>
  <c r="D203" i="34"/>
  <c r="G86" i="34"/>
  <c r="H84" i="34"/>
  <c r="G125" i="35"/>
  <c r="F128" i="35"/>
  <c r="G199" i="34"/>
  <c r="F205" i="34"/>
  <c r="C18" i="13"/>
  <c r="X49" i="27"/>
  <c r="D55" i="27"/>
  <c r="AI59" i="27"/>
  <c r="O55" i="27"/>
  <c r="L102" i="27"/>
  <c r="D52" i="27"/>
  <c r="G49" i="27"/>
  <c r="L39" i="27"/>
  <c r="L55" i="27"/>
  <c r="S111" i="27"/>
  <c r="S117" i="27"/>
  <c r="W66" i="31"/>
  <c r="R11" i="25"/>
  <c r="AP66" i="31"/>
  <c r="AK11" i="25"/>
  <c r="I83" i="31"/>
  <c r="I88" i="31"/>
  <c r="C63" i="11"/>
  <c r="AB36" i="33"/>
  <c r="Q36" i="33"/>
  <c r="H111" i="27"/>
  <c r="H117" i="27"/>
  <c r="BD12" i="32"/>
  <c r="BD13" i="32"/>
  <c r="AH43" i="13"/>
  <c r="D43" i="18"/>
  <c r="AG18" i="13"/>
  <c r="D18" i="18"/>
  <c r="E18" i="13"/>
  <c r="D39" i="27"/>
  <c r="G55" i="27"/>
  <c r="U66" i="31"/>
  <c r="P11" i="25"/>
  <c r="E71" i="35"/>
  <c r="D74" i="35"/>
  <c r="T43" i="13"/>
  <c r="C43" i="18"/>
  <c r="AI18" i="13"/>
  <c r="D111" i="27"/>
  <c r="D117" i="27"/>
  <c r="AJ111" i="27"/>
  <c r="AJ121" i="27"/>
  <c r="J164" i="27"/>
  <c r="J182" i="27"/>
  <c r="BD16" i="32"/>
  <c r="D128" i="35"/>
  <c r="C388" i="35"/>
  <c r="C389" i="35"/>
  <c r="BD9" i="32"/>
  <c r="D13" i="54"/>
  <c r="D13" i="21"/>
  <c r="G40" i="21"/>
  <c r="B42" i="44"/>
  <c r="I33" i="44"/>
  <c r="G4" i="21"/>
  <c r="F79" i="32"/>
  <c r="F31" i="32"/>
  <c r="C312" i="35"/>
  <c r="AQ18" i="13"/>
  <c r="E18" i="18"/>
  <c r="AV18" i="13"/>
  <c r="AX21" i="36"/>
  <c r="BE24" i="33"/>
  <c r="J52" i="44"/>
  <c r="H23" i="21"/>
  <c r="D45" i="27"/>
  <c r="E40" i="21"/>
  <c r="G17" i="55"/>
  <c r="G43" i="55"/>
  <c r="G69" i="55"/>
  <c r="G17" i="54"/>
  <c r="F17" i="55"/>
  <c r="F43" i="55"/>
  <c r="F69" i="55"/>
  <c r="F17" i="54"/>
  <c r="K53" i="44"/>
  <c r="I24" i="21"/>
  <c r="M34" i="44"/>
  <c r="K5" i="21"/>
  <c r="C33" i="59"/>
  <c r="D31" i="59"/>
  <c r="C20" i="24"/>
  <c r="G18" i="17"/>
  <c r="D19" i="54"/>
  <c r="H46" i="54"/>
  <c r="D19" i="21"/>
  <c r="B48" i="44"/>
  <c r="D16" i="54"/>
  <c r="D16" i="21"/>
  <c r="X43" i="21"/>
  <c r="B45" i="44"/>
  <c r="H43" i="44"/>
  <c r="F14" i="21"/>
  <c r="H40" i="44"/>
  <c r="F11" i="21"/>
  <c r="H36" i="13"/>
  <c r="F50" i="21"/>
  <c r="D22" i="54"/>
  <c r="E49" i="54"/>
  <c r="D22" i="21"/>
  <c r="J54" i="44"/>
  <c r="H25" i="21"/>
  <c r="K50" i="44"/>
  <c r="I21" i="21"/>
  <c r="C14" i="12"/>
  <c r="C18" i="37"/>
  <c r="AI14" i="12"/>
  <c r="AI18" i="37"/>
  <c r="S14" i="12"/>
  <c r="S18" i="37"/>
  <c r="G24" i="21"/>
  <c r="G21" i="21"/>
  <c r="J20" i="21"/>
  <c r="D20" i="21"/>
  <c r="H9" i="21"/>
  <c r="E15" i="55"/>
  <c r="O20" i="11"/>
  <c r="AU14" i="12"/>
  <c r="AU18" i="37"/>
  <c r="AM14" i="12"/>
  <c r="AM18" i="37"/>
  <c r="AE14" i="12"/>
  <c r="AE18" i="37"/>
  <c r="W14" i="12"/>
  <c r="W18" i="37"/>
  <c r="O14" i="12"/>
  <c r="O18" i="37"/>
  <c r="G14" i="12"/>
  <c r="G18" i="37"/>
  <c r="F19" i="21"/>
  <c r="AQ14" i="12"/>
  <c r="AQ18" i="37"/>
  <c r="AA14" i="12"/>
  <c r="AA18" i="37"/>
  <c r="K14" i="12"/>
  <c r="K18" i="37"/>
  <c r="BC71" i="32"/>
  <c r="R71" i="32"/>
  <c r="S71" i="32"/>
  <c r="T71" i="32"/>
  <c r="U71" i="32"/>
  <c r="V71" i="32"/>
  <c r="W71" i="32"/>
  <c r="X71" i="32"/>
  <c r="Y71" i="32"/>
  <c r="Z71" i="32"/>
  <c r="AA71" i="32"/>
  <c r="AB71" i="32"/>
  <c r="AC71" i="32"/>
  <c r="AE90" i="54"/>
  <c r="O209" i="27"/>
  <c r="H68" i="21"/>
  <c r="G86" i="54"/>
  <c r="BC67" i="32"/>
  <c r="R67" i="32"/>
  <c r="S67" i="32"/>
  <c r="T67" i="32"/>
  <c r="U67" i="32"/>
  <c r="V67" i="32"/>
  <c r="W67" i="32"/>
  <c r="X67" i="32"/>
  <c r="Y67" i="32"/>
  <c r="Z67" i="32"/>
  <c r="AA67" i="32"/>
  <c r="AB67" i="32"/>
  <c r="AC67" i="32"/>
  <c r="F227" i="34"/>
  <c r="F225" i="34"/>
  <c r="F226" i="34"/>
  <c r="G226" i="34"/>
  <c r="G228" i="34"/>
  <c r="H224" i="34"/>
  <c r="F181" i="34"/>
  <c r="F179" i="34"/>
  <c r="F180" i="34"/>
  <c r="G180" i="34"/>
  <c r="G182" i="34"/>
  <c r="H178" i="34"/>
  <c r="BC66" i="32"/>
  <c r="R66" i="32"/>
  <c r="S66" i="32"/>
  <c r="T66" i="32"/>
  <c r="U66" i="32"/>
  <c r="V66" i="32"/>
  <c r="W66" i="32"/>
  <c r="X66" i="32"/>
  <c r="Y66" i="32"/>
  <c r="Z66" i="32"/>
  <c r="AA66" i="32"/>
  <c r="AB66" i="32"/>
  <c r="AC66" i="32"/>
  <c r="J89" i="54"/>
  <c r="E235" i="34"/>
  <c r="L33" i="54"/>
  <c r="M61" i="54"/>
  <c r="R68" i="32"/>
  <c r="S68" i="32"/>
  <c r="T68" i="32"/>
  <c r="U68" i="32"/>
  <c r="V68" i="32"/>
  <c r="W68" i="32"/>
  <c r="X68" i="32"/>
  <c r="Y68" i="32"/>
  <c r="Z68" i="32"/>
  <c r="AA68" i="32"/>
  <c r="AB68" i="32"/>
  <c r="AC68" i="32"/>
  <c r="BC68" i="32"/>
  <c r="I30" i="54"/>
  <c r="J58" i="54"/>
  <c r="N103" i="54"/>
  <c r="J90" i="54"/>
  <c r="K90" i="54"/>
  <c r="V90" i="54"/>
  <c r="Y92" i="54"/>
  <c r="X92" i="54"/>
  <c r="AC90" i="54"/>
  <c r="AD90" i="54"/>
  <c r="AC98" i="54"/>
  <c r="I40" i="12"/>
  <c r="C13" i="13"/>
  <c r="D13" i="13"/>
  <c r="BC69" i="32"/>
  <c r="R69" i="32"/>
  <c r="S69" i="32"/>
  <c r="T69" i="32"/>
  <c r="U69" i="32"/>
  <c r="V69" i="32"/>
  <c r="W69" i="32"/>
  <c r="X69" i="32"/>
  <c r="Y69" i="32"/>
  <c r="Z69" i="32"/>
  <c r="AA69" i="32"/>
  <c r="AB69" i="32"/>
  <c r="AC69" i="32"/>
  <c r="BC62" i="32"/>
  <c r="R62" i="32"/>
  <c r="S62" i="32"/>
  <c r="T62" i="32"/>
  <c r="U62" i="32"/>
  <c r="V62" i="32"/>
  <c r="W62" i="32"/>
  <c r="X62" i="32"/>
  <c r="Y62" i="32"/>
  <c r="Z62" i="32"/>
  <c r="AA62" i="32"/>
  <c r="AB62" i="32"/>
  <c r="AC62" i="32"/>
  <c r="AF92" i="54"/>
  <c r="AE92" i="54"/>
  <c r="Y71" i="21"/>
  <c r="BB81" i="21"/>
  <c r="R60" i="32"/>
  <c r="S60" i="32"/>
  <c r="T60" i="32"/>
  <c r="U60" i="32"/>
  <c r="V60" i="32"/>
  <c r="W60" i="32"/>
  <c r="X60" i="32"/>
  <c r="Y60" i="32"/>
  <c r="Z60" i="32"/>
  <c r="AA60" i="32"/>
  <c r="AB60" i="32"/>
  <c r="AC60" i="32"/>
  <c r="BC60" i="32"/>
  <c r="E52" i="35"/>
  <c r="F47" i="35"/>
  <c r="AK90" i="54"/>
  <c r="E203" i="34"/>
  <c r="E205" i="34"/>
  <c r="F201" i="34"/>
  <c r="C79" i="11"/>
  <c r="C47" i="12"/>
  <c r="D33" i="59"/>
  <c r="E31" i="59"/>
  <c r="I88" i="54"/>
  <c r="J88" i="54"/>
  <c r="M53" i="54"/>
  <c r="M109" i="54"/>
  <c r="N81" i="54"/>
  <c r="R65" i="32"/>
  <c r="S65" i="32"/>
  <c r="T65" i="32"/>
  <c r="U65" i="32"/>
  <c r="V65" i="32"/>
  <c r="W65" i="32"/>
  <c r="X65" i="32"/>
  <c r="Y65" i="32"/>
  <c r="Z65" i="32"/>
  <c r="AA65" i="32"/>
  <c r="AB65" i="32"/>
  <c r="AC65" i="32"/>
  <c r="BC65" i="32"/>
  <c r="BC61" i="32"/>
  <c r="R61" i="32"/>
  <c r="S61" i="32"/>
  <c r="T61" i="32"/>
  <c r="U61" i="32"/>
  <c r="V61" i="32"/>
  <c r="W61" i="32"/>
  <c r="X61" i="32"/>
  <c r="Y61" i="32"/>
  <c r="Z61" i="32"/>
  <c r="AA61" i="32"/>
  <c r="AB61" i="32"/>
  <c r="AC61" i="32"/>
  <c r="G92" i="54"/>
  <c r="H103" i="54"/>
  <c r="G158" i="34"/>
  <c r="G156" i="34"/>
  <c r="L92" i="54"/>
  <c r="AI90" i="54"/>
  <c r="G51" i="21"/>
  <c r="H79" i="21"/>
  <c r="G24" i="54"/>
  <c r="H49" i="21"/>
  <c r="G49" i="21"/>
  <c r="I49" i="21"/>
  <c r="E49" i="21"/>
  <c r="J49" i="21"/>
  <c r="K49" i="21"/>
  <c r="L49" i="21"/>
  <c r="F49" i="21"/>
  <c r="E161" i="35"/>
  <c r="E337" i="35"/>
  <c r="E332" i="35"/>
  <c r="E158" i="35"/>
  <c r="E156" i="35"/>
  <c r="E157" i="35"/>
  <c r="F157" i="35"/>
  <c r="F159" i="35"/>
  <c r="E330" i="35"/>
  <c r="E334" i="35"/>
  <c r="E331" i="35"/>
  <c r="J20" i="54"/>
  <c r="J47" i="21"/>
  <c r="K75" i="21"/>
  <c r="H25" i="54"/>
  <c r="H52" i="21"/>
  <c r="H108" i="21"/>
  <c r="I80" i="21"/>
  <c r="F41" i="21"/>
  <c r="F97" i="21"/>
  <c r="G69" i="21"/>
  <c r="F14" i="54"/>
  <c r="E43" i="54"/>
  <c r="J43" i="54"/>
  <c r="K43" i="54"/>
  <c r="L43" i="54"/>
  <c r="M43" i="54"/>
  <c r="O43" i="54"/>
  <c r="U43" i="54"/>
  <c r="P43" i="54"/>
  <c r="R43" i="54"/>
  <c r="X43" i="54"/>
  <c r="V43" i="54"/>
  <c r="AG43" i="54"/>
  <c r="AF43" i="54"/>
  <c r="AH43" i="54"/>
  <c r="N34" i="44"/>
  <c r="L5" i="21"/>
  <c r="L5" i="55"/>
  <c r="L31" i="55"/>
  <c r="L57" i="55"/>
  <c r="I84" i="34"/>
  <c r="G74" i="21"/>
  <c r="F46" i="21"/>
  <c r="F19" i="54"/>
  <c r="E41" i="55"/>
  <c r="E67" i="55"/>
  <c r="F41" i="55"/>
  <c r="F67" i="55"/>
  <c r="F15" i="54"/>
  <c r="G21" i="54"/>
  <c r="G48" i="21"/>
  <c r="G104" i="21"/>
  <c r="H76" i="21"/>
  <c r="K54" i="44"/>
  <c r="I25" i="21"/>
  <c r="I25" i="55"/>
  <c r="I51" i="55"/>
  <c r="I77" i="55"/>
  <c r="I103" i="55"/>
  <c r="I43" i="44"/>
  <c r="G14" i="21"/>
  <c r="G14" i="55"/>
  <c r="G40" i="55"/>
  <c r="G66" i="55"/>
  <c r="G92" i="55"/>
  <c r="J79" i="21"/>
  <c r="I51" i="21"/>
  <c r="I24" i="54"/>
  <c r="F68" i="21"/>
  <c r="E68" i="21"/>
  <c r="E54" i="21"/>
  <c r="C6" i="25"/>
  <c r="C5" i="25"/>
  <c r="J33" i="44"/>
  <c r="H4" i="21"/>
  <c r="H4" i="55"/>
  <c r="H30" i="55"/>
  <c r="H56" i="55"/>
  <c r="H82" i="55"/>
  <c r="BD24" i="32"/>
  <c r="D297" i="35"/>
  <c r="D299" i="35"/>
  <c r="D77" i="35"/>
  <c r="D75" i="35"/>
  <c r="D76" i="35"/>
  <c r="D78" i="35"/>
  <c r="D298" i="35"/>
  <c r="B18" i="18"/>
  <c r="H199" i="34"/>
  <c r="G201" i="34"/>
  <c r="G89" i="34"/>
  <c r="G87" i="34"/>
  <c r="G88" i="34"/>
  <c r="G90" i="34"/>
  <c r="H86" i="34"/>
  <c r="E86" i="54"/>
  <c r="H65" i="54"/>
  <c r="E68" i="54"/>
  <c r="F33" i="54"/>
  <c r="F85" i="55"/>
  <c r="G85" i="55"/>
  <c r="H85" i="55"/>
  <c r="I85" i="55"/>
  <c r="J85" i="55"/>
  <c r="K85" i="55"/>
  <c r="L85" i="55"/>
  <c r="M85" i="55"/>
  <c r="N85" i="55"/>
  <c r="O85" i="55"/>
  <c r="P85" i="55"/>
  <c r="H93" i="54"/>
  <c r="J61" i="54"/>
  <c r="O81" i="21"/>
  <c r="M10" i="21"/>
  <c r="M10" i="55"/>
  <c r="M36" i="55"/>
  <c r="M62" i="55"/>
  <c r="M88" i="55"/>
  <c r="O39" i="44"/>
  <c r="L49" i="54"/>
  <c r="M77" i="54"/>
  <c r="T41" i="13"/>
  <c r="U82" i="11"/>
  <c r="G31" i="11"/>
  <c r="G30" i="11"/>
  <c r="AW31" i="11"/>
  <c r="O31" i="11"/>
  <c r="O30" i="11"/>
  <c r="D31" i="11"/>
  <c r="D30" i="11"/>
  <c r="D27" i="11"/>
  <c r="AF31" i="11"/>
  <c r="AF30" i="11"/>
  <c r="L90" i="33"/>
  <c r="M90" i="33"/>
  <c r="J81" i="33"/>
  <c r="K81" i="33"/>
  <c r="F43" i="11"/>
  <c r="K138" i="32"/>
  <c r="J56" i="32"/>
  <c r="I132" i="32"/>
  <c r="E37" i="11"/>
  <c r="H136" i="32"/>
  <c r="C41" i="11"/>
  <c r="B27" i="11"/>
  <c r="L124" i="32"/>
  <c r="G29" i="11"/>
  <c r="G28" i="11"/>
  <c r="J102" i="55"/>
  <c r="H78" i="33"/>
  <c r="I78" i="33"/>
  <c r="BC86" i="32"/>
  <c r="E103" i="54"/>
  <c r="H109" i="54"/>
  <c r="F32" i="54"/>
  <c r="G60" i="54"/>
  <c r="G49" i="54"/>
  <c r="F45" i="54"/>
  <c r="G73" i="54"/>
  <c r="F101" i="54"/>
  <c r="J61" i="34"/>
  <c r="I49" i="54"/>
  <c r="X13" i="13"/>
  <c r="H43" i="54"/>
  <c r="AC13" i="13"/>
  <c r="D13" i="18"/>
  <c r="I95" i="21"/>
  <c r="I12" i="54"/>
  <c r="I39" i="21"/>
  <c r="J67" i="21"/>
  <c r="BC93" i="32"/>
  <c r="H78" i="54"/>
  <c r="I81" i="54"/>
  <c r="G76" i="54"/>
  <c r="I81" i="55"/>
  <c r="AG13" i="13"/>
  <c r="G62" i="54"/>
  <c r="F34" i="54"/>
  <c r="M32" i="44"/>
  <c r="K3" i="21"/>
  <c r="K3" i="55"/>
  <c r="K29" i="55"/>
  <c r="K55" i="55"/>
  <c r="R104" i="32"/>
  <c r="S80" i="32"/>
  <c r="S104" i="32"/>
  <c r="T80" i="32"/>
  <c r="T104" i="32"/>
  <c r="U80" i="32"/>
  <c r="U104" i="32"/>
  <c r="V80" i="32"/>
  <c r="V104" i="32"/>
  <c r="W80" i="32"/>
  <c r="W104" i="32"/>
  <c r="X80" i="32"/>
  <c r="X104" i="32"/>
  <c r="Y80" i="32"/>
  <c r="Y104" i="32"/>
  <c r="Z80" i="32"/>
  <c r="Z104" i="32"/>
  <c r="AA80" i="32"/>
  <c r="AA104" i="32"/>
  <c r="AB80" i="32"/>
  <c r="AB104" i="32"/>
  <c r="AC80" i="32"/>
  <c r="AC104" i="32"/>
  <c r="BD80" i="32"/>
  <c r="R106" i="32"/>
  <c r="S82" i="32"/>
  <c r="S106" i="32"/>
  <c r="T82" i="32"/>
  <c r="T106" i="32"/>
  <c r="U82" i="32"/>
  <c r="U106" i="32"/>
  <c r="V82" i="32"/>
  <c r="V106" i="32"/>
  <c r="W82" i="32"/>
  <c r="W106" i="32"/>
  <c r="X82" i="32"/>
  <c r="X106" i="32"/>
  <c r="Y82" i="32"/>
  <c r="Y106" i="32"/>
  <c r="Z82" i="32"/>
  <c r="Z106" i="32"/>
  <c r="AA82" i="32"/>
  <c r="AA106" i="32"/>
  <c r="AB82" i="32"/>
  <c r="AB106" i="32"/>
  <c r="AC82" i="32"/>
  <c r="AC106" i="32"/>
  <c r="BD81" i="32"/>
  <c r="R85" i="33"/>
  <c r="S85" i="33"/>
  <c r="T85" i="33"/>
  <c r="U85" i="33"/>
  <c r="I354" i="35"/>
  <c r="I353" i="35"/>
  <c r="I352" i="35"/>
  <c r="I212" i="35"/>
  <c r="I210" i="35"/>
  <c r="I211" i="35"/>
  <c r="I213" i="35"/>
  <c r="R90" i="21"/>
  <c r="Q90" i="21"/>
  <c r="S90" i="54"/>
  <c r="U90" i="54"/>
  <c r="W62" i="54"/>
  <c r="S43" i="54"/>
  <c r="T70" i="54"/>
  <c r="BC36" i="54"/>
  <c r="U64" i="54"/>
  <c r="U92" i="54"/>
  <c r="AA70" i="54"/>
  <c r="AB98" i="54"/>
  <c r="Y98" i="54"/>
  <c r="AE70" i="54"/>
  <c r="AF98" i="54"/>
  <c r="AG70" i="54"/>
  <c r="AE43" i="54"/>
  <c r="AG90" i="54"/>
  <c r="AH92" i="54"/>
  <c r="AL42" i="54"/>
  <c r="AL98" i="54"/>
  <c r="AM70" i="54"/>
  <c r="AO7" i="54"/>
  <c r="AO34" i="21"/>
  <c r="AP92" i="21"/>
  <c r="AJ98" i="54"/>
  <c r="AL90" i="54"/>
  <c r="AN70" i="21"/>
  <c r="AM98" i="21"/>
  <c r="AM42" i="21"/>
  <c r="AM15" i="54"/>
  <c r="AS36" i="21"/>
  <c r="AT64" i="21"/>
  <c r="AS9" i="54"/>
  <c r="AJ62" i="54"/>
  <c r="AL64" i="54"/>
  <c r="AN62" i="21"/>
  <c r="AN90" i="21"/>
  <c r="T94" i="27"/>
  <c r="T194" i="27"/>
  <c r="AQ109" i="27"/>
  <c r="AQ209" i="27"/>
  <c r="AQ14" i="24"/>
  <c r="K106" i="27"/>
  <c r="J106" i="27"/>
  <c r="M40" i="12"/>
  <c r="AJ93" i="27"/>
  <c r="AJ196" i="27"/>
  <c r="AK107" i="27"/>
  <c r="AJ107" i="27"/>
  <c r="AA156" i="27"/>
  <c r="AA196" i="27"/>
  <c r="AA194" i="27"/>
  <c r="AK40" i="12"/>
  <c r="D112" i="27"/>
  <c r="C195" i="27"/>
  <c r="AO109" i="27"/>
  <c r="D46" i="27"/>
  <c r="D209" i="27"/>
  <c r="D14" i="24"/>
  <c r="D50" i="27"/>
  <c r="E50" i="27"/>
  <c r="F50" i="27"/>
  <c r="G50" i="27"/>
  <c r="H50" i="27"/>
  <c r="I50" i="27"/>
  <c r="J50" i="27"/>
  <c r="K50" i="27"/>
  <c r="L50" i="27"/>
  <c r="M50" i="27"/>
  <c r="N50" i="27"/>
  <c r="O50" i="27"/>
  <c r="P50" i="27"/>
  <c r="Q50" i="27"/>
  <c r="R50" i="27"/>
  <c r="S50" i="27"/>
  <c r="T50" i="27"/>
  <c r="U50" i="27"/>
  <c r="V50" i="27"/>
  <c r="W50" i="27"/>
  <c r="X50" i="27"/>
  <c r="Y50" i="27"/>
  <c r="Z50" i="27"/>
  <c r="AA50" i="27"/>
  <c r="AB50" i="27"/>
  <c r="AC50" i="27"/>
  <c r="AD50" i="27"/>
  <c r="AE50" i="27"/>
  <c r="AF50" i="27"/>
  <c r="AG50" i="27"/>
  <c r="AH50" i="27"/>
  <c r="AI50" i="27"/>
  <c r="AJ50" i="27"/>
  <c r="AK50" i="27"/>
  <c r="AL50" i="27"/>
  <c r="AM50" i="27"/>
  <c r="AN50" i="27"/>
  <c r="AO50" i="27"/>
  <c r="AP50" i="27"/>
  <c r="AQ50" i="27"/>
  <c r="AR50" i="27"/>
  <c r="AS50" i="27"/>
  <c r="AT50" i="27"/>
  <c r="AU50" i="27"/>
  <c r="AV50" i="27"/>
  <c r="AW50" i="27"/>
  <c r="AX50" i="27"/>
  <c r="F103" i="54"/>
  <c r="F66" i="34"/>
  <c r="F64" i="34"/>
  <c r="F65" i="34"/>
  <c r="G65" i="34"/>
  <c r="G67" i="34"/>
  <c r="H63" i="34"/>
  <c r="K49" i="54"/>
  <c r="L77" i="54"/>
  <c r="N22" i="54"/>
  <c r="N49" i="21"/>
  <c r="F19" i="34"/>
  <c r="P81" i="21"/>
  <c r="O53" i="21"/>
  <c r="O26" i="54"/>
  <c r="O109" i="21"/>
  <c r="N31" i="11"/>
  <c r="N30" i="11"/>
  <c r="T31" i="11"/>
  <c r="T30" i="11"/>
  <c r="P31" i="11"/>
  <c r="P30" i="11"/>
  <c r="AK31" i="11"/>
  <c r="M49" i="54"/>
  <c r="I31" i="11"/>
  <c r="I30" i="11"/>
  <c r="K31" i="11"/>
  <c r="K30" i="11"/>
  <c r="AQ31" i="11"/>
  <c r="AQ30" i="11"/>
  <c r="AB31" i="11"/>
  <c r="AB30" i="11"/>
  <c r="E34" i="11"/>
  <c r="E32" i="11"/>
  <c r="E27" i="11"/>
  <c r="J129" i="32"/>
  <c r="G57" i="32"/>
  <c r="F142" i="32"/>
  <c r="B47" i="11"/>
  <c r="R63" i="32"/>
  <c r="S63" i="32"/>
  <c r="T63" i="32"/>
  <c r="U63" i="32"/>
  <c r="V63" i="32"/>
  <c r="W63" i="32"/>
  <c r="X63" i="32"/>
  <c r="Y63" i="32"/>
  <c r="Z63" i="32"/>
  <c r="AA63" i="32"/>
  <c r="AB63" i="32"/>
  <c r="AC63" i="32"/>
  <c r="BC63" i="32"/>
  <c r="BC64" i="32"/>
  <c r="R64" i="32"/>
  <c r="S64" i="32"/>
  <c r="T64" i="32"/>
  <c r="U64" i="32"/>
  <c r="V64" i="32"/>
  <c r="W64" i="32"/>
  <c r="X64" i="32"/>
  <c r="Y64" i="32"/>
  <c r="Z64" i="32"/>
  <c r="AA64" i="32"/>
  <c r="AB64" i="32"/>
  <c r="AC64" i="32"/>
  <c r="BF48" i="32"/>
  <c r="M109" i="21"/>
  <c r="G144" i="32"/>
  <c r="M104" i="55"/>
  <c r="BB87" i="55"/>
  <c r="Q87" i="55"/>
  <c r="R87" i="55"/>
  <c r="S87" i="55"/>
  <c r="T87" i="55"/>
  <c r="U87" i="55"/>
  <c r="V87" i="55"/>
  <c r="W87" i="55"/>
  <c r="X87" i="55"/>
  <c r="Y87" i="55"/>
  <c r="Z87" i="55"/>
  <c r="AA87" i="55"/>
  <c r="AB87" i="55"/>
  <c r="D235" i="34"/>
  <c r="D42" i="34"/>
  <c r="D236" i="34"/>
  <c r="G43" i="54"/>
  <c r="J83" i="33"/>
  <c r="K83" i="33"/>
  <c r="BC110" i="32"/>
  <c r="R86" i="32"/>
  <c r="K72" i="54"/>
  <c r="J44" i="54"/>
  <c r="E46" i="54"/>
  <c r="H112" i="34"/>
  <c r="H110" i="34"/>
  <c r="H111" i="34"/>
  <c r="H113" i="34"/>
  <c r="I109" i="34"/>
  <c r="F49" i="54"/>
  <c r="I103" i="54"/>
  <c r="K89" i="54"/>
  <c r="L81" i="54"/>
  <c r="F158" i="34"/>
  <c r="F156" i="34"/>
  <c r="F157" i="34"/>
  <c r="N17" i="21"/>
  <c r="N17" i="55"/>
  <c r="N43" i="55"/>
  <c r="N69" i="55"/>
  <c r="P46" i="44"/>
  <c r="H42" i="54"/>
  <c r="I70" i="54"/>
  <c r="L41" i="44"/>
  <c r="J12" i="21"/>
  <c r="J12" i="55"/>
  <c r="J38" i="55"/>
  <c r="J64" i="55"/>
  <c r="J90" i="55"/>
  <c r="R93" i="32"/>
  <c r="BC117" i="32"/>
  <c r="Q94" i="55"/>
  <c r="R94" i="55"/>
  <c r="S94" i="55"/>
  <c r="T94" i="55"/>
  <c r="U94" i="55"/>
  <c r="V94" i="55"/>
  <c r="W94" i="55"/>
  <c r="X94" i="55"/>
  <c r="Y94" i="55"/>
  <c r="Z94" i="55"/>
  <c r="AA94" i="55"/>
  <c r="AB94" i="55"/>
  <c r="BB94" i="55"/>
  <c r="F135" i="34"/>
  <c r="F133" i="34"/>
  <c r="F134" i="34"/>
  <c r="G134" i="34"/>
  <c r="G136" i="34"/>
  <c r="H132" i="34"/>
  <c r="E76" i="54"/>
  <c r="E104" i="54"/>
  <c r="F76" i="54"/>
  <c r="F104" i="54"/>
  <c r="I91" i="21"/>
  <c r="J80" i="33"/>
  <c r="K80" i="33"/>
  <c r="L80" i="33"/>
  <c r="E269" i="35"/>
  <c r="E375" i="35"/>
  <c r="E266" i="35"/>
  <c r="E264" i="35"/>
  <c r="E265" i="35"/>
  <c r="F265" i="35"/>
  <c r="F267" i="35"/>
  <c r="E374" i="35"/>
  <c r="E381" i="35"/>
  <c r="E376" i="35"/>
  <c r="F187" i="35"/>
  <c r="G182" i="35"/>
  <c r="M103" i="54"/>
  <c r="E237" i="34"/>
  <c r="D51" i="12"/>
  <c r="R113" i="32"/>
  <c r="S89" i="32"/>
  <c r="S113" i="32"/>
  <c r="T89" i="32"/>
  <c r="T113" i="32"/>
  <c r="U89" i="32"/>
  <c r="U113" i="32"/>
  <c r="V89" i="32"/>
  <c r="V113" i="32"/>
  <c r="W89" i="32"/>
  <c r="W113" i="32"/>
  <c r="X89" i="32"/>
  <c r="X113" i="32"/>
  <c r="Y89" i="32"/>
  <c r="Y113" i="32"/>
  <c r="Z89" i="32"/>
  <c r="Z113" i="32"/>
  <c r="AA89" i="32"/>
  <c r="AA113" i="32"/>
  <c r="AB89" i="32"/>
  <c r="AB113" i="32"/>
  <c r="AC89" i="32"/>
  <c r="AC113" i="32"/>
  <c r="E308" i="35"/>
  <c r="E312" i="35"/>
  <c r="E310" i="35"/>
  <c r="E315" i="35"/>
  <c r="E309" i="35"/>
  <c r="E104" i="35"/>
  <c r="E102" i="35"/>
  <c r="E103" i="35"/>
  <c r="F103" i="35"/>
  <c r="F105" i="35"/>
  <c r="E107" i="35"/>
  <c r="R115" i="32"/>
  <c r="S91" i="32"/>
  <c r="S115" i="32"/>
  <c r="T91" i="32"/>
  <c r="T115" i="32"/>
  <c r="U91" i="32"/>
  <c r="U115" i="32"/>
  <c r="V91" i="32"/>
  <c r="V115" i="32"/>
  <c r="W91" i="32"/>
  <c r="W115" i="32"/>
  <c r="X91" i="32"/>
  <c r="X115" i="32"/>
  <c r="Y91" i="32"/>
  <c r="Y115" i="32"/>
  <c r="Z91" i="32"/>
  <c r="Z115" i="32"/>
  <c r="AA91" i="32"/>
  <c r="AA115" i="32"/>
  <c r="AB91" i="32"/>
  <c r="AB115" i="32"/>
  <c r="AC91" i="32"/>
  <c r="AC115" i="32"/>
  <c r="AD81" i="32"/>
  <c r="BD105" i="32"/>
  <c r="N43" i="54"/>
  <c r="X71" i="54"/>
  <c r="W43" i="54"/>
  <c r="BC16" i="54"/>
  <c r="Z54" i="32"/>
  <c r="AB92" i="21"/>
  <c r="AA92" i="21"/>
  <c r="Q43" i="54"/>
  <c r="U98" i="54"/>
  <c r="AH98" i="21"/>
  <c r="BD70" i="21"/>
  <c r="R90" i="54"/>
  <c r="Z43" i="54"/>
  <c r="AQ36" i="54"/>
  <c r="AR64" i="54"/>
  <c r="AB43" i="54"/>
  <c r="AI98" i="21"/>
  <c r="AP34" i="21"/>
  <c r="AQ62" i="21"/>
  <c r="AN45" i="44"/>
  <c r="AL16" i="55"/>
  <c r="AL42" i="55"/>
  <c r="AL68" i="55"/>
  <c r="AL16" i="21"/>
  <c r="AM92" i="21"/>
  <c r="AN64" i="21"/>
  <c r="BD64" i="21"/>
  <c r="AM90" i="54"/>
  <c r="AM34" i="54"/>
  <c r="AN62" i="54"/>
  <c r="AO36" i="54"/>
  <c r="AT194" i="27"/>
  <c r="AT156" i="27"/>
  <c r="U106" i="27"/>
  <c r="T106" i="27"/>
  <c r="T109" i="27"/>
  <c r="T209" i="27"/>
  <c r="T14" i="24"/>
  <c r="J109" i="27"/>
  <c r="J209" i="27"/>
  <c r="J14" i="24"/>
  <c r="AT196" i="27"/>
  <c r="J33" i="27"/>
  <c r="I34" i="27"/>
  <c r="AJ94" i="27"/>
  <c r="AJ194" i="27"/>
  <c r="AH107" i="27"/>
  <c r="AG107" i="27"/>
  <c r="AO209" i="27"/>
  <c r="AO14" i="24"/>
  <c r="C197" i="27"/>
  <c r="C198" i="27"/>
  <c r="B42" i="11"/>
  <c r="B40" i="11"/>
  <c r="C95" i="27"/>
  <c r="C187" i="27"/>
  <c r="D187" i="27"/>
  <c r="E187" i="27"/>
  <c r="F187" i="27"/>
  <c r="G187" i="27"/>
  <c r="H187" i="27"/>
  <c r="I187" i="27"/>
  <c r="J187" i="27"/>
  <c r="K187" i="27"/>
  <c r="L187" i="27"/>
  <c r="M187" i="27"/>
  <c r="N187" i="27"/>
  <c r="O187" i="27"/>
  <c r="P187" i="27"/>
  <c r="Q187" i="27"/>
  <c r="R187" i="27"/>
  <c r="S187" i="27"/>
  <c r="T187" i="27"/>
  <c r="U187" i="27"/>
  <c r="V187" i="27"/>
  <c r="W187" i="27"/>
  <c r="X187" i="27"/>
  <c r="Y187" i="27"/>
  <c r="Z187" i="27"/>
  <c r="C209" i="27"/>
  <c r="C205" i="27"/>
  <c r="D183" i="27"/>
  <c r="AN40" i="12"/>
  <c r="I64" i="21"/>
  <c r="H92" i="21"/>
  <c r="H36" i="21"/>
  <c r="H9" i="54"/>
  <c r="BB9" i="21"/>
  <c r="F27" i="21"/>
  <c r="C4" i="12"/>
  <c r="F11" i="54"/>
  <c r="F38" i="21"/>
  <c r="G66" i="21"/>
  <c r="F94" i="21"/>
  <c r="E46" i="21"/>
  <c r="G46" i="21"/>
  <c r="H46" i="21"/>
  <c r="I46" i="21"/>
  <c r="L53" i="44"/>
  <c r="J24" i="21"/>
  <c r="J24" i="55"/>
  <c r="J50" i="55"/>
  <c r="J76" i="55"/>
  <c r="BC31" i="32"/>
  <c r="F55" i="32"/>
  <c r="F48" i="32"/>
  <c r="F148" i="32"/>
  <c r="B9" i="36"/>
  <c r="F71" i="35"/>
  <c r="I277" i="35"/>
  <c r="I276" i="35"/>
  <c r="I23" i="35"/>
  <c r="I21" i="35"/>
  <c r="I275" i="35"/>
  <c r="I93" i="54"/>
  <c r="M18" i="21"/>
  <c r="M18" i="55"/>
  <c r="M44" i="55"/>
  <c r="M70" i="55"/>
  <c r="O47" i="44"/>
  <c r="M49" i="21"/>
  <c r="F47" i="21"/>
  <c r="G47" i="21"/>
  <c r="L47" i="21"/>
  <c r="I47" i="21"/>
  <c r="E47" i="21"/>
  <c r="K47" i="21"/>
  <c r="H47" i="21"/>
  <c r="N47" i="21"/>
  <c r="O47" i="21"/>
  <c r="J21" i="21"/>
  <c r="L50" i="44"/>
  <c r="J21" i="55"/>
  <c r="J47" i="55"/>
  <c r="J73" i="55"/>
  <c r="J99" i="55"/>
  <c r="E77" i="54"/>
  <c r="F77" i="54"/>
  <c r="G11" i="55"/>
  <c r="G37" i="55"/>
  <c r="G63" i="55"/>
  <c r="G11" i="21"/>
  <c r="I40" i="44"/>
  <c r="E43" i="21"/>
  <c r="F43" i="21"/>
  <c r="G43" i="21"/>
  <c r="H43" i="21"/>
  <c r="I43" i="21"/>
  <c r="J43" i="21"/>
  <c r="K43" i="21"/>
  <c r="L43" i="21"/>
  <c r="O43" i="21"/>
  <c r="M43" i="21"/>
  <c r="N43" i="21"/>
  <c r="T43" i="21"/>
  <c r="Q43" i="21"/>
  <c r="V43" i="21"/>
  <c r="R43" i="21"/>
  <c r="P43" i="21"/>
  <c r="S43" i="21"/>
  <c r="U43" i="21"/>
  <c r="W43" i="21"/>
  <c r="Z43" i="21"/>
  <c r="AB43" i="21"/>
  <c r="AC43" i="21"/>
  <c r="Y43" i="21"/>
  <c r="AD43" i="21"/>
  <c r="AF43" i="21"/>
  <c r="AA43" i="21"/>
  <c r="AE43" i="21"/>
  <c r="AH43" i="21"/>
  <c r="AI43" i="21"/>
  <c r="AG43" i="21"/>
  <c r="AJ43" i="21"/>
  <c r="I74" i="54"/>
  <c r="K32" i="21"/>
  <c r="K5" i="54"/>
  <c r="L60" i="21"/>
  <c r="G72" i="54"/>
  <c r="F44" i="54"/>
  <c r="F100" i="54"/>
  <c r="I78" i="21"/>
  <c r="H50" i="21"/>
  <c r="H106" i="21"/>
  <c r="H23" i="54"/>
  <c r="F103" i="32"/>
  <c r="F95" i="32"/>
  <c r="F40" i="21"/>
  <c r="H40" i="21"/>
  <c r="D321" i="35"/>
  <c r="D387" i="35"/>
  <c r="C19" i="11"/>
  <c r="C17" i="11"/>
  <c r="D319" i="35"/>
  <c r="D131" i="35"/>
  <c r="D129" i="35"/>
  <c r="D130" i="35"/>
  <c r="D132" i="35"/>
  <c r="D320" i="35"/>
  <c r="D386" i="35"/>
  <c r="H125" i="35"/>
  <c r="K17" i="35"/>
  <c r="E38" i="54"/>
  <c r="F66" i="54"/>
  <c r="E66" i="54"/>
  <c r="H49" i="54"/>
  <c r="I77" i="54"/>
  <c r="L49" i="33"/>
  <c r="I55" i="11"/>
  <c r="J191" i="27"/>
  <c r="J2" i="11"/>
  <c r="J35" i="25"/>
  <c r="J129" i="34"/>
  <c r="J37" i="34"/>
  <c r="I2" i="12"/>
  <c r="O46" i="31"/>
  <c r="L85" i="54"/>
  <c r="J70" i="35"/>
  <c r="L2" i="54"/>
  <c r="L2" i="55"/>
  <c r="J178" i="35"/>
  <c r="J124" i="35"/>
  <c r="L57" i="21"/>
  <c r="I15" i="28"/>
  <c r="J16" i="35"/>
  <c r="J15" i="25"/>
  <c r="J3" i="25"/>
  <c r="I52" i="28"/>
  <c r="M123" i="32"/>
  <c r="I33" i="28"/>
  <c r="O24" i="31"/>
  <c r="J43" i="35"/>
  <c r="J259" i="35"/>
  <c r="L85" i="21"/>
  <c r="M3" i="44"/>
  <c r="M31" i="44"/>
  <c r="J2" i="24"/>
  <c r="N11" i="17"/>
  <c r="L26" i="33"/>
  <c r="J83" i="34"/>
  <c r="J106" i="34"/>
  <c r="O2" i="31"/>
  <c r="L29" i="21"/>
  <c r="J77" i="27"/>
  <c r="M4" i="32"/>
  <c r="M76" i="32"/>
  <c r="M100" i="32"/>
  <c r="M28" i="32"/>
  <c r="M52" i="32"/>
  <c r="J14" i="34"/>
  <c r="J97" i="35"/>
  <c r="O68" i="31"/>
  <c r="J198" i="34"/>
  <c r="L72" i="33"/>
  <c r="J151" i="35"/>
  <c r="J232" i="35"/>
  <c r="I7" i="37"/>
  <c r="J60" i="34"/>
  <c r="J221" i="34"/>
  <c r="I7" i="36"/>
  <c r="L4" i="33"/>
  <c r="J15" i="27"/>
  <c r="J39" i="25"/>
  <c r="J152" i="34"/>
  <c r="J205" i="35"/>
  <c r="O90" i="31"/>
  <c r="L29" i="54"/>
  <c r="J25" i="25"/>
  <c r="J7" i="59"/>
  <c r="J175" i="34"/>
  <c r="J6" i="58"/>
  <c r="L57" i="54"/>
  <c r="L2" i="21"/>
  <c r="J24" i="59"/>
  <c r="K81" i="54"/>
  <c r="K109" i="54"/>
  <c r="J53" i="54"/>
  <c r="J109" i="54"/>
  <c r="O22" i="55"/>
  <c r="O48" i="55"/>
  <c r="O74" i="55"/>
  <c r="O22" i="21"/>
  <c r="Q51" i="44"/>
  <c r="L109" i="21"/>
  <c r="R55" i="44"/>
  <c r="P26" i="55"/>
  <c r="P52" i="55"/>
  <c r="P78" i="55"/>
  <c r="P26" i="21"/>
  <c r="F31" i="11"/>
  <c r="F30" i="11"/>
  <c r="S31" i="11"/>
  <c r="S30" i="11"/>
  <c r="AE31" i="11"/>
  <c r="AE30" i="11"/>
  <c r="N52" i="55"/>
  <c r="N78" i="55"/>
  <c r="N26" i="54"/>
  <c r="J86" i="33"/>
  <c r="L86" i="33"/>
  <c r="Z31" i="11"/>
  <c r="Z30" i="11"/>
  <c r="AO31" i="11"/>
  <c r="AO30" i="11"/>
  <c r="G73" i="33"/>
  <c r="F92" i="33"/>
  <c r="D16" i="24"/>
  <c r="J89" i="33"/>
  <c r="K89" i="33"/>
  <c r="K74" i="33"/>
  <c r="L74" i="33"/>
  <c r="N74" i="33"/>
  <c r="M74" i="33"/>
  <c r="BC94" i="32"/>
  <c r="F107" i="21"/>
  <c r="L48" i="44"/>
  <c r="J19" i="21"/>
  <c r="J19" i="55"/>
  <c r="J45" i="55"/>
  <c r="J71" i="55"/>
  <c r="H40" i="54"/>
  <c r="I68" i="54"/>
  <c r="J79" i="33"/>
  <c r="E36" i="11"/>
  <c r="E35" i="11"/>
  <c r="C76" i="11"/>
  <c r="D240" i="34"/>
  <c r="D188" i="35"/>
  <c r="D348" i="35"/>
  <c r="D344" i="35"/>
  <c r="D345" i="35"/>
  <c r="E35" i="54"/>
  <c r="J49" i="54"/>
  <c r="F40" i="54"/>
  <c r="F96" i="54"/>
  <c r="G68" i="54"/>
  <c r="K64" i="21"/>
  <c r="M37" i="44"/>
  <c r="K8" i="21"/>
  <c r="K8" i="55"/>
  <c r="K34" i="55"/>
  <c r="K60" i="55"/>
  <c r="K86" i="55"/>
  <c r="N72" i="54"/>
  <c r="M44" i="54"/>
  <c r="M100" i="54"/>
  <c r="AD70" i="32"/>
  <c r="AE70" i="32"/>
  <c r="AF70" i="32"/>
  <c r="AG70" i="32"/>
  <c r="AH70" i="32"/>
  <c r="AI70" i="32"/>
  <c r="AJ70" i="32"/>
  <c r="AK70" i="32"/>
  <c r="AL70" i="32"/>
  <c r="AM70" i="32"/>
  <c r="AN70" i="32"/>
  <c r="AO70" i="32"/>
  <c r="BD70" i="32"/>
  <c r="I101" i="55"/>
  <c r="H95" i="54"/>
  <c r="BC87" i="32"/>
  <c r="J63" i="21"/>
  <c r="J91" i="21"/>
  <c r="D377" i="35"/>
  <c r="D269" i="35"/>
  <c r="D381" i="35"/>
  <c r="K98" i="21"/>
  <c r="J98" i="21"/>
  <c r="P20" i="21"/>
  <c r="BB20" i="21"/>
  <c r="P20" i="55"/>
  <c r="P46" i="55"/>
  <c r="P72" i="55"/>
  <c r="R49" i="44"/>
  <c r="I153" i="34"/>
  <c r="D311" i="35"/>
  <c r="D312" i="35"/>
  <c r="D315" i="35"/>
  <c r="D107" i="35"/>
  <c r="F370" i="35"/>
  <c r="F242" i="35"/>
  <c r="F366" i="35"/>
  <c r="F367" i="35"/>
  <c r="R92" i="32"/>
  <c r="BC116" i="32"/>
  <c r="BC83" i="32"/>
  <c r="BC90" i="32"/>
  <c r="O92" i="54"/>
  <c r="N92" i="54"/>
  <c r="O84" i="33"/>
  <c r="BB91" i="33"/>
  <c r="Q91" i="33"/>
  <c r="P98" i="21"/>
  <c r="BB98" i="21"/>
  <c r="O90" i="54"/>
  <c r="Q90" i="54"/>
  <c r="V90" i="21"/>
  <c r="W62" i="21"/>
  <c r="W90" i="21"/>
  <c r="BC34" i="21"/>
  <c r="T43" i="54"/>
  <c r="W92" i="54"/>
  <c r="AA98" i="54"/>
  <c r="AA43" i="54"/>
  <c r="AC43" i="54"/>
  <c r="BD34" i="21"/>
  <c r="AP33" i="55"/>
  <c r="AP59" i="55"/>
  <c r="AP7" i="54"/>
  <c r="AQ176" i="34"/>
  <c r="AN15" i="21"/>
  <c r="AN15" i="55"/>
  <c r="AN41" i="55"/>
  <c r="AN67" i="55"/>
  <c r="AP44" i="44"/>
  <c r="AM36" i="54"/>
  <c r="AN64" i="54"/>
  <c r="AT9" i="55"/>
  <c r="AT35" i="55"/>
  <c r="AT61" i="55"/>
  <c r="AT9" i="21"/>
  <c r="AV38" i="44"/>
  <c r="AO64" i="54"/>
  <c r="AN36" i="54"/>
  <c r="AN92" i="54"/>
  <c r="AQ130" i="34"/>
  <c r="AU194" i="27"/>
  <c r="AU156" i="27"/>
  <c r="AU196" i="27"/>
  <c r="AT107" i="27"/>
  <c r="AU107" i="27"/>
  <c r="T91" i="27"/>
  <c r="T193" i="27"/>
  <c r="AQ106" i="27"/>
  <c r="AR106" i="27"/>
  <c r="AR109" i="27"/>
  <c r="AR209" i="27"/>
  <c r="AR14" i="24"/>
  <c r="AR107" i="27"/>
  <c r="AQ107" i="27"/>
  <c r="AK109" i="27"/>
  <c r="AK209" i="27"/>
  <c r="AK14" i="24"/>
  <c r="J194" i="27"/>
  <c r="J94" i="27"/>
  <c r="AT91" i="27"/>
  <c r="AT193" i="27"/>
  <c r="AS40" i="12"/>
  <c r="AU106" i="27"/>
  <c r="AT106" i="27"/>
  <c r="Z107" i="27"/>
  <c r="Z109" i="27"/>
  <c r="Z209" i="27"/>
  <c r="Z14" i="24"/>
  <c r="Y107" i="27"/>
  <c r="Y194" i="27"/>
  <c r="AG91" i="27"/>
  <c r="AG193" i="27"/>
  <c r="AF40" i="12"/>
  <c r="AG94" i="27"/>
  <c r="AG194" i="27"/>
  <c r="N40" i="12"/>
  <c r="AM14" i="24"/>
  <c r="B41" i="12"/>
  <c r="AZ194" i="27"/>
  <c r="D180" i="27"/>
  <c r="C202" i="27"/>
  <c r="I48" i="21"/>
  <c r="J76" i="21"/>
  <c r="I21" i="54"/>
  <c r="AB46" i="33"/>
  <c r="F319" i="35"/>
  <c r="F321" i="35"/>
  <c r="F131" i="35"/>
  <c r="F129" i="35"/>
  <c r="F320" i="35"/>
  <c r="F68" i="54"/>
  <c r="F106" i="21"/>
  <c r="G78" i="21"/>
  <c r="G44" i="54"/>
  <c r="H72" i="54"/>
  <c r="K52" i="44"/>
  <c r="I23" i="21"/>
  <c r="I23" i="55"/>
  <c r="I49" i="55"/>
  <c r="I75" i="55"/>
  <c r="G31" i="21"/>
  <c r="H59" i="21"/>
  <c r="G4" i="54"/>
  <c r="D237" i="34"/>
  <c r="C51" i="12"/>
  <c r="G89" i="55"/>
  <c r="D337" i="35"/>
  <c r="D161" i="35"/>
  <c r="D333" i="35"/>
  <c r="D334" i="35"/>
  <c r="E34" i="54"/>
  <c r="BB7" i="54"/>
  <c r="G95" i="55"/>
  <c r="F108" i="54"/>
  <c r="G95" i="54"/>
  <c r="J101" i="21"/>
  <c r="L37" i="21"/>
  <c r="L93" i="21"/>
  <c r="M65" i="21"/>
  <c r="L10" i="54"/>
  <c r="L45" i="54"/>
  <c r="M73" i="54"/>
  <c r="W31" i="11"/>
  <c r="W30" i="11"/>
  <c r="AA31" i="11"/>
  <c r="AA30" i="11"/>
  <c r="M6" i="21"/>
  <c r="M6" i="55"/>
  <c r="M32" i="55"/>
  <c r="M58" i="55"/>
  <c r="M84" i="55"/>
  <c r="O35" i="44"/>
  <c r="BC48" i="32"/>
  <c r="J77" i="33"/>
  <c r="K77" i="33"/>
  <c r="AD31" i="11"/>
  <c r="AD30" i="11"/>
  <c r="AS31" i="11"/>
  <c r="AS30" i="11"/>
  <c r="X31" i="11"/>
  <c r="X30" i="11"/>
  <c r="Q31" i="11"/>
  <c r="Q30" i="11"/>
  <c r="I82" i="33"/>
  <c r="J82" i="33"/>
  <c r="K82" i="33"/>
  <c r="R59" i="32"/>
  <c r="S59" i="32"/>
  <c r="T59" i="32"/>
  <c r="U59" i="32"/>
  <c r="V59" i="32"/>
  <c r="W59" i="32"/>
  <c r="X59" i="32"/>
  <c r="Y59" i="32"/>
  <c r="Z59" i="32"/>
  <c r="AA59" i="32"/>
  <c r="AB59" i="32"/>
  <c r="AC59" i="32"/>
  <c r="BC59" i="32"/>
  <c r="BE48" i="32"/>
  <c r="L100" i="55"/>
  <c r="M100" i="55"/>
  <c r="N100" i="55"/>
  <c r="O100" i="55"/>
  <c r="L128" i="32"/>
  <c r="G33" i="11"/>
  <c r="K86" i="33"/>
  <c r="R94" i="32"/>
  <c r="BC118" i="32"/>
  <c r="Q13" i="13"/>
  <c r="C13" i="18"/>
  <c r="R13" i="13"/>
  <c r="H109" i="32"/>
  <c r="I85" i="32"/>
  <c r="I109" i="32"/>
  <c r="J85" i="32"/>
  <c r="J109" i="32"/>
  <c r="K85" i="32"/>
  <c r="K109" i="32"/>
  <c r="L85" i="32"/>
  <c r="L109" i="32"/>
  <c r="M85" i="32"/>
  <c r="M109" i="32"/>
  <c r="N85" i="32"/>
  <c r="N109" i="32"/>
  <c r="O85" i="32"/>
  <c r="O109" i="32"/>
  <c r="P85" i="32"/>
  <c r="P109" i="32"/>
  <c r="Q85" i="32"/>
  <c r="Q109" i="32"/>
  <c r="E106" i="54"/>
  <c r="K42" i="44"/>
  <c r="I13" i="55"/>
  <c r="I39" i="55"/>
  <c r="I65" i="55"/>
  <c r="I13" i="21"/>
  <c r="J131" i="32"/>
  <c r="F36" i="11"/>
  <c r="K53" i="32"/>
  <c r="AP13" i="13"/>
  <c r="E13" i="18"/>
  <c r="AQ13" i="13"/>
  <c r="M47" i="21"/>
  <c r="I19" i="54"/>
  <c r="I97" i="55"/>
  <c r="J97" i="55"/>
  <c r="H58" i="21"/>
  <c r="G86" i="21"/>
  <c r="G83" i="55"/>
  <c r="F92" i="54"/>
  <c r="F107" i="54"/>
  <c r="F43" i="54"/>
  <c r="L96" i="55"/>
  <c r="M96" i="55"/>
  <c r="H43" i="55"/>
  <c r="H69" i="55"/>
  <c r="H17" i="54"/>
  <c r="L13" i="13"/>
  <c r="H91" i="55"/>
  <c r="I91" i="55"/>
  <c r="K63" i="54"/>
  <c r="J35" i="54"/>
  <c r="J91" i="54"/>
  <c r="P98" i="55"/>
  <c r="G40" i="54"/>
  <c r="G96" i="54"/>
  <c r="F106" i="54"/>
  <c r="F50" i="54"/>
  <c r="G78" i="54"/>
  <c r="K75" i="33"/>
  <c r="L75" i="33"/>
  <c r="Q46" i="33"/>
  <c r="R87" i="32"/>
  <c r="BC111" i="32"/>
  <c r="H30" i="21"/>
  <c r="H3" i="54"/>
  <c r="H91" i="54"/>
  <c r="G46" i="54"/>
  <c r="F20" i="35"/>
  <c r="E25" i="35"/>
  <c r="G34" i="54"/>
  <c r="H62" i="54"/>
  <c r="H90" i="54"/>
  <c r="I78" i="32"/>
  <c r="O47" i="54"/>
  <c r="O103" i="54"/>
  <c r="P75" i="54"/>
  <c r="I43" i="54"/>
  <c r="J71" i="54"/>
  <c r="BB16" i="54"/>
  <c r="G88" i="33"/>
  <c r="H88" i="33"/>
  <c r="R112" i="32"/>
  <c r="S88" i="32"/>
  <c r="S112" i="32"/>
  <c r="T88" i="32"/>
  <c r="T112" i="32"/>
  <c r="U88" i="32"/>
  <c r="U112" i="32"/>
  <c r="V88" i="32"/>
  <c r="V112" i="32"/>
  <c r="W88" i="32"/>
  <c r="W112" i="32"/>
  <c r="X88" i="32"/>
  <c r="X112" i="32"/>
  <c r="Y88" i="32"/>
  <c r="Y112" i="32"/>
  <c r="Z88" i="32"/>
  <c r="Z112" i="32"/>
  <c r="AA88" i="32"/>
  <c r="AA112" i="32"/>
  <c r="AB88" i="32"/>
  <c r="AB112" i="32"/>
  <c r="AC88" i="32"/>
  <c r="AC112" i="32"/>
  <c r="BD88" i="32"/>
  <c r="G239" i="35"/>
  <c r="G237" i="35"/>
  <c r="G238" i="35"/>
  <c r="G240" i="35"/>
  <c r="G365" i="35"/>
  <c r="G364" i="35"/>
  <c r="G363" i="35"/>
  <c r="BC107" i="32"/>
  <c r="R83" i="32"/>
  <c r="R108" i="32"/>
  <c r="S84" i="32"/>
  <c r="S108" i="32"/>
  <c r="T84" i="32"/>
  <c r="T108" i="32"/>
  <c r="U84" i="32"/>
  <c r="U108" i="32"/>
  <c r="V84" i="32"/>
  <c r="V108" i="32"/>
  <c r="W84" i="32"/>
  <c r="W108" i="32"/>
  <c r="X84" i="32"/>
  <c r="X108" i="32"/>
  <c r="Y84" i="32"/>
  <c r="Y108" i="32"/>
  <c r="Z84" i="32"/>
  <c r="Z108" i="32"/>
  <c r="AA84" i="32"/>
  <c r="AA108" i="32"/>
  <c r="AB84" i="32"/>
  <c r="AB108" i="32"/>
  <c r="AC84" i="32"/>
  <c r="AC108" i="32"/>
  <c r="BD84" i="32"/>
  <c r="R90" i="32"/>
  <c r="BC114" i="32"/>
  <c r="M92" i="54"/>
  <c r="N76" i="33"/>
  <c r="H359" i="35"/>
  <c r="H355" i="35"/>
  <c r="H356" i="35"/>
  <c r="H215" i="35"/>
  <c r="U87" i="33"/>
  <c r="V87" i="33"/>
  <c r="X33" i="55"/>
  <c r="X59" i="55"/>
  <c r="X7" i="54"/>
  <c r="W33" i="55"/>
  <c r="W59" i="55"/>
  <c r="W7" i="54"/>
  <c r="X92" i="21"/>
  <c r="BC64" i="21"/>
  <c r="Y92" i="21"/>
  <c r="Z90" i="21"/>
  <c r="Y90" i="21"/>
  <c r="S98" i="54"/>
  <c r="BD62" i="21"/>
  <c r="BC64" i="54"/>
  <c r="AD43" i="54"/>
  <c r="AL222" i="34"/>
  <c r="Y43" i="54"/>
  <c r="AI90" i="21"/>
  <c r="BD90" i="21"/>
  <c r="AJ90" i="21"/>
  <c r="AJ90" i="54"/>
  <c r="AL98" i="21"/>
  <c r="AN33" i="55"/>
  <c r="AN59" i="55"/>
  <c r="AN7" i="54"/>
  <c r="AQ7" i="55"/>
  <c r="AQ33" i="55"/>
  <c r="AQ59" i="55"/>
  <c r="AQ7" i="21"/>
  <c r="AS36" i="44"/>
  <c r="AI43" i="54"/>
  <c r="AI14" i="59"/>
  <c r="AI16" i="59"/>
  <c r="AL36" i="54"/>
  <c r="BD36" i="54"/>
  <c r="AL92" i="54"/>
  <c r="AM64" i="54"/>
  <c r="AM92" i="54"/>
  <c r="AK16" i="54"/>
  <c r="AL71" i="21"/>
  <c r="AK43" i="21"/>
  <c r="X77" i="32"/>
  <c r="AJ43" i="54"/>
  <c r="AK98" i="21"/>
  <c r="AR36" i="54"/>
  <c r="AS64" i="54"/>
  <c r="AP155" i="27"/>
  <c r="AP153" i="27"/>
  <c r="AP193" i="27"/>
  <c r="AO40" i="12"/>
  <c r="AP168" i="27"/>
  <c r="AP171" i="27"/>
  <c r="AP209" i="27"/>
  <c r="AP14" i="24"/>
  <c r="T107" i="27"/>
  <c r="U107" i="27"/>
  <c r="T93" i="27"/>
  <c r="T196" i="27"/>
  <c r="AQ93" i="27"/>
  <c r="AQ196" i="27"/>
  <c r="AP40" i="12"/>
  <c r="AQ94" i="27"/>
  <c r="AQ194" i="27"/>
  <c r="K107" i="27"/>
  <c r="J107" i="27"/>
  <c r="J118" i="27"/>
  <c r="K118" i="27"/>
  <c r="L118" i="27"/>
  <c r="M118" i="27"/>
  <c r="N118" i="27"/>
  <c r="O118" i="27"/>
  <c r="P118" i="27"/>
  <c r="Q118" i="27"/>
  <c r="R118" i="27"/>
  <c r="S118" i="27"/>
  <c r="T118" i="27"/>
  <c r="U118" i="27"/>
  <c r="V118" i="27"/>
  <c r="W118" i="27"/>
  <c r="X118" i="27"/>
  <c r="Y118" i="27"/>
  <c r="Z118" i="27"/>
  <c r="AA118" i="27"/>
  <c r="AB118" i="27"/>
  <c r="AC118" i="27"/>
  <c r="AD118" i="27"/>
  <c r="AE118" i="27"/>
  <c r="AF118" i="27"/>
  <c r="AG118" i="27"/>
  <c r="AH118" i="27"/>
  <c r="AI118" i="27"/>
  <c r="AJ118" i="27"/>
  <c r="AK118" i="27"/>
  <c r="AL118" i="27"/>
  <c r="AM118" i="27"/>
  <c r="AN118" i="27"/>
  <c r="AO118" i="27"/>
  <c r="AP118" i="27"/>
  <c r="AQ118" i="27"/>
  <c r="AR118" i="27"/>
  <c r="AS118" i="27"/>
  <c r="AT118" i="27"/>
  <c r="AU118" i="27"/>
  <c r="AV118" i="27"/>
  <c r="AW118" i="27"/>
  <c r="AX118" i="27"/>
  <c r="AT109" i="27"/>
  <c r="AT209" i="27"/>
  <c r="AT14" i="24"/>
  <c r="Y91" i="27"/>
  <c r="Y193" i="27"/>
  <c r="X40" i="12"/>
  <c r="Y109" i="27"/>
  <c r="Y209" i="27"/>
  <c r="Y14" i="24"/>
  <c r="AM40" i="12"/>
  <c r="E40" i="16"/>
  <c r="AU153" i="27"/>
  <c r="AU193" i="27"/>
  <c r="AT40" i="12"/>
  <c r="I35" i="27"/>
  <c r="G40" i="12"/>
  <c r="AJ91" i="27"/>
  <c r="AJ193" i="27"/>
  <c r="AI40" i="12"/>
  <c r="AJ109" i="27"/>
  <c r="AJ209" i="27"/>
  <c r="AJ14" i="24"/>
  <c r="AH106" i="27"/>
  <c r="AH109" i="27"/>
  <c r="AH209" i="27"/>
  <c r="AH14" i="24"/>
  <c r="AG106" i="27"/>
  <c r="AG109" i="27"/>
  <c r="AG209" i="27"/>
  <c r="AG14" i="24"/>
  <c r="AA155" i="27"/>
  <c r="AA171" i="27"/>
  <c r="AA209" i="27"/>
  <c r="B40" i="12"/>
  <c r="AZ193" i="27"/>
  <c r="T177" i="27"/>
  <c r="D157" i="27"/>
  <c r="C158" i="27"/>
  <c r="C159" i="27"/>
  <c r="F268" i="35"/>
  <c r="G263" i="35"/>
  <c r="BD62" i="54"/>
  <c r="H181" i="34"/>
  <c r="H179" i="34"/>
  <c r="H180" i="34"/>
  <c r="H182" i="34"/>
  <c r="I178" i="34"/>
  <c r="F106" i="35"/>
  <c r="G101" i="35"/>
  <c r="H107" i="21"/>
  <c r="I107" i="21"/>
  <c r="G106" i="54"/>
  <c r="H236" i="35"/>
  <c r="G241" i="35"/>
  <c r="M82" i="33"/>
  <c r="AQ62" i="54"/>
  <c r="AP34" i="54"/>
  <c r="BB109" i="21"/>
  <c r="H133" i="34"/>
  <c r="H134" i="34"/>
  <c r="H136" i="34"/>
  <c r="I132" i="34"/>
  <c r="H135" i="34"/>
  <c r="L81" i="33"/>
  <c r="D79" i="35"/>
  <c r="E79" i="35"/>
  <c r="E300" i="35"/>
  <c r="E74" i="35"/>
  <c r="BD92" i="54"/>
  <c r="M75" i="33"/>
  <c r="N75" i="33"/>
  <c r="E128" i="35"/>
  <c r="D133" i="35"/>
  <c r="E133" i="35"/>
  <c r="E322" i="35"/>
  <c r="B24" i="13"/>
  <c r="H89" i="34"/>
  <c r="H87" i="34"/>
  <c r="H88" i="34"/>
  <c r="H90" i="34"/>
  <c r="I86" i="34"/>
  <c r="H66" i="34"/>
  <c r="H64" i="34"/>
  <c r="H65" i="34"/>
  <c r="H67" i="34"/>
  <c r="I63" i="34"/>
  <c r="I214" i="35"/>
  <c r="J209" i="35"/>
  <c r="G88" i="54"/>
  <c r="H88" i="54"/>
  <c r="N90" i="33"/>
  <c r="O90" i="33"/>
  <c r="G155" i="35"/>
  <c r="F160" i="35"/>
  <c r="D47" i="12"/>
  <c r="D45" i="12"/>
  <c r="D35" i="13"/>
  <c r="F31" i="59"/>
  <c r="D79" i="11"/>
  <c r="E33" i="59"/>
  <c r="E157" i="27"/>
  <c r="D158" i="27"/>
  <c r="D197" i="27"/>
  <c r="R118" i="32"/>
  <c r="S94" i="32"/>
  <c r="S118" i="32"/>
  <c r="T94" i="32"/>
  <c r="T118" i="32"/>
  <c r="U94" i="32"/>
  <c r="U118" i="32"/>
  <c r="V94" i="32"/>
  <c r="V118" i="32"/>
  <c r="W94" i="32"/>
  <c r="W118" i="32"/>
  <c r="X94" i="32"/>
  <c r="X118" i="32"/>
  <c r="Y94" i="32"/>
  <c r="Y118" i="32"/>
  <c r="Z94" i="32"/>
  <c r="Z118" i="32"/>
  <c r="AA94" i="32"/>
  <c r="AA118" i="32"/>
  <c r="AB94" i="32"/>
  <c r="AB118" i="32"/>
  <c r="AC94" i="32"/>
  <c r="AC118" i="32"/>
  <c r="B4" i="13"/>
  <c r="AR130" i="34"/>
  <c r="AC99" i="54"/>
  <c r="AD71" i="54"/>
  <c r="AP70" i="32"/>
  <c r="AQ70" i="32"/>
  <c r="AR70" i="32"/>
  <c r="AS70" i="32"/>
  <c r="AT70" i="32"/>
  <c r="AU70" i="32"/>
  <c r="AV70" i="32"/>
  <c r="AW70" i="32"/>
  <c r="AX70" i="32"/>
  <c r="AY70" i="32"/>
  <c r="AZ70" i="32"/>
  <c r="BA70" i="32"/>
  <c r="BF70" i="32"/>
  <c r="BE70" i="32"/>
  <c r="G92" i="33"/>
  <c r="E16" i="24"/>
  <c r="H73" i="33"/>
  <c r="I73" i="33"/>
  <c r="L17" i="35"/>
  <c r="F96" i="21"/>
  <c r="G68" i="21"/>
  <c r="G96" i="21"/>
  <c r="AF71" i="21"/>
  <c r="H71" i="21"/>
  <c r="J107" i="21"/>
  <c r="J24" i="54"/>
  <c r="J51" i="21"/>
  <c r="K79" i="21"/>
  <c r="D49" i="12"/>
  <c r="D34" i="13"/>
  <c r="AC94" i="55"/>
  <c r="AD94" i="55"/>
  <c r="AE94" i="55"/>
  <c r="AF94" i="55"/>
  <c r="AG94" i="55"/>
  <c r="AH94" i="55"/>
  <c r="AI94" i="55"/>
  <c r="AJ94" i="55"/>
  <c r="AK94" i="55"/>
  <c r="AL94" i="55"/>
  <c r="BC94" i="55"/>
  <c r="I98" i="54"/>
  <c r="J98" i="54"/>
  <c r="N44" i="21"/>
  <c r="N100" i="21"/>
  <c r="N17" i="54"/>
  <c r="G77" i="54"/>
  <c r="F105" i="54"/>
  <c r="L100" i="54"/>
  <c r="K100" i="54"/>
  <c r="AD64" i="32"/>
  <c r="AE64" i="32"/>
  <c r="AF64" i="32"/>
  <c r="AG64" i="32"/>
  <c r="AH64" i="32"/>
  <c r="AI64" i="32"/>
  <c r="AJ64" i="32"/>
  <c r="AK64" i="32"/>
  <c r="AL64" i="32"/>
  <c r="AM64" i="32"/>
  <c r="AN64" i="32"/>
  <c r="AO64" i="32"/>
  <c r="BD64" i="32"/>
  <c r="M105" i="54"/>
  <c r="N77" i="54"/>
  <c r="N49" i="54"/>
  <c r="O77" i="54"/>
  <c r="D60" i="27"/>
  <c r="E60" i="27"/>
  <c r="F60" i="27"/>
  <c r="G60" i="27"/>
  <c r="H60" i="27"/>
  <c r="I60" i="27"/>
  <c r="J60" i="27"/>
  <c r="K60" i="27"/>
  <c r="L60" i="27"/>
  <c r="M60" i="27"/>
  <c r="N60" i="27"/>
  <c r="O60" i="27"/>
  <c r="P60" i="27"/>
  <c r="Q60" i="27"/>
  <c r="R60" i="27"/>
  <c r="S60" i="27"/>
  <c r="T60" i="27"/>
  <c r="U60" i="27"/>
  <c r="V60" i="27"/>
  <c r="W60" i="27"/>
  <c r="X60" i="27"/>
  <c r="Y60" i="27"/>
  <c r="Z60" i="27"/>
  <c r="AA60" i="27"/>
  <c r="AB60" i="27"/>
  <c r="AC60" i="27"/>
  <c r="AD60" i="27"/>
  <c r="AE60" i="27"/>
  <c r="AF60" i="27"/>
  <c r="AG60" i="27"/>
  <c r="AH60" i="27"/>
  <c r="AI60" i="27"/>
  <c r="AJ60" i="27"/>
  <c r="AK60" i="27"/>
  <c r="AL60" i="27"/>
  <c r="AM60" i="27"/>
  <c r="AN60" i="27"/>
  <c r="AO60" i="27"/>
  <c r="AP60" i="27"/>
  <c r="AQ60" i="27"/>
  <c r="AR60" i="27"/>
  <c r="AS60" i="27"/>
  <c r="AT60" i="27"/>
  <c r="AU60" i="27"/>
  <c r="AV60" i="27"/>
  <c r="AW60" i="27"/>
  <c r="AX60" i="27"/>
  <c r="B78" i="11"/>
  <c r="AE99" i="54"/>
  <c r="AF71" i="54"/>
  <c r="L3" i="21"/>
  <c r="L3" i="55"/>
  <c r="L29" i="55"/>
  <c r="L55" i="55"/>
  <c r="N32" i="44"/>
  <c r="J81" i="55"/>
  <c r="J77" i="54"/>
  <c r="K61" i="34"/>
  <c r="D41" i="11"/>
  <c r="I136" i="32"/>
  <c r="AW30" i="11"/>
  <c r="E31" i="15"/>
  <c r="E30" i="15"/>
  <c r="G204" i="34"/>
  <c r="G202" i="34"/>
  <c r="G203" i="34"/>
  <c r="G205" i="34"/>
  <c r="H201" i="34"/>
  <c r="I51" i="54"/>
  <c r="J79" i="54"/>
  <c r="H104" i="21"/>
  <c r="G48" i="54"/>
  <c r="H76" i="54"/>
  <c r="H104" i="54"/>
  <c r="J84" i="34"/>
  <c r="AI71" i="54"/>
  <c r="Y71" i="54"/>
  <c r="Y99" i="54"/>
  <c r="P71" i="54"/>
  <c r="K71" i="54"/>
  <c r="J47" i="54"/>
  <c r="K75" i="54"/>
  <c r="J103" i="54"/>
  <c r="K77" i="21"/>
  <c r="I77" i="21"/>
  <c r="I105" i="21"/>
  <c r="G51" i="54"/>
  <c r="G107" i="54"/>
  <c r="X90" i="21"/>
  <c r="F288" i="35"/>
  <c r="F50" i="35"/>
  <c r="F48" i="35"/>
  <c r="F49" i="35"/>
  <c r="F51" i="35"/>
  <c r="F286" i="35"/>
  <c r="F287" i="35"/>
  <c r="U177" i="27"/>
  <c r="Y62" i="54"/>
  <c r="X90" i="54"/>
  <c r="X34" i="54"/>
  <c r="BB98" i="55"/>
  <c r="Q98" i="55"/>
  <c r="BB34" i="54"/>
  <c r="G106" i="21"/>
  <c r="AO15" i="21"/>
  <c r="AO15" i="55"/>
  <c r="AO41" i="55"/>
  <c r="AO67" i="55"/>
  <c r="AQ44" i="44"/>
  <c r="J19" i="54"/>
  <c r="J46" i="21"/>
  <c r="J102" i="21"/>
  <c r="K74" i="21"/>
  <c r="Q81" i="21"/>
  <c r="P109" i="21"/>
  <c r="P53" i="21"/>
  <c r="P26" i="54"/>
  <c r="BB26" i="21"/>
  <c r="AK71" i="21"/>
  <c r="X71" i="21"/>
  <c r="S71" i="21"/>
  <c r="L71" i="21"/>
  <c r="G38" i="21"/>
  <c r="G11" i="54"/>
  <c r="H66" i="21"/>
  <c r="G94" i="21"/>
  <c r="J21" i="54"/>
  <c r="J104" i="21"/>
  <c r="J48" i="21"/>
  <c r="K76" i="21"/>
  <c r="M75" i="21"/>
  <c r="B65" i="11"/>
  <c r="B12" i="11"/>
  <c r="B11" i="11"/>
  <c r="AR92" i="54"/>
  <c r="AJ14" i="59"/>
  <c r="AJ16" i="59"/>
  <c r="AR62" i="21"/>
  <c r="AQ7" i="54"/>
  <c r="AQ34" i="21"/>
  <c r="AQ90" i="21"/>
  <c r="Z71" i="54"/>
  <c r="Z99" i="54"/>
  <c r="AE71" i="54"/>
  <c r="BC92" i="21"/>
  <c r="BD112" i="32"/>
  <c r="AD88" i="32"/>
  <c r="H74" i="54"/>
  <c r="H68" i="54"/>
  <c r="H96" i="54"/>
  <c r="G71" i="54"/>
  <c r="I46" i="54"/>
  <c r="I102" i="54"/>
  <c r="J74" i="54"/>
  <c r="I40" i="21"/>
  <c r="J68" i="21"/>
  <c r="I13" i="54"/>
  <c r="M6" i="54"/>
  <c r="M89" i="21"/>
  <c r="M33" i="21"/>
  <c r="G27" i="21"/>
  <c r="D4" i="12"/>
  <c r="G100" i="54"/>
  <c r="I104" i="21"/>
  <c r="E180" i="27"/>
  <c r="D202" i="27"/>
  <c r="AR176" i="34"/>
  <c r="AB71" i="54"/>
  <c r="BD64" i="54"/>
  <c r="U71" i="54"/>
  <c r="R91" i="33"/>
  <c r="J153" i="34"/>
  <c r="K8" i="54"/>
  <c r="K35" i="21"/>
  <c r="K91" i="21"/>
  <c r="E63" i="54"/>
  <c r="H101" i="54"/>
  <c r="I144" i="32"/>
  <c r="M48" i="44"/>
  <c r="K19" i="21"/>
  <c r="K19" i="55"/>
  <c r="K45" i="55"/>
  <c r="K71" i="55"/>
  <c r="K97" i="55"/>
  <c r="N53" i="54"/>
  <c r="O81" i="54"/>
  <c r="N109" i="54"/>
  <c r="R51" i="44"/>
  <c r="P22" i="21"/>
  <c r="P22" i="55"/>
  <c r="P48" i="55"/>
  <c r="P74" i="55"/>
  <c r="P100" i="55"/>
  <c r="L80" i="55"/>
  <c r="L54" i="55"/>
  <c r="L28" i="55"/>
  <c r="I2" i="13"/>
  <c r="K3" i="45"/>
  <c r="K3" i="25"/>
  <c r="P46" i="31"/>
  <c r="M26" i="33"/>
  <c r="P24" i="31"/>
  <c r="J2" i="12"/>
  <c r="M2" i="21"/>
  <c r="N123" i="32"/>
  <c r="J52" i="28"/>
  <c r="K15" i="25"/>
  <c r="K175" i="34"/>
  <c r="K97" i="35"/>
  <c r="M29" i="54"/>
  <c r="K83" i="34"/>
  <c r="K106" i="34"/>
  <c r="M57" i="54"/>
  <c r="K70" i="35"/>
  <c r="K37" i="34"/>
  <c r="M85" i="21"/>
  <c r="J15" i="28"/>
  <c r="K221" i="34"/>
  <c r="K129" i="34"/>
  <c r="K151" i="35"/>
  <c r="K14" i="34"/>
  <c r="K15" i="27"/>
  <c r="M4" i="33"/>
  <c r="J55" i="11"/>
  <c r="P2" i="31"/>
  <c r="P90" i="31"/>
  <c r="K152" i="34"/>
  <c r="M85" i="54"/>
  <c r="M57" i="21"/>
  <c r="K259" i="35"/>
  <c r="J7" i="36"/>
  <c r="K2" i="24"/>
  <c r="O11" i="17"/>
  <c r="K43" i="35"/>
  <c r="K25" i="25"/>
  <c r="K178" i="35"/>
  <c r="P68" i="31"/>
  <c r="N3" i="44"/>
  <c r="N31" i="44"/>
  <c r="K60" i="34"/>
  <c r="K39" i="25"/>
  <c r="N4" i="32"/>
  <c r="N76" i="32"/>
  <c r="N100" i="32"/>
  <c r="K205" i="35"/>
  <c r="K35" i="25"/>
  <c r="M49" i="33"/>
  <c r="K77" i="27"/>
  <c r="K191" i="27"/>
  <c r="J7" i="37"/>
  <c r="M2" i="54"/>
  <c r="M2" i="55"/>
  <c r="M72" i="33"/>
  <c r="N28" i="32"/>
  <c r="N52" i="32"/>
  <c r="J33" i="28"/>
  <c r="M29" i="21"/>
  <c r="K232" i="35"/>
  <c r="K16" i="35"/>
  <c r="K124" i="35"/>
  <c r="K6" i="58"/>
  <c r="K198" i="34"/>
  <c r="K2" i="11"/>
  <c r="K24" i="59"/>
  <c r="K7" i="59"/>
  <c r="D385" i="35"/>
  <c r="AH71" i="21"/>
  <c r="AH99" i="21"/>
  <c r="AB71" i="21"/>
  <c r="AD71" i="21"/>
  <c r="AE99" i="21"/>
  <c r="V71" i="21"/>
  <c r="W71" i="21"/>
  <c r="W99" i="21"/>
  <c r="N71" i="21"/>
  <c r="K71" i="21"/>
  <c r="K99" i="21"/>
  <c r="J99" i="21"/>
  <c r="G71" i="21"/>
  <c r="G99" i="21"/>
  <c r="L75" i="21"/>
  <c r="M103" i="21"/>
  <c r="H75" i="21"/>
  <c r="M18" i="54"/>
  <c r="M45" i="21"/>
  <c r="N73" i="21"/>
  <c r="M101" i="21"/>
  <c r="G55" i="32"/>
  <c r="F72" i="32"/>
  <c r="F140" i="32"/>
  <c r="M53" i="44"/>
  <c r="K24" i="21"/>
  <c r="K24" i="55"/>
  <c r="K50" i="55"/>
  <c r="K76" i="55"/>
  <c r="K102" i="55"/>
  <c r="F74" i="21"/>
  <c r="F102" i="21"/>
  <c r="E74" i="21"/>
  <c r="F54" i="21"/>
  <c r="D6" i="25"/>
  <c r="D5" i="25"/>
  <c r="H36" i="54"/>
  <c r="BB36" i="54"/>
  <c r="BB9" i="54"/>
  <c r="C14" i="24"/>
  <c r="U109" i="27"/>
  <c r="U209" i="27"/>
  <c r="U14" i="24"/>
  <c r="BC43" i="54"/>
  <c r="R71" i="54"/>
  <c r="AA54" i="32"/>
  <c r="AD105" i="32"/>
  <c r="AE81" i="32"/>
  <c r="AE105" i="32"/>
  <c r="AF81" i="32"/>
  <c r="AF105" i="32"/>
  <c r="AG81" i="32"/>
  <c r="AG105" i="32"/>
  <c r="AH81" i="32"/>
  <c r="AH105" i="32"/>
  <c r="AI81" i="32"/>
  <c r="AI105" i="32"/>
  <c r="AJ81" i="32"/>
  <c r="AJ105" i="32"/>
  <c r="AK81" i="32"/>
  <c r="AK105" i="32"/>
  <c r="AL81" i="32"/>
  <c r="AL105" i="32"/>
  <c r="AM81" i="32"/>
  <c r="AM105" i="32"/>
  <c r="AN81" i="32"/>
  <c r="AN105" i="32"/>
  <c r="AO81" i="32"/>
  <c r="AO105" i="32"/>
  <c r="AD89" i="32"/>
  <c r="BD113" i="32"/>
  <c r="J39" i="21"/>
  <c r="K67" i="21"/>
  <c r="J95" i="21"/>
  <c r="J12" i="54"/>
  <c r="I112" i="34"/>
  <c r="I110" i="34"/>
  <c r="I111" i="34"/>
  <c r="I113" i="34"/>
  <c r="J109" i="34"/>
  <c r="R110" i="32"/>
  <c r="S86" i="32"/>
  <c r="S110" i="32"/>
  <c r="T86" i="32"/>
  <c r="T110" i="32"/>
  <c r="U86" i="32"/>
  <c r="U110" i="32"/>
  <c r="V86" i="32"/>
  <c r="V110" i="32"/>
  <c r="W86" i="32"/>
  <c r="W110" i="32"/>
  <c r="X86" i="32"/>
  <c r="X110" i="32"/>
  <c r="Y86" i="32"/>
  <c r="Y110" i="32"/>
  <c r="Z86" i="32"/>
  <c r="Z110" i="32"/>
  <c r="AA86" i="32"/>
  <c r="AA110" i="32"/>
  <c r="AB86" i="32"/>
  <c r="AB110" i="32"/>
  <c r="AC86" i="32"/>
  <c r="AC110" i="32"/>
  <c r="BD86" i="32"/>
  <c r="L83" i="33"/>
  <c r="K79" i="33"/>
  <c r="O53" i="54"/>
  <c r="P81" i="54"/>
  <c r="BB81" i="54"/>
  <c r="F21" i="34"/>
  <c r="O77" i="21"/>
  <c r="E112" i="27"/>
  <c r="D195" i="27"/>
  <c r="C78" i="11"/>
  <c r="AS92" i="21"/>
  <c r="AO90" i="21"/>
  <c r="BC70" i="54"/>
  <c r="T98" i="54"/>
  <c r="BC98" i="54"/>
  <c r="AD80" i="32"/>
  <c r="BD104" i="32"/>
  <c r="I71" i="54"/>
  <c r="I99" i="54"/>
  <c r="F88" i="54"/>
  <c r="M81" i="33"/>
  <c r="M10" i="54"/>
  <c r="M37" i="21"/>
  <c r="M93" i="21"/>
  <c r="F89" i="54"/>
  <c r="G101" i="54"/>
  <c r="I199" i="34"/>
  <c r="G97" i="21"/>
  <c r="G41" i="21"/>
  <c r="H69" i="21"/>
  <c r="G14" i="54"/>
  <c r="J80" i="21"/>
  <c r="I52" i="21"/>
  <c r="I108" i="21"/>
  <c r="I25" i="54"/>
  <c r="F42" i="54"/>
  <c r="G70" i="54"/>
  <c r="F46" i="54"/>
  <c r="F102" i="54"/>
  <c r="AF99" i="54"/>
  <c r="AG71" i="54"/>
  <c r="S71" i="54"/>
  <c r="S99" i="54"/>
  <c r="R99" i="54"/>
  <c r="N71" i="54"/>
  <c r="E99" i="54"/>
  <c r="F71" i="54"/>
  <c r="F99" i="54"/>
  <c r="E71" i="54"/>
  <c r="BB43" i="54"/>
  <c r="F105" i="21"/>
  <c r="G77" i="21"/>
  <c r="G105" i="21"/>
  <c r="F77" i="21"/>
  <c r="E77" i="21"/>
  <c r="E105" i="21"/>
  <c r="AO92" i="21"/>
  <c r="P84" i="33"/>
  <c r="G157" i="34"/>
  <c r="G159" i="34"/>
  <c r="H155" i="34"/>
  <c r="E53" i="35"/>
  <c r="E293" i="35"/>
  <c r="E289" i="35"/>
  <c r="E290" i="35"/>
  <c r="E96" i="54"/>
  <c r="BD69" i="32"/>
  <c r="AD69" i="32"/>
  <c r="AE69" i="32"/>
  <c r="AF69" i="32"/>
  <c r="AG69" i="32"/>
  <c r="AH69" i="32"/>
  <c r="AI69" i="32"/>
  <c r="AJ69" i="32"/>
  <c r="AK69" i="32"/>
  <c r="AL69" i="32"/>
  <c r="AM69" i="32"/>
  <c r="AN69" i="32"/>
  <c r="AO69" i="32"/>
  <c r="B13" i="18"/>
  <c r="BD68" i="32"/>
  <c r="AD68" i="32"/>
  <c r="AE68" i="32"/>
  <c r="AF68" i="32"/>
  <c r="AG68" i="32"/>
  <c r="AH68" i="32"/>
  <c r="AI68" i="32"/>
  <c r="AJ68" i="32"/>
  <c r="AK68" i="32"/>
  <c r="AL68" i="32"/>
  <c r="AM68" i="32"/>
  <c r="AN68" i="32"/>
  <c r="AO68" i="32"/>
  <c r="BD66" i="32"/>
  <c r="AD66" i="32"/>
  <c r="AE66" i="32"/>
  <c r="AF66" i="32"/>
  <c r="AG66" i="32"/>
  <c r="AH66" i="32"/>
  <c r="AI66" i="32"/>
  <c r="AJ66" i="32"/>
  <c r="AK66" i="32"/>
  <c r="AL66" i="32"/>
  <c r="AM66" i="32"/>
  <c r="AN66" i="32"/>
  <c r="AO66" i="32"/>
  <c r="H227" i="34"/>
  <c r="H225" i="34"/>
  <c r="H226" i="34"/>
  <c r="H228" i="34"/>
  <c r="I224" i="34"/>
  <c r="J35" i="27"/>
  <c r="F275" i="35"/>
  <c r="F277" i="35"/>
  <c r="F23" i="35"/>
  <c r="F21" i="35"/>
  <c r="F22" i="35"/>
  <c r="F24" i="35"/>
  <c r="F276" i="35"/>
  <c r="H86" i="21"/>
  <c r="J23" i="55"/>
  <c r="J49" i="55"/>
  <c r="J75" i="55"/>
  <c r="J101" i="55"/>
  <c r="J23" i="21"/>
  <c r="L52" i="44"/>
  <c r="B64" i="11"/>
  <c r="B10" i="11"/>
  <c r="R116" i="32"/>
  <c r="S92" i="32"/>
  <c r="S116" i="32"/>
  <c r="T92" i="32"/>
  <c r="T116" i="32"/>
  <c r="U92" i="32"/>
  <c r="U116" i="32"/>
  <c r="V92" i="32"/>
  <c r="V116" i="32"/>
  <c r="W92" i="32"/>
  <c r="W116" i="32"/>
  <c r="X92" i="32"/>
  <c r="X116" i="32"/>
  <c r="Y92" i="32"/>
  <c r="Y116" i="32"/>
  <c r="Z92" i="32"/>
  <c r="Z116" i="32"/>
  <c r="AA92" i="32"/>
  <c r="AA116" i="32"/>
  <c r="AB92" i="32"/>
  <c r="AB116" i="32"/>
  <c r="AC92" i="32"/>
  <c r="AC116" i="32"/>
  <c r="BD92" i="32"/>
  <c r="P47" i="21"/>
  <c r="Q75" i="21"/>
  <c r="P20" i="54"/>
  <c r="C30" i="13"/>
  <c r="K32" i="54"/>
  <c r="K88" i="54"/>
  <c r="L60" i="54"/>
  <c r="Z71" i="21"/>
  <c r="Y99" i="21"/>
  <c r="O71" i="21"/>
  <c r="O99" i="21"/>
  <c r="I75" i="21"/>
  <c r="H103" i="21"/>
  <c r="H74" i="21"/>
  <c r="G102" i="21"/>
  <c r="I92" i="21"/>
  <c r="BB64" i="21"/>
  <c r="C96" i="27"/>
  <c r="D95" i="27"/>
  <c r="AM16" i="21"/>
  <c r="AM16" i="55"/>
  <c r="AM42" i="55"/>
  <c r="AM68" i="55"/>
  <c r="AO45" i="44"/>
  <c r="BC193" i="27"/>
  <c r="X101" i="32"/>
  <c r="AA14" i="24"/>
  <c r="BB209" i="27"/>
  <c r="BC194" i="27"/>
  <c r="AK99" i="54"/>
  <c r="AK43" i="54"/>
  <c r="AL71" i="54"/>
  <c r="AD84" i="32"/>
  <c r="BD108" i="32"/>
  <c r="I88" i="33"/>
  <c r="H30" i="54"/>
  <c r="H86" i="54"/>
  <c r="N75" i="21"/>
  <c r="K131" i="32"/>
  <c r="L53" i="32"/>
  <c r="BC85" i="32"/>
  <c r="L77" i="33"/>
  <c r="L101" i="54"/>
  <c r="H95" i="55"/>
  <c r="I95" i="55"/>
  <c r="J95" i="55"/>
  <c r="K95" i="55"/>
  <c r="L95" i="55"/>
  <c r="M95" i="55"/>
  <c r="N95" i="55"/>
  <c r="F62" i="54"/>
  <c r="C34" i="13"/>
  <c r="C49" i="12"/>
  <c r="G87" i="21"/>
  <c r="J122" i="27"/>
  <c r="BA193" i="27"/>
  <c r="S40" i="12"/>
  <c r="AU9" i="55"/>
  <c r="AU35" i="55"/>
  <c r="AU61" i="55"/>
  <c r="AU9" i="21"/>
  <c r="AW38" i="44"/>
  <c r="AN42" i="21"/>
  <c r="AO70" i="21"/>
  <c r="AN15" i="54"/>
  <c r="BD15" i="21"/>
  <c r="Q20" i="21"/>
  <c r="Q20" i="55"/>
  <c r="Q46" i="55"/>
  <c r="Q72" i="55"/>
  <c r="S49" i="44"/>
  <c r="D378" i="35"/>
  <c r="N37" i="44"/>
  <c r="L8" i="21"/>
  <c r="L8" i="55"/>
  <c r="L34" i="55"/>
  <c r="L60" i="55"/>
  <c r="L86" i="55"/>
  <c r="J105" i="54"/>
  <c r="K77" i="54"/>
  <c r="L105" i="54"/>
  <c r="E91" i="54"/>
  <c r="O74" i="33"/>
  <c r="P74" i="33"/>
  <c r="L89" i="33"/>
  <c r="J73" i="33"/>
  <c r="M86" i="33"/>
  <c r="S55" i="44"/>
  <c r="Q26" i="21"/>
  <c r="Q26" i="55"/>
  <c r="Q52" i="55"/>
  <c r="Q78" i="55"/>
  <c r="O22" i="54"/>
  <c r="O49" i="21"/>
  <c r="P77" i="21"/>
  <c r="E94" i="54"/>
  <c r="I125" i="35"/>
  <c r="C17" i="13"/>
  <c r="I78" i="54"/>
  <c r="H106" i="54"/>
  <c r="H50" i="54"/>
  <c r="K88" i="21"/>
  <c r="AJ71" i="21"/>
  <c r="AJ99" i="21"/>
  <c r="AI99" i="21"/>
  <c r="AG71" i="21"/>
  <c r="AG99" i="21"/>
  <c r="AC71" i="21"/>
  <c r="AB99" i="21"/>
  <c r="T71" i="21"/>
  <c r="Q99" i="21"/>
  <c r="R71" i="21"/>
  <c r="S99" i="21"/>
  <c r="P71" i="21"/>
  <c r="J71" i="21"/>
  <c r="I99" i="21"/>
  <c r="E71" i="21"/>
  <c r="F71" i="21"/>
  <c r="F99" i="21"/>
  <c r="E99" i="21"/>
  <c r="K99" i="55"/>
  <c r="P75" i="21"/>
  <c r="P103" i="21"/>
  <c r="F75" i="21"/>
  <c r="E75" i="21"/>
  <c r="F103" i="21"/>
  <c r="G75" i="21"/>
  <c r="G103" i="21"/>
  <c r="N77" i="21"/>
  <c r="O105" i="21"/>
  <c r="J74" i="21"/>
  <c r="F38" i="54"/>
  <c r="F54" i="54"/>
  <c r="D12" i="25"/>
  <c r="D8" i="25"/>
  <c r="AA187" i="27"/>
  <c r="AB187" i="27"/>
  <c r="AC187" i="27"/>
  <c r="AD187" i="27"/>
  <c r="AE187" i="27"/>
  <c r="AF187" i="27"/>
  <c r="AG187" i="27"/>
  <c r="AH187" i="27"/>
  <c r="AI187" i="27"/>
  <c r="AJ187" i="27"/>
  <c r="AK187" i="27"/>
  <c r="AL187" i="27"/>
  <c r="AM187" i="27"/>
  <c r="AN187" i="27"/>
  <c r="AO187" i="27"/>
  <c r="AP187" i="27"/>
  <c r="AQ187" i="27"/>
  <c r="AR187" i="27"/>
  <c r="AS187" i="27"/>
  <c r="AT187" i="27"/>
  <c r="AU187" i="27"/>
  <c r="AV187" i="27"/>
  <c r="AW187" i="27"/>
  <c r="AX187" i="27"/>
  <c r="Z40" i="12"/>
  <c r="J34" i="27"/>
  <c r="K33" i="27"/>
  <c r="AP64" i="54"/>
  <c r="AL43" i="21"/>
  <c r="AM71" i="21"/>
  <c r="AL16" i="54"/>
  <c r="AC71" i="54"/>
  <c r="AA71" i="54"/>
  <c r="AA99" i="54"/>
  <c r="O71" i="54"/>
  <c r="O99" i="54"/>
  <c r="N99" i="54"/>
  <c r="BD91" i="32"/>
  <c r="BD89" i="32"/>
  <c r="G342" i="35"/>
  <c r="G343" i="35"/>
  <c r="G341" i="35"/>
  <c r="G183" i="35"/>
  <c r="G184" i="35"/>
  <c r="G186" i="35"/>
  <c r="G185" i="35"/>
  <c r="E378" i="35"/>
  <c r="M80" i="33"/>
  <c r="K12" i="21"/>
  <c r="M41" i="44"/>
  <c r="K12" i="55"/>
  <c r="K38" i="55"/>
  <c r="K64" i="55"/>
  <c r="K90" i="55"/>
  <c r="Q46" i="44"/>
  <c r="O17" i="21"/>
  <c r="O17" i="55"/>
  <c r="O43" i="55"/>
  <c r="O69" i="55"/>
  <c r="H71" i="54"/>
  <c r="H99" i="54"/>
  <c r="G99" i="54"/>
  <c r="N104" i="55"/>
  <c r="O104" i="55"/>
  <c r="P104" i="55"/>
  <c r="H57" i="32"/>
  <c r="G142" i="32"/>
  <c r="C47" i="11"/>
  <c r="D31" i="15"/>
  <c r="D30" i="15"/>
  <c r="AK30" i="11"/>
  <c r="K105" i="54"/>
  <c r="K109" i="27"/>
  <c r="K209" i="27"/>
  <c r="K14" i="24"/>
  <c r="AS36" i="54"/>
  <c r="AM98" i="54"/>
  <c r="AM42" i="54"/>
  <c r="AO34" i="54"/>
  <c r="AP62" i="54"/>
  <c r="AG98" i="54"/>
  <c r="AH98" i="54"/>
  <c r="AE98" i="54"/>
  <c r="T71" i="54"/>
  <c r="U99" i="54"/>
  <c r="BC62" i="21"/>
  <c r="W85" i="33"/>
  <c r="V85" i="33"/>
  <c r="AD82" i="32"/>
  <c r="BD106" i="32"/>
  <c r="I39" i="54"/>
  <c r="G105" i="54"/>
  <c r="H77" i="54"/>
  <c r="H105" i="54"/>
  <c r="J78" i="33"/>
  <c r="K56" i="32"/>
  <c r="J132" i="32"/>
  <c r="F37" i="11"/>
  <c r="G43" i="11"/>
  <c r="L138" i="32"/>
  <c r="P90" i="33"/>
  <c r="Q90" i="33"/>
  <c r="H144" i="32"/>
  <c r="U41" i="13"/>
  <c r="V82" i="11"/>
  <c r="BB85" i="55"/>
  <c r="Q85" i="55"/>
  <c r="R85" i="55"/>
  <c r="S85" i="55"/>
  <c r="T85" i="55"/>
  <c r="U85" i="55"/>
  <c r="V85" i="55"/>
  <c r="W85" i="55"/>
  <c r="X85" i="55"/>
  <c r="Y85" i="55"/>
  <c r="Z85" i="55"/>
  <c r="AA85" i="55"/>
  <c r="AB85" i="55"/>
  <c r="H4" i="54"/>
  <c r="H31" i="21"/>
  <c r="I59" i="21"/>
  <c r="H87" i="21"/>
  <c r="F82" i="21"/>
  <c r="C9" i="11"/>
  <c r="H14" i="21"/>
  <c r="H14" i="55"/>
  <c r="H40" i="55"/>
  <c r="H66" i="55"/>
  <c r="H92" i="55"/>
  <c r="J43" i="44"/>
  <c r="J25" i="55"/>
  <c r="J51" i="55"/>
  <c r="J77" i="55"/>
  <c r="J103" i="55"/>
  <c r="J25" i="21"/>
  <c r="L54" i="44"/>
  <c r="E93" i="55"/>
  <c r="E15" i="54"/>
  <c r="L5" i="54"/>
  <c r="L32" i="21"/>
  <c r="L88" i="21"/>
  <c r="M60" i="21"/>
  <c r="AH71" i="54"/>
  <c r="AH99" i="54"/>
  <c r="AG99" i="54"/>
  <c r="Q71" i="54"/>
  <c r="P99" i="54"/>
  <c r="M71" i="54"/>
  <c r="M99" i="54"/>
  <c r="M77" i="21"/>
  <c r="M105" i="21"/>
  <c r="J77" i="21"/>
  <c r="J105" i="21"/>
  <c r="G107" i="21"/>
  <c r="BD65" i="32"/>
  <c r="AD65" i="32"/>
  <c r="AE65" i="32"/>
  <c r="AF65" i="32"/>
  <c r="AG65" i="32"/>
  <c r="AH65" i="32"/>
  <c r="AI65" i="32"/>
  <c r="AJ65" i="32"/>
  <c r="AK65" i="32"/>
  <c r="AL65" i="32"/>
  <c r="AM65" i="32"/>
  <c r="AN65" i="32"/>
  <c r="AO65" i="32"/>
  <c r="C45" i="12"/>
  <c r="C35" i="13"/>
  <c r="V92" i="54"/>
  <c r="BC92" i="54"/>
  <c r="I90" i="54"/>
  <c r="L89" i="54"/>
  <c r="E42" i="34"/>
  <c r="AD71" i="32"/>
  <c r="AE71" i="32"/>
  <c r="AF71" i="32"/>
  <c r="AG71" i="32"/>
  <c r="AH71" i="32"/>
  <c r="AI71" i="32"/>
  <c r="AJ71" i="32"/>
  <c r="AK71" i="32"/>
  <c r="AL71" i="32"/>
  <c r="AM71" i="32"/>
  <c r="AN71" i="32"/>
  <c r="AO71" i="32"/>
  <c r="BD71" i="32"/>
  <c r="AR7" i="55"/>
  <c r="AR33" i="55"/>
  <c r="AR59" i="55"/>
  <c r="AR7" i="21"/>
  <c r="AT36" i="44"/>
  <c r="O76" i="33"/>
  <c r="R111" i="32"/>
  <c r="S87" i="32"/>
  <c r="S111" i="32"/>
  <c r="T87" i="32"/>
  <c r="T111" i="32"/>
  <c r="U87" i="32"/>
  <c r="U111" i="32"/>
  <c r="V87" i="32"/>
  <c r="V111" i="32"/>
  <c r="W87" i="32"/>
  <c r="W111" i="32"/>
  <c r="X87" i="32"/>
  <c r="X111" i="32"/>
  <c r="Y87" i="32"/>
  <c r="Y111" i="32"/>
  <c r="Z87" i="32"/>
  <c r="Z111" i="32"/>
  <c r="AA87" i="32"/>
  <c r="AA111" i="32"/>
  <c r="AB87" i="32"/>
  <c r="AB111" i="32"/>
  <c r="AC87" i="32"/>
  <c r="AC111" i="32"/>
  <c r="D159" i="27"/>
  <c r="B39" i="12"/>
  <c r="B20" i="37"/>
  <c r="B29" i="37"/>
  <c r="B40" i="16"/>
  <c r="AK71" i="54"/>
  <c r="AJ71" i="54"/>
  <c r="AJ99" i="54"/>
  <c r="AI99" i="54"/>
  <c r="AN34" i="54"/>
  <c r="AO62" i="54"/>
  <c r="AN90" i="54"/>
  <c r="BD90" i="54"/>
  <c r="BD7" i="54"/>
  <c r="AM222" i="34"/>
  <c r="W90" i="54"/>
  <c r="W34" i="54"/>
  <c r="BC34" i="54"/>
  <c r="BC7" i="54"/>
  <c r="X62" i="54"/>
  <c r="BC62" i="54"/>
  <c r="P76" i="33"/>
  <c r="R114" i="32"/>
  <c r="S90" i="32"/>
  <c r="S114" i="32"/>
  <c r="T90" i="32"/>
  <c r="T114" i="32"/>
  <c r="U90" i="32"/>
  <c r="U114" i="32"/>
  <c r="V90" i="32"/>
  <c r="V114" i="32"/>
  <c r="W90" i="32"/>
  <c r="W114" i="32"/>
  <c r="X90" i="32"/>
  <c r="X114" i="32"/>
  <c r="Y90" i="32"/>
  <c r="Y114" i="32"/>
  <c r="Z90" i="32"/>
  <c r="Z114" i="32"/>
  <c r="AA90" i="32"/>
  <c r="AA114" i="32"/>
  <c r="AB90" i="32"/>
  <c r="AB114" i="32"/>
  <c r="AC90" i="32"/>
  <c r="AC114" i="32"/>
  <c r="R107" i="32"/>
  <c r="S83" i="32"/>
  <c r="S107" i="32"/>
  <c r="T83" i="32"/>
  <c r="T107" i="32"/>
  <c r="U83" i="32"/>
  <c r="U107" i="32"/>
  <c r="V83" i="32"/>
  <c r="V107" i="32"/>
  <c r="W83" i="32"/>
  <c r="W107" i="32"/>
  <c r="X83" i="32"/>
  <c r="X107" i="32"/>
  <c r="Y83" i="32"/>
  <c r="Y107" i="32"/>
  <c r="Z83" i="32"/>
  <c r="Z107" i="32"/>
  <c r="AA83" i="32"/>
  <c r="AA107" i="32"/>
  <c r="AB83" i="32"/>
  <c r="AB107" i="32"/>
  <c r="AC83" i="32"/>
  <c r="AC107" i="32"/>
  <c r="BD83" i="32"/>
  <c r="I102" i="32"/>
  <c r="E26" i="35"/>
  <c r="E282" i="35"/>
  <c r="E278" i="35"/>
  <c r="E279" i="35"/>
  <c r="I58" i="21"/>
  <c r="H44" i="54"/>
  <c r="H100" i="54"/>
  <c r="H83" i="55"/>
  <c r="F35" i="11"/>
  <c r="L42" i="44"/>
  <c r="J13" i="21"/>
  <c r="J13" i="55"/>
  <c r="J39" i="55"/>
  <c r="J65" i="55"/>
  <c r="J91" i="55"/>
  <c r="R85" i="32"/>
  <c r="BC109" i="32"/>
  <c r="M128" i="32"/>
  <c r="H33" i="11"/>
  <c r="BD59" i="32"/>
  <c r="AD59" i="32"/>
  <c r="AE59" i="32"/>
  <c r="AF59" i="32"/>
  <c r="AG59" i="32"/>
  <c r="AH59" i="32"/>
  <c r="AI59" i="32"/>
  <c r="AJ59" i="32"/>
  <c r="AK59" i="32"/>
  <c r="AL59" i="32"/>
  <c r="AM59" i="32"/>
  <c r="AN59" i="32"/>
  <c r="AO59" i="32"/>
  <c r="N82" i="33"/>
  <c r="O82" i="33"/>
  <c r="L82" i="33"/>
  <c r="N6" i="21"/>
  <c r="N6" i="55"/>
  <c r="N32" i="55"/>
  <c r="N58" i="55"/>
  <c r="N84" i="55"/>
  <c r="P35" i="44"/>
  <c r="L37" i="54"/>
  <c r="M65" i="54"/>
  <c r="E62" i="54"/>
  <c r="G31" i="54"/>
  <c r="G87" i="54"/>
  <c r="H59" i="54"/>
  <c r="G27" i="54"/>
  <c r="D9" i="12"/>
  <c r="I106" i="21"/>
  <c r="I23" i="54"/>
  <c r="J78" i="21"/>
  <c r="I50" i="21"/>
  <c r="I48" i="54"/>
  <c r="I104" i="54"/>
  <c r="C40" i="16"/>
  <c r="AU109" i="27"/>
  <c r="AU209" i="27"/>
  <c r="AU14" i="24"/>
  <c r="AT92" i="21"/>
  <c r="AT9" i="54"/>
  <c r="AT36" i="21"/>
  <c r="AU64" i="21"/>
  <c r="K92" i="21"/>
  <c r="L92" i="21"/>
  <c r="F63" i="54"/>
  <c r="D7" i="24"/>
  <c r="H15" i="17"/>
  <c r="H96" i="21"/>
  <c r="I68" i="21"/>
  <c r="I96" i="21"/>
  <c r="F119" i="32"/>
  <c r="G103" i="32"/>
  <c r="AI71" i="21"/>
  <c r="AD99" i="21"/>
  <c r="AE71" i="21"/>
  <c r="AF99" i="21"/>
  <c r="Z99" i="21"/>
  <c r="AA71" i="21"/>
  <c r="AA99" i="21"/>
  <c r="P99" i="21"/>
  <c r="Q71" i="21"/>
  <c r="T99" i="21"/>
  <c r="U71" i="21"/>
  <c r="U99" i="21"/>
  <c r="L99" i="21"/>
  <c r="M71" i="21"/>
  <c r="N99" i="21"/>
  <c r="H99" i="21"/>
  <c r="I71" i="21"/>
  <c r="H11" i="21"/>
  <c r="H11" i="55"/>
  <c r="H37" i="55"/>
  <c r="H63" i="55"/>
  <c r="H89" i="55"/>
  <c r="J40" i="44"/>
  <c r="E105" i="54"/>
  <c r="M50" i="44"/>
  <c r="K21" i="21"/>
  <c r="K21" i="55"/>
  <c r="K47" i="55"/>
  <c r="K73" i="55"/>
  <c r="N103" i="21"/>
  <c r="O75" i="21"/>
  <c r="O103" i="21"/>
  <c r="I103" i="21"/>
  <c r="J75" i="21"/>
  <c r="J103" i="21"/>
  <c r="N18" i="21"/>
  <c r="N18" i="55"/>
  <c r="N44" i="55"/>
  <c r="N70" i="55"/>
  <c r="N96" i="55"/>
  <c r="P47" i="44"/>
  <c r="G71" i="35"/>
  <c r="F74" i="35"/>
  <c r="I74" i="21"/>
  <c r="I102" i="21"/>
  <c r="H102" i="21"/>
  <c r="BB92" i="21"/>
  <c r="D205" i="27"/>
  <c r="E183" i="27"/>
  <c r="BA194" i="27"/>
  <c r="BB193" i="27"/>
  <c r="AO92" i="54"/>
  <c r="AD91" i="32"/>
  <c r="BD115" i="32"/>
  <c r="F348" i="35"/>
  <c r="F188" i="35"/>
  <c r="F344" i="35"/>
  <c r="F345" i="35"/>
  <c r="R117" i="32"/>
  <c r="S93" i="32"/>
  <c r="S117" i="32"/>
  <c r="T93" i="32"/>
  <c r="T117" i="32"/>
  <c r="U93" i="32"/>
  <c r="U117" i="32"/>
  <c r="V93" i="32"/>
  <c r="V117" i="32"/>
  <c r="W93" i="32"/>
  <c r="W117" i="32"/>
  <c r="X93" i="32"/>
  <c r="X117" i="32"/>
  <c r="Y93" i="32"/>
  <c r="Y117" i="32"/>
  <c r="Z93" i="32"/>
  <c r="Z117" i="32"/>
  <c r="AA93" i="32"/>
  <c r="AA117" i="32"/>
  <c r="AB93" i="32"/>
  <c r="AB117" i="32"/>
  <c r="AC93" i="32"/>
  <c r="AC117" i="32"/>
  <c r="L109" i="54"/>
  <c r="E74" i="54"/>
  <c r="F74" i="54"/>
  <c r="E102" i="54"/>
  <c r="AC87" i="55"/>
  <c r="AD87" i="55"/>
  <c r="AE87" i="55"/>
  <c r="AF87" i="55"/>
  <c r="AG87" i="55"/>
  <c r="AH87" i="55"/>
  <c r="AI87" i="55"/>
  <c r="AJ87" i="55"/>
  <c r="AK87" i="55"/>
  <c r="AL87" i="55"/>
  <c r="AM87" i="55"/>
  <c r="AN87" i="55"/>
  <c r="BC87" i="55"/>
  <c r="BD63" i="32"/>
  <c r="AD63" i="32"/>
  <c r="AE63" i="32"/>
  <c r="AF63" i="32"/>
  <c r="AG63" i="32"/>
  <c r="AH63" i="32"/>
  <c r="AI63" i="32"/>
  <c r="AJ63" i="32"/>
  <c r="AK63" i="32"/>
  <c r="AL63" i="32"/>
  <c r="AM63" i="32"/>
  <c r="AN63" i="32"/>
  <c r="AO63" i="32"/>
  <c r="K129" i="32"/>
  <c r="F34" i="11"/>
  <c r="F32" i="11"/>
  <c r="BB194" i="27"/>
  <c r="AP62" i="21"/>
  <c r="BC90" i="21"/>
  <c r="BD82" i="32"/>
  <c r="K3" i="54"/>
  <c r="K30" i="21"/>
  <c r="I109" i="54"/>
  <c r="F27" i="54"/>
  <c r="C9" i="12"/>
  <c r="K78" i="33"/>
  <c r="H29" i="11"/>
  <c r="H28" i="11"/>
  <c r="M124" i="32"/>
  <c r="P39" i="44"/>
  <c r="N10" i="21"/>
  <c r="N10" i="55"/>
  <c r="N36" i="55"/>
  <c r="N62" i="55"/>
  <c r="N88" i="55"/>
  <c r="G61" i="54"/>
  <c r="I4" i="21"/>
  <c r="K33" i="44"/>
  <c r="I4" i="55"/>
  <c r="I30" i="55"/>
  <c r="I56" i="55"/>
  <c r="I82" i="55"/>
  <c r="E96" i="21"/>
  <c r="O34" i="44"/>
  <c r="M5" i="55"/>
  <c r="M31" i="55"/>
  <c r="M57" i="55"/>
  <c r="M5" i="21"/>
  <c r="V99" i="54"/>
  <c r="W71" i="54"/>
  <c r="W99" i="54"/>
  <c r="V71" i="54"/>
  <c r="L71" i="54"/>
  <c r="L99" i="54"/>
  <c r="K99" i="54"/>
  <c r="F41" i="54"/>
  <c r="H52" i="54"/>
  <c r="I80" i="54"/>
  <c r="K105" i="21"/>
  <c r="L77" i="21"/>
  <c r="L105" i="21"/>
  <c r="H77" i="21"/>
  <c r="H105" i="21"/>
  <c r="AD61" i="32"/>
  <c r="AE61" i="32"/>
  <c r="AF61" i="32"/>
  <c r="AG61" i="32"/>
  <c r="AH61" i="32"/>
  <c r="AI61" i="32"/>
  <c r="AJ61" i="32"/>
  <c r="AK61" i="32"/>
  <c r="AL61" i="32"/>
  <c r="AM61" i="32"/>
  <c r="AN61" i="32"/>
  <c r="AO61" i="32"/>
  <c r="BD61" i="32"/>
  <c r="F202" i="34"/>
  <c r="F203" i="34"/>
  <c r="F204" i="34"/>
  <c r="W87" i="33"/>
  <c r="AD60" i="32"/>
  <c r="AE60" i="32"/>
  <c r="AF60" i="32"/>
  <c r="AG60" i="32"/>
  <c r="AH60" i="32"/>
  <c r="AI60" i="32"/>
  <c r="AJ60" i="32"/>
  <c r="AK60" i="32"/>
  <c r="AL60" i="32"/>
  <c r="AM60" i="32"/>
  <c r="AN60" i="32"/>
  <c r="AO60" i="32"/>
  <c r="BD60" i="32"/>
  <c r="BD62" i="32"/>
  <c r="AD62" i="32"/>
  <c r="AE62" i="32"/>
  <c r="AF62" i="32"/>
  <c r="AG62" i="32"/>
  <c r="AH62" i="32"/>
  <c r="AI62" i="32"/>
  <c r="AJ62" i="32"/>
  <c r="AK62" i="32"/>
  <c r="AL62" i="32"/>
  <c r="AM62" i="32"/>
  <c r="AN62" i="32"/>
  <c r="AO62" i="32"/>
  <c r="J92" i="21"/>
  <c r="AN92" i="21"/>
  <c r="BD92" i="21"/>
  <c r="BD67" i="32"/>
  <c r="AD67" i="32"/>
  <c r="AE67" i="32"/>
  <c r="AF67" i="32"/>
  <c r="AG67" i="32"/>
  <c r="AH67" i="32"/>
  <c r="AI67" i="32"/>
  <c r="AJ67" i="32"/>
  <c r="AK67" i="32"/>
  <c r="AL67" i="32"/>
  <c r="AM67" i="32"/>
  <c r="AN67" i="32"/>
  <c r="AO67" i="32"/>
  <c r="O14" i="24"/>
  <c r="BA209" i="27"/>
  <c r="AO90" i="54"/>
  <c r="BB74" i="33"/>
  <c r="I89" i="34"/>
  <c r="I87" i="34"/>
  <c r="I88" i="34"/>
  <c r="I90" i="34"/>
  <c r="I181" i="34"/>
  <c r="I179" i="34"/>
  <c r="I180" i="34"/>
  <c r="I182" i="34"/>
  <c r="J178" i="34"/>
  <c r="BB22" i="54"/>
  <c r="G20" i="35"/>
  <c r="F25" i="35"/>
  <c r="I227" i="34"/>
  <c r="I225" i="34"/>
  <c r="I226" i="34"/>
  <c r="I228" i="34"/>
  <c r="J224" i="34"/>
  <c r="H204" i="34"/>
  <c r="H202" i="34"/>
  <c r="H203" i="34"/>
  <c r="H205" i="34"/>
  <c r="I201" i="34"/>
  <c r="O75" i="33"/>
  <c r="J112" i="34"/>
  <c r="J110" i="34"/>
  <c r="J111" i="34"/>
  <c r="J113" i="34"/>
  <c r="K109" i="34"/>
  <c r="Q100" i="55"/>
  <c r="BB100" i="55"/>
  <c r="F52" i="35"/>
  <c r="G47" i="35"/>
  <c r="AP90" i="54"/>
  <c r="K101" i="55"/>
  <c r="J82" i="55"/>
  <c r="O88" i="55"/>
  <c r="H98" i="54"/>
  <c r="BE67" i="32"/>
  <c r="AP67" i="32"/>
  <c r="AQ67" i="32"/>
  <c r="AR67" i="32"/>
  <c r="AS67" i="32"/>
  <c r="AT67" i="32"/>
  <c r="AU67" i="32"/>
  <c r="AV67" i="32"/>
  <c r="AW67" i="32"/>
  <c r="AX67" i="32"/>
  <c r="AY67" i="32"/>
  <c r="AZ67" i="32"/>
  <c r="BA67" i="32"/>
  <c r="BF67" i="32"/>
  <c r="N5" i="21"/>
  <c r="N5" i="55"/>
  <c r="N31" i="55"/>
  <c r="N57" i="55"/>
  <c r="P34" i="44"/>
  <c r="L33" i="44"/>
  <c r="J4" i="21"/>
  <c r="J4" i="55"/>
  <c r="J30" i="55"/>
  <c r="J56" i="55"/>
  <c r="N37" i="21"/>
  <c r="N93" i="21"/>
  <c r="O65" i="21"/>
  <c r="N10" i="54"/>
  <c r="H11" i="54"/>
  <c r="H38" i="21"/>
  <c r="I66" i="21"/>
  <c r="H27" i="21"/>
  <c r="E4" i="12"/>
  <c r="BB62" i="54"/>
  <c r="N6" i="54"/>
  <c r="N33" i="21"/>
  <c r="O61" i="21"/>
  <c r="N128" i="32"/>
  <c r="I33" i="11"/>
  <c r="J40" i="21"/>
  <c r="J96" i="21"/>
  <c r="J13" i="54"/>
  <c r="J78" i="32"/>
  <c r="AU36" i="44"/>
  <c r="AS7" i="55"/>
  <c r="AS33" i="55"/>
  <c r="AS59" i="55"/>
  <c r="AS7" i="21"/>
  <c r="I59" i="54"/>
  <c r="H31" i="54"/>
  <c r="H87" i="54"/>
  <c r="AN42" i="54"/>
  <c r="AO70" i="54"/>
  <c r="M53" i="32"/>
  <c r="L131" i="32"/>
  <c r="Q75" i="54"/>
  <c r="P103" i="54"/>
  <c r="P47" i="54"/>
  <c r="BB82" i="33"/>
  <c r="J39" i="54"/>
  <c r="K67" i="54"/>
  <c r="AB54" i="32"/>
  <c r="L24" i="55"/>
  <c r="L50" i="55"/>
  <c r="L76" i="55"/>
  <c r="L102" i="55"/>
  <c r="L24" i="21"/>
  <c r="N53" i="44"/>
  <c r="AD112" i="32"/>
  <c r="AE88" i="32"/>
  <c r="AE112" i="32"/>
  <c r="AF88" i="32"/>
  <c r="AF112" i="32"/>
  <c r="AG88" i="32"/>
  <c r="AG112" i="32"/>
  <c r="AH88" i="32"/>
  <c r="AH112" i="32"/>
  <c r="AI88" i="32"/>
  <c r="AI112" i="32"/>
  <c r="AJ88" i="32"/>
  <c r="AJ112" i="32"/>
  <c r="AK88" i="32"/>
  <c r="AK112" i="32"/>
  <c r="AL88" i="32"/>
  <c r="AL112" i="32"/>
  <c r="AM88" i="32"/>
  <c r="AM112" i="32"/>
  <c r="AN88" i="32"/>
  <c r="AN112" i="32"/>
  <c r="AO88" i="32"/>
  <c r="AO112" i="32"/>
  <c r="BC209" i="27"/>
  <c r="V177" i="27"/>
  <c r="J99" i="54"/>
  <c r="L61" i="34"/>
  <c r="L30" i="21"/>
  <c r="L3" i="54"/>
  <c r="AP64" i="32"/>
  <c r="AQ64" i="32"/>
  <c r="AR64" i="32"/>
  <c r="AS64" i="32"/>
  <c r="AT64" i="32"/>
  <c r="AU64" i="32"/>
  <c r="AV64" i="32"/>
  <c r="AW64" i="32"/>
  <c r="AX64" i="32"/>
  <c r="AY64" i="32"/>
  <c r="AZ64" i="32"/>
  <c r="BA64" i="32"/>
  <c r="BF64" i="32"/>
  <c r="BE64" i="32"/>
  <c r="O72" i="54"/>
  <c r="N44" i="54"/>
  <c r="J51" i="54"/>
  <c r="J107" i="54"/>
  <c r="K79" i="54"/>
  <c r="E158" i="27"/>
  <c r="F157" i="27"/>
  <c r="E197" i="27"/>
  <c r="E47" i="12"/>
  <c r="G31" i="59"/>
  <c r="E79" i="11"/>
  <c r="N105" i="21"/>
  <c r="D322" i="35"/>
  <c r="D326" i="35"/>
  <c r="D134" i="35"/>
  <c r="F90" i="54"/>
  <c r="H239" i="35"/>
  <c r="H363" i="35"/>
  <c r="H364" i="35"/>
  <c r="H237" i="35"/>
  <c r="H238" i="35"/>
  <c r="H240" i="35"/>
  <c r="H365" i="35"/>
  <c r="I4" i="54"/>
  <c r="J59" i="21"/>
  <c r="I31" i="21"/>
  <c r="I87" i="21"/>
  <c r="Q39" i="44"/>
  <c r="O10" i="21"/>
  <c r="O10" i="55"/>
  <c r="O36" i="55"/>
  <c r="O62" i="55"/>
  <c r="K30" i="54"/>
  <c r="L129" i="32"/>
  <c r="G34" i="11"/>
  <c r="G32" i="11"/>
  <c r="BD87" i="55"/>
  <c r="AO87" i="55"/>
  <c r="AP87" i="55"/>
  <c r="AQ87" i="55"/>
  <c r="AR87" i="55"/>
  <c r="AS87" i="55"/>
  <c r="AT87" i="55"/>
  <c r="AU87" i="55"/>
  <c r="BD93" i="32"/>
  <c r="C65" i="11"/>
  <c r="C15" i="13"/>
  <c r="C12" i="11"/>
  <c r="C11" i="11"/>
  <c r="F75" i="35"/>
  <c r="F76" i="35"/>
  <c r="F78" i="35"/>
  <c r="F79" i="35"/>
  <c r="F300" i="35"/>
  <c r="F297" i="35"/>
  <c r="F77" i="35"/>
  <c r="F299" i="35"/>
  <c r="F387" i="35"/>
  <c r="E19" i="11"/>
  <c r="E17" i="11"/>
  <c r="F298" i="35"/>
  <c r="F386" i="35"/>
  <c r="N18" i="54"/>
  <c r="O73" i="21"/>
  <c r="N45" i="21"/>
  <c r="N101" i="21"/>
  <c r="H79" i="32"/>
  <c r="G119" i="32"/>
  <c r="G91" i="54"/>
  <c r="F91" i="54"/>
  <c r="J76" i="54"/>
  <c r="I50" i="54"/>
  <c r="I106" i="54"/>
  <c r="BE59" i="32"/>
  <c r="AP59" i="32"/>
  <c r="AQ59" i="32"/>
  <c r="AR59" i="32"/>
  <c r="AS59" i="32"/>
  <c r="AT59" i="32"/>
  <c r="AU59" i="32"/>
  <c r="AV59" i="32"/>
  <c r="AW59" i="32"/>
  <c r="AX59" i="32"/>
  <c r="AY59" i="32"/>
  <c r="AZ59" i="32"/>
  <c r="BA59" i="32"/>
  <c r="BF59" i="32"/>
  <c r="K13" i="21"/>
  <c r="K13" i="55"/>
  <c r="K39" i="55"/>
  <c r="K65" i="55"/>
  <c r="K91" i="55"/>
  <c r="M42" i="44"/>
  <c r="BD90" i="32"/>
  <c r="BD87" i="32"/>
  <c r="AR34" i="21"/>
  <c r="AS62" i="21"/>
  <c r="AR90" i="21"/>
  <c r="AR7" i="54"/>
  <c r="AP71" i="32"/>
  <c r="AQ71" i="32"/>
  <c r="AR71" i="32"/>
  <c r="AS71" i="32"/>
  <c r="AT71" i="32"/>
  <c r="AU71" i="32"/>
  <c r="AV71" i="32"/>
  <c r="AW71" i="32"/>
  <c r="AX71" i="32"/>
  <c r="AY71" i="32"/>
  <c r="AZ71" i="32"/>
  <c r="BA71" i="32"/>
  <c r="BF71" i="32"/>
  <c r="BE71" i="32"/>
  <c r="BC71" i="54"/>
  <c r="F93" i="55"/>
  <c r="E105" i="55"/>
  <c r="B6" i="12"/>
  <c r="I14" i="55"/>
  <c r="I40" i="55"/>
  <c r="I66" i="55"/>
  <c r="I92" i="55"/>
  <c r="K43" i="44"/>
  <c r="I14" i="21"/>
  <c r="V41" i="13"/>
  <c r="W82" i="11"/>
  <c r="AD106" i="32"/>
  <c r="AE82" i="32"/>
  <c r="AE106" i="32"/>
  <c r="AF82" i="32"/>
  <c r="AF106" i="32"/>
  <c r="AG82" i="32"/>
  <c r="AG106" i="32"/>
  <c r="AH82" i="32"/>
  <c r="AH106" i="32"/>
  <c r="AI82" i="32"/>
  <c r="AI106" i="32"/>
  <c r="AJ82" i="32"/>
  <c r="AJ106" i="32"/>
  <c r="AK82" i="32"/>
  <c r="AK106" i="32"/>
  <c r="AL82" i="32"/>
  <c r="AL106" i="32"/>
  <c r="AM82" i="32"/>
  <c r="AM106" i="32"/>
  <c r="AN82" i="32"/>
  <c r="AN106" i="32"/>
  <c r="AO82" i="32"/>
  <c r="AO106" i="32"/>
  <c r="BD15" i="54"/>
  <c r="H182" i="35"/>
  <c r="G187" i="35"/>
  <c r="AB99" i="54"/>
  <c r="AL99" i="21"/>
  <c r="F94" i="54"/>
  <c r="BC99" i="21"/>
  <c r="J125" i="35"/>
  <c r="Q53" i="21"/>
  <c r="R81" i="21"/>
  <c r="Q26" i="54"/>
  <c r="L8" i="54"/>
  <c r="L35" i="21"/>
  <c r="L91" i="21"/>
  <c r="M63" i="21"/>
  <c r="R20" i="55"/>
  <c r="R46" i="55"/>
  <c r="R72" i="55"/>
  <c r="R98" i="55"/>
  <c r="T49" i="44"/>
  <c r="R20" i="21"/>
  <c r="G90" i="54"/>
  <c r="G36" i="11"/>
  <c r="H82" i="21"/>
  <c r="E9" i="11"/>
  <c r="Q76" i="33"/>
  <c r="AD92" i="32"/>
  <c r="BD116" i="32"/>
  <c r="J50" i="21"/>
  <c r="J106" i="21"/>
  <c r="J23" i="54"/>
  <c r="K78" i="21"/>
  <c r="H158" i="34"/>
  <c r="H156" i="34"/>
  <c r="H157" i="34"/>
  <c r="H159" i="34"/>
  <c r="I155" i="34"/>
  <c r="BB99" i="54"/>
  <c r="I52" i="54"/>
  <c r="J80" i="54"/>
  <c r="I108" i="54"/>
  <c r="H69" i="54"/>
  <c r="G41" i="54"/>
  <c r="J199" i="34"/>
  <c r="N65" i="21"/>
  <c r="P81" i="33"/>
  <c r="O109" i="54"/>
  <c r="AD86" i="32"/>
  <c r="BD110" i="32"/>
  <c r="AP81" i="32"/>
  <c r="BE105" i="32"/>
  <c r="AP90" i="21"/>
  <c r="H92" i="54"/>
  <c r="B45" i="11"/>
  <c r="F145" i="32"/>
  <c r="B37" i="12"/>
  <c r="V99" i="21"/>
  <c r="AC99" i="21"/>
  <c r="N2" i="21"/>
  <c r="N57" i="21"/>
  <c r="K33" i="28"/>
  <c r="L14" i="34"/>
  <c r="L198" i="34"/>
  <c r="L25" i="25"/>
  <c r="L77" i="27"/>
  <c r="N49" i="33"/>
  <c r="L16" i="35"/>
  <c r="K7" i="36"/>
  <c r="Q2" i="31"/>
  <c r="Q68" i="31"/>
  <c r="L129" i="34"/>
  <c r="N85" i="54"/>
  <c r="O28" i="32"/>
  <c r="O52" i="32"/>
  <c r="O3" i="44"/>
  <c r="O31" i="44"/>
  <c r="L15" i="25"/>
  <c r="L3" i="25"/>
  <c r="N72" i="33"/>
  <c r="L124" i="35"/>
  <c r="L83" i="34"/>
  <c r="L106" i="34"/>
  <c r="L39" i="25"/>
  <c r="Q90" i="31"/>
  <c r="L97" i="35"/>
  <c r="L151" i="35"/>
  <c r="L175" i="34"/>
  <c r="N4" i="33"/>
  <c r="L60" i="34"/>
  <c r="Q46" i="31"/>
  <c r="L2" i="11"/>
  <c r="L205" i="35"/>
  <c r="K55" i="11"/>
  <c r="N57" i="54"/>
  <c r="N26" i="33"/>
  <c r="L259" i="35"/>
  <c r="L37" i="34"/>
  <c r="L178" i="35"/>
  <c r="L70" i="35"/>
  <c r="L152" i="34"/>
  <c r="L2" i="24"/>
  <c r="P11" i="17"/>
  <c r="K7" i="37"/>
  <c r="O4" i="32"/>
  <c r="O76" i="32"/>
  <c r="O100" i="32"/>
  <c r="N29" i="54"/>
  <c r="K15" i="28"/>
  <c r="L15" i="27"/>
  <c r="L43" i="35"/>
  <c r="O123" i="32"/>
  <c r="N29" i="21"/>
  <c r="Q24" i="31"/>
  <c r="N2" i="54"/>
  <c r="N2" i="55"/>
  <c r="N85" i="21"/>
  <c r="K2" i="12"/>
  <c r="L232" i="35"/>
  <c r="L191" i="27"/>
  <c r="L35" i="25"/>
  <c r="L24" i="59"/>
  <c r="K52" i="28"/>
  <c r="L7" i="59"/>
  <c r="L221" i="34"/>
  <c r="L6" i="58"/>
  <c r="P49" i="21"/>
  <c r="P105" i="21"/>
  <c r="P22" i="54"/>
  <c r="BB22" i="21"/>
  <c r="K73" i="33"/>
  <c r="K153" i="34"/>
  <c r="S91" i="33"/>
  <c r="F180" i="27"/>
  <c r="E202" i="27"/>
  <c r="N61" i="54"/>
  <c r="M33" i="54"/>
  <c r="M89" i="54"/>
  <c r="R82" i="33"/>
  <c r="Y87" i="33"/>
  <c r="AK14" i="59"/>
  <c r="L103" i="21"/>
  <c r="J48" i="54"/>
  <c r="K76" i="54"/>
  <c r="J104" i="54"/>
  <c r="H66" i="54"/>
  <c r="H82" i="54"/>
  <c r="E62" i="11"/>
  <c r="G38" i="54"/>
  <c r="G94" i="54"/>
  <c r="R99" i="21"/>
  <c r="P53" i="54"/>
  <c r="BB53" i="54"/>
  <c r="BB26" i="54"/>
  <c r="AR44" i="44"/>
  <c r="AP15" i="55"/>
  <c r="AP41" i="55"/>
  <c r="AP67" i="55"/>
  <c r="AP15" i="21"/>
  <c r="Z90" i="54"/>
  <c r="Y90" i="54"/>
  <c r="BC90" i="54"/>
  <c r="BB75" i="54"/>
  <c r="K103" i="54"/>
  <c r="BB103" i="54"/>
  <c r="L103" i="54"/>
  <c r="X99" i="54"/>
  <c r="E41" i="11"/>
  <c r="J136" i="32"/>
  <c r="K81" i="55"/>
  <c r="X85" i="33"/>
  <c r="Y85" i="33"/>
  <c r="B31" i="13"/>
  <c r="B77" i="11"/>
  <c r="B75" i="11"/>
  <c r="M17" i="35"/>
  <c r="I92" i="33"/>
  <c r="G16" i="24"/>
  <c r="F33" i="59"/>
  <c r="S90" i="33"/>
  <c r="I64" i="34"/>
  <c r="I65" i="34"/>
  <c r="I67" i="34"/>
  <c r="J63" i="34"/>
  <c r="I66" i="34"/>
  <c r="X87" i="33"/>
  <c r="E320" i="35"/>
  <c r="E319" i="35"/>
  <c r="E131" i="35"/>
  <c r="E129" i="35"/>
  <c r="E130" i="35"/>
  <c r="F130" i="35"/>
  <c r="F132" i="35"/>
  <c r="E326" i="35"/>
  <c r="E321" i="35"/>
  <c r="E387" i="35"/>
  <c r="D19" i="11"/>
  <c r="D17" i="11"/>
  <c r="E134" i="35"/>
  <c r="G310" i="35"/>
  <c r="G104" i="35"/>
  <c r="G102" i="35"/>
  <c r="G103" i="35"/>
  <c r="G105" i="35"/>
  <c r="G308" i="35"/>
  <c r="G309" i="35"/>
  <c r="G374" i="35"/>
  <c r="G375" i="35"/>
  <c r="G376" i="35"/>
  <c r="G266" i="35"/>
  <c r="G264" i="35"/>
  <c r="G265" i="35"/>
  <c r="G267" i="35"/>
  <c r="I83" i="55"/>
  <c r="J83" i="55"/>
  <c r="K83" i="55"/>
  <c r="L83" i="55"/>
  <c r="M83" i="55"/>
  <c r="N83" i="55"/>
  <c r="L33" i="27"/>
  <c r="K34" i="27"/>
  <c r="BE66" i="32"/>
  <c r="AP66" i="32"/>
  <c r="AQ66" i="32"/>
  <c r="AR66" i="32"/>
  <c r="AS66" i="32"/>
  <c r="AT66" i="32"/>
  <c r="AU66" i="32"/>
  <c r="AV66" i="32"/>
  <c r="AW66" i="32"/>
  <c r="AX66" i="32"/>
  <c r="AY66" i="32"/>
  <c r="AZ66" i="32"/>
  <c r="BA66" i="32"/>
  <c r="BF66" i="32"/>
  <c r="AD113" i="32"/>
  <c r="AE89" i="32"/>
  <c r="AE113" i="32"/>
  <c r="AF89" i="32"/>
  <c r="AF113" i="32"/>
  <c r="AG89" i="32"/>
  <c r="AG113" i="32"/>
  <c r="AH89" i="32"/>
  <c r="AH113" i="32"/>
  <c r="AI89" i="32"/>
  <c r="AI113" i="32"/>
  <c r="AJ89" i="32"/>
  <c r="AJ113" i="32"/>
  <c r="AK89" i="32"/>
  <c r="AK113" i="32"/>
  <c r="AL89" i="32"/>
  <c r="AL113" i="32"/>
  <c r="AM89" i="32"/>
  <c r="AM113" i="32"/>
  <c r="AN89" i="32"/>
  <c r="AN113" i="32"/>
  <c r="AO89" i="32"/>
  <c r="AO113" i="32"/>
  <c r="T99" i="54"/>
  <c r="G82" i="21"/>
  <c r="D9" i="11"/>
  <c r="D9" i="13"/>
  <c r="AS130" i="34"/>
  <c r="BE60" i="32"/>
  <c r="AP60" i="32"/>
  <c r="AQ60" i="32"/>
  <c r="AR60" i="32"/>
  <c r="AS60" i="32"/>
  <c r="AT60" i="32"/>
  <c r="AU60" i="32"/>
  <c r="AV60" i="32"/>
  <c r="AW60" i="32"/>
  <c r="AX60" i="32"/>
  <c r="AY60" i="32"/>
  <c r="AZ60" i="32"/>
  <c r="BA60" i="32"/>
  <c r="BF60" i="32"/>
  <c r="BE61" i="32"/>
  <c r="AP61" i="32"/>
  <c r="AQ61" i="32"/>
  <c r="AR61" i="32"/>
  <c r="AS61" i="32"/>
  <c r="AT61" i="32"/>
  <c r="AU61" i="32"/>
  <c r="AV61" i="32"/>
  <c r="AW61" i="32"/>
  <c r="AX61" i="32"/>
  <c r="AY61" i="32"/>
  <c r="AZ61" i="32"/>
  <c r="BA61" i="32"/>
  <c r="BF61" i="32"/>
  <c r="H108" i="54"/>
  <c r="H89" i="54"/>
  <c r="G89" i="54"/>
  <c r="BE63" i="32"/>
  <c r="AP63" i="32"/>
  <c r="AQ63" i="32"/>
  <c r="AR63" i="32"/>
  <c r="AS63" i="32"/>
  <c r="AT63" i="32"/>
  <c r="AU63" i="32"/>
  <c r="AV63" i="32"/>
  <c r="AW63" i="32"/>
  <c r="AX63" i="32"/>
  <c r="AY63" i="32"/>
  <c r="AZ63" i="32"/>
  <c r="BA63" i="32"/>
  <c r="BF63" i="32"/>
  <c r="I11" i="55"/>
  <c r="I37" i="55"/>
  <c r="I63" i="55"/>
  <c r="I89" i="55"/>
  <c r="K40" i="44"/>
  <c r="I11" i="21"/>
  <c r="I27" i="21"/>
  <c r="F4" i="12"/>
  <c r="I72" i="54"/>
  <c r="AP65" i="32"/>
  <c r="AQ65" i="32"/>
  <c r="AR65" i="32"/>
  <c r="AS65" i="32"/>
  <c r="AT65" i="32"/>
  <c r="AU65" i="32"/>
  <c r="AV65" i="32"/>
  <c r="AW65" i="32"/>
  <c r="AX65" i="32"/>
  <c r="AY65" i="32"/>
  <c r="AZ65" i="32"/>
  <c r="BA65" i="32"/>
  <c r="BF65" i="32"/>
  <c r="BE65" i="32"/>
  <c r="N81" i="33"/>
  <c r="I95" i="54"/>
  <c r="BD42" i="54"/>
  <c r="AS92" i="54"/>
  <c r="I57" i="32"/>
  <c r="H142" i="32"/>
  <c r="D47" i="11"/>
  <c r="N41" i="44"/>
  <c r="L12" i="21"/>
  <c r="L12" i="55"/>
  <c r="L38" i="55"/>
  <c r="L64" i="55"/>
  <c r="L90" i="55"/>
  <c r="D40" i="16"/>
  <c r="G66" i="54"/>
  <c r="R26" i="55"/>
  <c r="R52" i="55"/>
  <c r="R78" i="55"/>
  <c r="R26" i="21"/>
  <c r="T55" i="44"/>
  <c r="M89" i="33"/>
  <c r="O37" i="44"/>
  <c r="M8" i="21"/>
  <c r="M8" i="55"/>
  <c r="M34" i="55"/>
  <c r="M60" i="55"/>
  <c r="M86" i="55"/>
  <c r="AN98" i="21"/>
  <c r="BD98" i="21"/>
  <c r="AX38" i="44"/>
  <c r="AV9" i="55"/>
  <c r="AV35" i="55"/>
  <c r="AV61" i="55"/>
  <c r="AV9" i="21"/>
  <c r="O95" i="55"/>
  <c r="P95" i="55"/>
  <c r="P82" i="33"/>
  <c r="AD108" i="32"/>
  <c r="AE84" i="32"/>
  <c r="AE108" i="32"/>
  <c r="AF84" i="32"/>
  <c r="AF108" i="32"/>
  <c r="AG84" i="32"/>
  <c r="AG108" i="32"/>
  <c r="AH84" i="32"/>
  <c r="AH108" i="32"/>
  <c r="AI84" i="32"/>
  <c r="AI108" i="32"/>
  <c r="AJ84" i="32"/>
  <c r="AJ108" i="32"/>
  <c r="AK84" i="32"/>
  <c r="AK108" i="32"/>
  <c r="AL84" i="32"/>
  <c r="AL108" i="32"/>
  <c r="AM84" i="32"/>
  <c r="AM108" i="32"/>
  <c r="AN84" i="32"/>
  <c r="AN108" i="32"/>
  <c r="AO84" i="32"/>
  <c r="AO108" i="32"/>
  <c r="BE84" i="32"/>
  <c r="AM43" i="21"/>
  <c r="AM99" i="21"/>
  <c r="AM16" i="54"/>
  <c r="D96" i="27"/>
  <c r="D199" i="27"/>
  <c r="E95" i="27"/>
  <c r="AP68" i="32"/>
  <c r="AQ68" i="32"/>
  <c r="AR68" i="32"/>
  <c r="AS68" i="32"/>
  <c r="AT68" i="32"/>
  <c r="AU68" i="32"/>
  <c r="AV68" i="32"/>
  <c r="AW68" i="32"/>
  <c r="AX68" i="32"/>
  <c r="AY68" i="32"/>
  <c r="AZ68" i="32"/>
  <c r="BA68" i="32"/>
  <c r="BF68" i="32"/>
  <c r="BE68" i="32"/>
  <c r="BB84" i="33"/>
  <c r="BB77" i="21"/>
  <c r="G74" i="54"/>
  <c r="G102" i="54"/>
  <c r="O81" i="33"/>
  <c r="BD34" i="54"/>
  <c r="C77" i="11"/>
  <c r="C75" i="11"/>
  <c r="G17" i="34"/>
  <c r="F238" i="34"/>
  <c r="E76" i="11"/>
  <c r="L79" i="33"/>
  <c r="M79" i="33"/>
  <c r="BE81" i="32"/>
  <c r="Q99" i="54"/>
  <c r="BC99" i="54"/>
  <c r="AZ209" i="27"/>
  <c r="D4" i="25"/>
  <c r="D16" i="25"/>
  <c r="M99" i="21"/>
  <c r="BB99" i="21"/>
  <c r="L3" i="45"/>
  <c r="J2" i="13"/>
  <c r="S51" i="44"/>
  <c r="Q22" i="21"/>
  <c r="Q22" i="55"/>
  <c r="Q48" i="55"/>
  <c r="Q74" i="55"/>
  <c r="K19" i="54"/>
  <c r="K46" i="21"/>
  <c r="L74" i="21"/>
  <c r="K102" i="21"/>
  <c r="L63" i="21"/>
  <c r="AD99" i="54"/>
  <c r="AQ90" i="54"/>
  <c r="AQ34" i="54"/>
  <c r="AR62" i="54"/>
  <c r="G54" i="21"/>
  <c r="E6" i="25"/>
  <c r="E5" i="25"/>
  <c r="AK99" i="21"/>
  <c r="K74" i="54"/>
  <c r="J46" i="54"/>
  <c r="H79" i="54"/>
  <c r="BB47" i="54"/>
  <c r="K84" i="34"/>
  <c r="J86" i="34"/>
  <c r="I105" i="54"/>
  <c r="M3" i="21"/>
  <c r="M3" i="55"/>
  <c r="M29" i="55"/>
  <c r="M55" i="55"/>
  <c r="O32" i="44"/>
  <c r="N105" i="54"/>
  <c r="O72" i="21"/>
  <c r="AM94" i="55"/>
  <c r="H92" i="33"/>
  <c r="F16" i="24"/>
  <c r="L73" i="33"/>
  <c r="C41" i="12"/>
  <c r="D198" i="27"/>
  <c r="C42" i="11"/>
  <c r="C40" i="11"/>
  <c r="F161" i="35"/>
  <c r="F333" i="35"/>
  <c r="F334" i="35"/>
  <c r="F337" i="35"/>
  <c r="J212" i="35"/>
  <c r="J354" i="35"/>
  <c r="J210" i="35"/>
  <c r="J211" i="35"/>
  <c r="J213" i="35"/>
  <c r="J353" i="35"/>
  <c r="J352" i="35"/>
  <c r="AK16" i="59"/>
  <c r="E297" i="35"/>
  <c r="E77" i="35"/>
  <c r="E299" i="35"/>
  <c r="E80" i="35"/>
  <c r="E298" i="35"/>
  <c r="E75" i="35"/>
  <c r="E76" i="35"/>
  <c r="E304" i="35"/>
  <c r="J88" i="33"/>
  <c r="M83" i="33"/>
  <c r="F311" i="35"/>
  <c r="F312" i="35"/>
  <c r="F107" i="35"/>
  <c r="F315" i="35"/>
  <c r="F377" i="35"/>
  <c r="F269" i="35"/>
  <c r="F381" i="35"/>
  <c r="N124" i="32"/>
  <c r="I29" i="11"/>
  <c r="I28" i="11"/>
  <c r="F27" i="11"/>
  <c r="AD115" i="32"/>
  <c r="AE91" i="32"/>
  <c r="AE115" i="32"/>
  <c r="AF91" i="32"/>
  <c r="AF115" i="32"/>
  <c r="AG91" i="32"/>
  <c r="AG115" i="32"/>
  <c r="AH91" i="32"/>
  <c r="AH115" i="32"/>
  <c r="AI91" i="32"/>
  <c r="AI115" i="32"/>
  <c r="AJ91" i="32"/>
  <c r="AJ115" i="32"/>
  <c r="AK91" i="32"/>
  <c r="AK115" i="32"/>
  <c r="AL91" i="32"/>
  <c r="AL115" i="32"/>
  <c r="AM91" i="32"/>
  <c r="AM115" i="32"/>
  <c r="AN91" i="32"/>
  <c r="AN115" i="32"/>
  <c r="AO91" i="32"/>
  <c r="AO115" i="32"/>
  <c r="F183" i="27"/>
  <c r="E205" i="27"/>
  <c r="N50" i="44"/>
  <c r="L21" i="55"/>
  <c r="L47" i="55"/>
  <c r="L73" i="55"/>
  <c r="L99" i="55"/>
  <c r="L21" i="21"/>
  <c r="AD90" i="32"/>
  <c r="BD114" i="32"/>
  <c r="E159" i="27"/>
  <c r="E70" i="54"/>
  <c r="E42" i="54"/>
  <c r="E98" i="54"/>
  <c r="BB15" i="54"/>
  <c r="E27" i="54"/>
  <c r="B9" i="12"/>
  <c r="H43" i="11"/>
  <c r="M138" i="32"/>
  <c r="R46" i="44"/>
  <c r="P17" i="21"/>
  <c r="BB17" i="21"/>
  <c r="P17" i="55"/>
  <c r="P43" i="55"/>
  <c r="P69" i="55"/>
  <c r="BB75" i="21"/>
  <c r="AP45" i="44"/>
  <c r="AN16" i="21"/>
  <c r="BD16" i="21"/>
  <c r="AN16" i="55"/>
  <c r="AN42" i="55"/>
  <c r="AN68" i="55"/>
  <c r="K23" i="55"/>
  <c r="K49" i="55"/>
  <c r="K75" i="55"/>
  <c r="M52" i="44"/>
  <c r="K23" i="21"/>
  <c r="K35" i="27"/>
  <c r="M45" i="54"/>
  <c r="N73" i="54"/>
  <c r="C10" i="11"/>
  <c r="C64" i="11"/>
  <c r="C14" i="13"/>
  <c r="E90" i="54"/>
  <c r="I40" i="54"/>
  <c r="G110" i="21"/>
  <c r="E4" i="24"/>
  <c r="AD94" i="32"/>
  <c r="BD118" i="32"/>
  <c r="R90" i="33"/>
  <c r="B23" i="13"/>
  <c r="B22" i="13"/>
  <c r="D300" i="35"/>
  <c r="D301" i="35"/>
  <c r="D304" i="35"/>
  <c r="D80" i="35"/>
  <c r="BE62" i="32"/>
  <c r="AP62" i="32"/>
  <c r="AQ62" i="32"/>
  <c r="AR62" i="32"/>
  <c r="AS62" i="32"/>
  <c r="AT62" i="32"/>
  <c r="AU62" i="32"/>
  <c r="AV62" i="32"/>
  <c r="AW62" i="32"/>
  <c r="AX62" i="32"/>
  <c r="AY62" i="32"/>
  <c r="AZ62" i="32"/>
  <c r="BA62" i="32"/>
  <c r="BF62" i="32"/>
  <c r="F97" i="54"/>
  <c r="M32" i="21"/>
  <c r="N60" i="21"/>
  <c r="M5" i="54"/>
  <c r="M88" i="21"/>
  <c r="E110" i="21"/>
  <c r="C4" i="24"/>
  <c r="L58" i="21"/>
  <c r="AD93" i="32"/>
  <c r="BD117" i="32"/>
  <c r="G74" i="35"/>
  <c r="H71" i="35"/>
  <c r="Q35" i="44"/>
  <c r="O6" i="21"/>
  <c r="O6" i="55"/>
  <c r="O32" i="55"/>
  <c r="O58" i="55"/>
  <c r="O84" i="55"/>
  <c r="BD85" i="32"/>
  <c r="R109" i="32"/>
  <c r="S85" i="32"/>
  <c r="S109" i="32"/>
  <c r="T85" i="32"/>
  <c r="T109" i="32"/>
  <c r="U85" i="32"/>
  <c r="U109" i="32"/>
  <c r="V85" i="32"/>
  <c r="V109" i="32"/>
  <c r="W85" i="32"/>
  <c r="W109" i="32"/>
  <c r="X85" i="32"/>
  <c r="X109" i="32"/>
  <c r="Y85" i="32"/>
  <c r="Y109" i="32"/>
  <c r="Z85" i="32"/>
  <c r="Z109" i="32"/>
  <c r="AA85" i="32"/>
  <c r="AA109" i="32"/>
  <c r="AB85" i="32"/>
  <c r="AB109" i="32"/>
  <c r="AC85" i="32"/>
  <c r="AC109" i="32"/>
  <c r="J86" i="21"/>
  <c r="I86" i="21"/>
  <c r="AD87" i="32"/>
  <c r="BD111" i="32"/>
  <c r="E236" i="34"/>
  <c r="E44" i="34"/>
  <c r="M54" i="44"/>
  <c r="K25" i="55"/>
  <c r="K51" i="55"/>
  <c r="K77" i="55"/>
  <c r="K103" i="55"/>
  <c r="K25" i="21"/>
  <c r="BC85" i="55"/>
  <c r="AC85" i="55"/>
  <c r="AD85" i="55"/>
  <c r="AE85" i="55"/>
  <c r="AF85" i="55"/>
  <c r="AG85" i="55"/>
  <c r="AH85" i="55"/>
  <c r="AI85" i="55"/>
  <c r="AJ85" i="55"/>
  <c r="AK85" i="55"/>
  <c r="AL85" i="55"/>
  <c r="AM85" i="55"/>
  <c r="AN85" i="55"/>
  <c r="G69" i="54"/>
  <c r="K86" i="21"/>
  <c r="O18" i="55"/>
  <c r="O44" i="55"/>
  <c r="O70" i="55"/>
  <c r="O96" i="55"/>
  <c r="Q47" i="44"/>
  <c r="O18" i="21"/>
  <c r="K21" i="54"/>
  <c r="K48" i="21"/>
  <c r="L76" i="21"/>
  <c r="BC71" i="21"/>
  <c r="AT92" i="54"/>
  <c r="AT36" i="54"/>
  <c r="AU64" i="54"/>
  <c r="G54" i="54"/>
  <c r="E12" i="25"/>
  <c r="E8" i="25"/>
  <c r="L93" i="54"/>
  <c r="AD83" i="32"/>
  <c r="BD107" i="32"/>
  <c r="BB76" i="33"/>
  <c r="AN222" i="34"/>
  <c r="L32" i="54"/>
  <c r="M60" i="54"/>
  <c r="L88" i="54"/>
  <c r="K80" i="21"/>
  <c r="J25" i="54"/>
  <c r="J108" i="21"/>
  <c r="J52" i="21"/>
  <c r="I69" i="21"/>
  <c r="H14" i="54"/>
  <c r="H27" i="54"/>
  <c r="E9" i="12"/>
  <c r="H41" i="21"/>
  <c r="H97" i="21"/>
  <c r="L56" i="32"/>
  <c r="K132" i="32"/>
  <c r="G37" i="11"/>
  <c r="L78" i="33"/>
  <c r="J67" i="54"/>
  <c r="J95" i="54"/>
  <c r="AN70" i="54"/>
  <c r="BD70" i="54"/>
  <c r="AT64" i="54"/>
  <c r="Q104" i="55"/>
  <c r="R104" i="55"/>
  <c r="BB104" i="55"/>
  <c r="O44" i="21"/>
  <c r="P72" i="21"/>
  <c r="O17" i="54"/>
  <c r="L67" i="21"/>
  <c r="K12" i="54"/>
  <c r="K95" i="21"/>
  <c r="K39" i="21"/>
  <c r="AM71" i="54"/>
  <c r="AL99" i="54"/>
  <c r="AL43" i="54"/>
  <c r="AQ92" i="54"/>
  <c r="AP92" i="54"/>
  <c r="E103" i="21"/>
  <c r="BB71" i="21"/>
  <c r="E82" i="21"/>
  <c r="B9" i="11"/>
  <c r="O49" i="54"/>
  <c r="P77" i="54"/>
  <c r="BB77" i="54"/>
  <c r="O105" i="54"/>
  <c r="Q20" i="54"/>
  <c r="Q47" i="21"/>
  <c r="R75" i="21"/>
  <c r="AU9" i="54"/>
  <c r="AU36" i="21"/>
  <c r="AV64" i="21"/>
  <c r="K122" i="27"/>
  <c r="L122" i="27"/>
  <c r="M122" i="27"/>
  <c r="N122" i="27"/>
  <c r="O122" i="27"/>
  <c r="P122" i="27"/>
  <c r="Q122" i="27"/>
  <c r="R122" i="27"/>
  <c r="S122" i="27"/>
  <c r="T122" i="27"/>
  <c r="U122" i="27"/>
  <c r="V122" i="27"/>
  <c r="W122" i="27"/>
  <c r="X122" i="27"/>
  <c r="Y122" i="27"/>
  <c r="Z122" i="27"/>
  <c r="AA122" i="27"/>
  <c r="AB122" i="27"/>
  <c r="AC122" i="27"/>
  <c r="AD122" i="27"/>
  <c r="AE122" i="27"/>
  <c r="AF122" i="27"/>
  <c r="AG122" i="27"/>
  <c r="AH122" i="27"/>
  <c r="AI122" i="27"/>
  <c r="AJ122" i="27"/>
  <c r="AK122" i="27"/>
  <c r="AL122" i="27"/>
  <c r="AM122" i="27"/>
  <c r="AN122" i="27"/>
  <c r="AO122" i="27"/>
  <c r="AP122" i="27"/>
  <c r="AQ122" i="27"/>
  <c r="AR122" i="27"/>
  <c r="AS122" i="27"/>
  <c r="AT122" i="27"/>
  <c r="AU122" i="27"/>
  <c r="AV122" i="27"/>
  <c r="AW122" i="27"/>
  <c r="AX122" i="27"/>
  <c r="I58" i="54"/>
  <c r="Y77" i="32"/>
  <c r="C97" i="27"/>
  <c r="C199" i="27"/>
  <c r="B14" i="13"/>
  <c r="M77" i="33"/>
  <c r="BE69" i="32"/>
  <c r="AP69" i="32"/>
  <c r="AQ69" i="32"/>
  <c r="AR69" i="32"/>
  <c r="AS69" i="32"/>
  <c r="AT69" i="32"/>
  <c r="AU69" i="32"/>
  <c r="AV69" i="32"/>
  <c r="AW69" i="32"/>
  <c r="AX69" i="32"/>
  <c r="AY69" i="32"/>
  <c r="AZ69" i="32"/>
  <c r="BA69" i="32"/>
  <c r="BF69" i="32"/>
  <c r="BB71" i="54"/>
  <c r="M37" i="54"/>
  <c r="N65" i="54"/>
  <c r="M93" i="54"/>
  <c r="AD104" i="32"/>
  <c r="AE80" i="32"/>
  <c r="AE104" i="32"/>
  <c r="AF80" i="32"/>
  <c r="AF104" i="32"/>
  <c r="AG80" i="32"/>
  <c r="AG104" i="32"/>
  <c r="AH80" i="32"/>
  <c r="AH104" i="32"/>
  <c r="AI80" i="32"/>
  <c r="AI104" i="32"/>
  <c r="AJ80" i="32"/>
  <c r="AJ104" i="32"/>
  <c r="AK80" i="32"/>
  <c r="AK104" i="32"/>
  <c r="AL80" i="32"/>
  <c r="AL104" i="32"/>
  <c r="AM80" i="32"/>
  <c r="AM104" i="32"/>
  <c r="AN80" i="32"/>
  <c r="AN104" i="32"/>
  <c r="AO80" i="32"/>
  <c r="AO104" i="32"/>
  <c r="BE80" i="32"/>
  <c r="E195" i="27"/>
  <c r="D78" i="11"/>
  <c r="F112" i="27"/>
  <c r="N80" i="33"/>
  <c r="I64" i="54"/>
  <c r="E102" i="21"/>
  <c r="K51" i="21"/>
  <c r="L79" i="21"/>
  <c r="K107" i="21"/>
  <c r="K24" i="54"/>
  <c r="H55" i="32"/>
  <c r="G72" i="32"/>
  <c r="G140" i="32"/>
  <c r="K103" i="21"/>
  <c r="M28" i="55"/>
  <c r="M80" i="55"/>
  <c r="M54" i="55"/>
  <c r="J144" i="32"/>
  <c r="N86" i="33"/>
  <c r="Q74" i="33"/>
  <c r="L19" i="21"/>
  <c r="L19" i="55"/>
  <c r="L45" i="55"/>
  <c r="L71" i="55"/>
  <c r="L97" i="55"/>
  <c r="N48" i="44"/>
  <c r="K35" i="54"/>
  <c r="L63" i="54"/>
  <c r="K91" i="54"/>
  <c r="AS176" i="34"/>
  <c r="N61" i="21"/>
  <c r="N77" i="33"/>
  <c r="H102" i="54"/>
  <c r="B15" i="13"/>
  <c r="X99" i="21"/>
  <c r="AO42" i="21"/>
  <c r="AO98" i="21"/>
  <c r="AP70" i="21"/>
  <c r="AO15" i="54"/>
  <c r="BB20" i="54"/>
  <c r="G104" i="54"/>
  <c r="F110" i="21"/>
  <c r="D4" i="24"/>
  <c r="BD94" i="32"/>
  <c r="G158" i="35"/>
  <c r="G156" i="35"/>
  <c r="G157" i="35"/>
  <c r="G159" i="35"/>
  <c r="G332" i="35"/>
  <c r="G330" i="35"/>
  <c r="G331" i="35"/>
  <c r="BB90" i="33"/>
  <c r="I355" i="35"/>
  <c r="I356" i="35"/>
  <c r="I359" i="35"/>
  <c r="I215" i="35"/>
  <c r="Q82" i="33"/>
  <c r="E388" i="35"/>
  <c r="I135" i="34"/>
  <c r="I133" i="34"/>
  <c r="I134" i="34"/>
  <c r="I136" i="34"/>
  <c r="J132" i="34"/>
  <c r="G366" i="35"/>
  <c r="G367" i="35"/>
  <c r="G242" i="35"/>
  <c r="G370" i="35"/>
  <c r="Q84" i="33"/>
  <c r="I158" i="34"/>
  <c r="I156" i="34"/>
  <c r="I157" i="34"/>
  <c r="I159" i="34"/>
  <c r="J155" i="34"/>
  <c r="I82" i="21"/>
  <c r="F9" i="11"/>
  <c r="I204" i="34"/>
  <c r="I202" i="34"/>
  <c r="I203" i="34"/>
  <c r="I205" i="34"/>
  <c r="J201" i="34"/>
  <c r="G106" i="35"/>
  <c r="H101" i="35"/>
  <c r="E61" i="11"/>
  <c r="G268" i="35"/>
  <c r="H263" i="35"/>
  <c r="H155" i="35"/>
  <c r="G160" i="35"/>
  <c r="N79" i="33"/>
  <c r="O79" i="33"/>
  <c r="J92" i="55"/>
  <c r="BB105" i="21"/>
  <c r="K110" i="34"/>
  <c r="K111" i="34"/>
  <c r="K113" i="34"/>
  <c r="L109" i="34"/>
  <c r="K112" i="34"/>
  <c r="J181" i="34"/>
  <c r="J179" i="34"/>
  <c r="J180" i="34"/>
  <c r="J182" i="34"/>
  <c r="K178" i="34"/>
  <c r="J135" i="34"/>
  <c r="J133" i="34"/>
  <c r="J134" i="34"/>
  <c r="J136" i="34"/>
  <c r="K132" i="34"/>
  <c r="O44" i="54"/>
  <c r="P72" i="54"/>
  <c r="BB72" i="54"/>
  <c r="O100" i="54"/>
  <c r="O6" i="54"/>
  <c r="O33" i="21"/>
  <c r="P61" i="21"/>
  <c r="L23" i="21"/>
  <c r="L23" i="55"/>
  <c r="L49" i="55"/>
  <c r="L75" i="55"/>
  <c r="N52" i="44"/>
  <c r="AO16" i="55"/>
  <c r="AO42" i="55"/>
  <c r="AO68" i="55"/>
  <c r="AO16" i="21"/>
  <c r="AQ45" i="44"/>
  <c r="D65" i="11"/>
  <c r="D12" i="11"/>
  <c r="D11" i="11"/>
  <c r="E301" i="35"/>
  <c r="K209" i="35"/>
  <c r="J214" i="35"/>
  <c r="C4" i="13"/>
  <c r="C20" i="37"/>
  <c r="C29" i="37"/>
  <c r="C39" i="12"/>
  <c r="P32" i="44"/>
  <c r="N3" i="55"/>
  <c r="N29" i="55"/>
  <c r="N55" i="55"/>
  <c r="N3" i="21"/>
  <c r="G20" i="34"/>
  <c r="G237" i="34"/>
  <c r="F51" i="12"/>
  <c r="G18" i="34"/>
  <c r="G234" i="34"/>
  <c r="G19" i="24"/>
  <c r="S26" i="21"/>
  <c r="S26" i="55"/>
  <c r="S52" i="55"/>
  <c r="S78" i="55"/>
  <c r="U55" i="44"/>
  <c r="AT130" i="34"/>
  <c r="E17" i="13"/>
  <c r="D17" i="13"/>
  <c r="E323" i="35"/>
  <c r="E385" i="35"/>
  <c r="F41" i="11"/>
  <c r="K136" i="32"/>
  <c r="AQ15" i="55"/>
  <c r="AQ41" i="55"/>
  <c r="AQ67" i="55"/>
  <c r="AQ15" i="21"/>
  <c r="AS44" i="44"/>
  <c r="AL14" i="59"/>
  <c r="D10" i="11"/>
  <c r="D64" i="11"/>
  <c r="AP105" i="32"/>
  <c r="AQ81" i="32"/>
  <c r="AQ105" i="32"/>
  <c r="AR81" i="32"/>
  <c r="AR105" i="32"/>
  <c r="AS81" i="32"/>
  <c r="AS105" i="32"/>
  <c r="AT81" i="32"/>
  <c r="AT105" i="32"/>
  <c r="AU81" i="32"/>
  <c r="AU105" i="32"/>
  <c r="AV81" i="32"/>
  <c r="AV105" i="32"/>
  <c r="AW81" i="32"/>
  <c r="AW105" i="32"/>
  <c r="AX81" i="32"/>
  <c r="AX105" i="32"/>
  <c r="AY81" i="32"/>
  <c r="AY105" i="32"/>
  <c r="AZ81" i="32"/>
  <c r="AZ105" i="32"/>
  <c r="BA81" i="32"/>
  <c r="BA105" i="32"/>
  <c r="BF105" i="32"/>
  <c r="K199" i="34"/>
  <c r="BE92" i="32"/>
  <c r="AD116" i="32"/>
  <c r="AE92" i="32"/>
  <c r="AE116" i="32"/>
  <c r="AF92" i="32"/>
  <c r="AF116" i="32"/>
  <c r="AG92" i="32"/>
  <c r="AG116" i="32"/>
  <c r="AH92" i="32"/>
  <c r="AH116" i="32"/>
  <c r="AI92" i="32"/>
  <c r="AI116" i="32"/>
  <c r="AJ92" i="32"/>
  <c r="AJ116" i="32"/>
  <c r="AK92" i="32"/>
  <c r="AK116" i="32"/>
  <c r="AL92" i="32"/>
  <c r="AL116" i="32"/>
  <c r="AM92" i="32"/>
  <c r="AM116" i="32"/>
  <c r="AN92" i="32"/>
  <c r="AN116" i="32"/>
  <c r="AO92" i="32"/>
  <c r="AO116" i="32"/>
  <c r="R76" i="33"/>
  <c r="F9" i="13"/>
  <c r="R20" i="54"/>
  <c r="R47" i="21"/>
  <c r="S75" i="21"/>
  <c r="R103" i="21"/>
  <c r="AP82" i="32"/>
  <c r="BE106" i="32"/>
  <c r="J14" i="55"/>
  <c r="J40" i="55"/>
  <c r="J66" i="55"/>
  <c r="L43" i="44"/>
  <c r="J14" i="21"/>
  <c r="AR34" i="54"/>
  <c r="AR90" i="54"/>
  <c r="K40" i="21"/>
  <c r="L68" i="21"/>
  <c r="K13" i="54"/>
  <c r="H103" i="32"/>
  <c r="H95" i="32"/>
  <c r="H148" i="32"/>
  <c r="D9" i="36"/>
  <c r="M129" i="32"/>
  <c r="H34" i="11"/>
  <c r="H32" i="11"/>
  <c r="D392" i="35"/>
  <c r="D18" i="24"/>
  <c r="F47" i="12"/>
  <c r="F45" i="12"/>
  <c r="F35" i="13"/>
  <c r="F79" i="11"/>
  <c r="L24" i="54"/>
  <c r="L51" i="21"/>
  <c r="L107" i="21"/>
  <c r="Z85" i="33"/>
  <c r="J40" i="54"/>
  <c r="K68" i="54"/>
  <c r="J31" i="21"/>
  <c r="J4" i="54"/>
  <c r="J87" i="21"/>
  <c r="N5" i="54"/>
  <c r="N32" i="21"/>
  <c r="O60" i="21"/>
  <c r="L101" i="55"/>
  <c r="J227" i="34"/>
  <c r="J225" i="34"/>
  <c r="J226" i="34"/>
  <c r="J228" i="34"/>
  <c r="K224" i="34"/>
  <c r="S82" i="33"/>
  <c r="AO98" i="54"/>
  <c r="AO42" i="54"/>
  <c r="AP70" i="54"/>
  <c r="M74" i="21"/>
  <c r="L19" i="54"/>
  <c r="L102" i="21"/>
  <c r="L46" i="21"/>
  <c r="I55" i="32"/>
  <c r="H72" i="32"/>
  <c r="H140" i="32"/>
  <c r="F195" i="27"/>
  <c r="E78" i="11"/>
  <c r="G112" i="27"/>
  <c r="O77" i="33"/>
  <c r="D97" i="27"/>
  <c r="I86" i="54"/>
  <c r="J86" i="54"/>
  <c r="AU92" i="21"/>
  <c r="Q47" i="54"/>
  <c r="B9" i="13"/>
  <c r="C9" i="13"/>
  <c r="K39" i="54"/>
  <c r="L67" i="54"/>
  <c r="O100" i="21"/>
  <c r="M78" i="33"/>
  <c r="K104" i="54"/>
  <c r="K48" i="54"/>
  <c r="L76" i="54"/>
  <c r="BD85" i="55"/>
  <c r="AO85" i="55"/>
  <c r="AP85" i="55"/>
  <c r="AQ85" i="55"/>
  <c r="AR85" i="55"/>
  <c r="AS85" i="55"/>
  <c r="L25" i="21"/>
  <c r="L25" i="55"/>
  <c r="L51" i="55"/>
  <c r="L77" i="55"/>
  <c r="L103" i="55"/>
  <c r="N54" i="44"/>
  <c r="AD111" i="32"/>
  <c r="AE87" i="32"/>
  <c r="AE111" i="32"/>
  <c r="AF87" i="32"/>
  <c r="AF111" i="32"/>
  <c r="AG87" i="32"/>
  <c r="AG111" i="32"/>
  <c r="AH87" i="32"/>
  <c r="AH111" i="32"/>
  <c r="AI87" i="32"/>
  <c r="AI111" i="32"/>
  <c r="AJ87" i="32"/>
  <c r="AJ111" i="32"/>
  <c r="AK87" i="32"/>
  <c r="AK111" i="32"/>
  <c r="AL87" i="32"/>
  <c r="AL111" i="32"/>
  <c r="AM87" i="32"/>
  <c r="AM111" i="32"/>
  <c r="AN87" i="32"/>
  <c r="AN111" i="32"/>
  <c r="AO87" i="32"/>
  <c r="AO111" i="32"/>
  <c r="AD85" i="32"/>
  <c r="BD109" i="32"/>
  <c r="P6" i="21"/>
  <c r="P6" i="55"/>
  <c r="P32" i="55"/>
  <c r="P58" i="55"/>
  <c r="P84" i="55"/>
  <c r="R35" i="44"/>
  <c r="I71" i="35"/>
  <c r="AD117" i="32"/>
  <c r="AE93" i="32"/>
  <c r="AE117" i="32"/>
  <c r="AF93" i="32"/>
  <c r="AF117" i="32"/>
  <c r="AG93" i="32"/>
  <c r="AG117" i="32"/>
  <c r="AH93" i="32"/>
  <c r="AH117" i="32"/>
  <c r="AI93" i="32"/>
  <c r="AI117" i="32"/>
  <c r="AJ93" i="32"/>
  <c r="AJ117" i="32"/>
  <c r="AK93" i="32"/>
  <c r="AK117" i="32"/>
  <c r="AL93" i="32"/>
  <c r="AL117" i="32"/>
  <c r="AM93" i="32"/>
  <c r="AM117" i="32"/>
  <c r="AN93" i="32"/>
  <c r="AN117" i="32"/>
  <c r="AO93" i="32"/>
  <c r="AO117" i="32"/>
  <c r="M32" i="54"/>
  <c r="M88" i="54"/>
  <c r="BB90" i="54"/>
  <c r="E110" i="54"/>
  <c r="C15" i="24"/>
  <c r="Q17" i="21"/>
  <c r="S46" i="44"/>
  <c r="Q17" i="55"/>
  <c r="Q43" i="55"/>
  <c r="Q69" i="55"/>
  <c r="L21" i="54"/>
  <c r="L48" i="21"/>
  <c r="L104" i="21"/>
  <c r="F205" i="27"/>
  <c r="G183" i="27"/>
  <c r="F378" i="35"/>
  <c r="P75" i="33"/>
  <c r="J87" i="34"/>
  <c r="J88" i="34"/>
  <c r="J90" i="34"/>
  <c r="J89" i="34"/>
  <c r="H54" i="21"/>
  <c r="F6" i="25"/>
  <c r="F5" i="25"/>
  <c r="AL16" i="59"/>
  <c r="AA85" i="33"/>
  <c r="AN71" i="21"/>
  <c r="BD71" i="21"/>
  <c r="AP84" i="32"/>
  <c r="BE108" i="32"/>
  <c r="AV92" i="21"/>
  <c r="AV9" i="54"/>
  <c r="AW64" i="21"/>
  <c r="AV36" i="21"/>
  <c r="R53" i="21"/>
  <c r="R109" i="21"/>
  <c r="R26" i="54"/>
  <c r="S81" i="21"/>
  <c r="M67" i="21"/>
  <c r="L39" i="21"/>
  <c r="L95" i="21"/>
  <c r="L12" i="54"/>
  <c r="J11" i="55"/>
  <c r="J37" i="55"/>
  <c r="J63" i="55"/>
  <c r="J89" i="55"/>
  <c r="J11" i="21"/>
  <c r="L40" i="44"/>
  <c r="AB85" i="33"/>
  <c r="K88" i="33"/>
  <c r="BE89" i="32"/>
  <c r="E392" i="35"/>
  <c r="E18" i="24"/>
  <c r="E386" i="35"/>
  <c r="T90" i="33"/>
  <c r="G33" i="59"/>
  <c r="H31" i="59"/>
  <c r="P109" i="54"/>
  <c r="BB109" i="54"/>
  <c r="F202" i="27"/>
  <c r="G180" i="27"/>
  <c r="T91" i="33"/>
  <c r="U91" i="33"/>
  <c r="L153" i="34"/>
  <c r="K92" i="33"/>
  <c r="I16" i="24"/>
  <c r="M73" i="33"/>
  <c r="Q77" i="21"/>
  <c r="K2" i="13"/>
  <c r="M3" i="45"/>
  <c r="J50" i="54"/>
  <c r="J106" i="54"/>
  <c r="K144" i="32"/>
  <c r="S20" i="55"/>
  <c r="S46" i="55"/>
  <c r="S72" i="55"/>
  <c r="S98" i="55"/>
  <c r="S20" i="21"/>
  <c r="U49" i="44"/>
  <c r="Q109" i="21"/>
  <c r="X82" i="11"/>
  <c r="W41" i="13"/>
  <c r="N45" i="54"/>
  <c r="D15" i="13"/>
  <c r="AV87" i="55"/>
  <c r="I31" i="54"/>
  <c r="I87" i="54"/>
  <c r="Q81" i="33"/>
  <c r="D388" i="35"/>
  <c r="D389" i="35"/>
  <c r="D323" i="35"/>
  <c r="E45" i="12"/>
  <c r="E35" i="13"/>
  <c r="L86" i="21"/>
  <c r="BE88" i="32"/>
  <c r="AN98" i="54"/>
  <c r="BD98" i="54"/>
  <c r="AT7" i="55"/>
  <c r="AT33" i="55"/>
  <c r="AT59" i="55"/>
  <c r="AT7" i="21"/>
  <c r="AV36" i="44"/>
  <c r="K68" i="21"/>
  <c r="K96" i="21"/>
  <c r="J33" i="11"/>
  <c r="O128" i="32"/>
  <c r="H38" i="54"/>
  <c r="H94" i="54"/>
  <c r="M33" i="44"/>
  <c r="K4" i="21"/>
  <c r="K4" i="55"/>
  <c r="K30" i="55"/>
  <c r="K56" i="55"/>
  <c r="K82" i="55"/>
  <c r="G82" i="54"/>
  <c r="D62" i="11"/>
  <c r="G287" i="35"/>
  <c r="G50" i="35"/>
  <c r="G286" i="35"/>
  <c r="G48" i="35"/>
  <c r="G49" i="35"/>
  <c r="G51" i="35"/>
  <c r="G288" i="35"/>
  <c r="G12" i="17"/>
  <c r="C3" i="24"/>
  <c r="P17" i="54"/>
  <c r="P44" i="21"/>
  <c r="Q72" i="21"/>
  <c r="Q95" i="55"/>
  <c r="BB95" i="55"/>
  <c r="I38" i="21"/>
  <c r="J66" i="21"/>
  <c r="J82" i="21"/>
  <c r="G9" i="11"/>
  <c r="I94" i="21"/>
  <c r="I11" i="54"/>
  <c r="I27" i="54"/>
  <c r="F9" i="12"/>
  <c r="E9" i="13"/>
  <c r="S84" i="33"/>
  <c r="Y101" i="32"/>
  <c r="BE115" i="32"/>
  <c r="AP91" i="32"/>
  <c r="M30" i="21"/>
  <c r="M3" i="54"/>
  <c r="AP89" i="32"/>
  <c r="BE113" i="32"/>
  <c r="F133" i="35"/>
  <c r="G128" i="35"/>
  <c r="Z87" i="33"/>
  <c r="J66" i="34"/>
  <c r="J64" i="34"/>
  <c r="J65" i="34"/>
  <c r="J67" i="34"/>
  <c r="K63" i="34"/>
  <c r="B29" i="13"/>
  <c r="L81" i="55"/>
  <c r="AP42" i="21"/>
  <c r="AQ70" i="21"/>
  <c r="AP15" i="54"/>
  <c r="AP98" i="21"/>
  <c r="BD99" i="21"/>
  <c r="AD110" i="32"/>
  <c r="AE86" i="32"/>
  <c r="AE110" i="32"/>
  <c r="AF86" i="32"/>
  <c r="AF110" i="32"/>
  <c r="AG86" i="32"/>
  <c r="AG110" i="32"/>
  <c r="AH86" i="32"/>
  <c r="AH110" i="32"/>
  <c r="AI86" i="32"/>
  <c r="AI110" i="32"/>
  <c r="AJ86" i="32"/>
  <c r="AJ110" i="32"/>
  <c r="AK86" i="32"/>
  <c r="AK110" i="32"/>
  <c r="AL86" i="32"/>
  <c r="AL110" i="32"/>
  <c r="AM86" i="32"/>
  <c r="AM110" i="32"/>
  <c r="AN86" i="32"/>
  <c r="AN110" i="32"/>
  <c r="AO86" i="32"/>
  <c r="AO110" i="32"/>
  <c r="G97" i="54"/>
  <c r="G35" i="11"/>
  <c r="L35" i="54"/>
  <c r="Q53" i="54"/>
  <c r="R81" i="54"/>
  <c r="K125" i="35"/>
  <c r="G344" i="35"/>
  <c r="G345" i="35"/>
  <c r="G348" i="35"/>
  <c r="G188" i="35"/>
  <c r="C5" i="12"/>
  <c r="B23" i="11"/>
  <c r="B22" i="11"/>
  <c r="B11" i="12"/>
  <c r="B7" i="12"/>
  <c r="B3" i="12"/>
  <c r="B11" i="37"/>
  <c r="B9" i="37"/>
  <c r="L13" i="21"/>
  <c r="N42" i="44"/>
  <c r="L13" i="55"/>
  <c r="L39" i="55"/>
  <c r="L65" i="55"/>
  <c r="L91" i="55"/>
  <c r="R74" i="33"/>
  <c r="F80" i="35"/>
  <c r="K86" i="54"/>
  <c r="O10" i="54"/>
  <c r="O37" i="21"/>
  <c r="O93" i="21"/>
  <c r="H241" i="35"/>
  <c r="I236" i="35"/>
  <c r="E198" i="27"/>
  <c r="D42" i="11"/>
  <c r="D40" i="11"/>
  <c r="D41" i="12"/>
  <c r="L30" i="54"/>
  <c r="M58" i="54"/>
  <c r="W177" i="27"/>
  <c r="AP88" i="32"/>
  <c r="BE112" i="32"/>
  <c r="H36" i="11"/>
  <c r="L144" i="32"/>
  <c r="O80" i="33"/>
  <c r="N33" i="54"/>
  <c r="O61" i="54"/>
  <c r="N89" i="54"/>
  <c r="H94" i="21"/>
  <c r="H110" i="21"/>
  <c r="F4" i="24"/>
  <c r="Q34" i="44"/>
  <c r="O5" i="21"/>
  <c r="O5" i="55"/>
  <c r="O31" i="55"/>
  <c r="O57" i="55"/>
  <c r="O83" i="55"/>
  <c r="F289" i="35"/>
  <c r="F290" i="35"/>
  <c r="F293" i="35"/>
  <c r="F53" i="35"/>
  <c r="Q75" i="33"/>
  <c r="F278" i="35"/>
  <c r="F279" i="35"/>
  <c r="F26" i="35"/>
  <c r="F282" i="35"/>
  <c r="BB61" i="21"/>
  <c r="O86" i="33"/>
  <c r="P86" i="33"/>
  <c r="C200" i="27"/>
  <c r="B46" i="11"/>
  <c r="B44" i="11"/>
  <c r="B39" i="11"/>
  <c r="B36" i="12"/>
  <c r="AU36" i="54"/>
  <c r="S104" i="55"/>
  <c r="AO222" i="34"/>
  <c r="I12" i="17"/>
  <c r="AD114" i="32"/>
  <c r="AE90" i="32"/>
  <c r="AE114" i="32"/>
  <c r="AF90" i="32"/>
  <c r="AF114" i="32"/>
  <c r="AG90" i="32"/>
  <c r="AG114" i="32"/>
  <c r="AH90" i="32"/>
  <c r="AH114" i="32"/>
  <c r="AI90" i="32"/>
  <c r="AI114" i="32"/>
  <c r="AJ90" i="32"/>
  <c r="AJ114" i="32"/>
  <c r="AK90" i="32"/>
  <c r="AK114" i="32"/>
  <c r="AL90" i="32"/>
  <c r="AL114" i="32"/>
  <c r="AM90" i="32"/>
  <c r="AM114" i="32"/>
  <c r="AN90" i="32"/>
  <c r="AN114" i="32"/>
  <c r="AO90" i="32"/>
  <c r="AO114" i="32"/>
  <c r="BE90" i="32"/>
  <c r="H107" i="54"/>
  <c r="C36" i="12"/>
  <c r="N89" i="33"/>
  <c r="J57" i="32"/>
  <c r="I142" i="32"/>
  <c r="E47" i="11"/>
  <c r="N17" i="35"/>
  <c r="AT176" i="34"/>
  <c r="L79" i="54"/>
  <c r="K51" i="54"/>
  <c r="K107" i="54"/>
  <c r="D77" i="11"/>
  <c r="Q103" i="21"/>
  <c r="H41" i="54"/>
  <c r="K104" i="21"/>
  <c r="P73" i="21"/>
  <c r="BB73" i="21"/>
  <c r="O45" i="21"/>
  <c r="O101" i="21"/>
  <c r="O18" i="54"/>
  <c r="F40" i="34"/>
  <c r="E238" i="34"/>
  <c r="G77" i="35"/>
  <c r="G75" i="35"/>
  <c r="G76" i="35"/>
  <c r="G78" i="35"/>
  <c r="G298" i="35"/>
  <c r="G297" i="35"/>
  <c r="G299" i="35"/>
  <c r="AD118" i="32"/>
  <c r="AE94" i="32"/>
  <c r="AE118" i="32"/>
  <c r="AF94" i="32"/>
  <c r="AF118" i="32"/>
  <c r="AG94" i="32"/>
  <c r="AG118" i="32"/>
  <c r="AH94" i="32"/>
  <c r="AH118" i="32"/>
  <c r="AI94" i="32"/>
  <c r="AI118" i="32"/>
  <c r="AJ94" i="32"/>
  <c r="AJ118" i="32"/>
  <c r="AK94" i="32"/>
  <c r="AK118" i="32"/>
  <c r="AL94" i="32"/>
  <c r="AL118" i="32"/>
  <c r="AM94" i="32"/>
  <c r="AM118" i="32"/>
  <c r="AN94" i="32"/>
  <c r="AN118" i="32"/>
  <c r="AO94" i="32"/>
  <c r="AO118" i="32"/>
  <c r="BE94" i="32"/>
  <c r="I96" i="54"/>
  <c r="N138" i="32"/>
  <c r="I43" i="11"/>
  <c r="BB42" i="54"/>
  <c r="E54" i="54"/>
  <c r="C12" i="25"/>
  <c r="C8" i="25"/>
  <c r="AN94" i="55"/>
  <c r="I107" i="54"/>
  <c r="L84" i="34"/>
  <c r="K86" i="34"/>
  <c r="K46" i="54"/>
  <c r="K102" i="54"/>
  <c r="Q105" i="21"/>
  <c r="Q22" i="54"/>
  <c r="Q49" i="21"/>
  <c r="R77" i="21"/>
  <c r="R84" i="33"/>
  <c r="P79" i="33"/>
  <c r="M35" i="21"/>
  <c r="N63" i="21"/>
  <c r="M8" i="54"/>
  <c r="M12" i="21"/>
  <c r="M12" i="55"/>
  <c r="M38" i="55"/>
  <c r="M64" i="55"/>
  <c r="M90" i="55"/>
  <c r="O41" i="44"/>
  <c r="I100" i="54"/>
  <c r="J100" i="54"/>
  <c r="R75" i="33"/>
  <c r="H12" i="17"/>
  <c r="D3" i="24"/>
  <c r="M19" i="21"/>
  <c r="O48" i="44"/>
  <c r="M19" i="55"/>
  <c r="M45" i="55"/>
  <c r="M71" i="55"/>
  <c r="M97" i="55"/>
  <c r="C45" i="11"/>
  <c r="G145" i="32"/>
  <c r="C37" i="12"/>
  <c r="I92" i="54"/>
  <c r="BB92" i="54"/>
  <c r="BB64" i="54"/>
  <c r="J92" i="54"/>
  <c r="AP80" i="32"/>
  <c r="BE104" i="32"/>
  <c r="BB103" i="21"/>
  <c r="M56" i="32"/>
  <c r="L132" i="32"/>
  <c r="H37" i="11"/>
  <c r="J52" i="54"/>
  <c r="J108" i="54"/>
  <c r="AD107" i="32"/>
  <c r="AE83" i="32"/>
  <c r="AE107" i="32"/>
  <c r="AF83" i="32"/>
  <c r="AF107" i="32"/>
  <c r="AG83" i="32"/>
  <c r="AG107" i="32"/>
  <c r="AH83" i="32"/>
  <c r="AH107" i="32"/>
  <c r="AI83" i="32"/>
  <c r="AI107" i="32"/>
  <c r="AJ83" i="32"/>
  <c r="AJ107" i="32"/>
  <c r="AK83" i="32"/>
  <c r="AK107" i="32"/>
  <c r="AL83" i="32"/>
  <c r="AL107" i="32"/>
  <c r="AM83" i="32"/>
  <c r="AM107" i="32"/>
  <c r="AN83" i="32"/>
  <c r="AN107" i="32"/>
  <c r="AO83" i="32"/>
  <c r="AO107" i="32"/>
  <c r="R47" i="44"/>
  <c r="P18" i="21"/>
  <c r="P18" i="55"/>
  <c r="P44" i="55"/>
  <c r="P70" i="55"/>
  <c r="P96" i="55"/>
  <c r="K25" i="54"/>
  <c r="K52" i="21"/>
  <c r="L80" i="21"/>
  <c r="K108" i="21"/>
  <c r="J68" i="54"/>
  <c r="D14" i="13"/>
  <c r="M101" i="54"/>
  <c r="K23" i="54"/>
  <c r="K50" i="21"/>
  <c r="L78" i="21"/>
  <c r="AN16" i="54"/>
  <c r="AO71" i="21"/>
  <c r="AN43" i="21"/>
  <c r="AN99" i="21"/>
  <c r="F70" i="54"/>
  <c r="BB70" i="54"/>
  <c r="O50" i="44"/>
  <c r="M21" i="55"/>
  <c r="M47" i="55"/>
  <c r="M73" i="55"/>
  <c r="M99" i="55"/>
  <c r="M21" i="21"/>
  <c r="BE91" i="32"/>
  <c r="J29" i="11"/>
  <c r="J28" i="11"/>
  <c r="O124" i="32"/>
  <c r="N83" i="33"/>
  <c r="O83" i="33"/>
  <c r="BB17" i="54"/>
  <c r="BB81" i="33"/>
  <c r="D24" i="13"/>
  <c r="D23" i="13"/>
  <c r="D22" i="13"/>
  <c r="C24" i="13"/>
  <c r="L92" i="33"/>
  <c r="J16" i="24"/>
  <c r="BB72" i="21"/>
  <c r="J102" i="54"/>
  <c r="E4" i="25"/>
  <c r="E16" i="25"/>
  <c r="R22" i="21"/>
  <c r="R22" i="55"/>
  <c r="R48" i="55"/>
  <c r="R74" i="55"/>
  <c r="R100" i="55"/>
  <c r="T51" i="44"/>
  <c r="BB18" i="21"/>
  <c r="F95" i="27"/>
  <c r="E96" i="27"/>
  <c r="E199" i="27"/>
  <c r="AM43" i="54"/>
  <c r="AM99" i="54"/>
  <c r="AN71" i="54"/>
  <c r="BD71" i="54"/>
  <c r="BD16" i="54"/>
  <c r="AW9" i="55"/>
  <c r="AW35" i="55"/>
  <c r="AW61" i="55"/>
  <c r="AW9" i="21"/>
  <c r="AY38" i="44"/>
  <c r="N8" i="21"/>
  <c r="P37" i="44"/>
  <c r="N8" i="55"/>
  <c r="N34" i="55"/>
  <c r="N60" i="55"/>
  <c r="N86" i="55"/>
  <c r="J92" i="33"/>
  <c r="H16" i="24"/>
  <c r="L34" i="27"/>
  <c r="M33" i="27"/>
  <c r="L88" i="33"/>
  <c r="R81" i="33"/>
  <c r="AC85" i="33"/>
  <c r="Q81" i="54"/>
  <c r="BB6" i="21"/>
  <c r="P49" i="54"/>
  <c r="BB49" i="54"/>
  <c r="P105" i="54"/>
  <c r="BB105" i="54"/>
  <c r="Q77" i="54"/>
  <c r="N80" i="55"/>
  <c r="N28" i="55"/>
  <c r="N54" i="55"/>
  <c r="M191" i="27"/>
  <c r="M97" i="35"/>
  <c r="L15" i="28"/>
  <c r="P3" i="44"/>
  <c r="P31" i="44"/>
  <c r="O26" i="33"/>
  <c r="O49" i="33"/>
  <c r="O85" i="54"/>
  <c r="M232" i="35"/>
  <c r="O72" i="33"/>
  <c r="M175" i="34"/>
  <c r="L2" i="12"/>
  <c r="L55" i="11"/>
  <c r="L33" i="28"/>
  <c r="M151" i="35"/>
  <c r="M70" i="35"/>
  <c r="M2" i="24"/>
  <c r="Q11" i="17"/>
  <c r="M77" i="27"/>
  <c r="M16" i="35"/>
  <c r="P4" i="32"/>
  <c r="P76" i="32"/>
  <c r="P100" i="32"/>
  <c r="P123" i="32"/>
  <c r="M259" i="35"/>
  <c r="M35" i="25"/>
  <c r="M15" i="25"/>
  <c r="O57" i="21"/>
  <c r="M129" i="34"/>
  <c r="M25" i="25"/>
  <c r="O2" i="21"/>
  <c r="R68" i="31"/>
  <c r="O4" i="33"/>
  <c r="L52" i="28"/>
  <c r="O29" i="21"/>
  <c r="M83" i="34"/>
  <c r="M106" i="34"/>
  <c r="M60" i="34"/>
  <c r="M205" i="35"/>
  <c r="R24" i="31"/>
  <c r="O2" i="54"/>
  <c r="O2" i="55"/>
  <c r="R46" i="31"/>
  <c r="M2" i="11"/>
  <c r="O57" i="54"/>
  <c r="L7" i="36"/>
  <c r="M198" i="34"/>
  <c r="M178" i="35"/>
  <c r="M124" i="35"/>
  <c r="L7" i="37"/>
  <c r="M37" i="34"/>
  <c r="P28" i="32"/>
  <c r="P52" i="32"/>
  <c r="M14" i="34"/>
  <c r="M15" i="27"/>
  <c r="R90" i="31"/>
  <c r="O29" i="54"/>
  <c r="M43" i="35"/>
  <c r="M221" i="34"/>
  <c r="M3" i="25"/>
  <c r="R2" i="31"/>
  <c r="M7" i="59"/>
  <c r="O85" i="21"/>
  <c r="M39" i="25"/>
  <c r="M6" i="58"/>
  <c r="M24" i="59"/>
  <c r="M152" i="34"/>
  <c r="P80" i="33"/>
  <c r="H185" i="35"/>
  <c r="H183" i="35"/>
  <c r="H184" i="35"/>
  <c r="H186" i="35"/>
  <c r="H341" i="35"/>
  <c r="H342" i="35"/>
  <c r="H343" i="35"/>
  <c r="BE82" i="32"/>
  <c r="I41" i="21"/>
  <c r="I97" i="21"/>
  <c r="I110" i="21"/>
  <c r="G4" i="24"/>
  <c r="J69" i="21"/>
  <c r="I14" i="54"/>
  <c r="G93" i="55"/>
  <c r="F105" i="55"/>
  <c r="C6" i="12"/>
  <c r="J78" i="54"/>
  <c r="F304" i="35"/>
  <c r="F301" i="35"/>
  <c r="F385" i="35"/>
  <c r="G27" i="11"/>
  <c r="L58" i="54"/>
  <c r="P10" i="55"/>
  <c r="P36" i="55"/>
  <c r="P62" i="55"/>
  <c r="P88" i="55"/>
  <c r="R39" i="44"/>
  <c r="P10" i="21"/>
  <c r="BB10" i="21"/>
  <c r="F197" i="27"/>
  <c r="G157" i="27"/>
  <c r="F158" i="27"/>
  <c r="F159" i="27"/>
  <c r="N100" i="54"/>
  <c r="M58" i="21"/>
  <c r="M61" i="34"/>
  <c r="O53" i="44"/>
  <c r="M24" i="55"/>
  <c r="M50" i="55"/>
  <c r="M76" i="55"/>
  <c r="M102" i="55"/>
  <c r="M24" i="21"/>
  <c r="AC54" i="32"/>
  <c r="M131" i="32"/>
  <c r="N53" i="32"/>
  <c r="AT62" i="21"/>
  <c r="AS7" i="54"/>
  <c r="AS90" i="21"/>
  <c r="AS34" i="21"/>
  <c r="J102" i="32"/>
  <c r="N89" i="21"/>
  <c r="E82" i="54"/>
  <c r="B62" i="11"/>
  <c r="N37" i="54"/>
  <c r="O65" i="54"/>
  <c r="BB75" i="33"/>
  <c r="G275" i="35"/>
  <c r="G276" i="35"/>
  <c r="G23" i="35"/>
  <c r="G21" i="35"/>
  <c r="G22" i="35"/>
  <c r="G24" i="35"/>
  <c r="G277" i="35"/>
  <c r="K66" i="34"/>
  <c r="K64" i="34"/>
  <c r="K65" i="34"/>
  <c r="K67" i="34"/>
  <c r="L63" i="34"/>
  <c r="G47" i="12"/>
  <c r="I31" i="59"/>
  <c r="G79" i="11"/>
  <c r="H33" i="59"/>
  <c r="J202" i="34"/>
  <c r="J203" i="34"/>
  <c r="J205" i="34"/>
  <c r="K201" i="34"/>
  <c r="J204" i="34"/>
  <c r="K12" i="17"/>
  <c r="H187" i="35"/>
  <c r="I182" i="35"/>
  <c r="BB96" i="55"/>
  <c r="G79" i="35"/>
  <c r="H74" i="35"/>
  <c r="M91" i="55"/>
  <c r="BB84" i="55"/>
  <c r="K135" i="34"/>
  <c r="K133" i="34"/>
  <c r="K134" i="34"/>
  <c r="K136" i="34"/>
  <c r="L132" i="34"/>
  <c r="G25" i="35"/>
  <c r="H25" i="35"/>
  <c r="H278" i="35"/>
  <c r="H20" i="35"/>
  <c r="BB88" i="55"/>
  <c r="P83" i="55"/>
  <c r="K227" i="34"/>
  <c r="K225" i="34"/>
  <c r="K226" i="34"/>
  <c r="K228" i="34"/>
  <c r="L224" i="34"/>
  <c r="K181" i="34"/>
  <c r="K179" i="34"/>
  <c r="K180" i="34"/>
  <c r="K182" i="34"/>
  <c r="L178" i="34"/>
  <c r="J158" i="34"/>
  <c r="J156" i="34"/>
  <c r="J157" i="34"/>
  <c r="J159" i="34"/>
  <c r="K155" i="34"/>
  <c r="E41" i="12"/>
  <c r="F198" i="27"/>
  <c r="E42" i="11"/>
  <c r="E40" i="11"/>
  <c r="P50" i="44"/>
  <c r="N21" i="55"/>
  <c r="N47" i="55"/>
  <c r="N73" i="55"/>
  <c r="N99" i="55"/>
  <c r="N21" i="21"/>
  <c r="M132" i="32"/>
  <c r="I37" i="11"/>
  <c r="N56" i="32"/>
  <c r="O45" i="54"/>
  <c r="P73" i="54"/>
  <c r="O101" i="54"/>
  <c r="AU176" i="34"/>
  <c r="AP112" i="32"/>
  <c r="AQ88" i="32"/>
  <c r="AQ112" i="32"/>
  <c r="AR88" i="32"/>
  <c r="AR112" i="32"/>
  <c r="AS88" i="32"/>
  <c r="AS112" i="32"/>
  <c r="AT88" i="32"/>
  <c r="AT112" i="32"/>
  <c r="AU88" i="32"/>
  <c r="AU112" i="32"/>
  <c r="AV88" i="32"/>
  <c r="AV112" i="32"/>
  <c r="AW88" i="32"/>
  <c r="AW112" i="32"/>
  <c r="AX88" i="32"/>
  <c r="AX112" i="32"/>
  <c r="AY88" i="32"/>
  <c r="AY112" i="32"/>
  <c r="AZ88" i="32"/>
  <c r="AZ112" i="32"/>
  <c r="BA88" i="32"/>
  <c r="BA112" i="32"/>
  <c r="BF112" i="32"/>
  <c r="BF88" i="32"/>
  <c r="H366" i="35"/>
  <c r="H367" i="35"/>
  <c r="H370" i="35"/>
  <c r="H242" i="35"/>
  <c r="M13" i="55"/>
  <c r="M39" i="55"/>
  <c r="M65" i="55"/>
  <c r="O42" i="44"/>
  <c r="M13" i="21"/>
  <c r="L125" i="35"/>
  <c r="AP113" i="32"/>
  <c r="AQ89" i="32"/>
  <c r="AQ113" i="32"/>
  <c r="AR89" i="32"/>
  <c r="AR113" i="32"/>
  <c r="AS89" i="32"/>
  <c r="AS113" i="32"/>
  <c r="AT89" i="32"/>
  <c r="AT113" i="32"/>
  <c r="AU89" i="32"/>
  <c r="AU113" i="32"/>
  <c r="AV89" i="32"/>
  <c r="AV113" i="32"/>
  <c r="AW89" i="32"/>
  <c r="AW113" i="32"/>
  <c r="AX89" i="32"/>
  <c r="AX113" i="32"/>
  <c r="AY89" i="32"/>
  <c r="AY113" i="32"/>
  <c r="AZ89" i="32"/>
  <c r="AZ113" i="32"/>
  <c r="BA89" i="32"/>
  <c r="BA113" i="32"/>
  <c r="BF113" i="32"/>
  <c r="N93" i="54"/>
  <c r="P53" i="44"/>
  <c r="N24" i="21"/>
  <c r="N24" i="55"/>
  <c r="N50" i="55"/>
  <c r="N76" i="55"/>
  <c r="N102" i="55"/>
  <c r="O80" i="55"/>
  <c r="O28" i="55"/>
  <c r="O54" i="55"/>
  <c r="D36" i="12"/>
  <c r="B61" i="11"/>
  <c r="B12" i="13"/>
  <c r="K78" i="32"/>
  <c r="AS34" i="54"/>
  <c r="AS90" i="54"/>
  <c r="O53" i="32"/>
  <c r="N131" i="32"/>
  <c r="G158" i="27"/>
  <c r="G159" i="27"/>
  <c r="G197" i="27"/>
  <c r="H157" i="27"/>
  <c r="I54" i="21"/>
  <c r="G6" i="25"/>
  <c r="G5" i="25"/>
  <c r="I41" i="54"/>
  <c r="J69" i="54"/>
  <c r="N3" i="45"/>
  <c r="L2" i="13"/>
  <c r="M34" i="27"/>
  <c r="N33" i="27"/>
  <c r="N8" i="54"/>
  <c r="N35" i="21"/>
  <c r="N91" i="21"/>
  <c r="G95" i="27"/>
  <c r="F96" i="27"/>
  <c r="F199" i="27"/>
  <c r="R22" i="54"/>
  <c r="R49" i="21"/>
  <c r="S77" i="21"/>
  <c r="R105" i="21"/>
  <c r="P124" i="32"/>
  <c r="K29" i="11"/>
  <c r="K28" i="11"/>
  <c r="K106" i="21"/>
  <c r="P45" i="21"/>
  <c r="Q73" i="21"/>
  <c r="P18" i="54"/>
  <c r="P101" i="21"/>
  <c r="BB101" i="21"/>
  <c r="M91" i="21"/>
  <c r="BB79" i="33"/>
  <c r="Q49" i="54"/>
  <c r="Q105" i="54"/>
  <c r="L74" i="54"/>
  <c r="K89" i="34"/>
  <c r="K87" i="34"/>
  <c r="K88" i="34"/>
  <c r="K90" i="34"/>
  <c r="L86" i="34"/>
  <c r="BD94" i="55"/>
  <c r="AO94" i="55"/>
  <c r="O138" i="32"/>
  <c r="J43" i="11"/>
  <c r="D200" i="27"/>
  <c r="C46" i="11"/>
  <c r="C44" i="11"/>
  <c r="C39" i="11"/>
  <c r="B5" i="13"/>
  <c r="B35" i="12"/>
  <c r="BB86" i="33"/>
  <c r="I363" i="35"/>
  <c r="I237" i="35"/>
  <c r="I238" i="35"/>
  <c r="I240" i="35"/>
  <c r="I364" i="35"/>
  <c r="I365" i="35"/>
  <c r="I239" i="35"/>
  <c r="P65" i="21"/>
  <c r="BB65" i="21"/>
  <c r="M63" i="54"/>
  <c r="BE86" i="32"/>
  <c r="G321" i="35"/>
  <c r="G387" i="35"/>
  <c r="F19" i="11"/>
  <c r="F17" i="11"/>
  <c r="G320" i="35"/>
  <c r="G386" i="35"/>
  <c r="G319" i="35"/>
  <c r="G131" i="35"/>
  <c r="G129" i="35"/>
  <c r="G130" i="35"/>
  <c r="G132" i="35"/>
  <c r="Q72" i="54"/>
  <c r="P44" i="54"/>
  <c r="BB44" i="54"/>
  <c r="P100" i="54"/>
  <c r="G20" i="17"/>
  <c r="G23" i="17"/>
  <c r="H22" i="17"/>
  <c r="K4" i="54"/>
  <c r="K31" i="21"/>
  <c r="K87" i="21"/>
  <c r="H54" i="54"/>
  <c r="F12" i="25"/>
  <c r="F8" i="25"/>
  <c r="F4" i="25"/>
  <c r="F16" i="25"/>
  <c r="AW36" i="44"/>
  <c r="AU7" i="21"/>
  <c r="AU7" i="55"/>
  <c r="AU33" i="55"/>
  <c r="AU59" i="55"/>
  <c r="J59" i="54"/>
  <c r="E10" i="11"/>
  <c r="E64" i="11"/>
  <c r="K11" i="55"/>
  <c r="K37" i="55"/>
  <c r="K63" i="55"/>
  <c r="K89" i="55"/>
  <c r="M40" i="44"/>
  <c r="K11" i="21"/>
  <c r="K27" i="21"/>
  <c r="H4" i="12"/>
  <c r="AA87" i="33"/>
  <c r="E65" i="11"/>
  <c r="E12" i="11"/>
  <c r="E11" i="11"/>
  <c r="Q44" i="21"/>
  <c r="R72" i="21"/>
  <c r="Q100" i="21"/>
  <c r="Q17" i="54"/>
  <c r="G13" i="17"/>
  <c r="C11" i="24"/>
  <c r="P6" i="54"/>
  <c r="P33" i="21"/>
  <c r="Q61" i="21"/>
  <c r="P89" i="21"/>
  <c r="BE111" i="32"/>
  <c r="AP87" i="32"/>
  <c r="AT85" i="55"/>
  <c r="AU85" i="55"/>
  <c r="E97" i="27"/>
  <c r="F97" i="27"/>
  <c r="E77" i="11"/>
  <c r="E75" i="11"/>
  <c r="J55" i="32"/>
  <c r="I72" i="32"/>
  <c r="I140" i="32"/>
  <c r="I34" i="11"/>
  <c r="I32" i="11"/>
  <c r="N129" i="32"/>
  <c r="K14" i="21"/>
  <c r="K14" i="55"/>
  <c r="K40" i="55"/>
  <c r="K66" i="55"/>
  <c r="M43" i="44"/>
  <c r="AP106" i="32"/>
  <c r="AQ82" i="32"/>
  <c r="AQ106" i="32"/>
  <c r="AR82" i="32"/>
  <c r="AR106" i="32"/>
  <c r="AS82" i="32"/>
  <c r="AS106" i="32"/>
  <c r="AT82" i="32"/>
  <c r="AT106" i="32"/>
  <c r="AU82" i="32"/>
  <c r="AU106" i="32"/>
  <c r="AV82" i="32"/>
  <c r="AV106" i="32"/>
  <c r="AW82" i="32"/>
  <c r="AW106" i="32"/>
  <c r="AX82" i="32"/>
  <c r="AX106" i="32"/>
  <c r="AY82" i="32"/>
  <c r="AY106" i="32"/>
  <c r="AZ82" i="32"/>
  <c r="AZ106" i="32"/>
  <c r="BA82" i="32"/>
  <c r="BA106" i="32"/>
  <c r="BF106" i="32"/>
  <c r="G41" i="11"/>
  <c r="L136" i="32"/>
  <c r="AP16" i="55"/>
  <c r="AP42" i="55"/>
  <c r="AP68" i="55"/>
  <c r="AR45" i="44"/>
  <c r="AP16" i="21"/>
  <c r="K92" i="55"/>
  <c r="Q79" i="33"/>
  <c r="P100" i="21"/>
  <c r="D61" i="11"/>
  <c r="N33" i="44"/>
  <c r="L4" i="21"/>
  <c r="L4" i="55"/>
  <c r="L30" i="55"/>
  <c r="L56" i="55"/>
  <c r="L82" i="55"/>
  <c r="P128" i="32"/>
  <c r="K33" i="11"/>
  <c r="AU62" i="21"/>
  <c r="AT90" i="21"/>
  <c r="AT7" i="54"/>
  <c r="AT34" i="21"/>
  <c r="N101" i="54"/>
  <c r="V49" i="44"/>
  <c r="T20" i="21"/>
  <c r="T20" i="55"/>
  <c r="T46" i="55"/>
  <c r="T72" i="55"/>
  <c r="T98" i="55"/>
  <c r="K78" i="54"/>
  <c r="W91" i="33"/>
  <c r="S74" i="33"/>
  <c r="J38" i="21"/>
  <c r="J94" i="21"/>
  <c r="J110" i="21"/>
  <c r="H4" i="24"/>
  <c r="K66" i="21"/>
  <c r="J11" i="54"/>
  <c r="R53" i="54"/>
  <c r="S81" i="54"/>
  <c r="R109" i="54"/>
  <c r="Q80" i="33"/>
  <c r="L48" i="54"/>
  <c r="L104" i="54"/>
  <c r="N60" i="54"/>
  <c r="J71" i="35"/>
  <c r="M25" i="21"/>
  <c r="M25" i="55"/>
  <c r="M51" i="55"/>
  <c r="M77" i="55"/>
  <c r="M103" i="55"/>
  <c r="O54" i="44"/>
  <c r="P77" i="33"/>
  <c r="L46" i="54"/>
  <c r="L102" i="54"/>
  <c r="M74" i="54"/>
  <c r="N32" i="54"/>
  <c r="O60" i="54"/>
  <c r="J31" i="54"/>
  <c r="K59" i="54"/>
  <c r="J87" i="54"/>
  <c r="J96" i="54"/>
  <c r="L51" i="54"/>
  <c r="M79" i="54"/>
  <c r="L107" i="54"/>
  <c r="AS62" i="54"/>
  <c r="S76" i="33"/>
  <c r="BF81" i="32"/>
  <c r="E14" i="13"/>
  <c r="AR15" i="21"/>
  <c r="AR15" i="55"/>
  <c r="AR41" i="55"/>
  <c r="AR67" i="55"/>
  <c r="AT44" i="44"/>
  <c r="T26" i="21"/>
  <c r="V55" i="44"/>
  <c r="T26" i="55"/>
  <c r="T52" i="55"/>
  <c r="T78" i="55"/>
  <c r="O3" i="55"/>
  <c r="O29" i="55"/>
  <c r="O55" i="55"/>
  <c r="Q32" i="44"/>
  <c r="O3" i="21"/>
  <c r="C31" i="13"/>
  <c r="AO43" i="21"/>
  <c r="AO99" i="21"/>
  <c r="AO16" i="54"/>
  <c r="AP71" i="21"/>
  <c r="L50" i="21"/>
  <c r="M78" i="21"/>
  <c r="L106" i="21"/>
  <c r="L23" i="54"/>
  <c r="BB33" i="21"/>
  <c r="T82" i="33"/>
  <c r="G9" i="13"/>
  <c r="I36" i="11"/>
  <c r="I35" i="11"/>
  <c r="M144" i="32"/>
  <c r="D5" i="12"/>
  <c r="C23" i="11"/>
  <c r="C22" i="11"/>
  <c r="C7" i="12"/>
  <c r="C11" i="12"/>
  <c r="C43" i="12"/>
  <c r="N178" i="35"/>
  <c r="N124" i="35"/>
  <c r="N15" i="27"/>
  <c r="M15" i="28"/>
  <c r="N83" i="34"/>
  <c r="N106" i="34"/>
  <c r="M2" i="12"/>
  <c r="Q3" i="44"/>
  <c r="Q31" i="44"/>
  <c r="N97" i="35"/>
  <c r="N221" i="34"/>
  <c r="N2" i="24"/>
  <c r="R11" i="17"/>
  <c r="N25" i="25"/>
  <c r="M55" i="11"/>
  <c r="M7" i="36"/>
  <c r="N77" i="27"/>
  <c r="N205" i="35"/>
  <c r="N37" i="34"/>
  <c r="N191" i="27"/>
  <c r="P2" i="21"/>
  <c r="N43" i="35"/>
  <c r="M7" i="37"/>
  <c r="S24" i="31"/>
  <c r="N60" i="34"/>
  <c r="M52" i="28"/>
  <c r="P49" i="33"/>
  <c r="N259" i="35"/>
  <c r="N35" i="25"/>
  <c r="P72" i="33"/>
  <c r="M33" i="28"/>
  <c r="N151" i="35"/>
  <c r="N14" i="34"/>
  <c r="Q4" i="32"/>
  <c r="Q76" i="32"/>
  <c r="Q100" i="32"/>
  <c r="P57" i="21"/>
  <c r="P57" i="54"/>
  <c r="S46" i="31"/>
  <c r="N198" i="34"/>
  <c r="N70" i="35"/>
  <c r="P29" i="54"/>
  <c r="S68" i="31"/>
  <c r="N3" i="25"/>
  <c r="P85" i="21"/>
  <c r="N129" i="34"/>
  <c r="P4" i="33"/>
  <c r="Q28" i="32"/>
  <c r="Q52" i="32"/>
  <c r="P26" i="33"/>
  <c r="Q123" i="32"/>
  <c r="N15" i="25"/>
  <c r="N39" i="25"/>
  <c r="P29" i="21"/>
  <c r="P85" i="54"/>
  <c r="S2" i="31"/>
  <c r="N16" i="35"/>
  <c r="P2" i="54"/>
  <c r="P2" i="55"/>
  <c r="N175" i="34"/>
  <c r="S90" i="31"/>
  <c r="N6" i="58"/>
  <c r="N152" i="34"/>
  <c r="N232" i="35"/>
  <c r="N2" i="11"/>
  <c r="N24" i="59"/>
  <c r="N7" i="59"/>
  <c r="AZ38" i="44"/>
  <c r="AX9" i="55"/>
  <c r="AX35" i="55"/>
  <c r="AX61" i="55"/>
  <c r="AX9" i="21"/>
  <c r="S47" i="44"/>
  <c r="Q18" i="21"/>
  <c r="Q18" i="55"/>
  <c r="Q44" i="55"/>
  <c r="Q70" i="55"/>
  <c r="Q96" i="55"/>
  <c r="P48" i="44"/>
  <c r="N19" i="55"/>
  <c r="N45" i="55"/>
  <c r="N71" i="55"/>
  <c r="N97" i="55"/>
  <c r="N19" i="21"/>
  <c r="M84" i="34"/>
  <c r="BE110" i="32"/>
  <c r="AP86" i="32"/>
  <c r="F322" i="35"/>
  <c r="F134" i="35"/>
  <c r="F326" i="35"/>
  <c r="F392" i="35"/>
  <c r="F18" i="24"/>
  <c r="AP115" i="32"/>
  <c r="AQ91" i="32"/>
  <c r="AQ115" i="32"/>
  <c r="AR91" i="32"/>
  <c r="AR115" i="32"/>
  <c r="AS91" i="32"/>
  <c r="AS115" i="32"/>
  <c r="AT91" i="32"/>
  <c r="AT115" i="32"/>
  <c r="AU91" i="32"/>
  <c r="AU115" i="32"/>
  <c r="AV91" i="32"/>
  <c r="AV115" i="32"/>
  <c r="AW91" i="32"/>
  <c r="AW115" i="32"/>
  <c r="AX91" i="32"/>
  <c r="AX115" i="32"/>
  <c r="AY91" i="32"/>
  <c r="AY115" i="32"/>
  <c r="AZ91" i="32"/>
  <c r="AZ115" i="32"/>
  <c r="BA91" i="32"/>
  <c r="BA115" i="32"/>
  <c r="BF115" i="32"/>
  <c r="S39" i="44"/>
  <c r="Q10" i="21"/>
  <c r="Q10" i="55"/>
  <c r="Q36" i="55"/>
  <c r="Q62" i="55"/>
  <c r="Q88" i="55"/>
  <c r="H93" i="55"/>
  <c r="G105" i="55"/>
  <c r="D6" i="12"/>
  <c r="AW9" i="54"/>
  <c r="AW36" i="21"/>
  <c r="AW92" i="21"/>
  <c r="AX64" i="21"/>
  <c r="U51" i="44"/>
  <c r="S22" i="21"/>
  <c r="S22" i="55"/>
  <c r="S48" i="55"/>
  <c r="S74" i="55"/>
  <c r="S100" i="55"/>
  <c r="C23" i="13"/>
  <c r="C22" i="13"/>
  <c r="P83" i="33"/>
  <c r="F98" i="54"/>
  <c r="F82" i="54"/>
  <c r="C62" i="11"/>
  <c r="G98" i="54"/>
  <c r="G110" i="54"/>
  <c r="E15" i="24"/>
  <c r="AN43" i="54"/>
  <c r="BD43" i="54"/>
  <c r="K50" i="54"/>
  <c r="K106" i="54"/>
  <c r="L78" i="54"/>
  <c r="BE83" i="32"/>
  <c r="K80" i="54"/>
  <c r="AP104" i="32"/>
  <c r="AQ80" i="32"/>
  <c r="AQ104" i="32"/>
  <c r="AR80" i="32"/>
  <c r="AR104" i="32"/>
  <c r="AS80" i="32"/>
  <c r="AS104" i="32"/>
  <c r="AT80" i="32"/>
  <c r="AT104" i="32"/>
  <c r="AU80" i="32"/>
  <c r="AU104" i="32"/>
  <c r="AV80" i="32"/>
  <c r="AV104" i="32"/>
  <c r="AW80" i="32"/>
  <c r="AW104" i="32"/>
  <c r="AX80" i="32"/>
  <c r="AX104" i="32"/>
  <c r="AY80" i="32"/>
  <c r="AY104" i="32"/>
  <c r="AZ80" i="32"/>
  <c r="AZ104" i="32"/>
  <c r="BA80" i="32"/>
  <c r="BA104" i="32"/>
  <c r="BF104" i="32"/>
  <c r="BF80" i="32"/>
  <c r="M19" i="54"/>
  <c r="M46" i="21"/>
  <c r="M102" i="21"/>
  <c r="N74" i="21"/>
  <c r="BB100" i="54"/>
  <c r="BE118" i="32"/>
  <c r="AP94" i="32"/>
  <c r="D76" i="11"/>
  <c r="E240" i="34"/>
  <c r="H97" i="54"/>
  <c r="O17" i="35"/>
  <c r="AP90" i="32"/>
  <c r="BE114" i="32"/>
  <c r="AU92" i="54"/>
  <c r="O5" i="54"/>
  <c r="O32" i="21"/>
  <c r="P60" i="21"/>
  <c r="BB60" i="21"/>
  <c r="BB5" i="21"/>
  <c r="H35" i="11"/>
  <c r="O37" i="54"/>
  <c r="O93" i="54"/>
  <c r="L13" i="54"/>
  <c r="L40" i="21"/>
  <c r="L96" i="21"/>
  <c r="B11" i="13"/>
  <c r="C11" i="13"/>
  <c r="AP42" i="54"/>
  <c r="AQ70" i="54"/>
  <c r="M81" i="55"/>
  <c r="N58" i="21"/>
  <c r="Z77" i="32"/>
  <c r="T84" i="33"/>
  <c r="I38" i="54"/>
  <c r="J66" i="54"/>
  <c r="I66" i="54"/>
  <c r="BB80" i="33"/>
  <c r="S81" i="33"/>
  <c r="AW87" i="55"/>
  <c r="AX87" i="55"/>
  <c r="O73" i="54"/>
  <c r="S20" i="54"/>
  <c r="S47" i="21"/>
  <c r="S103" i="21"/>
  <c r="N73" i="33"/>
  <c r="O73" i="33"/>
  <c r="V91" i="33"/>
  <c r="S75" i="33"/>
  <c r="T75" i="33"/>
  <c r="O89" i="33"/>
  <c r="M76" i="21"/>
  <c r="AP93" i="32"/>
  <c r="BE117" i="32"/>
  <c r="Q6" i="55"/>
  <c r="Q32" i="55"/>
  <c r="Q58" i="55"/>
  <c r="Q84" i="55"/>
  <c r="S35" i="44"/>
  <c r="Q6" i="21"/>
  <c r="AD109" i="32"/>
  <c r="AE85" i="32"/>
  <c r="AE109" i="32"/>
  <c r="AF85" i="32"/>
  <c r="AF109" i="32"/>
  <c r="AG85" i="32"/>
  <c r="AG109" i="32"/>
  <c r="AH85" i="32"/>
  <c r="AH109" i="32"/>
  <c r="AI85" i="32"/>
  <c r="AI109" i="32"/>
  <c r="AJ85" i="32"/>
  <c r="AJ109" i="32"/>
  <c r="AK85" i="32"/>
  <c r="AK109" i="32"/>
  <c r="AL85" i="32"/>
  <c r="AL109" i="32"/>
  <c r="AM85" i="32"/>
  <c r="AM109" i="32"/>
  <c r="AN85" i="32"/>
  <c r="AN109" i="32"/>
  <c r="AO85" i="32"/>
  <c r="AO109" i="32"/>
  <c r="R75" i="54"/>
  <c r="D45" i="11"/>
  <c r="H145" i="32"/>
  <c r="D37" i="12"/>
  <c r="N88" i="21"/>
  <c r="J27" i="21"/>
  <c r="G4" i="12"/>
  <c r="J54" i="21"/>
  <c r="H6" i="25"/>
  <c r="H5" i="25"/>
  <c r="M79" i="21"/>
  <c r="K40" i="54"/>
  <c r="K96" i="54"/>
  <c r="L68" i="54"/>
  <c r="S75" i="54"/>
  <c r="R47" i="54"/>
  <c r="AR70" i="21"/>
  <c r="AQ15" i="54"/>
  <c r="AQ42" i="21"/>
  <c r="AQ98" i="21"/>
  <c r="E389" i="35"/>
  <c r="AU130" i="34"/>
  <c r="G19" i="34"/>
  <c r="G235" i="34"/>
  <c r="J355" i="35"/>
  <c r="J356" i="35"/>
  <c r="J215" i="35"/>
  <c r="J359" i="35"/>
  <c r="O33" i="54"/>
  <c r="P61" i="54"/>
  <c r="BB61" i="54"/>
  <c r="O89" i="54"/>
  <c r="BB6" i="54"/>
  <c r="L112" i="34"/>
  <c r="L110" i="34"/>
  <c r="L111" i="34"/>
  <c r="L113" i="34"/>
  <c r="M109" i="34"/>
  <c r="G333" i="35"/>
  <c r="G334" i="35"/>
  <c r="G161" i="35"/>
  <c r="G337" i="35"/>
  <c r="H376" i="35"/>
  <c r="H374" i="35"/>
  <c r="H266" i="35"/>
  <c r="H264" i="35"/>
  <c r="H265" i="35"/>
  <c r="H267" i="35"/>
  <c r="H375" i="35"/>
  <c r="H104" i="35"/>
  <c r="H102" i="35"/>
  <c r="H103" i="35"/>
  <c r="H105" i="35"/>
  <c r="H309" i="35"/>
  <c r="H308" i="35"/>
  <c r="H310" i="35"/>
  <c r="BB89" i="21"/>
  <c r="M24" i="54"/>
  <c r="M51" i="21"/>
  <c r="N79" i="21"/>
  <c r="M107" i="21"/>
  <c r="P37" i="21"/>
  <c r="Q65" i="21"/>
  <c r="P93" i="21"/>
  <c r="BB93" i="21"/>
  <c r="P10" i="54"/>
  <c r="P41" i="44"/>
  <c r="N12" i="21"/>
  <c r="N12" i="55"/>
  <c r="N38" i="55"/>
  <c r="N64" i="55"/>
  <c r="N90" i="55"/>
  <c r="C19" i="25"/>
  <c r="C4" i="25"/>
  <c r="AP222" i="34"/>
  <c r="J12" i="17"/>
  <c r="D4" i="13"/>
  <c r="D31" i="13"/>
  <c r="D20" i="37"/>
  <c r="D29" i="37"/>
  <c r="D39" i="12"/>
  <c r="B43" i="12"/>
  <c r="M30" i="54"/>
  <c r="M86" i="54"/>
  <c r="AD54" i="32"/>
  <c r="BD54" i="32"/>
  <c r="N61" i="34"/>
  <c r="Q37" i="44"/>
  <c r="O8" i="21"/>
  <c r="O8" i="55"/>
  <c r="O34" i="55"/>
  <c r="O60" i="55"/>
  <c r="O86" i="55"/>
  <c r="N76" i="21"/>
  <c r="M21" i="54"/>
  <c r="M48" i="21"/>
  <c r="M104" i="21"/>
  <c r="K52" i="54"/>
  <c r="K108" i="54"/>
  <c r="L80" i="54"/>
  <c r="AP83" i="32"/>
  <c r="BE107" i="32"/>
  <c r="M39" i="21"/>
  <c r="M95" i="21"/>
  <c r="N67" i="21"/>
  <c r="M12" i="54"/>
  <c r="M35" i="54"/>
  <c r="N63" i="54"/>
  <c r="M91" i="54"/>
  <c r="L35" i="27"/>
  <c r="M35" i="27"/>
  <c r="F43" i="34"/>
  <c r="F237" i="34"/>
  <c r="E51" i="12"/>
  <c r="F234" i="34"/>
  <c r="F19" i="24"/>
  <c r="F41" i="34"/>
  <c r="I69" i="54"/>
  <c r="K57" i="32"/>
  <c r="J142" i="32"/>
  <c r="F47" i="11"/>
  <c r="C35" i="12"/>
  <c r="C5" i="13"/>
  <c r="T104" i="55"/>
  <c r="AV64" i="54"/>
  <c r="Q86" i="33"/>
  <c r="P5" i="55"/>
  <c r="P31" i="55"/>
  <c r="P57" i="55"/>
  <c r="R34" i="44"/>
  <c r="P5" i="21"/>
  <c r="X177" i="27"/>
  <c r="L86" i="54"/>
  <c r="C3" i="12"/>
  <c r="C11" i="37"/>
  <c r="C9" i="37"/>
  <c r="Q109" i="54"/>
  <c r="L91" i="54"/>
  <c r="M86" i="21"/>
  <c r="U84" i="33"/>
  <c r="C26" i="24"/>
  <c r="C31" i="24"/>
  <c r="C27" i="24"/>
  <c r="G52" i="35"/>
  <c r="H47" i="35"/>
  <c r="I54" i="54"/>
  <c r="G12" i="25"/>
  <c r="G8" i="25"/>
  <c r="Y82" i="11"/>
  <c r="X41" i="13"/>
  <c r="M153" i="34"/>
  <c r="G202" i="27"/>
  <c r="H180" i="27"/>
  <c r="M88" i="33"/>
  <c r="L39" i="54"/>
  <c r="L95" i="54"/>
  <c r="M67" i="54"/>
  <c r="AV36" i="54"/>
  <c r="AV92" i="54"/>
  <c r="AP108" i="32"/>
  <c r="AQ84" i="32"/>
  <c r="AQ108" i="32"/>
  <c r="AR84" i="32"/>
  <c r="AR108" i="32"/>
  <c r="AS84" i="32"/>
  <c r="AS108" i="32"/>
  <c r="AT84" i="32"/>
  <c r="AT108" i="32"/>
  <c r="AU84" i="32"/>
  <c r="AU108" i="32"/>
  <c r="AV84" i="32"/>
  <c r="AV108" i="32"/>
  <c r="AW84" i="32"/>
  <c r="AW108" i="32"/>
  <c r="AX84" i="32"/>
  <c r="AX108" i="32"/>
  <c r="AY84" i="32"/>
  <c r="AY108" i="32"/>
  <c r="AZ84" i="32"/>
  <c r="AZ108" i="32"/>
  <c r="BA84" i="32"/>
  <c r="BA108" i="32"/>
  <c r="BF108" i="32"/>
  <c r="G205" i="27"/>
  <c r="H183" i="27"/>
  <c r="R17" i="21"/>
  <c r="R17" i="55"/>
  <c r="R43" i="55"/>
  <c r="R69" i="55"/>
  <c r="R95" i="55"/>
  <c r="T46" i="44"/>
  <c r="U90" i="33"/>
  <c r="BE93" i="32"/>
  <c r="BE87" i="32"/>
  <c r="L25" i="54"/>
  <c r="L52" i="21"/>
  <c r="M80" i="21"/>
  <c r="L108" i="21"/>
  <c r="N78" i="33"/>
  <c r="BB100" i="21"/>
  <c r="K95" i="54"/>
  <c r="Q103" i="54"/>
  <c r="H112" i="27"/>
  <c r="G195" i="27"/>
  <c r="F78" i="11"/>
  <c r="K59" i="21"/>
  <c r="AD85" i="33"/>
  <c r="BC85" i="33"/>
  <c r="H27" i="11"/>
  <c r="I79" i="32"/>
  <c r="H119" i="32"/>
  <c r="J41" i="21"/>
  <c r="K69" i="21"/>
  <c r="J97" i="21"/>
  <c r="J14" i="54"/>
  <c r="AP92" i="32"/>
  <c r="BE116" i="32"/>
  <c r="L199" i="34"/>
  <c r="S26" i="54"/>
  <c r="S53" i="21"/>
  <c r="S109" i="21"/>
  <c r="T81" i="21"/>
  <c r="F34" i="13"/>
  <c r="F49" i="12"/>
  <c r="N30" i="21"/>
  <c r="N3" i="54"/>
  <c r="N86" i="21"/>
  <c r="K354" i="35"/>
  <c r="K353" i="35"/>
  <c r="K212" i="35"/>
  <c r="K210" i="35"/>
  <c r="K211" i="35"/>
  <c r="K213" i="35"/>
  <c r="K352" i="35"/>
  <c r="M23" i="55"/>
  <c r="M49" i="55"/>
  <c r="M75" i="55"/>
  <c r="M101" i="55"/>
  <c r="O52" i="44"/>
  <c r="M23" i="21"/>
  <c r="O89" i="21"/>
  <c r="H158" i="35"/>
  <c r="H156" i="35"/>
  <c r="H157" i="35"/>
  <c r="H159" i="35"/>
  <c r="H332" i="35"/>
  <c r="H331" i="35"/>
  <c r="H330" i="35"/>
  <c r="G377" i="35"/>
  <c r="G381" i="35"/>
  <c r="G269" i="35"/>
  <c r="E12" i="13"/>
  <c r="G311" i="35"/>
  <c r="G312" i="35"/>
  <c r="G315" i="35"/>
  <c r="G107" i="35"/>
  <c r="L135" i="34"/>
  <c r="L133" i="34"/>
  <c r="L134" i="34"/>
  <c r="L136" i="34"/>
  <c r="M132" i="34"/>
  <c r="K214" i="35"/>
  <c r="L209" i="35"/>
  <c r="G133" i="35"/>
  <c r="H128" i="35"/>
  <c r="L89" i="34"/>
  <c r="L87" i="34"/>
  <c r="L88" i="34"/>
  <c r="L90" i="34"/>
  <c r="M86" i="34"/>
  <c r="I263" i="35"/>
  <c r="H268" i="35"/>
  <c r="H106" i="35"/>
  <c r="I101" i="35"/>
  <c r="L12" i="17"/>
  <c r="L227" i="34"/>
  <c r="L225" i="34"/>
  <c r="L226" i="34"/>
  <c r="L228" i="34"/>
  <c r="M224" i="34"/>
  <c r="K202" i="34"/>
  <c r="K203" i="34"/>
  <c r="K204" i="34"/>
  <c r="M112" i="34"/>
  <c r="M110" i="34"/>
  <c r="M111" i="34"/>
  <c r="M113" i="34"/>
  <c r="N109" i="34"/>
  <c r="H160" i="35"/>
  <c r="I155" i="35"/>
  <c r="K158" i="34"/>
  <c r="K156" i="34"/>
  <c r="K157" i="34"/>
  <c r="K159" i="34"/>
  <c r="L155" i="34"/>
  <c r="L66" i="34"/>
  <c r="L64" i="34"/>
  <c r="L65" i="34"/>
  <c r="L67" i="34"/>
  <c r="M63" i="34"/>
  <c r="AP107" i="32"/>
  <c r="AQ83" i="32"/>
  <c r="AQ107" i="32"/>
  <c r="AR83" i="32"/>
  <c r="AR107" i="32"/>
  <c r="AS83" i="32"/>
  <c r="AS107" i="32"/>
  <c r="AT83" i="32"/>
  <c r="AT107" i="32"/>
  <c r="AU83" i="32"/>
  <c r="AU107" i="32"/>
  <c r="AV83" i="32"/>
  <c r="AV107" i="32"/>
  <c r="AW83" i="32"/>
  <c r="AW107" i="32"/>
  <c r="AX83" i="32"/>
  <c r="AX107" i="32"/>
  <c r="AY83" i="32"/>
  <c r="AY107" i="32"/>
  <c r="AZ83" i="32"/>
  <c r="AZ107" i="32"/>
  <c r="BA83" i="32"/>
  <c r="BA107" i="32"/>
  <c r="BF107" i="32"/>
  <c r="O35" i="21"/>
  <c r="P63" i="21"/>
  <c r="BB63" i="21"/>
  <c r="O8" i="54"/>
  <c r="AQ222" i="34"/>
  <c r="G21" i="34"/>
  <c r="BA38" i="44"/>
  <c r="AY9" i="21"/>
  <c r="AY9" i="55"/>
  <c r="AY35" i="55"/>
  <c r="AY61" i="55"/>
  <c r="O129" i="32"/>
  <c r="J34" i="11"/>
  <c r="J32" i="11"/>
  <c r="K55" i="32"/>
  <c r="J140" i="32"/>
  <c r="J72" i="32"/>
  <c r="F17" i="13"/>
  <c r="N34" i="27"/>
  <c r="O33" i="27"/>
  <c r="K102" i="32"/>
  <c r="P42" i="44"/>
  <c r="N13" i="21"/>
  <c r="N13" i="55"/>
  <c r="N39" i="55"/>
  <c r="N65" i="55"/>
  <c r="R17" i="54"/>
  <c r="R44" i="21"/>
  <c r="R100" i="21"/>
  <c r="S72" i="21"/>
  <c r="P5" i="54"/>
  <c r="P32" i="21"/>
  <c r="BB32" i="21"/>
  <c r="Q60" i="21"/>
  <c r="P88" i="21"/>
  <c r="L57" i="32"/>
  <c r="K142" i="32"/>
  <c r="G47" i="11"/>
  <c r="P17" i="35"/>
  <c r="AN99" i="54"/>
  <c r="BD99" i="54"/>
  <c r="P28" i="55"/>
  <c r="P80" i="55"/>
  <c r="P54" i="55"/>
  <c r="BB77" i="33"/>
  <c r="M76" i="54"/>
  <c r="U75" i="21"/>
  <c r="T20" i="54"/>
  <c r="T47" i="21"/>
  <c r="M59" i="21"/>
  <c r="L4" i="54"/>
  <c r="L31" i="21"/>
  <c r="I27" i="11"/>
  <c r="AB87" i="33"/>
  <c r="BC87" i="33"/>
  <c r="N40" i="44"/>
  <c r="L11" i="21"/>
  <c r="L11" i="55"/>
  <c r="L37" i="55"/>
  <c r="L63" i="55"/>
  <c r="L89" i="55"/>
  <c r="K31" i="54"/>
  <c r="G385" i="35"/>
  <c r="P45" i="54"/>
  <c r="BB45" i="54"/>
  <c r="F200" i="27"/>
  <c r="E46" i="11"/>
  <c r="E36" i="12"/>
  <c r="N35" i="54"/>
  <c r="O63" i="54"/>
  <c r="J36" i="11"/>
  <c r="AT62" i="54"/>
  <c r="E200" i="27"/>
  <c r="D46" i="11"/>
  <c r="E4" i="13"/>
  <c r="E20" i="37"/>
  <c r="E29" i="37"/>
  <c r="E39" i="12"/>
  <c r="L179" i="34"/>
  <c r="L180" i="34"/>
  <c r="L182" i="34"/>
  <c r="M178" i="34"/>
  <c r="L181" i="34"/>
  <c r="U75" i="33"/>
  <c r="H77" i="35"/>
  <c r="H299" i="35"/>
  <c r="H297" i="35"/>
  <c r="H298" i="35"/>
  <c r="H75" i="35"/>
  <c r="H76" i="35"/>
  <c r="H78" i="35"/>
  <c r="G45" i="12"/>
  <c r="G35" i="13"/>
  <c r="M199" i="34"/>
  <c r="J41" i="54"/>
  <c r="J97" i="54"/>
  <c r="K82" i="21"/>
  <c r="H9" i="11"/>
  <c r="F42" i="34"/>
  <c r="F235" i="34"/>
  <c r="B54" i="12"/>
  <c r="B3" i="13"/>
  <c r="P37" i="54"/>
  <c r="BB37" i="54"/>
  <c r="BB10" i="54"/>
  <c r="AQ42" i="54"/>
  <c r="AQ98" i="54"/>
  <c r="AR70" i="54"/>
  <c r="I82" i="54"/>
  <c r="F62" i="11"/>
  <c r="O88" i="54"/>
  <c r="O32" i="54"/>
  <c r="P60" i="54"/>
  <c r="BB60" i="54"/>
  <c r="BB5" i="54"/>
  <c r="C61" i="11"/>
  <c r="C12" i="13"/>
  <c r="T22" i="21"/>
  <c r="T22" i="55"/>
  <c r="T48" i="55"/>
  <c r="T74" i="55"/>
  <c r="T100" i="55"/>
  <c r="V51" i="44"/>
  <c r="F323" i="35"/>
  <c r="F388" i="35"/>
  <c r="F389" i="35"/>
  <c r="O19" i="55"/>
  <c r="O45" i="55"/>
  <c r="O71" i="55"/>
  <c r="O97" i="55"/>
  <c r="O19" i="21"/>
  <c r="Q48" i="44"/>
  <c r="K71" i="35"/>
  <c r="J38" i="54"/>
  <c r="J94" i="54"/>
  <c r="J110" i="54"/>
  <c r="H15" i="24"/>
  <c r="K66" i="54"/>
  <c r="R79" i="33"/>
  <c r="G378" i="35"/>
  <c r="I103" i="32"/>
  <c r="I95" i="32"/>
  <c r="I148" i="32"/>
  <c r="E9" i="36"/>
  <c r="V90" i="33"/>
  <c r="W90" i="33"/>
  <c r="G289" i="35"/>
  <c r="G290" i="35"/>
  <c r="G293" i="35"/>
  <c r="G53" i="35"/>
  <c r="R37" i="44"/>
  <c r="P8" i="21"/>
  <c r="P8" i="55"/>
  <c r="P34" i="55"/>
  <c r="P60" i="55"/>
  <c r="P86" i="55"/>
  <c r="O61" i="34"/>
  <c r="E26" i="25"/>
  <c r="C36" i="25"/>
  <c r="C16" i="25"/>
  <c r="C18" i="25"/>
  <c r="D22" i="25"/>
  <c r="D40" i="25"/>
  <c r="D17" i="24"/>
  <c r="Q33" i="21"/>
  <c r="Q6" i="54"/>
  <c r="M92" i="33"/>
  <c r="K16" i="24"/>
  <c r="I94" i="54"/>
  <c r="M68" i="21"/>
  <c r="P65" i="54"/>
  <c r="BB65" i="54"/>
  <c r="F110" i="54"/>
  <c r="D15" i="24"/>
  <c r="BB98" i="54"/>
  <c r="BB83" i="33"/>
  <c r="BF86" i="32"/>
  <c r="AP110" i="32"/>
  <c r="AQ86" i="32"/>
  <c r="AQ110" i="32"/>
  <c r="AR86" i="32"/>
  <c r="AR110" i="32"/>
  <c r="AS86" i="32"/>
  <c r="AS110" i="32"/>
  <c r="AT86" i="32"/>
  <c r="AT110" i="32"/>
  <c r="AU86" i="32"/>
  <c r="AU110" i="32"/>
  <c r="AV86" i="32"/>
  <c r="AV110" i="32"/>
  <c r="AW86" i="32"/>
  <c r="AW110" i="32"/>
  <c r="AX86" i="32"/>
  <c r="AX110" i="32"/>
  <c r="AY86" i="32"/>
  <c r="AY110" i="32"/>
  <c r="AZ86" i="32"/>
  <c r="AZ110" i="32"/>
  <c r="BA86" i="32"/>
  <c r="BA110" i="32"/>
  <c r="BF110" i="32"/>
  <c r="N84" i="34"/>
  <c r="C54" i="12"/>
  <c r="C3" i="13"/>
  <c r="C6" i="13"/>
  <c r="U82" i="33"/>
  <c r="C29" i="13"/>
  <c r="N30" i="54"/>
  <c r="O58" i="54"/>
  <c r="K205" i="34"/>
  <c r="L201" i="34"/>
  <c r="I112" i="27"/>
  <c r="H195" i="27"/>
  <c r="L52" i="54"/>
  <c r="L108" i="54"/>
  <c r="T74" i="33"/>
  <c r="U74" i="33"/>
  <c r="V74" i="33"/>
  <c r="W74" i="33"/>
  <c r="X74" i="33"/>
  <c r="Y74" i="33"/>
  <c r="Z74" i="33"/>
  <c r="AA74" i="33"/>
  <c r="AB74" i="33"/>
  <c r="AC74" i="33"/>
  <c r="H205" i="27"/>
  <c r="I183" i="27"/>
  <c r="AW64" i="54"/>
  <c r="O88" i="33"/>
  <c r="P88" i="33"/>
  <c r="Q88" i="33"/>
  <c r="N88" i="33"/>
  <c r="H202" i="27"/>
  <c r="I180" i="27"/>
  <c r="Z82" i="11"/>
  <c r="C78" i="15"/>
  <c r="Y41" i="13"/>
  <c r="S34" i="44"/>
  <c r="Q5" i="21"/>
  <c r="Q5" i="55"/>
  <c r="Q31" i="55"/>
  <c r="Q57" i="55"/>
  <c r="E49" i="12"/>
  <c r="E34" i="13"/>
  <c r="D17" i="25"/>
  <c r="D18" i="25"/>
  <c r="E22" i="25"/>
  <c r="E40" i="25"/>
  <c r="E17" i="24"/>
  <c r="I13" i="17"/>
  <c r="D19" i="25"/>
  <c r="O12" i="55"/>
  <c r="O38" i="55"/>
  <c r="O64" i="55"/>
  <c r="O90" i="55"/>
  <c r="Q41" i="44"/>
  <c r="O12" i="21"/>
  <c r="AV130" i="34"/>
  <c r="R103" i="54"/>
  <c r="T35" i="44"/>
  <c r="R6" i="21"/>
  <c r="R6" i="55"/>
  <c r="R32" i="55"/>
  <c r="R58" i="55"/>
  <c r="R84" i="55"/>
  <c r="W75" i="33"/>
  <c r="X75" i="33"/>
  <c r="Y75" i="33"/>
  <c r="Z75" i="33"/>
  <c r="AA75" i="33"/>
  <c r="AB75" i="33"/>
  <c r="AC75" i="33"/>
  <c r="V75" i="33"/>
  <c r="S47" i="54"/>
  <c r="AP98" i="54"/>
  <c r="L40" i="54"/>
  <c r="M68" i="54"/>
  <c r="O88" i="21"/>
  <c r="E7" i="24"/>
  <c r="F240" i="34"/>
  <c r="AO71" i="54"/>
  <c r="D23" i="11"/>
  <c r="D22" i="11"/>
  <c r="E5" i="12"/>
  <c r="D11" i="12"/>
  <c r="D7" i="12"/>
  <c r="D3" i="12"/>
  <c r="D11" i="37"/>
  <c r="D9" i="37"/>
  <c r="T39" i="44"/>
  <c r="R10" i="21"/>
  <c r="R10" i="55"/>
  <c r="R36" i="55"/>
  <c r="R62" i="55"/>
  <c r="R88" i="55"/>
  <c r="N19" i="54"/>
  <c r="N46" i="21"/>
  <c r="N102" i="21"/>
  <c r="Q45" i="21"/>
  <c r="R73" i="21"/>
  <c r="Q18" i="54"/>
  <c r="Q101" i="21"/>
  <c r="AX9" i="54"/>
  <c r="AX36" i="21"/>
  <c r="AY64" i="21"/>
  <c r="O30" i="21"/>
  <c r="P58" i="21"/>
  <c r="O3" i="54"/>
  <c r="W55" i="44"/>
  <c r="U26" i="21"/>
  <c r="U26" i="55"/>
  <c r="U52" i="55"/>
  <c r="U78" i="55"/>
  <c r="U104" i="55"/>
  <c r="T76" i="33"/>
  <c r="U76" i="33"/>
  <c r="M25" i="54"/>
  <c r="M52" i="21"/>
  <c r="M108" i="21"/>
  <c r="R80" i="33"/>
  <c r="U20" i="55"/>
  <c r="U46" i="55"/>
  <c r="U72" i="55"/>
  <c r="U98" i="55"/>
  <c r="W49" i="44"/>
  <c r="U20" i="21"/>
  <c r="M4" i="21"/>
  <c r="O33" i="44"/>
  <c r="M4" i="55"/>
  <c r="M30" i="55"/>
  <c r="M56" i="55"/>
  <c r="M82" i="55"/>
  <c r="AP99" i="21"/>
  <c r="AP16" i="54"/>
  <c r="AQ71" i="21"/>
  <c r="AP43" i="21"/>
  <c r="BF82" i="32"/>
  <c r="K41" i="21"/>
  <c r="L69" i="21"/>
  <c r="K14" i="54"/>
  <c r="K97" i="21"/>
  <c r="E45" i="11"/>
  <c r="E44" i="11"/>
  <c r="E39" i="11"/>
  <c r="I145" i="32"/>
  <c r="E37" i="12"/>
  <c r="AP111" i="32"/>
  <c r="AQ87" i="32"/>
  <c r="AQ111" i="32"/>
  <c r="AR87" i="32"/>
  <c r="AR111" i="32"/>
  <c r="AS87" i="32"/>
  <c r="AS111" i="32"/>
  <c r="AT87" i="32"/>
  <c r="AT111" i="32"/>
  <c r="AU87" i="32"/>
  <c r="AU111" i="32"/>
  <c r="AV87" i="32"/>
  <c r="AV111" i="32"/>
  <c r="AW87" i="32"/>
  <c r="AW111" i="32"/>
  <c r="AX87" i="32"/>
  <c r="AX111" i="32"/>
  <c r="AY87" i="32"/>
  <c r="AY111" i="32"/>
  <c r="AZ87" i="32"/>
  <c r="AZ111" i="32"/>
  <c r="BA87" i="32"/>
  <c r="BA111" i="32"/>
  <c r="BF111" i="32"/>
  <c r="AU90" i="21"/>
  <c r="AU7" i="54"/>
  <c r="AV62" i="21"/>
  <c r="AU34" i="21"/>
  <c r="V84" i="33"/>
  <c r="G96" i="27"/>
  <c r="G199" i="27"/>
  <c r="H95" i="27"/>
  <c r="O63" i="21"/>
  <c r="O91" i="21"/>
  <c r="I97" i="54"/>
  <c r="G4" i="25"/>
  <c r="G16" i="25"/>
  <c r="P53" i="32"/>
  <c r="O131" i="32"/>
  <c r="M125" i="35"/>
  <c r="BB18" i="54"/>
  <c r="N48" i="21"/>
  <c r="O76" i="21"/>
  <c r="N21" i="54"/>
  <c r="N104" i="21"/>
  <c r="G278" i="35"/>
  <c r="G279" i="35"/>
  <c r="G26" i="35"/>
  <c r="G282" i="35"/>
  <c r="R86" i="33"/>
  <c r="S86" i="33"/>
  <c r="G300" i="35"/>
  <c r="G301" i="35"/>
  <c r="G80" i="35"/>
  <c r="G304" i="35"/>
  <c r="X91" i="33"/>
  <c r="H48" i="35"/>
  <c r="H49" i="35"/>
  <c r="H51" i="35"/>
  <c r="H287" i="35"/>
  <c r="H50" i="35"/>
  <c r="H288" i="35"/>
  <c r="H286" i="35"/>
  <c r="AP85" i="32"/>
  <c r="BE109" i="32"/>
  <c r="N92" i="33"/>
  <c r="L16" i="24"/>
  <c r="P73" i="33"/>
  <c r="AY87" i="55"/>
  <c r="Z101" i="32"/>
  <c r="N25" i="55"/>
  <c r="N51" i="55"/>
  <c r="N77" i="55"/>
  <c r="N103" i="55"/>
  <c r="P54" i="44"/>
  <c r="N25" i="21"/>
  <c r="M136" i="32"/>
  <c r="H41" i="11"/>
  <c r="L14" i="21"/>
  <c r="L14" i="55"/>
  <c r="L40" i="55"/>
  <c r="L66" i="55"/>
  <c r="L92" i="55"/>
  <c r="N43" i="44"/>
  <c r="Q44" i="54"/>
  <c r="R72" i="54"/>
  <c r="Q100" i="54"/>
  <c r="K11" i="54"/>
  <c r="K27" i="54"/>
  <c r="H9" i="12"/>
  <c r="K94" i="21"/>
  <c r="K110" i="21"/>
  <c r="I4" i="24"/>
  <c r="K38" i="21"/>
  <c r="L66" i="21"/>
  <c r="J82" i="54"/>
  <c r="G62" i="11"/>
  <c r="K54" i="21"/>
  <c r="I6" i="25"/>
  <c r="I5" i="25"/>
  <c r="J236" i="35"/>
  <c r="I241" i="35"/>
  <c r="AP94" i="55"/>
  <c r="F41" i="12"/>
  <c r="G198" i="27"/>
  <c r="F42" i="11"/>
  <c r="F40" i="11"/>
  <c r="F24" i="13"/>
  <c r="F23" i="13"/>
  <c r="F22" i="13"/>
  <c r="D35" i="12"/>
  <c r="D5" i="13"/>
  <c r="Q53" i="44"/>
  <c r="O24" i="55"/>
  <c r="O50" i="55"/>
  <c r="O76" i="55"/>
  <c r="O102" i="55"/>
  <c r="O24" i="21"/>
  <c r="O56" i="32"/>
  <c r="N132" i="32"/>
  <c r="J37" i="11"/>
  <c r="Q50" i="44"/>
  <c r="O21" i="21"/>
  <c r="O21" i="55"/>
  <c r="O47" i="55"/>
  <c r="O73" i="55"/>
  <c r="O99" i="55"/>
  <c r="BB83" i="55"/>
  <c r="Q83" i="55"/>
  <c r="H26" i="35"/>
  <c r="H282" i="35"/>
  <c r="H276" i="35"/>
  <c r="H277" i="35"/>
  <c r="H275" i="35"/>
  <c r="H23" i="35"/>
  <c r="H21" i="35"/>
  <c r="H22" i="35"/>
  <c r="I22" i="35"/>
  <c r="I24" i="35"/>
  <c r="N91" i="55"/>
  <c r="H344" i="35"/>
  <c r="H345" i="35"/>
  <c r="H348" i="35"/>
  <c r="H188" i="35"/>
  <c r="J31" i="59"/>
  <c r="H79" i="11"/>
  <c r="H47" i="12"/>
  <c r="H45" i="12"/>
  <c r="H35" i="13"/>
  <c r="F77" i="11"/>
  <c r="N153" i="34"/>
  <c r="Y177" i="27"/>
  <c r="N39" i="21"/>
  <c r="N95" i="21"/>
  <c r="N12" i="54"/>
  <c r="O67" i="21"/>
  <c r="AP117" i="32"/>
  <c r="AQ93" i="32"/>
  <c r="AQ117" i="32"/>
  <c r="AR93" i="32"/>
  <c r="AR117" i="32"/>
  <c r="AS93" i="32"/>
  <c r="AS117" i="32"/>
  <c r="AT93" i="32"/>
  <c r="AT117" i="32"/>
  <c r="AU93" i="32"/>
  <c r="AU117" i="32"/>
  <c r="AV93" i="32"/>
  <c r="AV117" i="32"/>
  <c r="AW93" i="32"/>
  <c r="AW117" i="32"/>
  <c r="AX93" i="32"/>
  <c r="AX117" i="32"/>
  <c r="AY93" i="32"/>
  <c r="AY117" i="32"/>
  <c r="AZ93" i="32"/>
  <c r="AZ117" i="32"/>
  <c r="BA93" i="32"/>
  <c r="BA117" i="32"/>
  <c r="BF117" i="32"/>
  <c r="T75" i="21"/>
  <c r="T103" i="21"/>
  <c r="N81" i="55"/>
  <c r="AP118" i="32"/>
  <c r="AQ94" i="32"/>
  <c r="AQ118" i="32"/>
  <c r="AR94" i="32"/>
  <c r="AR118" i="32"/>
  <c r="AS94" i="32"/>
  <c r="AS118" i="32"/>
  <c r="AT94" i="32"/>
  <c r="AT118" i="32"/>
  <c r="AU94" i="32"/>
  <c r="AU118" i="32"/>
  <c r="AV94" i="32"/>
  <c r="AV118" i="32"/>
  <c r="AW94" i="32"/>
  <c r="AW118" i="32"/>
  <c r="AX94" i="32"/>
  <c r="AX118" i="32"/>
  <c r="AY94" i="32"/>
  <c r="AY118" i="32"/>
  <c r="AZ94" i="32"/>
  <c r="AZ118" i="32"/>
  <c r="BA94" i="32"/>
  <c r="BA118" i="32"/>
  <c r="BF118" i="32"/>
  <c r="Q37" i="21"/>
  <c r="R65" i="21"/>
  <c r="Q10" i="54"/>
  <c r="Q93" i="21"/>
  <c r="BF91" i="32"/>
  <c r="AS15" i="55"/>
  <c r="AS41" i="55"/>
  <c r="AS67" i="55"/>
  <c r="AS15" i="21"/>
  <c r="AU44" i="44"/>
  <c r="M23" i="54"/>
  <c r="M50" i="21"/>
  <c r="N78" i="21"/>
  <c r="AP116" i="32"/>
  <c r="AQ92" i="32"/>
  <c r="AQ116" i="32"/>
  <c r="AR92" i="32"/>
  <c r="AR116" i="32"/>
  <c r="AS92" i="32"/>
  <c r="AS116" i="32"/>
  <c r="AT92" i="32"/>
  <c r="AT116" i="32"/>
  <c r="AU92" i="32"/>
  <c r="AU116" i="32"/>
  <c r="AV92" i="32"/>
  <c r="AV116" i="32"/>
  <c r="AW92" i="32"/>
  <c r="AW116" i="32"/>
  <c r="AX92" i="32"/>
  <c r="AX116" i="32"/>
  <c r="AY92" i="32"/>
  <c r="AY116" i="32"/>
  <c r="AZ92" i="32"/>
  <c r="AZ116" i="32"/>
  <c r="BA92" i="32"/>
  <c r="BA116" i="32"/>
  <c r="BF116" i="32"/>
  <c r="P52" i="44"/>
  <c r="N23" i="21"/>
  <c r="N23" i="55"/>
  <c r="N49" i="55"/>
  <c r="N75" i="55"/>
  <c r="N101" i="55"/>
  <c r="O58" i="21"/>
  <c r="BB58" i="21"/>
  <c r="S53" i="54"/>
  <c r="S109" i="54"/>
  <c r="AE85" i="33"/>
  <c r="O78" i="33"/>
  <c r="U46" i="44"/>
  <c r="S17" i="21"/>
  <c r="S17" i="55"/>
  <c r="S43" i="55"/>
  <c r="S69" i="55"/>
  <c r="S95" i="55"/>
  <c r="F65" i="11"/>
  <c r="F12" i="11"/>
  <c r="F11" i="11"/>
  <c r="BF84" i="32"/>
  <c r="BB88" i="33"/>
  <c r="X90" i="33"/>
  <c r="Y90" i="33"/>
  <c r="Z90" i="33"/>
  <c r="F64" i="11"/>
  <c r="F10" i="11"/>
  <c r="F14" i="13"/>
  <c r="C33" i="24"/>
  <c r="C29" i="24"/>
  <c r="N35" i="27"/>
  <c r="M39" i="54"/>
  <c r="M95" i="54"/>
  <c r="N67" i="54"/>
  <c r="M48" i="54"/>
  <c r="M104" i="54"/>
  <c r="N76" i="54"/>
  <c r="AE54" i="32"/>
  <c r="N58" i="54"/>
  <c r="M51" i="54"/>
  <c r="M107" i="54"/>
  <c r="N79" i="54"/>
  <c r="H110" i="54"/>
  <c r="F15" i="24"/>
  <c r="D44" i="11"/>
  <c r="D39" i="11"/>
  <c r="BE85" i="32"/>
  <c r="P89" i="33"/>
  <c r="BB73" i="54"/>
  <c r="T81" i="33"/>
  <c r="E24" i="13"/>
  <c r="AP114" i="32"/>
  <c r="AQ90" i="32"/>
  <c r="AQ114" i="32"/>
  <c r="AR90" i="32"/>
  <c r="AR114" i="32"/>
  <c r="AS90" i="32"/>
  <c r="AS114" i="32"/>
  <c r="AT90" i="32"/>
  <c r="AT114" i="32"/>
  <c r="AU90" i="32"/>
  <c r="AU114" i="32"/>
  <c r="AV90" i="32"/>
  <c r="AV114" i="32"/>
  <c r="AW90" i="32"/>
  <c r="AW114" i="32"/>
  <c r="AX90" i="32"/>
  <c r="AX114" i="32"/>
  <c r="AY90" i="32"/>
  <c r="AY114" i="32"/>
  <c r="AZ90" i="32"/>
  <c r="AZ114" i="32"/>
  <c r="BA90" i="32"/>
  <c r="BA114" i="32"/>
  <c r="BF114" i="32"/>
  <c r="D30" i="13"/>
  <c r="D75" i="11"/>
  <c r="E30" i="13"/>
  <c r="M46" i="54"/>
  <c r="N74" i="54"/>
  <c r="Q83" i="33"/>
  <c r="S22" i="54"/>
  <c r="S49" i="21"/>
  <c r="S105" i="21"/>
  <c r="T77" i="21"/>
  <c r="AW36" i="54"/>
  <c r="AX64" i="54"/>
  <c r="I93" i="55"/>
  <c r="H105" i="55"/>
  <c r="E6" i="12"/>
  <c r="R18" i="21"/>
  <c r="R18" i="55"/>
  <c r="R44" i="55"/>
  <c r="R70" i="55"/>
  <c r="R96" i="55"/>
  <c r="T47" i="44"/>
  <c r="O35" i="25"/>
  <c r="O124" i="35"/>
  <c r="T24" i="31"/>
  <c r="O37" i="34"/>
  <c r="O259" i="35"/>
  <c r="T68" i="31"/>
  <c r="O152" i="34"/>
  <c r="O221" i="34"/>
  <c r="O83" i="34"/>
  <c r="O106" i="34"/>
  <c r="O77" i="27"/>
  <c r="O97" i="35"/>
  <c r="O25" i="25"/>
  <c r="R3" i="44"/>
  <c r="R31" i="44"/>
  <c r="O43" i="35"/>
  <c r="O70" i="35"/>
  <c r="Q85" i="21"/>
  <c r="BC85" i="21"/>
  <c r="O15" i="25"/>
  <c r="O2" i="24"/>
  <c r="S11" i="17"/>
  <c r="R123" i="32"/>
  <c r="O15" i="27"/>
  <c r="N7" i="37"/>
  <c r="Q85" i="54"/>
  <c r="BC85" i="54"/>
  <c r="O14" i="34"/>
  <c r="T2" i="31"/>
  <c r="Q72" i="33"/>
  <c r="BC72" i="33"/>
  <c r="Q57" i="54"/>
  <c r="BC57" i="54"/>
  <c r="T46" i="31"/>
  <c r="Q49" i="33"/>
  <c r="BC49" i="33"/>
  <c r="O129" i="34"/>
  <c r="Q2" i="54"/>
  <c r="O16" i="35"/>
  <c r="N33" i="28"/>
  <c r="O175" i="34"/>
  <c r="O178" i="35"/>
  <c r="R28" i="32"/>
  <c r="R52" i="32"/>
  <c r="N15" i="28"/>
  <c r="O2" i="11"/>
  <c r="Q29" i="54"/>
  <c r="BC29" i="54"/>
  <c r="O232" i="35"/>
  <c r="O39" i="25"/>
  <c r="O205" i="35"/>
  <c r="O151" i="35"/>
  <c r="O198" i="34"/>
  <c r="T90" i="31"/>
  <c r="R4" i="32"/>
  <c r="R76" i="32"/>
  <c r="R100" i="32"/>
  <c r="Q4" i="33"/>
  <c r="BC4" i="33"/>
  <c r="N55" i="11"/>
  <c r="O60" i="34"/>
  <c r="N52" i="28"/>
  <c r="Q26" i="33"/>
  <c r="Q2" i="21"/>
  <c r="BC2" i="21"/>
  <c r="N7" i="36"/>
  <c r="O3" i="25"/>
  <c r="O7" i="59"/>
  <c r="Q29" i="21"/>
  <c r="BC29" i="21"/>
  <c r="O191" i="27"/>
  <c r="O6" i="58"/>
  <c r="N2" i="12"/>
  <c r="Q57" i="21"/>
  <c r="BC57" i="21"/>
  <c r="O24" i="59"/>
  <c r="O3" i="45"/>
  <c r="M2" i="13"/>
  <c r="D11" i="13"/>
  <c r="L50" i="54"/>
  <c r="M78" i="54"/>
  <c r="L106" i="54"/>
  <c r="AO43" i="54"/>
  <c r="AO99" i="54"/>
  <c r="E15" i="13"/>
  <c r="P3" i="55"/>
  <c r="P29" i="55"/>
  <c r="P55" i="55"/>
  <c r="P3" i="21"/>
  <c r="BB3" i="21"/>
  <c r="R32" i="44"/>
  <c r="T26" i="54"/>
  <c r="T53" i="21"/>
  <c r="U81" i="21"/>
  <c r="T109" i="21"/>
  <c r="AR15" i="54"/>
  <c r="AR42" i="21"/>
  <c r="AR98" i="21"/>
  <c r="AS70" i="21"/>
  <c r="J27" i="54"/>
  <c r="G9" i="12"/>
  <c r="N88" i="54"/>
  <c r="Q77" i="33"/>
  <c r="AT34" i="54"/>
  <c r="AT90" i="54"/>
  <c r="AU62" i="54"/>
  <c r="L33" i="11"/>
  <c r="Q128" i="32"/>
  <c r="D12" i="13"/>
  <c r="AQ16" i="21"/>
  <c r="AQ16" i="55"/>
  <c r="AQ42" i="55"/>
  <c r="AQ68" i="55"/>
  <c r="AS45" i="44"/>
  <c r="G97" i="27"/>
  <c r="P33" i="54"/>
  <c r="BB33" i="54"/>
  <c r="P89" i="54"/>
  <c r="BB89" i="54"/>
  <c r="AV7" i="21"/>
  <c r="AX36" i="44"/>
  <c r="AV7" i="55"/>
  <c r="AV33" i="55"/>
  <c r="AV59" i="55"/>
  <c r="AV85" i="55"/>
  <c r="L59" i="21"/>
  <c r="L82" i="21"/>
  <c r="I9" i="11"/>
  <c r="W84" i="33"/>
  <c r="X84" i="33"/>
  <c r="K43" i="11"/>
  <c r="P138" i="32"/>
  <c r="R77" i="54"/>
  <c r="L29" i="11"/>
  <c r="L28" i="11"/>
  <c r="Q124" i="32"/>
  <c r="R49" i="54"/>
  <c r="BB8" i="21"/>
  <c r="H197" i="27"/>
  <c r="I157" i="27"/>
  <c r="H158" i="27"/>
  <c r="H159" i="27"/>
  <c r="N24" i="54"/>
  <c r="N51" i="21"/>
  <c r="N107" i="21"/>
  <c r="BF89" i="32"/>
  <c r="M13" i="54"/>
  <c r="M96" i="21"/>
  <c r="M40" i="21"/>
  <c r="N68" i="21"/>
  <c r="AV176" i="34"/>
  <c r="I341" i="35"/>
  <c r="I185" i="35"/>
  <c r="I183" i="35"/>
  <c r="I184" i="35"/>
  <c r="I186" i="35"/>
  <c r="I342" i="35"/>
  <c r="I343" i="35"/>
  <c r="J33" i="59"/>
  <c r="I33" i="59"/>
  <c r="BD74" i="33"/>
  <c r="AD74" i="33"/>
  <c r="AE74" i="33"/>
  <c r="AF74" i="33"/>
  <c r="AG74" i="33"/>
  <c r="AH74" i="33"/>
  <c r="AI74" i="33"/>
  <c r="AJ74" i="33"/>
  <c r="AK74" i="33"/>
  <c r="AL74" i="33"/>
  <c r="AM74" i="33"/>
  <c r="AN74" i="33"/>
  <c r="AO74" i="33"/>
  <c r="U100" i="55"/>
  <c r="J182" i="35"/>
  <c r="I187" i="35"/>
  <c r="Y84" i="33"/>
  <c r="M12" i="17"/>
  <c r="BC75" i="33"/>
  <c r="N112" i="34"/>
  <c r="N110" i="34"/>
  <c r="N111" i="34"/>
  <c r="N113" i="34"/>
  <c r="O109" i="34"/>
  <c r="P97" i="55"/>
  <c r="I25" i="35"/>
  <c r="J20" i="35"/>
  <c r="W76" i="33"/>
  <c r="X76" i="33"/>
  <c r="Y76" i="33"/>
  <c r="Z76" i="33"/>
  <c r="AA76" i="33"/>
  <c r="BB86" i="55"/>
  <c r="L158" i="34"/>
  <c r="L156" i="34"/>
  <c r="L157" i="34"/>
  <c r="L159" i="34"/>
  <c r="M155" i="34"/>
  <c r="L202" i="34"/>
  <c r="L203" i="34"/>
  <c r="L205" i="34"/>
  <c r="M201" i="34"/>
  <c r="L204" i="34"/>
  <c r="M87" i="34"/>
  <c r="M88" i="34"/>
  <c r="M90" i="34"/>
  <c r="M89" i="34"/>
  <c r="T86" i="33"/>
  <c r="U86" i="33"/>
  <c r="V86" i="33"/>
  <c r="W86" i="33"/>
  <c r="X86" i="33"/>
  <c r="Y86" i="33"/>
  <c r="Z86" i="33"/>
  <c r="AA86" i="33"/>
  <c r="AB86" i="33"/>
  <c r="AC86" i="33"/>
  <c r="BC86" i="33"/>
  <c r="BD75" i="33"/>
  <c r="AD75" i="33"/>
  <c r="AE75" i="33"/>
  <c r="AF75" i="33"/>
  <c r="AG75" i="33"/>
  <c r="AH75" i="33"/>
  <c r="AI75" i="33"/>
  <c r="AJ75" i="33"/>
  <c r="AK75" i="33"/>
  <c r="AL75" i="33"/>
  <c r="AM75" i="33"/>
  <c r="AN75" i="33"/>
  <c r="AO75" i="33"/>
  <c r="M89" i="55"/>
  <c r="M135" i="34"/>
  <c r="M133" i="34"/>
  <c r="M134" i="34"/>
  <c r="M136" i="34"/>
  <c r="N132" i="34"/>
  <c r="O79" i="54"/>
  <c r="N51" i="54"/>
  <c r="N107" i="54"/>
  <c r="G41" i="12"/>
  <c r="H198" i="27"/>
  <c r="G42" i="11"/>
  <c r="G40" i="11"/>
  <c r="AT45" i="44"/>
  <c r="AR16" i="55"/>
  <c r="AR42" i="55"/>
  <c r="AR68" i="55"/>
  <c r="AR16" i="21"/>
  <c r="Q3" i="21"/>
  <c r="Q3" i="55"/>
  <c r="Q29" i="55"/>
  <c r="Q55" i="55"/>
  <c r="S32" i="44"/>
  <c r="P3" i="45"/>
  <c r="N2" i="13"/>
  <c r="BC2" i="54"/>
  <c r="Q2" i="55"/>
  <c r="R18" i="54"/>
  <c r="R45" i="21"/>
  <c r="R101" i="21"/>
  <c r="Q89" i="33"/>
  <c r="AF54" i="32"/>
  <c r="Q138" i="32"/>
  <c r="L43" i="11"/>
  <c r="M106" i="21"/>
  <c r="H279" i="35"/>
  <c r="O132" i="32"/>
  <c r="K37" i="11"/>
  <c r="P56" i="32"/>
  <c r="F4" i="13"/>
  <c r="F31" i="13"/>
  <c r="F20" i="37"/>
  <c r="F29" i="37"/>
  <c r="F39" i="12"/>
  <c r="M14" i="55"/>
  <c r="M40" i="55"/>
  <c r="M66" i="55"/>
  <c r="M92" i="55"/>
  <c r="O43" i="44"/>
  <c r="M14" i="21"/>
  <c r="I41" i="11"/>
  <c r="N136" i="32"/>
  <c r="N4" i="55"/>
  <c r="N30" i="55"/>
  <c r="N56" i="55"/>
  <c r="N82" i="55"/>
  <c r="N4" i="21"/>
  <c r="P33" i="44"/>
  <c r="V20" i="55"/>
  <c r="V46" i="55"/>
  <c r="V72" i="55"/>
  <c r="V98" i="55"/>
  <c r="X49" i="44"/>
  <c r="V20" i="21"/>
  <c r="M52" i="54"/>
  <c r="N80" i="54"/>
  <c r="V26" i="21"/>
  <c r="X55" i="44"/>
  <c r="V26" i="55"/>
  <c r="V52" i="55"/>
  <c r="V78" i="55"/>
  <c r="V104" i="55"/>
  <c r="F7" i="24"/>
  <c r="R6" i="54"/>
  <c r="R33" i="21"/>
  <c r="S61" i="21"/>
  <c r="E17" i="25"/>
  <c r="E18" i="25"/>
  <c r="F22" i="25"/>
  <c r="F40" i="25"/>
  <c r="F17" i="24"/>
  <c r="G78" i="11"/>
  <c r="D11" i="24"/>
  <c r="H13" i="17"/>
  <c r="H20" i="17"/>
  <c r="H23" i="17"/>
  <c r="I22" i="17"/>
  <c r="I110" i="54"/>
  <c r="G15" i="24"/>
  <c r="Q63" i="21"/>
  <c r="P8" i="54"/>
  <c r="P35" i="21"/>
  <c r="BB35" i="21"/>
  <c r="P91" i="21"/>
  <c r="BB91" i="21"/>
  <c r="L71" i="35"/>
  <c r="Z84" i="33"/>
  <c r="AA84" i="33"/>
  <c r="AB84" i="33"/>
  <c r="B6" i="13"/>
  <c r="N199" i="34"/>
  <c r="H79" i="35"/>
  <c r="I74" i="35"/>
  <c r="M181" i="34"/>
  <c r="M179" i="34"/>
  <c r="M180" i="34"/>
  <c r="M182" i="34"/>
  <c r="N178" i="34"/>
  <c r="N144" i="32"/>
  <c r="L11" i="54"/>
  <c r="L27" i="54"/>
  <c r="I9" i="12"/>
  <c r="L94" i="21"/>
  <c r="L38" i="21"/>
  <c r="M66" i="21"/>
  <c r="L27" i="21"/>
  <c r="I4" i="12"/>
  <c r="S77" i="33"/>
  <c r="T77" i="33"/>
  <c r="N40" i="21"/>
  <c r="N96" i="21"/>
  <c r="N13" i="54"/>
  <c r="O68" i="21"/>
  <c r="L78" i="32"/>
  <c r="F45" i="11"/>
  <c r="J145" i="32"/>
  <c r="F37" i="12"/>
  <c r="AY36" i="21"/>
  <c r="AY92" i="21"/>
  <c r="AY9" i="54"/>
  <c r="BE9" i="21"/>
  <c r="AR222" i="34"/>
  <c r="O91" i="54"/>
  <c r="P63" i="54"/>
  <c r="BB63" i="54"/>
  <c r="O35" i="54"/>
  <c r="M64" i="34"/>
  <c r="M65" i="34"/>
  <c r="M67" i="34"/>
  <c r="N63" i="34"/>
  <c r="M66" i="34"/>
  <c r="M227" i="34"/>
  <c r="M225" i="34"/>
  <c r="M226" i="34"/>
  <c r="M228" i="34"/>
  <c r="N224" i="34"/>
  <c r="I310" i="35"/>
  <c r="I309" i="35"/>
  <c r="I102" i="35"/>
  <c r="I103" i="35"/>
  <c r="I105" i="35"/>
  <c r="I104" i="35"/>
  <c r="I308" i="35"/>
  <c r="H377" i="35"/>
  <c r="H381" i="35"/>
  <c r="H269" i="35"/>
  <c r="G322" i="35"/>
  <c r="G134" i="35"/>
  <c r="G326" i="35"/>
  <c r="G392" i="35"/>
  <c r="G18" i="24"/>
  <c r="L352" i="35"/>
  <c r="L354" i="35"/>
  <c r="L210" i="35"/>
  <c r="L211" i="35"/>
  <c r="L213" i="35"/>
  <c r="L353" i="35"/>
  <c r="L212" i="35"/>
  <c r="E11" i="24"/>
  <c r="AW7" i="55"/>
  <c r="AW33" i="55"/>
  <c r="AW59" i="55"/>
  <c r="AW85" i="55"/>
  <c r="AY36" i="44"/>
  <c r="AW7" i="21"/>
  <c r="J93" i="55"/>
  <c r="I105" i="55"/>
  <c r="F6" i="12"/>
  <c r="S49" i="54"/>
  <c r="S77" i="54"/>
  <c r="AR71" i="21"/>
  <c r="AQ43" i="21"/>
  <c r="AQ99" i="21"/>
  <c r="AQ16" i="54"/>
  <c r="U47" i="44"/>
  <c r="S18" i="21"/>
  <c r="S18" i="55"/>
  <c r="S44" i="55"/>
  <c r="S70" i="55"/>
  <c r="S96" i="55"/>
  <c r="S44" i="21"/>
  <c r="T72" i="21"/>
  <c r="S17" i="54"/>
  <c r="T81" i="54"/>
  <c r="O81" i="55"/>
  <c r="M40" i="54"/>
  <c r="M96" i="54"/>
  <c r="N68" i="54"/>
  <c r="O79" i="21"/>
  <c r="I158" i="27"/>
  <c r="I159" i="27"/>
  <c r="J157" i="27"/>
  <c r="I197" i="27"/>
  <c r="R105" i="54"/>
  <c r="AR42" i="54"/>
  <c r="AR98" i="54"/>
  <c r="U81" i="54"/>
  <c r="T109" i="54"/>
  <c r="T53" i="54"/>
  <c r="AP71" i="54"/>
  <c r="AY6" i="37"/>
  <c r="AY6" i="36"/>
  <c r="BD4" i="32"/>
  <c r="BA191" i="27"/>
  <c r="F5" i="12"/>
  <c r="E23" i="11"/>
  <c r="E22" i="11"/>
  <c r="E11" i="12"/>
  <c r="E7" i="12"/>
  <c r="AW92" i="54"/>
  <c r="M102" i="54"/>
  <c r="BF90" i="32"/>
  <c r="E23" i="13"/>
  <c r="E22" i="13"/>
  <c r="F11" i="24"/>
  <c r="J13" i="17"/>
  <c r="B58" i="11"/>
  <c r="B57" i="11"/>
  <c r="C139" i="27"/>
  <c r="B5" i="11"/>
  <c r="V46" i="44"/>
  <c r="T17" i="21"/>
  <c r="T17" i="55"/>
  <c r="T43" i="55"/>
  <c r="T69" i="55"/>
  <c r="T95" i="55"/>
  <c r="P78" i="33"/>
  <c r="BB78" i="33"/>
  <c r="BB92" i="33"/>
  <c r="O78" i="21"/>
  <c r="N23" i="54"/>
  <c r="N50" i="21"/>
  <c r="N106" i="21"/>
  <c r="Q37" i="54"/>
  <c r="R65" i="54"/>
  <c r="Q93" i="54"/>
  <c r="O48" i="21"/>
  <c r="P76" i="21"/>
  <c r="BB76" i="21"/>
  <c r="O104" i="21"/>
  <c r="O21" i="54"/>
  <c r="O24" i="54"/>
  <c r="O51" i="21"/>
  <c r="P79" i="21"/>
  <c r="BB79" i="21"/>
  <c r="I366" i="35"/>
  <c r="I367" i="35"/>
  <c r="I242" i="35"/>
  <c r="I370" i="35"/>
  <c r="N52" i="21"/>
  <c r="N108" i="21"/>
  <c r="O80" i="21"/>
  <c r="N25" i="54"/>
  <c r="S73" i="33"/>
  <c r="K36" i="11"/>
  <c r="K35" i="11"/>
  <c r="O144" i="32"/>
  <c r="BF87" i="32"/>
  <c r="AP43" i="54"/>
  <c r="AP99" i="54"/>
  <c r="N59" i="21"/>
  <c r="M4" i="54"/>
  <c r="M31" i="21"/>
  <c r="M87" i="21"/>
  <c r="N80" i="21"/>
  <c r="V76" i="33"/>
  <c r="AX36" i="54"/>
  <c r="AX92" i="54"/>
  <c r="N46" i="54"/>
  <c r="O74" i="54"/>
  <c r="D43" i="12"/>
  <c r="I15" i="17"/>
  <c r="I20" i="17"/>
  <c r="E3" i="24"/>
  <c r="S103" i="54"/>
  <c r="U35" i="44"/>
  <c r="S6" i="21"/>
  <c r="S6" i="55"/>
  <c r="S32" i="55"/>
  <c r="S58" i="55"/>
  <c r="S84" i="55"/>
  <c r="O95" i="21"/>
  <c r="O39" i="21"/>
  <c r="P67" i="21"/>
  <c r="BB67" i="21"/>
  <c r="O12" i="54"/>
  <c r="AA82" i="11"/>
  <c r="Z41" i="13"/>
  <c r="R88" i="33"/>
  <c r="S88" i="33"/>
  <c r="T88" i="33"/>
  <c r="U88" i="33"/>
  <c r="V88" i="33"/>
  <c r="W88" i="33"/>
  <c r="X88" i="33"/>
  <c r="Y88" i="33"/>
  <c r="Z88" i="33"/>
  <c r="AA88" i="33"/>
  <c r="AB88" i="33"/>
  <c r="AC88" i="33"/>
  <c r="M80" i="54"/>
  <c r="J112" i="27"/>
  <c r="I195" i="27"/>
  <c r="H78" i="11"/>
  <c r="Q33" i="54"/>
  <c r="Q89" i="54"/>
  <c r="R61" i="54"/>
  <c r="B67" i="11"/>
  <c r="B15" i="11"/>
  <c r="B14" i="11"/>
  <c r="B8" i="11"/>
  <c r="B53" i="11"/>
  <c r="D36" i="25"/>
  <c r="Q8" i="55"/>
  <c r="Q34" i="55"/>
  <c r="Q60" i="55"/>
  <c r="Q86" i="55"/>
  <c r="Q8" i="21"/>
  <c r="S37" i="44"/>
  <c r="AA90" i="33"/>
  <c r="AB90" i="33"/>
  <c r="AC90" i="33"/>
  <c r="AD90" i="33"/>
  <c r="AE90" i="33"/>
  <c r="AF90" i="33"/>
  <c r="AG90" i="33"/>
  <c r="AH90" i="33"/>
  <c r="AI90" i="33"/>
  <c r="AJ90" i="33"/>
  <c r="AK90" i="33"/>
  <c r="AL90" i="33"/>
  <c r="AM90" i="33"/>
  <c r="AN90" i="33"/>
  <c r="AO90" i="33"/>
  <c r="U77" i="21"/>
  <c r="T49" i="21"/>
  <c r="T105" i="21"/>
  <c r="T22" i="54"/>
  <c r="P93" i="54"/>
  <c r="BB93" i="54"/>
  <c r="B10" i="36"/>
  <c r="B58" i="12"/>
  <c r="B89" i="11"/>
  <c r="K69" i="54"/>
  <c r="K82" i="54"/>
  <c r="H62" i="11"/>
  <c r="J35" i="11"/>
  <c r="N91" i="54"/>
  <c r="O40" i="44"/>
  <c r="M11" i="21"/>
  <c r="M11" i="55"/>
  <c r="M37" i="55"/>
  <c r="M63" i="55"/>
  <c r="L54" i="21"/>
  <c r="J6" i="25"/>
  <c r="J5" i="25"/>
  <c r="Q73" i="33"/>
  <c r="M57" i="32"/>
  <c r="L142" i="32"/>
  <c r="H47" i="11"/>
  <c r="O13" i="55"/>
  <c r="O39" i="55"/>
  <c r="O65" i="55"/>
  <c r="Q42" i="44"/>
  <c r="O13" i="21"/>
  <c r="O34" i="27"/>
  <c r="P33" i="27"/>
  <c r="L55" i="32"/>
  <c r="K140" i="32"/>
  <c r="K72" i="32"/>
  <c r="AZ9" i="55"/>
  <c r="AZ35" i="55"/>
  <c r="AZ61" i="55"/>
  <c r="AZ87" i="55"/>
  <c r="BE87" i="55"/>
  <c r="AZ9" i="21"/>
  <c r="H17" i="34"/>
  <c r="H311" i="35"/>
  <c r="H312" i="35"/>
  <c r="H315" i="35"/>
  <c r="H107" i="35"/>
  <c r="I375" i="35"/>
  <c r="I376" i="35"/>
  <c r="I374" i="35"/>
  <c r="I266" i="35"/>
  <c r="I264" i="35"/>
  <c r="I265" i="35"/>
  <c r="I267" i="35"/>
  <c r="K355" i="35"/>
  <c r="K356" i="35"/>
  <c r="K215" i="35"/>
  <c r="K359" i="35"/>
  <c r="O86" i="21"/>
  <c r="AX92" i="21"/>
  <c r="R73" i="54"/>
  <c r="Q45" i="54"/>
  <c r="Q101" i="54"/>
  <c r="O74" i="21"/>
  <c r="R37" i="21"/>
  <c r="S65" i="21"/>
  <c r="R10" i="54"/>
  <c r="R93" i="21"/>
  <c r="E3" i="12"/>
  <c r="E11" i="37"/>
  <c r="E9" i="37"/>
  <c r="L96" i="54"/>
  <c r="U81" i="33"/>
  <c r="V81" i="33"/>
  <c r="W81" i="33"/>
  <c r="X81" i="33"/>
  <c r="Y81" i="33"/>
  <c r="Z81" i="33"/>
  <c r="AA81" i="33"/>
  <c r="AB81" i="33"/>
  <c r="AC81" i="33"/>
  <c r="T75" i="54"/>
  <c r="P12" i="55"/>
  <c r="P38" i="55"/>
  <c r="P64" i="55"/>
  <c r="P90" i="55"/>
  <c r="R41" i="44"/>
  <c r="P12" i="21"/>
  <c r="Q5" i="54"/>
  <c r="Q32" i="21"/>
  <c r="Q88" i="21"/>
  <c r="R60" i="21"/>
  <c r="J180" i="27"/>
  <c r="I202" i="27"/>
  <c r="J183" i="27"/>
  <c r="I205" i="27"/>
  <c r="N86" i="54"/>
  <c r="C10" i="36"/>
  <c r="C58" i="12"/>
  <c r="C89" i="11"/>
  <c r="O84" i="34"/>
  <c r="N86" i="34"/>
  <c r="Q89" i="21"/>
  <c r="E28" i="25"/>
  <c r="G32" i="25"/>
  <c r="E29" i="25"/>
  <c r="E27" i="25"/>
  <c r="P61" i="34"/>
  <c r="S79" i="33"/>
  <c r="P19" i="21"/>
  <c r="P19" i="55"/>
  <c r="P45" i="55"/>
  <c r="P71" i="55"/>
  <c r="R48" i="44"/>
  <c r="Q65" i="54"/>
  <c r="I9" i="13"/>
  <c r="H9" i="13"/>
  <c r="E35" i="12"/>
  <c r="E5" i="13"/>
  <c r="P101" i="54"/>
  <c r="BB101" i="54"/>
  <c r="K87" i="54"/>
  <c r="L87" i="21"/>
  <c r="T47" i="54"/>
  <c r="U75" i="54"/>
  <c r="P32" i="54"/>
  <c r="BB32" i="54"/>
  <c r="P88" i="54"/>
  <c r="BB88" i="54"/>
  <c r="Q60" i="54"/>
  <c r="R100" i="54"/>
  <c r="R44" i="54"/>
  <c r="S72" i="54"/>
  <c r="F15" i="13"/>
  <c r="J27" i="11"/>
  <c r="BC74" i="33"/>
  <c r="BF83" i="32"/>
  <c r="I158" i="35"/>
  <c r="I331" i="35"/>
  <c r="I156" i="35"/>
  <c r="I157" i="35"/>
  <c r="I159" i="35"/>
  <c r="I332" i="35"/>
  <c r="I330" i="35"/>
  <c r="AF85" i="33"/>
  <c r="AG85" i="33"/>
  <c r="AH85" i="33"/>
  <c r="O23" i="55"/>
  <c r="O49" i="55"/>
  <c r="O75" i="55"/>
  <c r="O101" i="55"/>
  <c r="Q52" i="44"/>
  <c r="O23" i="21"/>
  <c r="AT15" i="55"/>
  <c r="AT41" i="55"/>
  <c r="AT67" i="55"/>
  <c r="AV44" i="44"/>
  <c r="AT15" i="21"/>
  <c r="Z177" i="27"/>
  <c r="O153" i="34"/>
  <c r="K31" i="59"/>
  <c r="I79" i="11"/>
  <c r="I47" i="12"/>
  <c r="I45" i="12"/>
  <c r="I35" i="13"/>
  <c r="O91" i="55"/>
  <c r="R50" i="44"/>
  <c r="P21" i="21"/>
  <c r="P21" i="55"/>
  <c r="P47" i="55"/>
  <c r="P73" i="55"/>
  <c r="P99" i="55"/>
  <c r="J239" i="35"/>
  <c r="J237" i="35"/>
  <c r="J238" i="35"/>
  <c r="J240" i="35"/>
  <c r="J365" i="35"/>
  <c r="J363" i="35"/>
  <c r="J364" i="35"/>
  <c r="L14" i="54"/>
  <c r="L41" i="21"/>
  <c r="M69" i="21"/>
  <c r="M82" i="21"/>
  <c r="J9" i="11"/>
  <c r="L97" i="21"/>
  <c r="O25" i="21"/>
  <c r="O25" i="55"/>
  <c r="O51" i="55"/>
  <c r="O77" i="55"/>
  <c r="O103" i="55"/>
  <c r="Q54" i="44"/>
  <c r="P92" i="33"/>
  <c r="N16" i="24"/>
  <c r="AP109" i="32"/>
  <c r="AQ85" i="32"/>
  <c r="AQ109" i="32"/>
  <c r="AR85" i="32"/>
  <c r="AR109" i="32"/>
  <c r="AS85" i="32"/>
  <c r="AS109" i="32"/>
  <c r="AT85" i="32"/>
  <c r="AT109" i="32"/>
  <c r="AU85" i="32"/>
  <c r="AU109" i="32"/>
  <c r="AV85" i="32"/>
  <c r="AV109" i="32"/>
  <c r="AW85" i="32"/>
  <c r="AW109" i="32"/>
  <c r="AX85" i="32"/>
  <c r="AX109" i="32"/>
  <c r="AY85" i="32"/>
  <c r="AY109" i="32"/>
  <c r="AZ85" i="32"/>
  <c r="AZ109" i="32"/>
  <c r="BA85" i="32"/>
  <c r="BA109" i="32"/>
  <c r="BF109" i="32"/>
  <c r="O76" i="54"/>
  <c r="N48" i="54"/>
  <c r="N104" i="54"/>
  <c r="N125" i="35"/>
  <c r="P131" i="32"/>
  <c r="Q53" i="32"/>
  <c r="H96" i="27"/>
  <c r="H199" i="27"/>
  <c r="I95" i="27"/>
  <c r="AW176" i="34"/>
  <c r="M29" i="11"/>
  <c r="R124" i="32"/>
  <c r="AV34" i="21"/>
  <c r="AV90" i="21"/>
  <c r="AW62" i="21"/>
  <c r="AV7" i="54"/>
  <c r="Q61" i="54"/>
  <c r="M33" i="11"/>
  <c r="R128" i="32"/>
  <c r="R77" i="33"/>
  <c r="P30" i="21"/>
  <c r="P3" i="54"/>
  <c r="P178" i="35"/>
  <c r="R2" i="54"/>
  <c r="R2" i="55"/>
  <c r="R26" i="33"/>
  <c r="P124" i="35"/>
  <c r="P60" i="34"/>
  <c r="R29" i="54"/>
  <c r="R2" i="21"/>
  <c r="P15" i="25"/>
  <c r="P14" i="34"/>
  <c r="O52" i="28"/>
  <c r="P83" i="34"/>
  <c r="P106" i="34"/>
  <c r="P97" i="35"/>
  <c r="P198" i="34"/>
  <c r="P152" i="34"/>
  <c r="P221" i="34"/>
  <c r="S123" i="32"/>
  <c r="U68" i="31"/>
  <c r="P3" i="25"/>
  <c r="R57" i="21"/>
  <c r="R57" i="54"/>
  <c r="P2" i="24"/>
  <c r="T11" i="17"/>
  <c r="R85" i="21"/>
  <c r="U46" i="31"/>
  <c r="P175" i="34"/>
  <c r="P43" i="35"/>
  <c r="P191" i="27"/>
  <c r="U24" i="31"/>
  <c r="P205" i="35"/>
  <c r="R72" i="33"/>
  <c r="S28" i="32"/>
  <c r="S52" i="32"/>
  <c r="R85" i="54"/>
  <c r="O33" i="28"/>
  <c r="P70" i="35"/>
  <c r="P37" i="34"/>
  <c r="P35" i="25"/>
  <c r="O15" i="28"/>
  <c r="O7" i="36"/>
  <c r="S4" i="32"/>
  <c r="S76" i="32"/>
  <c r="S100" i="32"/>
  <c r="P151" i="35"/>
  <c r="P15" i="27"/>
  <c r="S3" i="44"/>
  <c r="S31" i="44"/>
  <c r="R4" i="33"/>
  <c r="R29" i="21"/>
  <c r="P2" i="11"/>
  <c r="P232" i="35"/>
  <c r="O55" i="11"/>
  <c r="O7" i="37"/>
  <c r="O2" i="12"/>
  <c r="P39" i="25"/>
  <c r="U2" i="31"/>
  <c r="P77" i="27"/>
  <c r="P25" i="25"/>
  <c r="U90" i="31"/>
  <c r="P6" i="58"/>
  <c r="P129" i="34"/>
  <c r="P16" i="35"/>
  <c r="P259" i="35"/>
  <c r="P24" i="59"/>
  <c r="P7" i="59"/>
  <c r="R49" i="33"/>
  <c r="Z83" i="33"/>
  <c r="AA83" i="33"/>
  <c r="AB83" i="33"/>
  <c r="AC83" i="33"/>
  <c r="D29" i="13"/>
  <c r="BB89" i="33"/>
  <c r="G14" i="13"/>
  <c r="BF92" i="32"/>
  <c r="M50" i="54"/>
  <c r="M106" i="54"/>
  <c r="AS42" i="21"/>
  <c r="AT70" i="21"/>
  <c r="AS15" i="54"/>
  <c r="AS98" i="21"/>
  <c r="BF94" i="32"/>
  <c r="BF93" i="32"/>
  <c r="N39" i="54"/>
  <c r="N95" i="54"/>
  <c r="P24" i="55"/>
  <c r="P50" i="55"/>
  <c r="P76" i="55"/>
  <c r="P102" i="55"/>
  <c r="R53" i="44"/>
  <c r="P24" i="21"/>
  <c r="G24" i="13"/>
  <c r="G23" i="13"/>
  <c r="G22" i="13"/>
  <c r="AQ94" i="55"/>
  <c r="AR94" i="55"/>
  <c r="G61" i="11"/>
  <c r="G12" i="13"/>
  <c r="L66" i="54"/>
  <c r="K94" i="54"/>
  <c r="K38" i="54"/>
  <c r="K54" i="54"/>
  <c r="I12" i="25"/>
  <c r="I8" i="25"/>
  <c r="I4" i="25"/>
  <c r="I16" i="25"/>
  <c r="AA77" i="32"/>
  <c r="R73" i="33"/>
  <c r="H52" i="35"/>
  <c r="I47" i="35"/>
  <c r="G200" i="27"/>
  <c r="F46" i="11"/>
  <c r="F36" i="12"/>
  <c r="AU90" i="54"/>
  <c r="AV62" i="54"/>
  <c r="AU34" i="54"/>
  <c r="K41" i="54"/>
  <c r="L69" i="54"/>
  <c r="K97" i="54"/>
  <c r="U47" i="21"/>
  <c r="U20" i="54"/>
  <c r="V75" i="21"/>
  <c r="U103" i="21"/>
  <c r="S80" i="33"/>
  <c r="J54" i="54"/>
  <c r="H12" i="25"/>
  <c r="H8" i="25"/>
  <c r="H4" i="25"/>
  <c r="H16" i="25"/>
  <c r="V81" i="21"/>
  <c r="U26" i="54"/>
  <c r="U53" i="21"/>
  <c r="U109" i="21"/>
  <c r="O30" i="54"/>
  <c r="O86" i="54"/>
  <c r="S10" i="21"/>
  <c r="S10" i="55"/>
  <c r="S36" i="55"/>
  <c r="S62" i="55"/>
  <c r="S88" i="55"/>
  <c r="U39" i="44"/>
  <c r="E11" i="13"/>
  <c r="Y91" i="33"/>
  <c r="AW130" i="34"/>
  <c r="T34" i="44"/>
  <c r="R5" i="21"/>
  <c r="R5" i="55"/>
  <c r="R31" i="55"/>
  <c r="R57" i="55"/>
  <c r="R83" i="55"/>
  <c r="G10" i="11"/>
  <c r="G64" i="11"/>
  <c r="G65" i="11"/>
  <c r="G12" i="11"/>
  <c r="G11" i="11"/>
  <c r="V82" i="33"/>
  <c r="R83" i="33"/>
  <c r="S83" i="33"/>
  <c r="T83" i="33"/>
  <c r="U83" i="33"/>
  <c r="V83" i="33"/>
  <c r="W83" i="33"/>
  <c r="X83" i="33"/>
  <c r="Y83" i="33"/>
  <c r="C41" i="18"/>
  <c r="R61" i="21"/>
  <c r="J79" i="32"/>
  <c r="I119" i="32"/>
  <c r="O46" i="21"/>
  <c r="O19" i="54"/>
  <c r="O102" i="21"/>
  <c r="P74" i="21"/>
  <c r="BB74" i="21"/>
  <c r="U22" i="55"/>
  <c r="U48" i="55"/>
  <c r="U74" i="55"/>
  <c r="W51" i="44"/>
  <c r="U22" i="21"/>
  <c r="F12" i="13"/>
  <c r="F61" i="11"/>
  <c r="G42" i="34"/>
  <c r="F236" i="34"/>
  <c r="E31" i="13"/>
  <c r="E29" i="13"/>
  <c r="Q73" i="54"/>
  <c r="L59" i="54"/>
  <c r="AC87" i="33"/>
  <c r="L31" i="54"/>
  <c r="L87" i="54"/>
  <c r="Q17" i="35"/>
  <c r="BB88" i="21"/>
  <c r="K34" i="11"/>
  <c r="K32" i="11"/>
  <c r="K27" i="11"/>
  <c r="P129" i="32"/>
  <c r="H333" i="35"/>
  <c r="H334" i="35"/>
  <c r="H337" i="35"/>
  <c r="H161" i="35"/>
  <c r="O92" i="33"/>
  <c r="M16" i="24"/>
  <c r="H319" i="35"/>
  <c r="H321" i="35"/>
  <c r="H387" i="35"/>
  <c r="G19" i="11"/>
  <c r="G17" i="11"/>
  <c r="H131" i="35"/>
  <c r="H320" i="35"/>
  <c r="H386" i="35"/>
  <c r="H129" i="35"/>
  <c r="H130" i="35"/>
  <c r="H132" i="35"/>
  <c r="S83" i="55"/>
  <c r="BB99" i="55"/>
  <c r="J9" i="13"/>
  <c r="U77" i="33"/>
  <c r="V77" i="33"/>
  <c r="W77" i="33"/>
  <c r="X77" i="33"/>
  <c r="Y77" i="33"/>
  <c r="Z77" i="33"/>
  <c r="AA77" i="33"/>
  <c r="AB77" i="33"/>
  <c r="AC77" i="33"/>
  <c r="AD83" i="33"/>
  <c r="AE83" i="33"/>
  <c r="AF83" i="33"/>
  <c r="AG83" i="33"/>
  <c r="AH83" i="33"/>
  <c r="AI83" i="33"/>
  <c r="AJ83" i="33"/>
  <c r="AK83" i="33"/>
  <c r="AL83" i="33"/>
  <c r="AM83" i="33"/>
  <c r="AN83" i="33"/>
  <c r="AO83" i="33"/>
  <c r="H12" i="13"/>
  <c r="H61" i="11"/>
  <c r="N135" i="34"/>
  <c r="N133" i="34"/>
  <c r="N134" i="34"/>
  <c r="N136" i="34"/>
  <c r="O132" i="34"/>
  <c r="J263" i="35"/>
  <c r="I268" i="35"/>
  <c r="M204" i="34"/>
  <c r="M202" i="34"/>
  <c r="M203" i="34"/>
  <c r="M205" i="34"/>
  <c r="N201" i="34"/>
  <c r="O112" i="34"/>
  <c r="O110" i="34"/>
  <c r="O111" i="34"/>
  <c r="O113" i="34"/>
  <c r="P109" i="34"/>
  <c r="BB102" i="55"/>
  <c r="J241" i="35"/>
  <c r="K236" i="35"/>
  <c r="BB90" i="55"/>
  <c r="AX85" i="55"/>
  <c r="AC84" i="33"/>
  <c r="BC84" i="33"/>
  <c r="H133" i="35"/>
  <c r="I128" i="35"/>
  <c r="G44" i="34"/>
  <c r="G236" i="34"/>
  <c r="T80" i="33"/>
  <c r="U80" i="33"/>
  <c r="V80" i="33"/>
  <c r="W80" i="33"/>
  <c r="X80" i="33"/>
  <c r="Y80" i="33"/>
  <c r="Z80" i="33"/>
  <c r="AA80" i="33"/>
  <c r="AB80" i="33"/>
  <c r="AC80" i="33"/>
  <c r="BC80" i="33"/>
  <c r="I287" i="35"/>
  <c r="I50" i="35"/>
  <c r="I48" i="35"/>
  <c r="I49" i="35"/>
  <c r="I51" i="35"/>
  <c r="I288" i="35"/>
  <c r="I286" i="35"/>
  <c r="BB30" i="21"/>
  <c r="BD81" i="33"/>
  <c r="AD81" i="33"/>
  <c r="AE81" i="33"/>
  <c r="AF81" i="33"/>
  <c r="AG81" i="33"/>
  <c r="AH81" i="33"/>
  <c r="AI81" i="33"/>
  <c r="AJ81" i="33"/>
  <c r="AK81" i="33"/>
  <c r="AL81" i="33"/>
  <c r="AM81" i="33"/>
  <c r="AN81" i="33"/>
  <c r="AO81" i="33"/>
  <c r="AD88" i="33"/>
  <c r="AE88" i="33"/>
  <c r="AF88" i="33"/>
  <c r="AG88" i="33"/>
  <c r="AH88" i="33"/>
  <c r="AI88" i="33"/>
  <c r="AJ88" i="33"/>
  <c r="AK88" i="33"/>
  <c r="AL88" i="33"/>
  <c r="AM88" i="33"/>
  <c r="AN88" i="33"/>
  <c r="AO88" i="33"/>
  <c r="T73" i="33"/>
  <c r="M158" i="34"/>
  <c r="M156" i="34"/>
  <c r="M157" i="34"/>
  <c r="M159" i="34"/>
  <c r="N155" i="34"/>
  <c r="AD87" i="33"/>
  <c r="W82" i="33"/>
  <c r="S5" i="55"/>
  <c r="S31" i="55"/>
  <c r="S57" i="55"/>
  <c r="U34" i="44"/>
  <c r="S5" i="21"/>
  <c r="F35" i="12"/>
  <c r="F5" i="13"/>
  <c r="AA101" i="32"/>
  <c r="P24" i="54"/>
  <c r="P51" i="21"/>
  <c r="Q79" i="21"/>
  <c r="BB24" i="21"/>
  <c r="O67" i="54"/>
  <c r="O95" i="54"/>
  <c r="N78" i="54"/>
  <c r="P30" i="54"/>
  <c r="B33" i="15"/>
  <c r="B29" i="15"/>
  <c r="B28" i="15"/>
  <c r="M28" i="11"/>
  <c r="Q131" i="32"/>
  <c r="BC53" i="32"/>
  <c r="R53" i="32"/>
  <c r="BF85" i="32"/>
  <c r="S50" i="44"/>
  <c r="Q21" i="21"/>
  <c r="Q21" i="55"/>
  <c r="Q47" i="55"/>
  <c r="Q73" i="55"/>
  <c r="Q99" i="55"/>
  <c r="P153" i="34"/>
  <c r="AA177" i="27"/>
  <c r="O50" i="21"/>
  <c r="P78" i="21"/>
  <c r="BB78" i="21"/>
  <c r="O23" i="54"/>
  <c r="O35" i="27"/>
  <c r="P35" i="27"/>
  <c r="T103" i="54"/>
  <c r="K110" i="54"/>
  <c r="I15" i="24"/>
  <c r="Q19" i="21"/>
  <c r="Q19" i="55"/>
  <c r="Q45" i="55"/>
  <c r="Q71" i="55"/>
  <c r="S48" i="44"/>
  <c r="H12" i="11"/>
  <c r="H11" i="11"/>
  <c r="H65" i="11"/>
  <c r="H15" i="13"/>
  <c r="Q32" i="54"/>
  <c r="Z91" i="33"/>
  <c r="AA91" i="33"/>
  <c r="AB91" i="33"/>
  <c r="AZ9" i="54"/>
  <c r="AZ36" i="21"/>
  <c r="AZ92" i="21"/>
  <c r="BE92" i="21"/>
  <c r="M55" i="32"/>
  <c r="L140" i="32"/>
  <c r="L72" i="32"/>
  <c r="P13" i="55"/>
  <c r="P39" i="55"/>
  <c r="P65" i="55"/>
  <c r="R42" i="44"/>
  <c r="P13" i="21"/>
  <c r="E36" i="25"/>
  <c r="C67" i="11"/>
  <c r="C15" i="11"/>
  <c r="C14" i="11"/>
  <c r="C8" i="11"/>
  <c r="AA41" i="13"/>
  <c r="AB82" i="11"/>
  <c r="P67" i="54"/>
  <c r="O39" i="54"/>
  <c r="BB12" i="54"/>
  <c r="S6" i="54"/>
  <c r="S33" i="21"/>
  <c r="T61" i="21"/>
  <c r="S89" i="21"/>
  <c r="D3" i="13"/>
  <c r="D54" i="12"/>
  <c r="AY64" i="54"/>
  <c r="AB76" i="33"/>
  <c r="AC76" i="33"/>
  <c r="M31" i="54"/>
  <c r="N59" i="54"/>
  <c r="M87" i="54"/>
  <c r="AQ71" i="54"/>
  <c r="O107" i="21"/>
  <c r="N50" i="54"/>
  <c r="N106" i="54"/>
  <c r="O78" i="54"/>
  <c r="T44" i="21"/>
  <c r="T100" i="21"/>
  <c r="U72" i="21"/>
  <c r="T17" i="54"/>
  <c r="E43" i="12"/>
  <c r="BD76" i="32"/>
  <c r="BD100" i="32"/>
  <c r="BD52" i="32"/>
  <c r="BD28" i="32"/>
  <c r="S100" i="21"/>
  <c r="T18" i="55"/>
  <c r="T44" i="55"/>
  <c r="T70" i="55"/>
  <c r="T96" i="55"/>
  <c r="V47" i="44"/>
  <c r="T18" i="21"/>
  <c r="AQ43" i="54"/>
  <c r="AQ99" i="54"/>
  <c r="S105" i="54"/>
  <c r="K93" i="55"/>
  <c r="J105" i="55"/>
  <c r="G6" i="12"/>
  <c r="AY92" i="54"/>
  <c r="AZ64" i="54"/>
  <c r="BE64" i="54"/>
  <c r="AY36" i="54"/>
  <c r="F44" i="11"/>
  <c r="F39" i="11"/>
  <c r="I77" i="35"/>
  <c r="I75" i="35"/>
  <c r="I76" i="35"/>
  <c r="I78" i="35"/>
  <c r="I298" i="35"/>
  <c r="I299" i="35"/>
  <c r="I297" i="35"/>
  <c r="E19" i="25"/>
  <c r="V26" i="54"/>
  <c r="V53" i="21"/>
  <c r="W81" i="21"/>
  <c r="M108" i="54"/>
  <c r="O4" i="55"/>
  <c r="O30" i="55"/>
  <c r="O56" i="55"/>
  <c r="O82" i="55"/>
  <c r="Q33" i="44"/>
  <c r="O4" i="21"/>
  <c r="AG54" i="32"/>
  <c r="S73" i="21"/>
  <c r="Q54" i="55"/>
  <c r="Q28" i="55"/>
  <c r="Q80" i="55"/>
  <c r="BC80" i="55"/>
  <c r="R3" i="55"/>
  <c r="R29" i="55"/>
  <c r="R55" i="55"/>
  <c r="T32" i="44"/>
  <c r="R3" i="21"/>
  <c r="BC90" i="33"/>
  <c r="I278" i="35"/>
  <c r="I279" i="35"/>
  <c r="I26" i="35"/>
  <c r="I282" i="35"/>
  <c r="I344" i="35"/>
  <c r="I345" i="35"/>
  <c r="I348" i="35"/>
  <c r="I188" i="35"/>
  <c r="G17" i="13"/>
  <c r="U22" i="54"/>
  <c r="U49" i="21"/>
  <c r="V77" i="21"/>
  <c r="U105" i="21"/>
  <c r="AS42" i="54"/>
  <c r="AT70" i="54"/>
  <c r="BC83" i="33"/>
  <c r="H200" i="27"/>
  <c r="G46" i="11"/>
  <c r="G36" i="12"/>
  <c r="P84" i="34"/>
  <c r="H10" i="11"/>
  <c r="H14" i="13"/>
  <c r="H64" i="11"/>
  <c r="Q12" i="21"/>
  <c r="Q12" i="55"/>
  <c r="Q38" i="55"/>
  <c r="Q64" i="55"/>
  <c r="Q90" i="55"/>
  <c r="S41" i="44"/>
  <c r="R37" i="54"/>
  <c r="S65" i="54"/>
  <c r="M38" i="21"/>
  <c r="M94" i="21"/>
  <c r="M110" i="21"/>
  <c r="K4" i="24"/>
  <c r="M11" i="54"/>
  <c r="C88" i="11"/>
  <c r="B81" i="11"/>
  <c r="T49" i="54"/>
  <c r="T105" i="54"/>
  <c r="U77" i="54"/>
  <c r="Q35" i="21"/>
  <c r="R63" i="21"/>
  <c r="Q8" i="54"/>
  <c r="H378" i="35"/>
  <c r="N66" i="34"/>
  <c r="N64" i="34"/>
  <c r="N65" i="34"/>
  <c r="N67" i="34"/>
  <c r="O63" i="34"/>
  <c r="L38" i="54"/>
  <c r="L94" i="54"/>
  <c r="L110" i="54"/>
  <c r="J15" i="24"/>
  <c r="M66" i="54"/>
  <c r="I23" i="17"/>
  <c r="J22" i="17"/>
  <c r="G77" i="11"/>
  <c r="M43" i="11"/>
  <c r="B43" i="15"/>
  <c r="R138" i="32"/>
  <c r="Q30" i="21"/>
  <c r="R58" i="21"/>
  <c r="Q3" i="54"/>
  <c r="L34" i="11"/>
  <c r="L32" i="11"/>
  <c r="Q129" i="32"/>
  <c r="S10" i="54"/>
  <c r="S37" i="21"/>
  <c r="S93" i="21"/>
  <c r="P58" i="54"/>
  <c r="Q24" i="55"/>
  <c r="Q50" i="55"/>
  <c r="Q76" i="55"/>
  <c r="Q102" i="55"/>
  <c r="S53" i="44"/>
  <c r="Q24" i="21"/>
  <c r="R28" i="55"/>
  <c r="R80" i="55"/>
  <c r="R54" i="55"/>
  <c r="Q58" i="21"/>
  <c r="AX176" i="34"/>
  <c r="I96" i="27"/>
  <c r="I199" i="27"/>
  <c r="J95" i="27"/>
  <c r="L36" i="11"/>
  <c r="P144" i="32"/>
  <c r="O25" i="54"/>
  <c r="O52" i="21"/>
  <c r="P80" i="21"/>
  <c r="BB80" i="21"/>
  <c r="O108" i="21"/>
  <c r="L41" i="54"/>
  <c r="L97" i="54"/>
  <c r="M69" i="54"/>
  <c r="AT42" i="21"/>
  <c r="AU70" i="21"/>
  <c r="AT98" i="21"/>
  <c r="AT15" i="54"/>
  <c r="P23" i="21"/>
  <c r="R52" i="44"/>
  <c r="P23" i="55"/>
  <c r="P49" i="55"/>
  <c r="P75" i="55"/>
  <c r="P101" i="55"/>
  <c r="AI85" i="33"/>
  <c r="AJ85" i="33"/>
  <c r="AK85" i="33"/>
  <c r="AL85" i="33"/>
  <c r="AM85" i="33"/>
  <c r="AN85" i="33"/>
  <c r="I160" i="35"/>
  <c r="J155" i="35"/>
  <c r="T79" i="33"/>
  <c r="U79" i="33"/>
  <c r="V79" i="33"/>
  <c r="W79" i="33"/>
  <c r="X79" i="33"/>
  <c r="Y79" i="33"/>
  <c r="Z79" i="33"/>
  <c r="AA79" i="33"/>
  <c r="AB79" i="33"/>
  <c r="AC79" i="33"/>
  <c r="F27" i="25"/>
  <c r="F28" i="25"/>
  <c r="F29" i="25"/>
  <c r="N89" i="34"/>
  <c r="N87" i="34"/>
  <c r="N88" i="34"/>
  <c r="N90" i="34"/>
  <c r="O86" i="34"/>
  <c r="K183" i="27"/>
  <c r="J205" i="27"/>
  <c r="P39" i="21"/>
  <c r="Q67" i="21"/>
  <c r="P12" i="54"/>
  <c r="P95" i="21"/>
  <c r="BB95" i="21"/>
  <c r="BB12" i="21"/>
  <c r="P34" i="27"/>
  <c r="Q33" i="27"/>
  <c r="R8" i="55"/>
  <c r="R34" i="55"/>
  <c r="R60" i="55"/>
  <c r="R86" i="55"/>
  <c r="R8" i="21"/>
  <c r="T37" i="44"/>
  <c r="H77" i="11"/>
  <c r="V35" i="44"/>
  <c r="T6" i="21"/>
  <c r="T6" i="55"/>
  <c r="T32" i="55"/>
  <c r="T58" i="55"/>
  <c r="T84" i="55"/>
  <c r="N102" i="54"/>
  <c r="M27" i="21"/>
  <c r="J4" i="12"/>
  <c r="N108" i="54"/>
  <c r="N52" i="54"/>
  <c r="O80" i="54"/>
  <c r="O48" i="54"/>
  <c r="P76" i="54"/>
  <c r="BB76" i="54"/>
  <c r="BB23" i="21"/>
  <c r="W46" i="44"/>
  <c r="U17" i="21"/>
  <c r="U17" i="55"/>
  <c r="U43" i="55"/>
  <c r="U69" i="55"/>
  <c r="U95" i="55"/>
  <c r="S44" i="54"/>
  <c r="S100" i="54"/>
  <c r="T72" i="54"/>
  <c r="T77" i="54"/>
  <c r="M209" i="35"/>
  <c r="L214" i="35"/>
  <c r="AZ64" i="21"/>
  <c r="BE64" i="21"/>
  <c r="H300" i="35"/>
  <c r="H301" i="35"/>
  <c r="H304" i="35"/>
  <c r="H80" i="35"/>
  <c r="O199" i="34"/>
  <c r="P91" i="54"/>
  <c r="BB91" i="54"/>
  <c r="P35" i="54"/>
  <c r="BB35" i="54"/>
  <c r="Q63" i="54"/>
  <c r="R33" i="54"/>
  <c r="S61" i="54"/>
  <c r="R89" i="54"/>
  <c r="V47" i="21"/>
  <c r="W75" i="21"/>
  <c r="V103" i="21"/>
  <c r="V20" i="54"/>
  <c r="N4" i="54"/>
  <c r="N31" i="21"/>
  <c r="N87" i="21"/>
  <c r="O59" i="21"/>
  <c r="M41" i="21"/>
  <c r="M97" i="21"/>
  <c r="N69" i="21"/>
  <c r="M14" i="54"/>
  <c r="R89" i="33"/>
  <c r="S89" i="33"/>
  <c r="T89" i="33"/>
  <c r="U89" i="33"/>
  <c r="V89" i="33"/>
  <c r="W89" i="33"/>
  <c r="X89" i="33"/>
  <c r="Y89" i="33"/>
  <c r="Z89" i="33"/>
  <c r="AA89" i="33"/>
  <c r="AB89" i="33"/>
  <c r="AC89" i="33"/>
  <c r="AU45" i="44"/>
  <c r="AS16" i="55"/>
  <c r="AS42" i="55"/>
  <c r="AS68" i="55"/>
  <c r="AS94" i="55"/>
  <c r="AS16" i="21"/>
  <c r="BE75" i="33"/>
  <c r="AP75" i="33"/>
  <c r="AQ75" i="33"/>
  <c r="AR75" i="33"/>
  <c r="AS75" i="33"/>
  <c r="AT75" i="33"/>
  <c r="AU75" i="33"/>
  <c r="AV75" i="33"/>
  <c r="AW75" i="33"/>
  <c r="AX75" i="33"/>
  <c r="AY75" i="33"/>
  <c r="AZ75" i="33"/>
  <c r="BB3" i="54"/>
  <c r="J343" i="35"/>
  <c r="J341" i="35"/>
  <c r="J183" i="35"/>
  <c r="J184" i="35"/>
  <c r="J186" i="35"/>
  <c r="J185" i="35"/>
  <c r="J342" i="35"/>
  <c r="BE74" i="33"/>
  <c r="AP74" i="33"/>
  <c r="AQ74" i="33"/>
  <c r="AR74" i="33"/>
  <c r="AS74" i="33"/>
  <c r="AT74" i="33"/>
  <c r="AU74" i="33"/>
  <c r="AV74" i="33"/>
  <c r="AW74" i="33"/>
  <c r="AX74" i="33"/>
  <c r="AY74" i="33"/>
  <c r="AZ74" i="33"/>
  <c r="R17" i="35"/>
  <c r="L54" i="54"/>
  <c r="J12" i="25"/>
  <c r="J8" i="25"/>
  <c r="J4" i="25"/>
  <c r="J16" i="25"/>
  <c r="J103" i="32"/>
  <c r="J95" i="32"/>
  <c r="J148" i="32"/>
  <c r="F9" i="36"/>
  <c r="U53" i="54"/>
  <c r="V81" i="54"/>
  <c r="AV34" i="54"/>
  <c r="AW62" i="54"/>
  <c r="AV90" i="54"/>
  <c r="P91" i="55"/>
  <c r="AU15" i="55"/>
  <c r="AU41" i="55"/>
  <c r="AU67" i="55"/>
  <c r="AW44" i="44"/>
  <c r="AU15" i="21"/>
  <c r="L110" i="21"/>
  <c r="J4" i="24"/>
  <c r="P19" i="54"/>
  <c r="P46" i="21"/>
  <c r="Q74" i="21"/>
  <c r="P102" i="21"/>
  <c r="BB102" i="21"/>
  <c r="BB19" i="21"/>
  <c r="AP90" i="33"/>
  <c r="AQ90" i="33"/>
  <c r="AR90" i="33"/>
  <c r="AS90" i="33"/>
  <c r="AT90" i="33"/>
  <c r="AU90" i="33"/>
  <c r="AV90" i="33"/>
  <c r="AW90" i="33"/>
  <c r="AX90" i="33"/>
  <c r="AY90" i="33"/>
  <c r="AZ90" i="33"/>
  <c r="B10" i="13"/>
  <c r="B66" i="11"/>
  <c r="B60" i="11"/>
  <c r="J195" i="27"/>
  <c r="I78" i="11"/>
  <c r="K112" i="27"/>
  <c r="E27" i="24"/>
  <c r="E26" i="24"/>
  <c r="Q78" i="33"/>
  <c r="H41" i="12"/>
  <c r="I198" i="27"/>
  <c r="H42" i="11"/>
  <c r="H40" i="11"/>
  <c r="H24" i="13"/>
  <c r="AW34" i="21"/>
  <c r="AX62" i="21"/>
  <c r="AW7" i="54"/>
  <c r="J101" i="35"/>
  <c r="I106" i="35"/>
  <c r="L102" i="32"/>
  <c r="O68" i="54"/>
  <c r="N40" i="54"/>
  <c r="N96" i="54"/>
  <c r="N181" i="34"/>
  <c r="N179" i="34"/>
  <c r="N180" i="34"/>
  <c r="N182" i="34"/>
  <c r="O178" i="34"/>
  <c r="M71" i="35"/>
  <c r="W20" i="55"/>
  <c r="W46" i="55"/>
  <c r="W72" i="55"/>
  <c r="W98" i="55"/>
  <c r="Y49" i="44"/>
  <c r="W20" i="21"/>
  <c r="N14" i="55"/>
  <c r="N40" i="55"/>
  <c r="N66" i="55"/>
  <c r="N92" i="55"/>
  <c r="P43" i="44"/>
  <c r="N14" i="21"/>
  <c r="Q97" i="55"/>
  <c r="BB97" i="55"/>
  <c r="V100" i="55"/>
  <c r="H385" i="35"/>
  <c r="M59" i="54"/>
  <c r="L82" i="54"/>
  <c r="I62" i="11"/>
  <c r="X51" i="44"/>
  <c r="V22" i="21"/>
  <c r="V22" i="55"/>
  <c r="V48" i="55"/>
  <c r="V74" i="55"/>
  <c r="P74" i="54"/>
  <c r="BB74" i="54"/>
  <c r="O46" i="54"/>
  <c r="O102" i="54"/>
  <c r="R5" i="54"/>
  <c r="R32" i="21"/>
  <c r="R88" i="21"/>
  <c r="AX130" i="34"/>
  <c r="T10" i="55"/>
  <c r="T36" i="55"/>
  <c r="T62" i="55"/>
  <c r="T88" i="55"/>
  <c r="V39" i="44"/>
  <c r="T10" i="21"/>
  <c r="U103" i="54"/>
  <c r="U47" i="54"/>
  <c r="V75" i="54"/>
  <c r="H289" i="35"/>
  <c r="H290" i="35"/>
  <c r="H53" i="35"/>
  <c r="H293" i="35"/>
  <c r="Q3" i="45"/>
  <c r="O2" i="13"/>
  <c r="T3" i="44"/>
  <c r="T31" i="44"/>
  <c r="S57" i="21"/>
  <c r="Q14" i="34"/>
  <c r="Q124" i="35"/>
  <c r="S85" i="54"/>
  <c r="Q43" i="35"/>
  <c r="V24" i="31"/>
  <c r="Q191" i="27"/>
  <c r="P55" i="11"/>
  <c r="Q83" i="34"/>
  <c r="Q106" i="34"/>
  <c r="Q16" i="35"/>
  <c r="S29" i="54"/>
  <c r="T123" i="32"/>
  <c r="S4" i="33"/>
  <c r="V46" i="31"/>
  <c r="Q35" i="25"/>
  <c r="Q97" i="35"/>
  <c r="P33" i="28"/>
  <c r="Q175" i="34"/>
  <c r="V68" i="31"/>
  <c r="Q15" i="25"/>
  <c r="P15" i="28"/>
  <c r="Q3" i="25"/>
  <c r="Q25" i="25"/>
  <c r="Q259" i="35"/>
  <c r="V90" i="31"/>
  <c r="Q39" i="25"/>
  <c r="Q2" i="24"/>
  <c r="U11" i="17"/>
  <c r="Q221" i="34"/>
  <c r="Q232" i="35"/>
  <c r="S26" i="33"/>
  <c r="P52" i="28"/>
  <c r="S72" i="33"/>
  <c r="S49" i="33"/>
  <c r="T28" i="32"/>
  <c r="T52" i="32"/>
  <c r="Q77" i="27"/>
  <c r="Q70" i="35"/>
  <c r="Q178" i="35"/>
  <c r="T4" i="32"/>
  <c r="T76" i="32"/>
  <c r="T100" i="32"/>
  <c r="S85" i="21"/>
  <c r="S29" i="21"/>
  <c r="Q60" i="34"/>
  <c r="Q198" i="34"/>
  <c r="Q37" i="34"/>
  <c r="S57" i="54"/>
  <c r="Q129" i="34"/>
  <c r="P2" i="12"/>
  <c r="Q2" i="11"/>
  <c r="Q151" i="35"/>
  <c r="V2" i="31"/>
  <c r="S2" i="21"/>
  <c r="Q6" i="58"/>
  <c r="Q15" i="27"/>
  <c r="P7" i="36"/>
  <c r="P7" i="37"/>
  <c r="Q24" i="59"/>
  <c r="Q152" i="34"/>
  <c r="Q7" i="59"/>
  <c r="S2" i="54"/>
  <c r="S2" i="55"/>
  <c r="Q205" i="35"/>
  <c r="P86" i="21"/>
  <c r="S128" i="32"/>
  <c r="N33" i="11"/>
  <c r="S124" i="32"/>
  <c r="N29" i="11"/>
  <c r="N28" i="11"/>
  <c r="O125" i="35"/>
  <c r="P25" i="21"/>
  <c r="P25" i="55"/>
  <c r="P51" i="55"/>
  <c r="P77" i="55"/>
  <c r="P103" i="55"/>
  <c r="R54" i="44"/>
  <c r="P21" i="54"/>
  <c r="P48" i="21"/>
  <c r="P104" i="21"/>
  <c r="BB104" i="21"/>
  <c r="Q76" i="21"/>
  <c r="BB21" i="21"/>
  <c r="J47" i="12"/>
  <c r="J79" i="11"/>
  <c r="K33" i="59"/>
  <c r="L31" i="59"/>
  <c r="Q61" i="34"/>
  <c r="K180" i="27"/>
  <c r="J202" i="27"/>
  <c r="BC81" i="33"/>
  <c r="H18" i="34"/>
  <c r="H20" i="34"/>
  <c r="G45" i="11"/>
  <c r="K145" i="32"/>
  <c r="G37" i="12"/>
  <c r="O40" i="21"/>
  <c r="O13" i="54"/>
  <c r="O96" i="21"/>
  <c r="P68" i="21"/>
  <c r="BB68" i="21"/>
  <c r="M142" i="32"/>
  <c r="I47" i="11"/>
  <c r="N57" i="32"/>
  <c r="P40" i="44"/>
  <c r="N11" i="21"/>
  <c r="N27" i="21"/>
  <c r="K4" i="12"/>
  <c r="N11" i="55"/>
  <c r="N37" i="55"/>
  <c r="N63" i="55"/>
  <c r="N89" i="55"/>
  <c r="BD90" i="33"/>
  <c r="O51" i="54"/>
  <c r="P79" i="54"/>
  <c r="BB79" i="54"/>
  <c r="O107" i="54"/>
  <c r="G15" i="13"/>
  <c r="AS70" i="54"/>
  <c r="H97" i="27"/>
  <c r="I97" i="27"/>
  <c r="J158" i="27"/>
  <c r="J159" i="27"/>
  <c r="K157" i="27"/>
  <c r="J197" i="27"/>
  <c r="P81" i="55"/>
  <c r="S18" i="54"/>
  <c r="S45" i="21"/>
  <c r="S101" i="21"/>
  <c r="T73" i="21"/>
  <c r="G5" i="12"/>
  <c r="F23" i="11"/>
  <c r="F22" i="11"/>
  <c r="F11" i="12"/>
  <c r="F43" i="12"/>
  <c r="F7" i="12"/>
  <c r="F3" i="12"/>
  <c r="F11" i="37"/>
  <c r="F9" i="37"/>
  <c r="AX7" i="55"/>
  <c r="AX33" i="55"/>
  <c r="AX59" i="55"/>
  <c r="AX7" i="21"/>
  <c r="AZ36" i="44"/>
  <c r="G323" i="35"/>
  <c r="G388" i="35"/>
  <c r="G389" i="35"/>
  <c r="N227" i="34"/>
  <c r="N225" i="34"/>
  <c r="N226" i="34"/>
  <c r="N228" i="34"/>
  <c r="O224" i="34"/>
  <c r="BB8" i="54"/>
  <c r="AS222" i="34"/>
  <c r="BB13" i="21"/>
  <c r="D26" i="24"/>
  <c r="D31" i="24"/>
  <c r="E31" i="24"/>
  <c r="D27" i="24"/>
  <c r="R89" i="21"/>
  <c r="J15" i="17"/>
  <c r="J20" i="17"/>
  <c r="F3" i="24"/>
  <c r="W26" i="55"/>
  <c r="W52" i="55"/>
  <c r="W78" i="55"/>
  <c r="W104" i="55"/>
  <c r="Y55" i="44"/>
  <c r="W26" i="21"/>
  <c r="J41" i="11"/>
  <c r="O136" i="32"/>
  <c r="Q56" i="32"/>
  <c r="P132" i="32"/>
  <c r="L37" i="11"/>
  <c r="R45" i="54"/>
  <c r="AR16" i="54"/>
  <c r="AR99" i="21"/>
  <c r="AR43" i="21"/>
  <c r="AS71" i="21"/>
  <c r="G4" i="13"/>
  <c r="G20" i="37"/>
  <c r="G29" i="37"/>
  <c r="G39" i="12"/>
  <c r="BD86" i="33"/>
  <c r="AD86" i="33"/>
  <c r="AE86" i="33"/>
  <c r="AF86" i="33"/>
  <c r="AG86" i="33"/>
  <c r="AH86" i="33"/>
  <c r="AI86" i="33"/>
  <c r="AJ86" i="33"/>
  <c r="AK86" i="33"/>
  <c r="AL86" i="33"/>
  <c r="AM86" i="33"/>
  <c r="AN86" i="33"/>
  <c r="AO86" i="33"/>
  <c r="BC88" i="33"/>
  <c r="J277" i="35"/>
  <c r="J276" i="35"/>
  <c r="J23" i="35"/>
  <c r="J21" i="35"/>
  <c r="J22" i="35"/>
  <c r="J24" i="35"/>
  <c r="J275" i="35"/>
  <c r="BB103" i="55"/>
  <c r="V95" i="55"/>
  <c r="U84" i="55"/>
  <c r="O89" i="34"/>
  <c r="O87" i="34"/>
  <c r="O88" i="34"/>
  <c r="O90" i="34"/>
  <c r="P86" i="34"/>
  <c r="J25" i="35"/>
  <c r="K20" i="35"/>
  <c r="X98" i="55"/>
  <c r="O66" i="34"/>
  <c r="O64" i="34"/>
  <c r="O65" i="34"/>
  <c r="O67" i="34"/>
  <c r="P63" i="34"/>
  <c r="N204" i="34"/>
  <c r="N202" i="34"/>
  <c r="N203" i="34"/>
  <c r="N205" i="34"/>
  <c r="O201" i="34"/>
  <c r="O227" i="34"/>
  <c r="O225" i="34"/>
  <c r="O226" i="34"/>
  <c r="O228" i="34"/>
  <c r="P224" i="34"/>
  <c r="K159" i="27"/>
  <c r="R102" i="55"/>
  <c r="O12" i="17"/>
  <c r="O181" i="34"/>
  <c r="O179" i="34"/>
  <c r="O180" i="34"/>
  <c r="O182" i="34"/>
  <c r="P178" i="34"/>
  <c r="H23" i="13"/>
  <c r="H22" i="13"/>
  <c r="K79" i="11"/>
  <c r="K47" i="12"/>
  <c r="K45" i="12"/>
  <c r="K35" i="13"/>
  <c r="M31" i="59"/>
  <c r="L33" i="59"/>
  <c r="AD79" i="33"/>
  <c r="AE79" i="33"/>
  <c r="AF79" i="33"/>
  <c r="AG79" i="33"/>
  <c r="AH79" i="33"/>
  <c r="AI79" i="33"/>
  <c r="AJ79" i="33"/>
  <c r="AK79" i="33"/>
  <c r="AL79" i="33"/>
  <c r="AM79" i="33"/>
  <c r="AN79" i="33"/>
  <c r="AO79" i="33"/>
  <c r="BB101" i="55"/>
  <c r="I79" i="35"/>
  <c r="J74" i="35"/>
  <c r="N158" i="34"/>
  <c r="N156" i="34"/>
  <c r="N157" i="34"/>
  <c r="N159" i="34"/>
  <c r="O155" i="34"/>
  <c r="J47" i="35"/>
  <c r="I52" i="35"/>
  <c r="E55" i="24"/>
  <c r="O40" i="54"/>
  <c r="P68" i="54"/>
  <c r="BB68" i="54"/>
  <c r="I64" i="11"/>
  <c r="I10" i="11"/>
  <c r="I14" i="13"/>
  <c r="T128" i="32"/>
  <c r="O33" i="11"/>
  <c r="V49" i="21"/>
  <c r="V22" i="54"/>
  <c r="W77" i="21"/>
  <c r="V105" i="21"/>
  <c r="R78" i="33"/>
  <c r="AD89" i="33"/>
  <c r="AE89" i="33"/>
  <c r="AF89" i="33"/>
  <c r="AG89" i="33"/>
  <c r="AH89" i="33"/>
  <c r="AI89" i="33"/>
  <c r="AJ89" i="33"/>
  <c r="AK89" i="33"/>
  <c r="AL89" i="33"/>
  <c r="AM89" i="33"/>
  <c r="AN89" i="33"/>
  <c r="AO89" i="33"/>
  <c r="L355" i="35"/>
  <c r="L356" i="35"/>
  <c r="L215" i="35"/>
  <c r="L359" i="35"/>
  <c r="T33" i="21"/>
  <c r="T89" i="21"/>
  <c r="U61" i="21"/>
  <c r="T6" i="54"/>
  <c r="BC79" i="33"/>
  <c r="AT42" i="54"/>
  <c r="AU70" i="54"/>
  <c r="B91" i="11"/>
  <c r="B95" i="11"/>
  <c r="BD76" i="33"/>
  <c r="AD76" i="33"/>
  <c r="AE76" i="33"/>
  <c r="AF76" i="33"/>
  <c r="AG76" i="33"/>
  <c r="AH76" i="33"/>
  <c r="AI76" i="33"/>
  <c r="AJ76" i="33"/>
  <c r="AK76" i="33"/>
  <c r="AL76" i="33"/>
  <c r="AM76" i="33"/>
  <c r="AN76" i="33"/>
  <c r="AO76" i="33"/>
  <c r="C10" i="13"/>
  <c r="C8" i="13"/>
  <c r="C20" i="13"/>
  <c r="C27" i="13"/>
  <c r="C66" i="11"/>
  <c r="C60" i="11"/>
  <c r="Q92" i="33"/>
  <c r="O16" i="24"/>
  <c r="AZ36" i="54"/>
  <c r="BE36" i="54"/>
  <c r="AZ92" i="54"/>
  <c r="BE92" i="54"/>
  <c r="BE9" i="54"/>
  <c r="AC91" i="33"/>
  <c r="BC91" i="33"/>
  <c r="T48" i="44"/>
  <c r="R19" i="21"/>
  <c r="R19" i="55"/>
  <c r="R45" i="55"/>
  <c r="R71" i="55"/>
  <c r="T50" i="44"/>
  <c r="R21" i="21"/>
  <c r="R21" i="55"/>
  <c r="R47" i="55"/>
  <c r="R73" i="55"/>
  <c r="R99" i="55"/>
  <c r="S53" i="32"/>
  <c r="R131" i="32"/>
  <c r="P51" i="54"/>
  <c r="BB51" i="54"/>
  <c r="BB24" i="54"/>
  <c r="AB77" i="32"/>
  <c r="V34" i="44"/>
  <c r="T5" i="21"/>
  <c r="T5" i="55"/>
  <c r="T31" i="55"/>
  <c r="T57" i="55"/>
  <c r="U73" i="33"/>
  <c r="J366" i="35"/>
  <c r="J367" i="35"/>
  <c r="J242" i="35"/>
  <c r="J370" i="35"/>
  <c r="J375" i="35"/>
  <c r="J374" i="35"/>
  <c r="J266" i="35"/>
  <c r="J264" i="35"/>
  <c r="J265" i="35"/>
  <c r="J267" i="35"/>
  <c r="J376" i="35"/>
  <c r="T83" i="55"/>
  <c r="AP86" i="33"/>
  <c r="AQ86" i="33"/>
  <c r="AR86" i="33"/>
  <c r="AS86" i="33"/>
  <c r="AT86" i="33"/>
  <c r="AU86" i="33"/>
  <c r="AV86" i="33"/>
  <c r="AW86" i="33"/>
  <c r="AX86" i="33"/>
  <c r="AY86" i="33"/>
  <c r="AZ86" i="33"/>
  <c r="AS71" i="54"/>
  <c r="AR43" i="54"/>
  <c r="AR99" i="54"/>
  <c r="W26" i="54"/>
  <c r="W53" i="21"/>
  <c r="X81" i="21"/>
  <c r="AT222" i="34"/>
  <c r="AY7" i="55"/>
  <c r="AY33" i="55"/>
  <c r="AY59" i="55"/>
  <c r="AY85" i="55"/>
  <c r="AY7" i="21"/>
  <c r="BA36" i="44"/>
  <c r="F54" i="12"/>
  <c r="F3" i="13"/>
  <c r="F6" i="13"/>
  <c r="M54" i="21"/>
  <c r="K6" i="25"/>
  <c r="K5" i="25"/>
  <c r="K202" i="27"/>
  <c r="L180" i="27"/>
  <c r="BB86" i="21"/>
  <c r="T37" i="21"/>
  <c r="T93" i="21"/>
  <c r="T10" i="54"/>
  <c r="S60" i="54"/>
  <c r="R32" i="54"/>
  <c r="W22" i="55"/>
  <c r="W48" i="55"/>
  <c r="W74" i="55"/>
  <c r="Y51" i="44"/>
  <c r="W22" i="21"/>
  <c r="M82" i="54"/>
  <c r="J62" i="11"/>
  <c r="J104" i="35"/>
  <c r="J309" i="35"/>
  <c r="J310" i="35"/>
  <c r="J102" i="35"/>
  <c r="J103" i="35"/>
  <c r="J105" i="35"/>
  <c r="J308" i="35"/>
  <c r="AW90" i="21"/>
  <c r="B8" i="13"/>
  <c r="B20" i="13"/>
  <c r="B27" i="13"/>
  <c r="B46" i="13"/>
  <c r="B50" i="13"/>
  <c r="B51" i="13"/>
  <c r="AU42" i="21"/>
  <c r="AV70" i="21"/>
  <c r="AU15" i="54"/>
  <c r="AS43" i="21"/>
  <c r="AS99" i="21"/>
  <c r="AS16" i="54"/>
  <c r="BC89" i="33"/>
  <c r="P199" i="34"/>
  <c r="M352" i="35"/>
  <c r="M353" i="35"/>
  <c r="M212" i="35"/>
  <c r="M210" i="35"/>
  <c r="M211" i="35"/>
  <c r="M213" i="35"/>
  <c r="M354" i="35"/>
  <c r="U44" i="21"/>
  <c r="V72" i="21"/>
  <c r="U17" i="54"/>
  <c r="O104" i="54"/>
  <c r="W35" i="44"/>
  <c r="U6" i="21"/>
  <c r="U6" i="55"/>
  <c r="U32" i="55"/>
  <c r="U58" i="55"/>
  <c r="S8" i="55"/>
  <c r="S34" i="55"/>
  <c r="S60" i="55"/>
  <c r="S86" i="55"/>
  <c r="U37" i="44"/>
  <c r="S8" i="21"/>
  <c r="Q67" i="54"/>
  <c r="P39" i="54"/>
  <c r="BB39" i="54"/>
  <c r="L183" i="27"/>
  <c r="K205" i="27"/>
  <c r="L35" i="11"/>
  <c r="R24" i="55"/>
  <c r="R50" i="55"/>
  <c r="R76" i="55"/>
  <c r="R24" i="21"/>
  <c r="T53" i="44"/>
  <c r="S37" i="54"/>
  <c r="T65" i="54"/>
  <c r="S93" i="54"/>
  <c r="M34" i="11"/>
  <c r="R129" i="32"/>
  <c r="Q86" i="21"/>
  <c r="G31" i="13"/>
  <c r="D88" i="11"/>
  <c r="C44" i="13"/>
  <c r="C81" i="11"/>
  <c r="N66" i="21"/>
  <c r="N82" i="21"/>
  <c r="K9" i="11"/>
  <c r="R93" i="54"/>
  <c r="R67" i="21"/>
  <c r="Q39" i="21"/>
  <c r="Q95" i="21"/>
  <c r="Q12" i="54"/>
  <c r="BB30" i="54"/>
  <c r="R30" i="21"/>
  <c r="R3" i="54"/>
  <c r="S58" i="21"/>
  <c r="R86" i="21"/>
  <c r="AH54" i="32"/>
  <c r="V53" i="54"/>
  <c r="W81" i="54"/>
  <c r="V109" i="54"/>
  <c r="T18" i="54"/>
  <c r="T45" i="21"/>
  <c r="U73" i="21"/>
  <c r="T101" i="21"/>
  <c r="AB41" i="13"/>
  <c r="AC82" i="11"/>
  <c r="F36" i="25"/>
  <c r="D67" i="11"/>
  <c r="D15" i="11"/>
  <c r="D14" i="11"/>
  <c r="D8" i="11"/>
  <c r="P13" i="54"/>
  <c r="P40" i="21"/>
  <c r="P96" i="21"/>
  <c r="BB96" i="21"/>
  <c r="Q68" i="21"/>
  <c r="H45" i="11"/>
  <c r="H44" i="11"/>
  <c r="L145" i="32"/>
  <c r="H37" i="12"/>
  <c r="Q88" i="54"/>
  <c r="O106" i="21"/>
  <c r="Q153" i="34"/>
  <c r="P107" i="21"/>
  <c r="BB107" i="21"/>
  <c r="H40" i="34"/>
  <c r="G238" i="34"/>
  <c r="BC77" i="33"/>
  <c r="BC56" i="32"/>
  <c r="R56" i="32"/>
  <c r="Q132" i="32"/>
  <c r="M37" i="11"/>
  <c r="B37" i="15"/>
  <c r="BB81" i="55"/>
  <c r="Q81" i="55"/>
  <c r="O29" i="11"/>
  <c r="O28" i="11"/>
  <c r="T124" i="32"/>
  <c r="W39" i="44"/>
  <c r="U10" i="21"/>
  <c r="U10" i="55"/>
  <c r="U36" i="55"/>
  <c r="U62" i="55"/>
  <c r="U88" i="55"/>
  <c r="S60" i="21"/>
  <c r="R97" i="55"/>
  <c r="W47" i="21"/>
  <c r="W103" i="21"/>
  <c r="W20" i="54"/>
  <c r="X75" i="21"/>
  <c r="H39" i="11"/>
  <c r="L112" i="27"/>
  <c r="K195" i="27"/>
  <c r="J78" i="11"/>
  <c r="N12" i="17"/>
  <c r="AX44" i="44"/>
  <c r="AV15" i="21"/>
  <c r="AV15" i="55"/>
  <c r="AV41" i="55"/>
  <c r="AV67" i="55"/>
  <c r="S17" i="35"/>
  <c r="M41" i="54"/>
  <c r="N69" i="54"/>
  <c r="M97" i="54"/>
  <c r="N87" i="54"/>
  <c r="O59" i="54"/>
  <c r="N31" i="54"/>
  <c r="F11" i="13"/>
  <c r="X46" i="44"/>
  <c r="V17" i="21"/>
  <c r="V17" i="55"/>
  <c r="V43" i="55"/>
  <c r="V69" i="55"/>
  <c r="R8" i="54"/>
  <c r="R35" i="21"/>
  <c r="R91" i="21"/>
  <c r="J158" i="35"/>
  <c r="J330" i="35"/>
  <c r="J331" i="35"/>
  <c r="J156" i="35"/>
  <c r="J157" i="35"/>
  <c r="J159" i="35"/>
  <c r="J332" i="35"/>
  <c r="Q23" i="21"/>
  <c r="Q23" i="55"/>
  <c r="Q49" i="55"/>
  <c r="Q75" i="55"/>
  <c r="Q101" i="55"/>
  <c r="S52" i="44"/>
  <c r="J96" i="27"/>
  <c r="J199" i="27"/>
  <c r="K95" i="27"/>
  <c r="T65" i="21"/>
  <c r="L27" i="11"/>
  <c r="Q30" i="54"/>
  <c r="Q86" i="54"/>
  <c r="S138" i="32"/>
  <c r="N43" i="11"/>
  <c r="J23" i="17"/>
  <c r="K22" i="17"/>
  <c r="Q91" i="54"/>
  <c r="R63" i="54"/>
  <c r="Q35" i="54"/>
  <c r="M38" i="54"/>
  <c r="M94" i="54"/>
  <c r="M110" i="54"/>
  <c r="K15" i="24"/>
  <c r="N66" i="54"/>
  <c r="N82" i="54"/>
  <c r="K62" i="11"/>
  <c r="Q84" i="34"/>
  <c r="AS98" i="54"/>
  <c r="S3" i="55"/>
  <c r="S29" i="55"/>
  <c r="S55" i="55"/>
  <c r="U32" i="44"/>
  <c r="S3" i="21"/>
  <c r="V109" i="21"/>
  <c r="H5" i="12"/>
  <c r="G23" i="11"/>
  <c r="G22" i="11"/>
  <c r="G11" i="13"/>
  <c r="G11" i="12"/>
  <c r="G7" i="12"/>
  <c r="G3" i="12"/>
  <c r="G11" i="37"/>
  <c r="G9" i="37"/>
  <c r="AR71" i="54"/>
  <c r="U18" i="55"/>
  <c r="U44" i="55"/>
  <c r="U70" i="55"/>
  <c r="U96" i="55"/>
  <c r="W47" i="44"/>
  <c r="U18" i="21"/>
  <c r="E54" i="12"/>
  <c r="E3" i="13"/>
  <c r="E6" i="13"/>
  <c r="D10" i="36"/>
  <c r="D58" i="12"/>
  <c r="D89" i="11"/>
  <c r="BB67" i="54"/>
  <c r="Q13" i="21"/>
  <c r="Q13" i="55"/>
  <c r="Q39" i="55"/>
  <c r="Q65" i="55"/>
  <c r="Q91" i="55"/>
  <c r="S42" i="44"/>
  <c r="N55" i="32"/>
  <c r="M140" i="32"/>
  <c r="M72" i="32"/>
  <c r="R60" i="54"/>
  <c r="Q46" i="21"/>
  <c r="Q102" i="21"/>
  <c r="Q19" i="54"/>
  <c r="AB177" i="27"/>
  <c r="M36" i="11"/>
  <c r="Q144" i="32"/>
  <c r="P86" i="54"/>
  <c r="X82" i="33"/>
  <c r="Y82" i="33"/>
  <c r="Z82" i="33"/>
  <c r="AA82" i="33"/>
  <c r="AB82" i="33"/>
  <c r="AC82" i="33"/>
  <c r="BC82" i="33"/>
  <c r="AP88" i="33"/>
  <c r="AQ88" i="33"/>
  <c r="AR88" i="33"/>
  <c r="AS88" i="33"/>
  <c r="AT88" i="33"/>
  <c r="AU88" i="33"/>
  <c r="AV88" i="33"/>
  <c r="AW88" i="33"/>
  <c r="AX88" i="33"/>
  <c r="AY88" i="33"/>
  <c r="AZ88" i="33"/>
  <c r="I321" i="35"/>
  <c r="I387" i="35"/>
  <c r="H19" i="11"/>
  <c r="H17" i="11"/>
  <c r="I131" i="35"/>
  <c r="I129" i="35"/>
  <c r="I130" i="35"/>
  <c r="I132" i="35"/>
  <c r="I320" i="35"/>
  <c r="I386" i="35"/>
  <c r="I319" i="35"/>
  <c r="P112" i="34"/>
  <c r="P110" i="34"/>
  <c r="P111" i="34"/>
  <c r="P113" i="34"/>
  <c r="Q109" i="34"/>
  <c r="O135" i="34"/>
  <c r="O133" i="34"/>
  <c r="O134" i="34"/>
  <c r="O136" i="34"/>
  <c r="P132" i="34"/>
  <c r="BE83" i="33"/>
  <c r="AP83" i="33"/>
  <c r="AQ83" i="33"/>
  <c r="AR83" i="33"/>
  <c r="AS83" i="33"/>
  <c r="AT83" i="33"/>
  <c r="AU83" i="33"/>
  <c r="AV83" i="33"/>
  <c r="AW83" i="33"/>
  <c r="AX83" i="33"/>
  <c r="AY83" i="33"/>
  <c r="AZ83" i="33"/>
  <c r="BD77" i="33"/>
  <c r="AD77" i="33"/>
  <c r="AE77" i="33"/>
  <c r="AF77" i="33"/>
  <c r="AG77" i="33"/>
  <c r="AH77" i="33"/>
  <c r="AI77" i="33"/>
  <c r="AJ77" i="33"/>
  <c r="AK77" i="33"/>
  <c r="AL77" i="33"/>
  <c r="AM77" i="33"/>
  <c r="AN77" i="33"/>
  <c r="AO77" i="33"/>
  <c r="F26" i="24"/>
  <c r="F31" i="24"/>
  <c r="F27" i="24"/>
  <c r="S45" i="54"/>
  <c r="L157" i="27"/>
  <c r="K158" i="27"/>
  <c r="K197" i="27"/>
  <c r="O57" i="32"/>
  <c r="N142" i="32"/>
  <c r="J47" i="11"/>
  <c r="Q25" i="21"/>
  <c r="S54" i="44"/>
  <c r="Q25" i="55"/>
  <c r="Q51" i="55"/>
  <c r="Q77" i="55"/>
  <c r="Q103" i="55"/>
  <c r="P125" i="35"/>
  <c r="AY130" i="34"/>
  <c r="I61" i="11"/>
  <c r="I12" i="13"/>
  <c r="W100" i="55"/>
  <c r="Q43" i="44"/>
  <c r="O14" i="21"/>
  <c r="O14" i="55"/>
  <c r="O40" i="55"/>
  <c r="O66" i="55"/>
  <c r="O92" i="55"/>
  <c r="I311" i="35"/>
  <c r="I312" i="35"/>
  <c r="I315" i="35"/>
  <c r="I107" i="35"/>
  <c r="P46" i="54"/>
  <c r="BB46" i="54"/>
  <c r="BB91" i="55"/>
  <c r="J187" i="35"/>
  <c r="K182" i="35"/>
  <c r="R33" i="27"/>
  <c r="Q34" i="27"/>
  <c r="I12" i="11"/>
  <c r="I11" i="11"/>
  <c r="I65" i="11"/>
  <c r="G29" i="25"/>
  <c r="G27" i="25"/>
  <c r="G28" i="25"/>
  <c r="AO85" i="33"/>
  <c r="BD85" i="33"/>
  <c r="AY176" i="34"/>
  <c r="Q24" i="54"/>
  <c r="Q51" i="21"/>
  <c r="R79" i="21"/>
  <c r="BB58" i="54"/>
  <c r="R33" i="44"/>
  <c r="P4" i="21"/>
  <c r="P4" i="55"/>
  <c r="P30" i="55"/>
  <c r="P56" i="55"/>
  <c r="P82" i="55"/>
  <c r="R101" i="54"/>
  <c r="X26" i="55"/>
  <c r="X52" i="55"/>
  <c r="X78" i="55"/>
  <c r="X104" i="55"/>
  <c r="Z55" i="44"/>
  <c r="X26" i="21"/>
  <c r="AX34" i="21"/>
  <c r="AX90" i="21"/>
  <c r="AY62" i="21"/>
  <c r="AX7" i="54"/>
  <c r="J97" i="27"/>
  <c r="N11" i="54"/>
  <c r="N27" i="54"/>
  <c r="K9" i="12"/>
  <c r="N38" i="21"/>
  <c r="N54" i="21"/>
  <c r="L6" i="25"/>
  <c r="L5" i="25"/>
  <c r="O66" i="21"/>
  <c r="H19" i="34"/>
  <c r="J45" i="12"/>
  <c r="J35" i="13"/>
  <c r="Q80" i="21"/>
  <c r="P52" i="21"/>
  <c r="P108" i="21"/>
  <c r="BB108" i="21"/>
  <c r="P25" i="54"/>
  <c r="BB25" i="21"/>
  <c r="R70" i="35"/>
  <c r="T4" i="33"/>
  <c r="R178" i="35"/>
  <c r="R15" i="27"/>
  <c r="R15" i="25"/>
  <c r="R2" i="11"/>
  <c r="R191" i="27"/>
  <c r="R151" i="35"/>
  <c r="T49" i="33"/>
  <c r="Q15" i="28"/>
  <c r="W24" i="31"/>
  <c r="R60" i="34"/>
  <c r="R83" i="34"/>
  <c r="R106" i="34"/>
  <c r="Q33" i="28"/>
  <c r="T85" i="54"/>
  <c r="Q2" i="12"/>
  <c r="R37" i="34"/>
  <c r="U28" i="32"/>
  <c r="U52" i="32"/>
  <c r="W68" i="31"/>
  <c r="R77" i="27"/>
  <c r="R175" i="34"/>
  <c r="T26" i="33"/>
  <c r="R152" i="34"/>
  <c r="T72" i="33"/>
  <c r="Q7" i="37"/>
  <c r="R25" i="25"/>
  <c r="T2" i="21"/>
  <c r="R3" i="25"/>
  <c r="T85" i="21"/>
  <c r="W90" i="31"/>
  <c r="R35" i="25"/>
  <c r="R129" i="34"/>
  <c r="R198" i="34"/>
  <c r="R97" i="35"/>
  <c r="R2" i="24"/>
  <c r="V11" i="17"/>
  <c r="R14" i="34"/>
  <c r="T2" i="54"/>
  <c r="T2" i="55"/>
  <c r="W2" i="31"/>
  <c r="Q52" i="28"/>
  <c r="R221" i="34"/>
  <c r="U4" i="32"/>
  <c r="U76" i="32"/>
  <c r="U100" i="32"/>
  <c r="R259" i="35"/>
  <c r="U3" i="44"/>
  <c r="U31" i="44"/>
  <c r="T57" i="21"/>
  <c r="R232" i="35"/>
  <c r="T29" i="54"/>
  <c r="R124" i="35"/>
  <c r="T29" i="21"/>
  <c r="R16" i="35"/>
  <c r="R43" i="35"/>
  <c r="R39" i="25"/>
  <c r="R24" i="59"/>
  <c r="U123" i="32"/>
  <c r="T57" i="54"/>
  <c r="R7" i="59"/>
  <c r="R205" i="35"/>
  <c r="W46" i="31"/>
  <c r="Q55" i="11"/>
  <c r="R6" i="58"/>
  <c r="Q7" i="36"/>
  <c r="S73" i="54"/>
  <c r="P136" i="32"/>
  <c r="K41" i="11"/>
  <c r="D33" i="24"/>
  <c r="E33" i="24"/>
  <c r="E60" i="24"/>
  <c r="D29" i="24"/>
  <c r="J198" i="27"/>
  <c r="I42" i="11"/>
  <c r="I40" i="11"/>
  <c r="I24" i="13"/>
  <c r="I23" i="13"/>
  <c r="I22" i="13"/>
  <c r="I41" i="12"/>
  <c r="Q40" i="44"/>
  <c r="O11" i="21"/>
  <c r="O27" i="21"/>
  <c r="L4" i="12"/>
  <c r="O11" i="55"/>
  <c r="O37" i="55"/>
  <c r="O63" i="55"/>
  <c r="O89" i="55"/>
  <c r="G44" i="11"/>
  <c r="G39" i="11"/>
  <c r="R61" i="34"/>
  <c r="P48" i="54"/>
  <c r="BB48" i="54"/>
  <c r="BB21" i="54"/>
  <c r="S54" i="55"/>
  <c r="S80" i="55"/>
  <c r="S28" i="55"/>
  <c r="R3" i="45"/>
  <c r="P2" i="13"/>
  <c r="BB19" i="54"/>
  <c r="N41" i="21"/>
  <c r="O69" i="21"/>
  <c r="O82" i="21"/>
  <c r="L9" i="11"/>
  <c r="N14" i="54"/>
  <c r="X20" i="21"/>
  <c r="X20" i="55"/>
  <c r="X46" i="55"/>
  <c r="X72" i="55"/>
  <c r="Z49" i="44"/>
  <c r="N71" i="35"/>
  <c r="M78" i="32"/>
  <c r="AW34" i="54"/>
  <c r="AX62" i="54"/>
  <c r="AW90" i="54"/>
  <c r="H4" i="13"/>
  <c r="H31" i="13"/>
  <c r="H39" i="12"/>
  <c r="H20" i="37"/>
  <c r="H29" i="37"/>
  <c r="I77" i="11"/>
  <c r="BE90" i="33"/>
  <c r="U109" i="54"/>
  <c r="K79" i="32"/>
  <c r="J119" i="32"/>
  <c r="AT16" i="21"/>
  <c r="AT16" i="55"/>
  <c r="AT42" i="55"/>
  <c r="AT68" i="55"/>
  <c r="AT94" i="55"/>
  <c r="AV45" i="44"/>
  <c r="W75" i="54"/>
  <c r="V47" i="54"/>
  <c r="V103" i="54"/>
  <c r="I333" i="35"/>
  <c r="I334" i="35"/>
  <c r="I161" i="35"/>
  <c r="I337" i="35"/>
  <c r="P23" i="54"/>
  <c r="P106" i="21"/>
  <c r="BB106" i="21"/>
  <c r="P50" i="21"/>
  <c r="Q78" i="21"/>
  <c r="O52" i="54"/>
  <c r="O108" i="54"/>
  <c r="P80" i="54"/>
  <c r="BB80" i="54"/>
  <c r="I200" i="27"/>
  <c r="H46" i="11"/>
  <c r="H36" i="12"/>
  <c r="Q91" i="21"/>
  <c r="R12" i="55"/>
  <c r="R38" i="55"/>
  <c r="R64" i="55"/>
  <c r="R90" i="55"/>
  <c r="R12" i="21"/>
  <c r="T41" i="44"/>
  <c r="G5" i="13"/>
  <c r="G35" i="12"/>
  <c r="U49" i="54"/>
  <c r="U105" i="54"/>
  <c r="V77" i="54"/>
  <c r="O31" i="21"/>
  <c r="O4" i="54"/>
  <c r="O87" i="21"/>
  <c r="F17" i="25"/>
  <c r="F18" i="25"/>
  <c r="G22" i="25"/>
  <c r="G40" i="25"/>
  <c r="G17" i="24"/>
  <c r="L93" i="55"/>
  <c r="K105" i="55"/>
  <c r="H6" i="12"/>
  <c r="T44" i="54"/>
  <c r="U72" i="54"/>
  <c r="M27" i="54"/>
  <c r="J9" i="12"/>
  <c r="BC76" i="33"/>
  <c r="D6" i="13"/>
  <c r="S33" i="54"/>
  <c r="T61" i="54"/>
  <c r="P78" i="54"/>
  <c r="BB78" i="54"/>
  <c r="O106" i="54"/>
  <c r="O50" i="54"/>
  <c r="BB23" i="54"/>
  <c r="Q104" i="21"/>
  <c r="Q21" i="54"/>
  <c r="Q48" i="21"/>
  <c r="R76" i="21"/>
  <c r="Q58" i="54"/>
  <c r="S5" i="54"/>
  <c r="S32" i="21"/>
  <c r="S88" i="21"/>
  <c r="AE87" i="33"/>
  <c r="AF87" i="33"/>
  <c r="AG87" i="33"/>
  <c r="AH87" i="33"/>
  <c r="AI87" i="33"/>
  <c r="AJ87" i="33"/>
  <c r="AK87" i="33"/>
  <c r="AL87" i="33"/>
  <c r="AM87" i="33"/>
  <c r="AN87" i="33"/>
  <c r="AO87" i="33"/>
  <c r="BD88" i="33"/>
  <c r="AP81" i="33"/>
  <c r="AQ81" i="33"/>
  <c r="AR81" i="33"/>
  <c r="AS81" i="33"/>
  <c r="AT81" i="33"/>
  <c r="AU81" i="33"/>
  <c r="AV81" i="33"/>
  <c r="AW81" i="33"/>
  <c r="AX81" i="33"/>
  <c r="AY81" i="33"/>
  <c r="AZ81" i="33"/>
  <c r="AD80" i="33"/>
  <c r="AE80" i="33"/>
  <c r="AF80" i="33"/>
  <c r="AG80" i="33"/>
  <c r="AH80" i="33"/>
  <c r="AI80" i="33"/>
  <c r="AJ80" i="33"/>
  <c r="AK80" i="33"/>
  <c r="AL80" i="33"/>
  <c r="AM80" i="33"/>
  <c r="AN80" i="33"/>
  <c r="AO80" i="33"/>
  <c r="H322" i="35"/>
  <c r="H134" i="35"/>
  <c r="H326" i="35"/>
  <c r="H392" i="35"/>
  <c r="H18" i="24"/>
  <c r="BD84" i="33"/>
  <c r="AD84" i="33"/>
  <c r="AE84" i="33"/>
  <c r="AF84" i="33"/>
  <c r="AG84" i="33"/>
  <c r="AH84" i="33"/>
  <c r="AI84" i="33"/>
  <c r="AJ84" i="33"/>
  <c r="AK84" i="33"/>
  <c r="AL84" i="33"/>
  <c r="AM84" i="33"/>
  <c r="AN84" i="33"/>
  <c r="AO84" i="33"/>
  <c r="K365" i="35"/>
  <c r="K239" i="35"/>
  <c r="K237" i="35"/>
  <c r="K238" i="35"/>
  <c r="K240" i="35"/>
  <c r="K364" i="35"/>
  <c r="K363" i="35"/>
  <c r="I377" i="35"/>
  <c r="I381" i="35"/>
  <c r="I269" i="35"/>
  <c r="BD83" i="33"/>
  <c r="N209" i="35"/>
  <c r="M214" i="35"/>
  <c r="AZ85" i="55"/>
  <c r="BE85" i="55"/>
  <c r="O158" i="34"/>
  <c r="O156" i="34"/>
  <c r="O157" i="34"/>
  <c r="O159" i="34"/>
  <c r="P155" i="34"/>
  <c r="P66" i="34"/>
  <c r="P64" i="34"/>
  <c r="P65" i="34"/>
  <c r="P67" i="34"/>
  <c r="Q63" i="34"/>
  <c r="P89" i="34"/>
  <c r="P87" i="34"/>
  <c r="P88" i="34"/>
  <c r="P90" i="34"/>
  <c r="Q86" i="34"/>
  <c r="L236" i="35"/>
  <c r="K241" i="35"/>
  <c r="BB82" i="55"/>
  <c r="P133" i="34"/>
  <c r="P134" i="34"/>
  <c r="P136" i="34"/>
  <c r="Q132" i="34"/>
  <c r="P135" i="34"/>
  <c r="I133" i="35"/>
  <c r="J128" i="35"/>
  <c r="J268" i="35"/>
  <c r="K263" i="35"/>
  <c r="P181" i="34"/>
  <c r="P179" i="34"/>
  <c r="P180" i="34"/>
  <c r="P182" i="34"/>
  <c r="Q178" i="34"/>
  <c r="P227" i="34"/>
  <c r="P225" i="34"/>
  <c r="P226" i="34"/>
  <c r="P228" i="34"/>
  <c r="Q224" i="34"/>
  <c r="AP87" i="33"/>
  <c r="AQ87" i="33"/>
  <c r="AR87" i="33"/>
  <c r="AS87" i="33"/>
  <c r="AT87" i="33"/>
  <c r="AU87" i="33"/>
  <c r="AV87" i="33"/>
  <c r="AW87" i="33"/>
  <c r="AX87" i="33"/>
  <c r="AY87" i="33"/>
  <c r="AZ87" i="33"/>
  <c r="Y104" i="55"/>
  <c r="Q112" i="34"/>
  <c r="Q110" i="34"/>
  <c r="Q111" i="34"/>
  <c r="Q113" i="34"/>
  <c r="R109" i="34"/>
  <c r="K61" i="11"/>
  <c r="K12" i="13"/>
  <c r="O204" i="34"/>
  <c r="O202" i="34"/>
  <c r="O203" i="34"/>
  <c r="O205" i="34"/>
  <c r="X20" i="54"/>
  <c r="Y75" i="21"/>
  <c r="X47" i="21"/>
  <c r="X103" i="21"/>
  <c r="S3" i="45"/>
  <c r="Q2" i="13"/>
  <c r="R25" i="55"/>
  <c r="R51" i="55"/>
  <c r="R77" i="55"/>
  <c r="R103" i="55"/>
  <c r="T54" i="44"/>
  <c r="R25" i="21"/>
  <c r="P57" i="32"/>
  <c r="O142" i="32"/>
  <c r="K47" i="11"/>
  <c r="F33" i="24"/>
  <c r="H43" i="34"/>
  <c r="H237" i="34"/>
  <c r="G51" i="12"/>
  <c r="H234" i="34"/>
  <c r="H19" i="24"/>
  <c r="T60" i="54"/>
  <c r="S32" i="54"/>
  <c r="S88" i="54"/>
  <c r="Q48" i="54"/>
  <c r="O31" i="54"/>
  <c r="O87" i="54"/>
  <c r="P59" i="54"/>
  <c r="Y20" i="21"/>
  <c r="Y20" i="55"/>
  <c r="Y46" i="55"/>
  <c r="Y72" i="55"/>
  <c r="AA49" i="44"/>
  <c r="I378" i="35"/>
  <c r="AP84" i="33"/>
  <c r="AQ84" i="33"/>
  <c r="AR84" i="33"/>
  <c r="AS84" i="33"/>
  <c r="AT84" i="33"/>
  <c r="AU84" i="33"/>
  <c r="AV84" i="33"/>
  <c r="AW84" i="33"/>
  <c r="AX84" i="33"/>
  <c r="AY84" i="33"/>
  <c r="AZ84" i="33"/>
  <c r="H323" i="35"/>
  <c r="H388" i="35"/>
  <c r="H389" i="35"/>
  <c r="BE81" i="33"/>
  <c r="T60" i="21"/>
  <c r="H23" i="11"/>
  <c r="H22" i="11"/>
  <c r="I5" i="12"/>
  <c r="H7" i="12"/>
  <c r="H11" i="12"/>
  <c r="AU16" i="55"/>
  <c r="AU42" i="55"/>
  <c r="AU68" i="55"/>
  <c r="AU94" i="55"/>
  <c r="AW45" i="44"/>
  <c r="AU16" i="21"/>
  <c r="K103" i="32"/>
  <c r="K95" i="32"/>
  <c r="K148" i="32"/>
  <c r="G9" i="36"/>
  <c r="M102" i="32"/>
  <c r="N97" i="21"/>
  <c r="Q76" i="54"/>
  <c r="R40" i="44"/>
  <c r="P11" i="21"/>
  <c r="P11" i="55"/>
  <c r="P37" i="55"/>
  <c r="P63" i="55"/>
  <c r="P89" i="55"/>
  <c r="C5" i="11"/>
  <c r="C53" i="11"/>
  <c r="C58" i="11"/>
  <c r="C57" i="11"/>
  <c r="D139" i="27"/>
  <c r="T54" i="55"/>
  <c r="T28" i="55"/>
  <c r="T80" i="55"/>
  <c r="Y26" i="21"/>
  <c r="Y26" i="55"/>
  <c r="Y52" i="55"/>
  <c r="Y78" i="55"/>
  <c r="AA55" i="44"/>
  <c r="Q107" i="21"/>
  <c r="Q74" i="54"/>
  <c r="L158" i="27"/>
  <c r="L159" i="27"/>
  <c r="M157" i="27"/>
  <c r="L197" i="27"/>
  <c r="S101" i="54"/>
  <c r="BE77" i="33"/>
  <c r="AP77" i="33"/>
  <c r="AQ77" i="33"/>
  <c r="AR77" i="33"/>
  <c r="AS77" i="33"/>
  <c r="AT77" i="33"/>
  <c r="AU77" i="33"/>
  <c r="AV77" i="33"/>
  <c r="AW77" i="33"/>
  <c r="AX77" i="33"/>
  <c r="AY77" i="33"/>
  <c r="AZ77" i="33"/>
  <c r="I385" i="35"/>
  <c r="BE88" i="33"/>
  <c r="AC177" i="27"/>
  <c r="R74" i="21"/>
  <c r="I45" i="11"/>
  <c r="M145" i="32"/>
  <c r="I37" i="12"/>
  <c r="Q13" i="54"/>
  <c r="Q40" i="21"/>
  <c r="Q96" i="21"/>
  <c r="R68" i="21"/>
  <c r="E58" i="12"/>
  <c r="E89" i="11"/>
  <c r="E10" i="36"/>
  <c r="H3" i="12"/>
  <c r="H11" i="37"/>
  <c r="H9" i="37"/>
  <c r="T3" i="55"/>
  <c r="T29" i="55"/>
  <c r="T55" i="55"/>
  <c r="V32" i="44"/>
  <c r="T3" i="21"/>
  <c r="J200" i="27"/>
  <c r="I46" i="11"/>
  <c r="I36" i="12"/>
  <c r="S63" i="21"/>
  <c r="W47" i="54"/>
  <c r="W103" i="54"/>
  <c r="X39" i="44"/>
  <c r="V10" i="21"/>
  <c r="V10" i="55"/>
  <c r="V36" i="55"/>
  <c r="V62" i="55"/>
  <c r="V88" i="55"/>
  <c r="S56" i="32"/>
  <c r="R132" i="32"/>
  <c r="N37" i="11"/>
  <c r="F76" i="11"/>
  <c r="G240" i="34"/>
  <c r="E15" i="11"/>
  <c r="E14" i="11"/>
  <c r="E8" i="11"/>
  <c r="E67" i="11"/>
  <c r="G36" i="25"/>
  <c r="U73" i="54"/>
  <c r="T45" i="54"/>
  <c r="T101" i="54"/>
  <c r="B34" i="15"/>
  <c r="B32" i="15"/>
  <c r="B27" i="15"/>
  <c r="M32" i="11"/>
  <c r="P95" i="54"/>
  <c r="BB95" i="54"/>
  <c r="T8" i="21"/>
  <c r="T8" i="55"/>
  <c r="T34" i="55"/>
  <c r="T60" i="55"/>
  <c r="T86" i="55"/>
  <c r="V37" i="44"/>
  <c r="V6" i="55"/>
  <c r="V32" i="55"/>
  <c r="V58" i="55"/>
  <c r="V84" i="55"/>
  <c r="X35" i="44"/>
  <c r="V6" i="21"/>
  <c r="U100" i="21"/>
  <c r="AT71" i="21"/>
  <c r="AU98" i="21"/>
  <c r="X77" i="21"/>
  <c r="W22" i="54"/>
  <c r="W49" i="21"/>
  <c r="W105" i="21"/>
  <c r="U65" i="21"/>
  <c r="AZ7" i="21"/>
  <c r="AZ7" i="55"/>
  <c r="AZ33" i="55"/>
  <c r="AZ59" i="55"/>
  <c r="W109" i="21"/>
  <c r="BE86" i="33"/>
  <c r="V73" i="33"/>
  <c r="U5" i="21"/>
  <c r="U5" i="55"/>
  <c r="U31" i="55"/>
  <c r="U57" i="55"/>
  <c r="W34" i="44"/>
  <c r="Q79" i="54"/>
  <c r="AP76" i="33"/>
  <c r="AQ76" i="33"/>
  <c r="AR76" i="33"/>
  <c r="AS76" i="33"/>
  <c r="AT76" i="33"/>
  <c r="AU76" i="33"/>
  <c r="AV76" i="33"/>
  <c r="AW76" i="33"/>
  <c r="AX76" i="33"/>
  <c r="AY76" i="33"/>
  <c r="AZ76" i="33"/>
  <c r="AT98" i="54"/>
  <c r="T89" i="54"/>
  <c r="T33" i="54"/>
  <c r="U61" i="54"/>
  <c r="BD89" i="33"/>
  <c r="P33" i="11"/>
  <c r="U128" i="32"/>
  <c r="O96" i="54"/>
  <c r="I289" i="35"/>
  <c r="I290" i="35"/>
  <c r="I293" i="35"/>
  <c r="I53" i="35"/>
  <c r="J299" i="35"/>
  <c r="J77" i="35"/>
  <c r="J298" i="35"/>
  <c r="J75" i="35"/>
  <c r="J76" i="35"/>
  <c r="J78" i="35"/>
  <c r="J297" i="35"/>
  <c r="BD79" i="33"/>
  <c r="U41" i="44"/>
  <c r="S12" i="55"/>
  <c r="S38" i="55"/>
  <c r="S64" i="55"/>
  <c r="S90" i="55"/>
  <c r="S12" i="21"/>
  <c r="O66" i="54"/>
  <c r="N38" i="54"/>
  <c r="N94" i="54"/>
  <c r="N110" i="54"/>
  <c r="L15" i="24"/>
  <c r="AP85" i="33"/>
  <c r="AQ85" i="33"/>
  <c r="AR85" i="33"/>
  <c r="AS85" i="33"/>
  <c r="AT85" i="33"/>
  <c r="AU85" i="33"/>
  <c r="AV85" i="33"/>
  <c r="AW85" i="33"/>
  <c r="AX85" i="33"/>
  <c r="AY85" i="33"/>
  <c r="AZ85" i="33"/>
  <c r="O55" i="32"/>
  <c r="N140" i="32"/>
  <c r="N72" i="32"/>
  <c r="U45" i="21"/>
  <c r="V73" i="21"/>
  <c r="U18" i="54"/>
  <c r="U101" i="21"/>
  <c r="AI54" i="32"/>
  <c r="C40" i="13"/>
  <c r="C46" i="13"/>
  <c r="C50" i="13"/>
  <c r="C51" i="13"/>
  <c r="U53" i="44"/>
  <c r="S24" i="55"/>
  <c r="S50" i="55"/>
  <c r="S76" i="55"/>
  <c r="S24" i="21"/>
  <c r="U44" i="54"/>
  <c r="V72" i="54"/>
  <c r="U100" i="54"/>
  <c r="X22" i="55"/>
  <c r="X48" i="55"/>
  <c r="X74" i="55"/>
  <c r="X100" i="55"/>
  <c r="X22" i="21"/>
  <c r="Z51" i="44"/>
  <c r="AY34" i="21"/>
  <c r="AZ62" i="21"/>
  <c r="BE62" i="21"/>
  <c r="AY7" i="54"/>
  <c r="AU222" i="34"/>
  <c r="AB101" i="32"/>
  <c r="R48" i="21"/>
  <c r="S76" i="21"/>
  <c r="R21" i="54"/>
  <c r="S74" i="21"/>
  <c r="R19" i="54"/>
  <c r="R46" i="21"/>
  <c r="R102" i="21"/>
  <c r="AD91" i="33"/>
  <c r="AE91" i="33"/>
  <c r="AF91" i="33"/>
  <c r="AG91" i="33"/>
  <c r="AH91" i="33"/>
  <c r="AI91" i="33"/>
  <c r="AJ91" i="33"/>
  <c r="AK91" i="33"/>
  <c r="AL91" i="33"/>
  <c r="AM91" i="33"/>
  <c r="AN91" i="33"/>
  <c r="AO91" i="33"/>
  <c r="S78" i="33"/>
  <c r="R92" i="33"/>
  <c r="P16" i="24"/>
  <c r="W77" i="54"/>
  <c r="V49" i="54"/>
  <c r="V105" i="54"/>
  <c r="J288" i="35"/>
  <c r="J50" i="35"/>
  <c r="J48" i="35"/>
  <c r="J49" i="35"/>
  <c r="J51" i="35"/>
  <c r="J286" i="35"/>
  <c r="J287" i="35"/>
  <c r="I300" i="35"/>
  <c r="I301" i="35"/>
  <c r="I304" i="35"/>
  <c r="I80" i="35"/>
  <c r="S102" i="55"/>
  <c r="Y98" i="55"/>
  <c r="K23" i="35"/>
  <c r="K275" i="35"/>
  <c r="K277" i="35"/>
  <c r="K21" i="35"/>
  <c r="K22" i="35"/>
  <c r="K24" i="35"/>
  <c r="K276" i="35"/>
  <c r="W95" i="55"/>
  <c r="BD80" i="33"/>
  <c r="I15" i="13"/>
  <c r="S89" i="54"/>
  <c r="T100" i="54"/>
  <c r="F19" i="25"/>
  <c r="P59" i="21"/>
  <c r="P87" i="21"/>
  <c r="R39" i="21"/>
  <c r="R95" i="21"/>
  <c r="S67" i="21"/>
  <c r="R12" i="54"/>
  <c r="H35" i="12"/>
  <c r="H5" i="13"/>
  <c r="P106" i="54"/>
  <c r="BB106" i="54"/>
  <c r="P50" i="54"/>
  <c r="BB50" i="54"/>
  <c r="AT99" i="21"/>
  <c r="AT43" i="21"/>
  <c r="AU71" i="21"/>
  <c r="AT16" i="54"/>
  <c r="O71" i="35"/>
  <c r="P104" i="54"/>
  <c r="BB104" i="54"/>
  <c r="P52" i="54"/>
  <c r="BB52" i="54"/>
  <c r="BB25" i="54"/>
  <c r="N94" i="21"/>
  <c r="N110" i="21"/>
  <c r="L4" i="24"/>
  <c r="P31" i="21"/>
  <c r="P4" i="54"/>
  <c r="Q59" i="21"/>
  <c r="BB4" i="21"/>
  <c r="Q51" i="54"/>
  <c r="R79" i="54"/>
  <c r="K342" i="35"/>
  <c r="K341" i="35"/>
  <c r="K343" i="35"/>
  <c r="K185" i="35"/>
  <c r="K183" i="35"/>
  <c r="K184" i="35"/>
  <c r="K186" i="35"/>
  <c r="O41" i="21"/>
  <c r="O97" i="21"/>
  <c r="O14" i="54"/>
  <c r="P69" i="21"/>
  <c r="BB69" i="21"/>
  <c r="R80" i="21"/>
  <c r="Q52" i="21"/>
  <c r="Q108" i="21"/>
  <c r="Q25" i="54"/>
  <c r="K198" i="27"/>
  <c r="J42" i="11"/>
  <c r="J40" i="11"/>
  <c r="J41" i="12"/>
  <c r="T73" i="54"/>
  <c r="AD82" i="33"/>
  <c r="AE82" i="33"/>
  <c r="AF82" i="33"/>
  <c r="AG82" i="33"/>
  <c r="AH82" i="33"/>
  <c r="AI82" i="33"/>
  <c r="AJ82" i="33"/>
  <c r="AK82" i="33"/>
  <c r="AL82" i="33"/>
  <c r="AM82" i="33"/>
  <c r="AN82" i="33"/>
  <c r="AO82" i="33"/>
  <c r="B36" i="15"/>
  <c r="B35" i="15"/>
  <c r="M35" i="11"/>
  <c r="Q46" i="54"/>
  <c r="R74" i="54"/>
  <c r="Q102" i="54"/>
  <c r="R13" i="55"/>
  <c r="R39" i="55"/>
  <c r="R65" i="55"/>
  <c r="R91" i="55"/>
  <c r="T42" i="44"/>
  <c r="R13" i="21"/>
  <c r="M54" i="54"/>
  <c r="K12" i="25"/>
  <c r="K8" i="25"/>
  <c r="V18" i="55"/>
  <c r="V44" i="55"/>
  <c r="V70" i="55"/>
  <c r="V96" i="55"/>
  <c r="X47" i="44"/>
  <c r="V18" i="21"/>
  <c r="G43" i="12"/>
  <c r="R58" i="54"/>
  <c r="Y46" i="44"/>
  <c r="W17" i="21"/>
  <c r="W17" i="55"/>
  <c r="W43" i="55"/>
  <c r="W69" i="55"/>
  <c r="N54" i="54"/>
  <c r="L12" i="25"/>
  <c r="L8" i="25"/>
  <c r="L4" i="25"/>
  <c r="L16" i="25"/>
  <c r="AV98" i="21"/>
  <c r="AV15" i="54"/>
  <c r="AV42" i="21"/>
  <c r="AW70" i="21"/>
  <c r="J77" i="11"/>
  <c r="AC41" i="13"/>
  <c r="AD82" i="11"/>
  <c r="Q39" i="54"/>
  <c r="Q95" i="54"/>
  <c r="R67" i="54"/>
  <c r="E88" i="11"/>
  <c r="D81" i="11"/>
  <c r="D44" i="13"/>
  <c r="D40" i="13"/>
  <c r="R24" i="54"/>
  <c r="R51" i="21"/>
  <c r="R107" i="21"/>
  <c r="S79" i="21"/>
  <c r="L205" i="27"/>
  <c r="M183" i="27"/>
  <c r="Q199" i="34"/>
  <c r="P201" i="34"/>
  <c r="AS43" i="54"/>
  <c r="AT71" i="54"/>
  <c r="AS99" i="54"/>
  <c r="E29" i="24"/>
  <c r="F29" i="24"/>
  <c r="J106" i="35"/>
  <c r="K101" i="35"/>
  <c r="L202" i="27"/>
  <c r="M180" i="27"/>
  <c r="W109" i="54"/>
  <c r="X81" i="54"/>
  <c r="W53" i="54"/>
  <c r="U83" i="55"/>
  <c r="P107" i="54"/>
  <c r="BB107" i="54"/>
  <c r="N36" i="11"/>
  <c r="R144" i="32"/>
  <c r="U50" i="44"/>
  <c r="S21" i="21"/>
  <c r="S21" i="55"/>
  <c r="S47" i="55"/>
  <c r="S73" i="55"/>
  <c r="S99" i="55"/>
  <c r="S19" i="55"/>
  <c r="S45" i="55"/>
  <c r="S71" i="55"/>
  <c r="U48" i="44"/>
  <c r="S19" i="21"/>
  <c r="BD87" i="33"/>
  <c r="J278" i="35"/>
  <c r="J279" i="35"/>
  <c r="J282" i="35"/>
  <c r="J26" i="35"/>
  <c r="BE80" i="33"/>
  <c r="AP80" i="33"/>
  <c r="AQ80" i="33"/>
  <c r="AR80" i="33"/>
  <c r="AS80" i="33"/>
  <c r="AT80" i="33"/>
  <c r="AU80" i="33"/>
  <c r="AV80" i="33"/>
  <c r="AW80" i="33"/>
  <c r="AX80" i="33"/>
  <c r="AY80" i="33"/>
  <c r="AZ80" i="33"/>
  <c r="M93" i="55"/>
  <c r="L105" i="55"/>
  <c r="I6" i="12"/>
  <c r="I4" i="13"/>
  <c r="I31" i="13"/>
  <c r="I39" i="12"/>
  <c r="I20" i="37"/>
  <c r="I29" i="37"/>
  <c r="H21" i="34"/>
  <c r="H17" i="13"/>
  <c r="R84" i="34"/>
  <c r="T52" i="44"/>
  <c r="R23" i="21"/>
  <c r="R23" i="55"/>
  <c r="R49" i="55"/>
  <c r="R75" i="55"/>
  <c r="R101" i="55"/>
  <c r="V44" i="21"/>
  <c r="W72" i="21"/>
  <c r="V17" i="54"/>
  <c r="U124" i="32"/>
  <c r="P29" i="11"/>
  <c r="P28" i="11"/>
  <c r="P40" i="54"/>
  <c r="BB40" i="54"/>
  <c r="BB13" i="54"/>
  <c r="S58" i="54"/>
  <c r="R30" i="54"/>
  <c r="J65" i="11"/>
  <c r="J15" i="13"/>
  <c r="J12" i="11"/>
  <c r="J11" i="11"/>
  <c r="K4" i="25"/>
  <c r="K16" i="25"/>
  <c r="G11" i="24"/>
  <c r="K13" i="17"/>
  <c r="N41" i="54"/>
  <c r="O69" i="54"/>
  <c r="N97" i="54"/>
  <c r="S61" i="34"/>
  <c r="O38" i="21"/>
  <c r="O54" i="21"/>
  <c r="M6" i="25"/>
  <c r="M5" i="25"/>
  <c r="O11" i="54"/>
  <c r="O94" i="21"/>
  <c r="O110" i="21"/>
  <c r="M4" i="24"/>
  <c r="L41" i="11"/>
  <c r="Q136" i="32"/>
  <c r="S259" i="35"/>
  <c r="V4" i="32"/>
  <c r="V76" i="32"/>
  <c r="V100" i="32"/>
  <c r="S151" i="35"/>
  <c r="S25" i="25"/>
  <c r="S198" i="34"/>
  <c r="X68" i="31"/>
  <c r="S16" i="35"/>
  <c r="S60" i="34"/>
  <c r="S77" i="27"/>
  <c r="S191" i="27"/>
  <c r="V28" i="32"/>
  <c r="V52" i="32"/>
  <c r="U49" i="33"/>
  <c r="V3" i="44"/>
  <c r="V31" i="44"/>
  <c r="R52" i="28"/>
  <c r="S152" i="34"/>
  <c r="S124" i="35"/>
  <c r="S37" i="34"/>
  <c r="S70" i="35"/>
  <c r="S39" i="25"/>
  <c r="S2" i="11"/>
  <c r="S35" i="25"/>
  <c r="X24" i="31"/>
  <c r="S3" i="25"/>
  <c r="U57" i="21"/>
  <c r="S205" i="35"/>
  <c r="U2" i="54"/>
  <c r="U2" i="55"/>
  <c r="S232" i="35"/>
  <c r="S97" i="35"/>
  <c r="S14" i="34"/>
  <c r="S83" i="34"/>
  <c r="S106" i="34"/>
  <c r="U29" i="21"/>
  <c r="U72" i="33"/>
  <c r="U29" i="54"/>
  <c r="S178" i="35"/>
  <c r="S221" i="34"/>
  <c r="X90" i="31"/>
  <c r="S15" i="27"/>
  <c r="S7" i="59"/>
  <c r="R33" i="28"/>
  <c r="V123" i="32"/>
  <c r="U26" i="33"/>
  <c r="R7" i="37"/>
  <c r="S2" i="24"/>
  <c r="W11" i="17"/>
  <c r="U57" i="54"/>
  <c r="S6" i="58"/>
  <c r="X46" i="31"/>
  <c r="R7" i="36"/>
  <c r="U85" i="21"/>
  <c r="S175" i="34"/>
  <c r="U85" i="54"/>
  <c r="R15" i="28"/>
  <c r="S15" i="25"/>
  <c r="R55" i="11"/>
  <c r="S43" i="35"/>
  <c r="U4" i="33"/>
  <c r="S24" i="59"/>
  <c r="R2" i="12"/>
  <c r="X2" i="31"/>
  <c r="S129" i="34"/>
  <c r="U2" i="21"/>
  <c r="AX34" i="54"/>
  <c r="AY62" i="54"/>
  <c r="AX90" i="54"/>
  <c r="X53" i="21"/>
  <c r="Y81" i="21"/>
  <c r="X109" i="21"/>
  <c r="X26" i="54"/>
  <c r="S33" i="44"/>
  <c r="Q4" i="55"/>
  <c r="Q30" i="55"/>
  <c r="Q56" i="55"/>
  <c r="Q82" i="55"/>
  <c r="Q4" i="21"/>
  <c r="H27" i="25"/>
  <c r="H28" i="25"/>
  <c r="J32" i="25"/>
  <c r="S33" i="27"/>
  <c r="R34" i="27"/>
  <c r="J344" i="35"/>
  <c r="J345" i="35"/>
  <c r="J188" i="35"/>
  <c r="J348" i="35"/>
  <c r="P102" i="54"/>
  <c r="BB102" i="54"/>
  <c r="P14" i="21"/>
  <c r="P14" i="55"/>
  <c r="P40" i="55"/>
  <c r="P66" i="55"/>
  <c r="P92" i="55"/>
  <c r="R43" i="44"/>
  <c r="Q125" i="35"/>
  <c r="BB86" i="54"/>
  <c r="H11" i="13"/>
  <c r="T58" i="21"/>
  <c r="S3" i="54"/>
  <c r="S86" i="21"/>
  <c r="S30" i="21"/>
  <c r="T138" i="32"/>
  <c r="O43" i="11"/>
  <c r="L95" i="27"/>
  <c r="K96" i="27"/>
  <c r="K199" i="27"/>
  <c r="Q23" i="54"/>
  <c r="R78" i="21"/>
  <c r="Q50" i="21"/>
  <c r="Q106" i="21"/>
  <c r="K155" i="35"/>
  <c r="J160" i="35"/>
  <c r="R35" i="54"/>
  <c r="S63" i="54"/>
  <c r="O82" i="54"/>
  <c r="L62" i="11"/>
  <c r="T17" i="35"/>
  <c r="AW15" i="21"/>
  <c r="AW15" i="55"/>
  <c r="AW41" i="55"/>
  <c r="AW67" i="55"/>
  <c r="AY44" i="44"/>
  <c r="M112" i="27"/>
  <c r="L195" i="27"/>
  <c r="K78" i="11"/>
  <c r="S97" i="55"/>
  <c r="U10" i="54"/>
  <c r="U37" i="21"/>
  <c r="V65" i="21"/>
  <c r="U93" i="21"/>
  <c r="R81" i="55"/>
  <c r="R153" i="34"/>
  <c r="D66" i="11"/>
  <c r="D60" i="11"/>
  <c r="D10" i="13"/>
  <c r="L9" i="13"/>
  <c r="K9" i="13"/>
  <c r="N34" i="11"/>
  <c r="N32" i="11"/>
  <c r="S129" i="32"/>
  <c r="S8" i="54"/>
  <c r="S35" i="21"/>
  <c r="T63" i="21"/>
  <c r="S91" i="21"/>
  <c r="U33" i="21"/>
  <c r="V61" i="21"/>
  <c r="U6" i="54"/>
  <c r="AU42" i="54"/>
  <c r="AU98" i="54"/>
  <c r="AV70" i="54"/>
  <c r="J61" i="11"/>
  <c r="J12" i="13"/>
  <c r="R88" i="54"/>
  <c r="T37" i="54"/>
  <c r="U65" i="54"/>
  <c r="T93" i="54"/>
  <c r="J64" i="11"/>
  <c r="J10" i="11"/>
  <c r="F58" i="12"/>
  <c r="F89" i="11"/>
  <c r="F10" i="36"/>
  <c r="T88" i="21"/>
  <c r="T5" i="54"/>
  <c r="T32" i="21"/>
  <c r="U60" i="21"/>
  <c r="T53" i="32"/>
  <c r="S131" i="32"/>
  <c r="Q35" i="27"/>
  <c r="AP89" i="33"/>
  <c r="AQ89" i="33"/>
  <c r="AR89" i="33"/>
  <c r="AS89" i="33"/>
  <c r="AT89" i="33"/>
  <c r="AU89" i="33"/>
  <c r="AV89" i="33"/>
  <c r="AW89" i="33"/>
  <c r="AX89" i="33"/>
  <c r="AY89" i="33"/>
  <c r="AZ89" i="33"/>
  <c r="BE79" i="33"/>
  <c r="AP79" i="33"/>
  <c r="AQ79" i="33"/>
  <c r="AR79" i="33"/>
  <c r="AS79" i="33"/>
  <c r="AT79" i="33"/>
  <c r="AU79" i="33"/>
  <c r="AV79" i="33"/>
  <c r="AW79" i="33"/>
  <c r="AX79" i="33"/>
  <c r="AY79" i="33"/>
  <c r="AZ79" i="33"/>
  <c r="N31" i="59"/>
  <c r="L79" i="11"/>
  <c r="L47" i="12"/>
  <c r="L45" i="12"/>
  <c r="L35" i="13"/>
  <c r="M33" i="59"/>
  <c r="BB59" i="54"/>
  <c r="BB89" i="55"/>
  <c r="R82" i="55"/>
  <c r="E5" i="11"/>
  <c r="E58" i="11"/>
  <c r="E57" i="11"/>
  <c r="F139" i="27"/>
  <c r="S91" i="55"/>
  <c r="Q89" i="34"/>
  <c r="Q87" i="34"/>
  <c r="Q88" i="34"/>
  <c r="Q90" i="34"/>
  <c r="R86" i="34"/>
  <c r="BB92" i="55"/>
  <c r="Q12" i="17"/>
  <c r="J52" i="35"/>
  <c r="K47" i="35"/>
  <c r="W88" i="55"/>
  <c r="R112" i="34"/>
  <c r="R110" i="34"/>
  <c r="R111" i="34"/>
  <c r="R113" i="34"/>
  <c r="S109" i="34"/>
  <c r="Q66" i="34"/>
  <c r="Q64" i="34"/>
  <c r="Q65" i="34"/>
  <c r="Q67" i="34"/>
  <c r="R63" i="34"/>
  <c r="L182" i="35"/>
  <c r="K187" i="35"/>
  <c r="Q227" i="34"/>
  <c r="Q225" i="34"/>
  <c r="Q226" i="34"/>
  <c r="Q228" i="34"/>
  <c r="R224" i="34"/>
  <c r="BB87" i="21"/>
  <c r="BB110" i="21"/>
  <c r="U86" i="55"/>
  <c r="U33" i="54"/>
  <c r="V61" i="54"/>
  <c r="S153" i="34"/>
  <c r="K65" i="11"/>
  <c r="K12" i="11"/>
  <c r="K11" i="11"/>
  <c r="W73" i="33"/>
  <c r="E66" i="11"/>
  <c r="E60" i="11"/>
  <c r="E10" i="13"/>
  <c r="E8" i="13"/>
  <c r="E20" i="13"/>
  <c r="E27" i="13"/>
  <c r="W10" i="55"/>
  <c r="W36" i="55"/>
  <c r="W62" i="55"/>
  <c r="Y39" i="44"/>
  <c r="W10" i="21"/>
  <c r="T30" i="21"/>
  <c r="U58" i="21"/>
  <c r="T3" i="54"/>
  <c r="T86" i="21"/>
  <c r="I44" i="11"/>
  <c r="I39" i="11"/>
  <c r="S40" i="44"/>
  <c r="Q11" i="21"/>
  <c r="Q11" i="55"/>
  <c r="Q37" i="55"/>
  <c r="Q63" i="55"/>
  <c r="Q89" i="55"/>
  <c r="L79" i="32"/>
  <c r="K119" i="32"/>
  <c r="Y20" i="54"/>
  <c r="Y47" i="21"/>
  <c r="Z75" i="21"/>
  <c r="Y103" i="21"/>
  <c r="U60" i="54"/>
  <c r="T32" i="54"/>
  <c r="T88" i="54"/>
  <c r="S81" i="55"/>
  <c r="K158" i="35"/>
  <c r="K156" i="35"/>
  <c r="K157" i="35"/>
  <c r="K159" i="35"/>
  <c r="K330" i="35"/>
  <c r="K332" i="35"/>
  <c r="K331" i="35"/>
  <c r="T33" i="44"/>
  <c r="R4" i="21"/>
  <c r="R4" i="55"/>
  <c r="R30" i="55"/>
  <c r="R56" i="55"/>
  <c r="R35" i="27"/>
  <c r="S35" i="27"/>
  <c r="D8" i="13"/>
  <c r="D20" i="13"/>
  <c r="D27" i="13"/>
  <c r="U37" i="54"/>
  <c r="V65" i="54"/>
  <c r="AX15" i="21"/>
  <c r="AZ44" i="44"/>
  <c r="AX15" i="55"/>
  <c r="AX41" i="55"/>
  <c r="AX67" i="55"/>
  <c r="U17" i="35"/>
  <c r="R91" i="54"/>
  <c r="Q50" i="54"/>
  <c r="R78" i="54"/>
  <c r="U138" i="32"/>
  <c r="P43" i="11"/>
  <c r="P14" i="54"/>
  <c r="P41" i="21"/>
  <c r="Q69" i="21"/>
  <c r="P97" i="21"/>
  <c r="BB97" i="21"/>
  <c r="BB14" i="21"/>
  <c r="H29" i="25"/>
  <c r="X53" i="54"/>
  <c r="X109" i="54"/>
  <c r="Y81" i="54"/>
  <c r="P66" i="21"/>
  <c r="BB66" i="21"/>
  <c r="K15" i="13"/>
  <c r="Q68" i="54"/>
  <c r="V124" i="32"/>
  <c r="Q29" i="11"/>
  <c r="Q28" i="11"/>
  <c r="V100" i="21"/>
  <c r="S23" i="21"/>
  <c r="S23" i="55"/>
  <c r="S49" i="55"/>
  <c r="S75" i="55"/>
  <c r="S101" i="55"/>
  <c r="U52" i="44"/>
  <c r="T19" i="21"/>
  <c r="T19" i="55"/>
  <c r="T45" i="55"/>
  <c r="T71" i="55"/>
  <c r="T97" i="55"/>
  <c r="V48" i="44"/>
  <c r="T21" i="55"/>
  <c r="T47" i="55"/>
  <c r="T73" i="55"/>
  <c r="T99" i="55"/>
  <c r="V50" i="44"/>
  <c r="T21" i="21"/>
  <c r="M205" i="27"/>
  <c r="N183" i="27"/>
  <c r="D46" i="13"/>
  <c r="D50" i="13"/>
  <c r="D51" i="13"/>
  <c r="AW70" i="54"/>
  <c r="AV98" i="54"/>
  <c r="AV42" i="54"/>
  <c r="Y47" i="44"/>
  <c r="W18" i="55"/>
  <c r="W44" i="55"/>
  <c r="W70" i="55"/>
  <c r="W96" i="55"/>
  <c r="W18" i="21"/>
  <c r="S13" i="55"/>
  <c r="S39" i="55"/>
  <c r="S65" i="55"/>
  <c r="U42" i="44"/>
  <c r="S13" i="21"/>
  <c r="J4" i="13"/>
  <c r="J31" i="13"/>
  <c r="J39" i="12"/>
  <c r="J20" i="37"/>
  <c r="J29" i="37"/>
  <c r="K97" i="27"/>
  <c r="P108" i="54"/>
  <c r="BB108" i="54"/>
  <c r="AT43" i="54"/>
  <c r="AU71" i="54"/>
  <c r="BD91" i="33"/>
  <c r="R104" i="21"/>
  <c r="AY90" i="21"/>
  <c r="Y22" i="55"/>
  <c r="Y48" i="55"/>
  <c r="Y74" i="55"/>
  <c r="Y100" i="55"/>
  <c r="AA51" i="44"/>
  <c r="Y22" i="21"/>
  <c r="AJ54" i="32"/>
  <c r="J79" i="35"/>
  <c r="K74" i="35"/>
  <c r="V128" i="32"/>
  <c r="Q33" i="11"/>
  <c r="BE76" i="33"/>
  <c r="U32" i="21"/>
  <c r="U88" i="21"/>
  <c r="U5" i="54"/>
  <c r="V60" i="21"/>
  <c r="U8" i="21"/>
  <c r="U8" i="55"/>
  <c r="U34" i="55"/>
  <c r="U60" i="55"/>
  <c r="W37" i="44"/>
  <c r="M27" i="11"/>
  <c r="F15" i="11"/>
  <c r="F14" i="11"/>
  <c r="F8" i="11"/>
  <c r="F67" i="11"/>
  <c r="F30" i="13"/>
  <c r="F75" i="11"/>
  <c r="V10" i="54"/>
  <c r="V37" i="21"/>
  <c r="W65" i="21"/>
  <c r="V93" i="21"/>
  <c r="X75" i="54"/>
  <c r="I35" i="12"/>
  <c r="I5" i="13"/>
  <c r="N157" i="27"/>
  <c r="M158" i="27"/>
  <c r="M159" i="27"/>
  <c r="M197" i="27"/>
  <c r="Y53" i="21"/>
  <c r="Z81" i="21"/>
  <c r="Y26" i="54"/>
  <c r="P38" i="21"/>
  <c r="P94" i="21"/>
  <c r="P11" i="54"/>
  <c r="BB11" i="21"/>
  <c r="BB27" i="21"/>
  <c r="BE84" i="33"/>
  <c r="R76" i="54"/>
  <c r="Q57" i="32"/>
  <c r="P142" i="32"/>
  <c r="L47" i="11"/>
  <c r="X47" i="54"/>
  <c r="X103" i="54"/>
  <c r="L12" i="13"/>
  <c r="L61" i="11"/>
  <c r="R125" i="35"/>
  <c r="Q87" i="21"/>
  <c r="Q4" i="54"/>
  <c r="Q31" i="21"/>
  <c r="U54" i="55"/>
  <c r="U80" i="55"/>
  <c r="U28" i="55"/>
  <c r="S84" i="34"/>
  <c r="K309" i="35"/>
  <c r="K308" i="35"/>
  <c r="K102" i="35"/>
  <c r="K103" i="35"/>
  <c r="K105" i="35"/>
  <c r="K310" i="35"/>
  <c r="K104" i="35"/>
  <c r="P204" i="34"/>
  <c r="P202" i="34"/>
  <c r="P203" i="34"/>
  <c r="P205" i="34"/>
  <c r="Q201" i="34"/>
  <c r="R51" i="54"/>
  <c r="R107" i="54"/>
  <c r="S79" i="54"/>
  <c r="W44" i="21"/>
  <c r="W100" i="21"/>
  <c r="X72" i="21"/>
  <c r="W17" i="54"/>
  <c r="K24" i="13"/>
  <c r="K23" i="13"/>
  <c r="K22" i="13"/>
  <c r="P12" i="17"/>
  <c r="BB59" i="21"/>
  <c r="BB82" i="21"/>
  <c r="P82" i="21"/>
  <c r="M9" i="11"/>
  <c r="AY34" i="54"/>
  <c r="AZ62" i="54"/>
  <c r="BE62" i="54"/>
  <c r="X49" i="21"/>
  <c r="Y77" i="21"/>
  <c r="X105" i="21"/>
  <c r="X22" i="54"/>
  <c r="V53" i="44"/>
  <c r="T24" i="55"/>
  <c r="T50" i="55"/>
  <c r="T76" i="55"/>
  <c r="T102" i="55"/>
  <c r="T24" i="21"/>
  <c r="G34" i="13"/>
  <c r="G49" i="12"/>
  <c r="R25" i="54"/>
  <c r="S80" i="21"/>
  <c r="R108" i="21"/>
  <c r="R52" i="21"/>
  <c r="Q181" i="34"/>
  <c r="Q179" i="34"/>
  <c r="Q180" i="34"/>
  <c r="Q182" i="34"/>
  <c r="R178" i="34"/>
  <c r="K266" i="35"/>
  <c r="K264" i="35"/>
  <c r="K265" i="35"/>
  <c r="K267" i="35"/>
  <c r="K376" i="35"/>
  <c r="K374" i="35"/>
  <c r="K375" i="35"/>
  <c r="Q135" i="34"/>
  <c r="Q133" i="34"/>
  <c r="Q134" i="34"/>
  <c r="Q136" i="34"/>
  <c r="R132" i="34"/>
  <c r="K366" i="35"/>
  <c r="K367" i="35"/>
  <c r="K242" i="35"/>
  <c r="K370" i="35"/>
  <c r="BE89" i="33"/>
  <c r="O36" i="11"/>
  <c r="U89" i="21"/>
  <c r="O34" i="11"/>
  <c r="O32" i="11"/>
  <c r="T129" i="32"/>
  <c r="K77" i="11"/>
  <c r="AW15" i="54"/>
  <c r="AW42" i="21"/>
  <c r="AX70" i="21"/>
  <c r="J333" i="35"/>
  <c r="J334" i="35"/>
  <c r="J337" i="35"/>
  <c r="J161" i="35"/>
  <c r="L96" i="27"/>
  <c r="L199" i="27"/>
  <c r="M95" i="27"/>
  <c r="S30" i="54"/>
  <c r="T58" i="54"/>
  <c r="S43" i="44"/>
  <c r="Q14" i="21"/>
  <c r="Q27" i="21"/>
  <c r="N4" i="12"/>
  <c r="Q14" i="55"/>
  <c r="Q40" i="55"/>
  <c r="Q66" i="55"/>
  <c r="Q92" i="55"/>
  <c r="T33" i="27"/>
  <c r="S34" i="27"/>
  <c r="T3" i="45"/>
  <c r="R2" i="13"/>
  <c r="P66" i="54"/>
  <c r="BB66" i="54"/>
  <c r="O38" i="54"/>
  <c r="O94" i="54"/>
  <c r="R86" i="54"/>
  <c r="I17" i="34"/>
  <c r="J5" i="12"/>
  <c r="I23" i="11"/>
  <c r="I22" i="11"/>
  <c r="I7" i="12"/>
  <c r="I3" i="12"/>
  <c r="I11" i="37"/>
  <c r="I9" i="37"/>
  <c r="I11" i="12"/>
  <c r="I43" i="12"/>
  <c r="N35" i="11"/>
  <c r="N27" i="11"/>
  <c r="M202" i="27"/>
  <c r="N180" i="27"/>
  <c r="J311" i="35"/>
  <c r="J312" i="35"/>
  <c r="J315" i="35"/>
  <c r="J107" i="35"/>
  <c r="R199" i="34"/>
  <c r="E44" i="13"/>
  <c r="E40" i="13"/>
  <c r="E46" i="13"/>
  <c r="E50" i="13"/>
  <c r="E51" i="13"/>
  <c r="E81" i="11"/>
  <c r="E91" i="11"/>
  <c r="F88" i="11"/>
  <c r="AD41" i="13"/>
  <c r="AE82" i="11"/>
  <c r="Z46" i="44"/>
  <c r="X17" i="21"/>
  <c r="X17" i="55"/>
  <c r="X43" i="55"/>
  <c r="X69" i="55"/>
  <c r="X95" i="55"/>
  <c r="G54" i="12"/>
  <c r="G3" i="13"/>
  <c r="BD82" i="33"/>
  <c r="O41" i="54"/>
  <c r="O97" i="54"/>
  <c r="P27" i="21"/>
  <c r="M4" i="12"/>
  <c r="BB31" i="21"/>
  <c r="BB54" i="21"/>
  <c r="Q78" i="54"/>
  <c r="G17" i="25"/>
  <c r="G18" i="25"/>
  <c r="H22" i="25"/>
  <c r="H40" i="25"/>
  <c r="H17" i="24"/>
  <c r="AC77" i="32"/>
  <c r="U45" i="54"/>
  <c r="U101" i="54"/>
  <c r="V73" i="54"/>
  <c r="J45" i="11"/>
  <c r="N145" i="32"/>
  <c r="J37" i="12"/>
  <c r="BE85" i="33"/>
  <c r="V5" i="55"/>
  <c r="V31" i="55"/>
  <c r="V57" i="55"/>
  <c r="V83" i="55"/>
  <c r="V5" i="21"/>
  <c r="X34" i="44"/>
  <c r="W6" i="21"/>
  <c r="W6" i="55"/>
  <c r="W32" i="55"/>
  <c r="W58" i="55"/>
  <c r="W84" i="55"/>
  <c r="Y35" i="44"/>
  <c r="U63" i="21"/>
  <c r="T8" i="54"/>
  <c r="T35" i="21"/>
  <c r="T91" i="21"/>
  <c r="C91" i="11"/>
  <c r="E53" i="11"/>
  <c r="T56" i="32"/>
  <c r="S132" i="32"/>
  <c r="O37" i="11"/>
  <c r="U3" i="55"/>
  <c r="U29" i="55"/>
  <c r="U55" i="55"/>
  <c r="W32" i="44"/>
  <c r="U3" i="21"/>
  <c r="Z26" i="55"/>
  <c r="Z52" i="55"/>
  <c r="Z78" i="55"/>
  <c r="Z104" i="55"/>
  <c r="AB55" i="44"/>
  <c r="Z26" i="21"/>
  <c r="C95" i="11"/>
  <c r="N78" i="32"/>
  <c r="AU43" i="21"/>
  <c r="AV71" i="21"/>
  <c r="AU99" i="21"/>
  <c r="AU16" i="54"/>
  <c r="I11" i="13"/>
  <c r="Q104" i="54"/>
  <c r="H41" i="34"/>
  <c r="U54" i="44"/>
  <c r="S25" i="55"/>
  <c r="S51" i="55"/>
  <c r="S77" i="55"/>
  <c r="S103" i="55"/>
  <c r="S25" i="21"/>
  <c r="BE87" i="33"/>
  <c r="J377" i="35"/>
  <c r="J269" i="35"/>
  <c r="J381" i="35"/>
  <c r="J319" i="35"/>
  <c r="J321" i="35"/>
  <c r="J387" i="35"/>
  <c r="I19" i="11"/>
  <c r="I17" i="11"/>
  <c r="J320" i="35"/>
  <c r="J386" i="35"/>
  <c r="J131" i="35"/>
  <c r="J129" i="35"/>
  <c r="J130" i="35"/>
  <c r="J132" i="35"/>
  <c r="L364" i="35"/>
  <c r="L365" i="35"/>
  <c r="L239" i="35"/>
  <c r="L237" i="35"/>
  <c r="L238" i="35"/>
  <c r="L240" i="35"/>
  <c r="L363" i="35"/>
  <c r="M355" i="35"/>
  <c r="M356" i="35"/>
  <c r="M359" i="35"/>
  <c r="M215" i="35"/>
  <c r="M47" i="12"/>
  <c r="M79" i="11"/>
  <c r="B75" i="15"/>
  <c r="N33" i="59"/>
  <c r="O31" i="59"/>
  <c r="S91" i="54"/>
  <c r="S35" i="54"/>
  <c r="T63" i="54"/>
  <c r="K200" i="27"/>
  <c r="J46" i="11"/>
  <c r="J36" i="12"/>
  <c r="BE82" i="33"/>
  <c r="AP82" i="33"/>
  <c r="AQ82" i="33"/>
  <c r="AR82" i="33"/>
  <c r="AS82" i="33"/>
  <c r="AT82" i="33"/>
  <c r="AU82" i="33"/>
  <c r="AV82" i="33"/>
  <c r="AW82" i="33"/>
  <c r="AX82" i="33"/>
  <c r="AY82" i="33"/>
  <c r="AZ82" i="33"/>
  <c r="Q59" i="54"/>
  <c r="P87" i="54"/>
  <c r="P31" i="54"/>
  <c r="BB4" i="54"/>
  <c r="P27" i="54"/>
  <c r="M9" i="12"/>
  <c r="B9" i="16"/>
  <c r="D18" i="50"/>
  <c r="R39" i="54"/>
  <c r="R95" i="54"/>
  <c r="K25" i="35"/>
  <c r="L20" i="35"/>
  <c r="T78" i="33"/>
  <c r="S92" i="33"/>
  <c r="Q16" i="24"/>
  <c r="R48" i="54"/>
  <c r="S76" i="54"/>
  <c r="AV222" i="34"/>
  <c r="V41" i="44"/>
  <c r="T12" i="55"/>
  <c r="T38" i="55"/>
  <c r="T64" i="55"/>
  <c r="T90" i="55"/>
  <c r="T12" i="21"/>
  <c r="V6" i="54"/>
  <c r="W61" i="21"/>
  <c r="V33" i="21"/>
  <c r="V89" i="21"/>
  <c r="T131" i="32"/>
  <c r="U53" i="32"/>
  <c r="M195" i="27"/>
  <c r="L78" i="11"/>
  <c r="N112" i="27"/>
  <c r="T83" i="34"/>
  <c r="T106" i="34"/>
  <c r="T205" i="35"/>
  <c r="T198" i="34"/>
  <c r="V4" i="33"/>
  <c r="T15" i="25"/>
  <c r="T35" i="25"/>
  <c r="V57" i="21"/>
  <c r="V26" i="33"/>
  <c r="Y24" i="31"/>
  <c r="V72" i="33"/>
  <c r="T25" i="25"/>
  <c r="T7" i="59"/>
  <c r="T15" i="27"/>
  <c r="T14" i="34"/>
  <c r="V49" i="33"/>
  <c r="W4" i="32"/>
  <c r="W76" i="32"/>
  <c r="W100" i="32"/>
  <c r="V85" i="54"/>
  <c r="T6" i="58"/>
  <c r="S52" i="28"/>
  <c r="T129" i="34"/>
  <c r="S7" i="36"/>
  <c r="T124" i="35"/>
  <c r="T2" i="11"/>
  <c r="V29" i="54"/>
  <c r="T259" i="35"/>
  <c r="S15" i="28"/>
  <c r="T60" i="34"/>
  <c r="V29" i="21"/>
  <c r="V2" i="54"/>
  <c r="V2" i="55"/>
  <c r="S2" i="12"/>
  <c r="T77" i="27"/>
  <c r="T151" i="35"/>
  <c r="T39" i="25"/>
  <c r="T37" i="34"/>
  <c r="T191" i="27"/>
  <c r="T2" i="24"/>
  <c r="X11" i="17"/>
  <c r="V2" i="21"/>
  <c r="W123" i="32"/>
  <c r="S7" i="37"/>
  <c r="T3" i="25"/>
  <c r="T175" i="34"/>
  <c r="S33" i="28"/>
  <c r="T221" i="34"/>
  <c r="Y46" i="31"/>
  <c r="T24" i="59"/>
  <c r="T97" i="35"/>
  <c r="Y68" i="31"/>
  <c r="Y2" i="31"/>
  <c r="Y90" i="31"/>
  <c r="T232" i="35"/>
  <c r="V85" i="21"/>
  <c r="T178" i="35"/>
  <c r="T16" i="35"/>
  <c r="T152" i="34"/>
  <c r="V57" i="54"/>
  <c r="W3" i="44"/>
  <c r="W31" i="44"/>
  <c r="S55" i="11"/>
  <c r="W28" i="32"/>
  <c r="W52" i="32"/>
  <c r="T70" i="35"/>
  <c r="T43" i="35"/>
  <c r="M41" i="11"/>
  <c r="R136" i="32"/>
  <c r="T61" i="34"/>
  <c r="P96" i="54"/>
  <c r="BB96" i="54"/>
  <c r="V44" i="54"/>
  <c r="W72" i="54"/>
  <c r="V100" i="54"/>
  <c r="R23" i="54"/>
  <c r="R50" i="21"/>
  <c r="S78" i="21"/>
  <c r="R106" i="21"/>
  <c r="N93" i="55"/>
  <c r="M105" i="55"/>
  <c r="J6" i="12"/>
  <c r="S19" i="54"/>
  <c r="T74" i="21"/>
  <c r="S46" i="21"/>
  <c r="S102" i="21"/>
  <c r="S21" i="54"/>
  <c r="S104" i="21"/>
  <c r="S48" i="21"/>
  <c r="T76" i="21"/>
  <c r="K10" i="11"/>
  <c r="K64" i="11"/>
  <c r="D58" i="11"/>
  <c r="D57" i="11"/>
  <c r="E139" i="27"/>
  <c r="D5" i="11"/>
  <c r="D53" i="11"/>
  <c r="V18" i="54"/>
  <c r="V45" i="21"/>
  <c r="V101" i="21"/>
  <c r="R96" i="21"/>
  <c r="R13" i="54"/>
  <c r="S68" i="21"/>
  <c r="R40" i="21"/>
  <c r="Q52" i="54"/>
  <c r="R80" i="54"/>
  <c r="Q107" i="54"/>
  <c r="Q80" i="54"/>
  <c r="J24" i="13"/>
  <c r="J23" i="13"/>
  <c r="J22" i="13"/>
  <c r="P71" i="35"/>
  <c r="J14" i="13"/>
  <c r="BE91" i="33"/>
  <c r="AP91" i="33"/>
  <c r="AQ91" i="33"/>
  <c r="AR91" i="33"/>
  <c r="AS91" i="33"/>
  <c r="AT91" i="33"/>
  <c r="AU91" i="33"/>
  <c r="AV91" i="33"/>
  <c r="AW91" i="33"/>
  <c r="AX91" i="33"/>
  <c r="AY91" i="33"/>
  <c r="AZ91" i="33"/>
  <c r="R46" i="54"/>
  <c r="R102" i="54"/>
  <c r="S107" i="21"/>
  <c r="T79" i="21"/>
  <c r="S24" i="54"/>
  <c r="S51" i="21"/>
  <c r="O140" i="32"/>
  <c r="P55" i="32"/>
  <c r="O72" i="32"/>
  <c r="S12" i="54"/>
  <c r="S39" i="21"/>
  <c r="S95" i="21"/>
  <c r="AZ34" i="21"/>
  <c r="BE34" i="21"/>
  <c r="AZ7" i="54"/>
  <c r="BE7" i="21"/>
  <c r="X77" i="54"/>
  <c r="W49" i="54"/>
  <c r="W105" i="54"/>
  <c r="G7" i="24"/>
  <c r="Q40" i="54"/>
  <c r="AD177" i="27"/>
  <c r="K41" i="12"/>
  <c r="L198" i="27"/>
  <c r="K42" i="11"/>
  <c r="K40" i="11"/>
  <c r="AV16" i="55"/>
  <c r="AV42" i="55"/>
  <c r="AV68" i="55"/>
  <c r="AV94" i="55"/>
  <c r="AV16" i="21"/>
  <c r="AX45" i="44"/>
  <c r="H43" i="12"/>
  <c r="AB49" i="44"/>
  <c r="Z20" i="21"/>
  <c r="Z20" i="55"/>
  <c r="Z46" i="55"/>
  <c r="Z72" i="55"/>
  <c r="Z98" i="55"/>
  <c r="O27" i="54"/>
  <c r="L9" i="12"/>
  <c r="I322" i="35"/>
  <c r="I134" i="35"/>
  <c r="I326" i="35"/>
  <c r="I392" i="35"/>
  <c r="I18" i="24"/>
  <c r="P158" i="34"/>
  <c r="P156" i="34"/>
  <c r="P157" i="34"/>
  <c r="P159" i="34"/>
  <c r="Q155" i="34"/>
  <c r="N210" i="35"/>
  <c r="N211" i="35"/>
  <c r="N213" i="35"/>
  <c r="N353" i="35"/>
  <c r="N352" i="35"/>
  <c r="N354" i="35"/>
  <c r="N212" i="35"/>
  <c r="N79" i="11"/>
  <c r="N47" i="12"/>
  <c r="P31" i="59"/>
  <c r="O33" i="59"/>
  <c r="L263" i="35"/>
  <c r="K268" i="35"/>
  <c r="BB94" i="21"/>
  <c r="P110" i="21"/>
  <c r="N4" i="24"/>
  <c r="Q158" i="34"/>
  <c r="Q156" i="34"/>
  <c r="Q157" i="34"/>
  <c r="Q159" i="34"/>
  <c r="R155" i="34"/>
  <c r="J133" i="35"/>
  <c r="K128" i="35"/>
  <c r="Q204" i="34"/>
  <c r="Q202" i="34"/>
  <c r="Q203" i="34"/>
  <c r="Q205" i="34"/>
  <c r="R201" i="34"/>
  <c r="U99" i="55"/>
  <c r="R66" i="34"/>
  <c r="R64" i="34"/>
  <c r="R65" i="34"/>
  <c r="R67" i="34"/>
  <c r="S63" i="34"/>
  <c r="R89" i="34"/>
  <c r="R87" i="34"/>
  <c r="R88" i="34"/>
  <c r="R90" i="34"/>
  <c r="S86" i="34"/>
  <c r="R135" i="34"/>
  <c r="R133" i="34"/>
  <c r="R134" i="34"/>
  <c r="R136" i="34"/>
  <c r="S132" i="34"/>
  <c r="K160" i="35"/>
  <c r="L155" i="35"/>
  <c r="M236" i="35"/>
  <c r="L241" i="35"/>
  <c r="O110" i="54"/>
  <c r="M15" i="24"/>
  <c r="U102" i="55"/>
  <c r="R227" i="34"/>
  <c r="R225" i="34"/>
  <c r="R226" i="34"/>
  <c r="R228" i="34"/>
  <c r="S224" i="34"/>
  <c r="S95" i="54"/>
  <c r="T67" i="54"/>
  <c r="S39" i="54"/>
  <c r="R40" i="54"/>
  <c r="R96" i="54"/>
  <c r="J385" i="35"/>
  <c r="AC101" i="32"/>
  <c r="BD77" i="32"/>
  <c r="G10" i="36"/>
  <c r="G58" i="12"/>
  <c r="G89" i="11"/>
  <c r="I3" i="13"/>
  <c r="I6" i="13"/>
  <c r="B9" i="15"/>
  <c r="M9" i="13"/>
  <c r="N158" i="27"/>
  <c r="N159" i="27"/>
  <c r="O157" i="27"/>
  <c r="N197" i="27"/>
  <c r="H3" i="13"/>
  <c r="H6" i="13"/>
  <c r="AE177" i="27"/>
  <c r="R68" i="54"/>
  <c r="K15" i="17"/>
  <c r="K20" i="17"/>
  <c r="K23" i="17"/>
  <c r="L22" i="17"/>
  <c r="G3" i="24"/>
  <c r="Q55" i="32"/>
  <c r="P140" i="32"/>
  <c r="P72" i="32"/>
  <c r="S51" i="54"/>
  <c r="W73" i="21"/>
  <c r="O93" i="55"/>
  <c r="N105" i="55"/>
  <c r="K6" i="12"/>
  <c r="R50" i="54"/>
  <c r="N41" i="11"/>
  <c r="S136" i="32"/>
  <c r="U3" i="45"/>
  <c r="S2" i="13"/>
  <c r="O112" i="27"/>
  <c r="N195" i="27"/>
  <c r="T12" i="54"/>
  <c r="T39" i="21"/>
  <c r="U67" i="21"/>
  <c r="AW222" i="34"/>
  <c r="L277" i="35"/>
  <c r="L23" i="35"/>
  <c r="L21" i="35"/>
  <c r="L22" i="35"/>
  <c r="L24" i="35"/>
  <c r="L276" i="35"/>
  <c r="L275" i="35"/>
  <c r="BB87" i="54"/>
  <c r="M45" i="12"/>
  <c r="M35" i="13"/>
  <c r="B35" i="18"/>
  <c r="B47" i="16"/>
  <c r="B45" i="16"/>
  <c r="D30" i="50"/>
  <c r="J378" i="35"/>
  <c r="O54" i="54"/>
  <c r="M12" i="25"/>
  <c r="M8" i="25"/>
  <c r="M4" i="25"/>
  <c r="M16" i="25"/>
  <c r="N102" i="32"/>
  <c r="V3" i="21"/>
  <c r="V3" i="55"/>
  <c r="V29" i="55"/>
  <c r="V55" i="55"/>
  <c r="X32" i="44"/>
  <c r="E95" i="11"/>
  <c r="T91" i="54"/>
  <c r="T35" i="54"/>
  <c r="U63" i="54"/>
  <c r="W6" i="54"/>
  <c r="W33" i="21"/>
  <c r="W89" i="21"/>
  <c r="G19" i="25"/>
  <c r="B4" i="16"/>
  <c r="P69" i="54"/>
  <c r="BB69" i="54"/>
  <c r="BB82" i="54"/>
  <c r="G6" i="13"/>
  <c r="AA46" i="44"/>
  <c r="Y17" i="21"/>
  <c r="Y17" i="55"/>
  <c r="Y43" i="55"/>
  <c r="Y69" i="55"/>
  <c r="Y95" i="55"/>
  <c r="F44" i="13"/>
  <c r="F81" i="11"/>
  <c r="G88" i="11"/>
  <c r="R14" i="21"/>
  <c r="R14" i="55"/>
  <c r="R40" i="55"/>
  <c r="R66" i="55"/>
  <c r="R92" i="55"/>
  <c r="T43" i="44"/>
  <c r="S86" i="54"/>
  <c r="L200" i="27"/>
  <c r="K46" i="11"/>
  <c r="K36" i="12"/>
  <c r="AW98" i="21"/>
  <c r="T24" i="54"/>
  <c r="T107" i="21"/>
  <c r="U79" i="21"/>
  <c r="T51" i="21"/>
  <c r="X49" i="54"/>
  <c r="X105" i="54"/>
  <c r="AY90" i="54"/>
  <c r="W44" i="54"/>
  <c r="X72" i="54"/>
  <c r="R59" i="54"/>
  <c r="Q87" i="54"/>
  <c r="Q31" i="54"/>
  <c r="S125" i="35"/>
  <c r="Y75" i="54"/>
  <c r="BC57" i="32"/>
  <c r="R57" i="32"/>
  <c r="Q142" i="32"/>
  <c r="M47" i="11"/>
  <c r="B47" i="15"/>
  <c r="Q66" i="21"/>
  <c r="Y109" i="21"/>
  <c r="W65" i="54"/>
  <c r="V37" i="54"/>
  <c r="V93" i="54"/>
  <c r="F10" i="13"/>
  <c r="F66" i="11"/>
  <c r="F60" i="11"/>
  <c r="J300" i="35"/>
  <c r="J301" i="35"/>
  <c r="J80" i="35"/>
  <c r="J304" i="35"/>
  <c r="AB51" i="44"/>
  <c r="Z22" i="21"/>
  <c r="Z22" i="55"/>
  <c r="Z48" i="55"/>
  <c r="Z74" i="55"/>
  <c r="Z100" i="55"/>
  <c r="AT99" i="54"/>
  <c r="L97" i="27"/>
  <c r="W45" i="21"/>
  <c r="W101" i="21"/>
  <c r="W18" i="54"/>
  <c r="N205" i="27"/>
  <c r="O183" i="27"/>
  <c r="W50" i="44"/>
  <c r="U21" i="21"/>
  <c r="U21" i="55"/>
  <c r="U47" i="55"/>
  <c r="U73" i="55"/>
  <c r="T19" i="54"/>
  <c r="T46" i="21"/>
  <c r="U74" i="21"/>
  <c r="T102" i="21"/>
  <c r="Q69" i="54"/>
  <c r="P41" i="54"/>
  <c r="BB41" i="54"/>
  <c r="BB14" i="54"/>
  <c r="Q43" i="11"/>
  <c r="V138" i="32"/>
  <c r="U93" i="54"/>
  <c r="U33" i="44"/>
  <c r="S4" i="21"/>
  <c r="S4" i="55"/>
  <c r="S30" i="55"/>
  <c r="S56" i="55"/>
  <c r="Q11" i="54"/>
  <c r="Q94" i="21"/>
  <c r="Q38" i="21"/>
  <c r="R66" i="21"/>
  <c r="W93" i="21"/>
  <c r="W37" i="21"/>
  <c r="W10" i="54"/>
  <c r="X65" i="21"/>
  <c r="D91" i="11"/>
  <c r="D95" i="11"/>
  <c r="U89" i="54"/>
  <c r="K45" i="11"/>
  <c r="K44" i="11"/>
  <c r="O145" i="32"/>
  <c r="K37" i="12"/>
  <c r="S48" i="54"/>
  <c r="T76" i="54"/>
  <c r="S104" i="54"/>
  <c r="B41" i="15"/>
  <c r="V28" i="55"/>
  <c r="V54" i="55"/>
  <c r="V80" i="55"/>
  <c r="L77" i="11"/>
  <c r="W5" i="21"/>
  <c r="W5" i="55"/>
  <c r="W31" i="55"/>
  <c r="W57" i="55"/>
  <c r="W83" i="55"/>
  <c r="Y34" i="44"/>
  <c r="T34" i="27"/>
  <c r="U33" i="27"/>
  <c r="R181" i="34"/>
  <c r="R179" i="34"/>
  <c r="R180" i="34"/>
  <c r="R182" i="34"/>
  <c r="S178" i="34"/>
  <c r="V8" i="21"/>
  <c r="V8" i="55"/>
  <c r="V34" i="55"/>
  <c r="V60" i="55"/>
  <c r="V86" i="55"/>
  <c r="X37" i="44"/>
  <c r="U32" i="54"/>
  <c r="V60" i="54"/>
  <c r="U88" i="54"/>
  <c r="V52" i="44"/>
  <c r="T23" i="55"/>
  <c r="T49" i="55"/>
  <c r="T75" i="55"/>
  <c r="T101" i="55"/>
  <c r="T23" i="21"/>
  <c r="R11" i="55"/>
  <c r="R37" i="55"/>
  <c r="R63" i="55"/>
  <c r="R89" i="55"/>
  <c r="R11" i="21"/>
  <c r="T40" i="44"/>
  <c r="K344" i="35"/>
  <c r="K345" i="35"/>
  <c r="K188" i="35"/>
  <c r="K348" i="35"/>
  <c r="S82" i="55"/>
  <c r="I323" i="35"/>
  <c r="I388" i="35"/>
  <c r="I389" i="35"/>
  <c r="Z103" i="21"/>
  <c r="Z47" i="21"/>
  <c r="AA75" i="21"/>
  <c r="Z20" i="54"/>
  <c r="AW71" i="21"/>
  <c r="AV16" i="54"/>
  <c r="AV43" i="21"/>
  <c r="AV99" i="21"/>
  <c r="K39" i="11"/>
  <c r="AZ90" i="21"/>
  <c r="BE90" i="21"/>
  <c r="T67" i="21"/>
  <c r="T95" i="21"/>
  <c r="Q108" i="54"/>
  <c r="V45" i="54"/>
  <c r="V101" i="54"/>
  <c r="S46" i="54"/>
  <c r="S102" i="54"/>
  <c r="T74" i="54"/>
  <c r="U12" i="21"/>
  <c r="U12" i="55"/>
  <c r="U38" i="55"/>
  <c r="U64" i="55"/>
  <c r="U90" i="55"/>
  <c r="W41" i="44"/>
  <c r="R104" i="54"/>
  <c r="U78" i="33"/>
  <c r="T92" i="33"/>
  <c r="R16" i="24"/>
  <c r="S67" i="54"/>
  <c r="J35" i="12"/>
  <c r="J5" i="13"/>
  <c r="H42" i="34"/>
  <c r="H235" i="34"/>
  <c r="Z26" i="54"/>
  <c r="Z53" i="21"/>
  <c r="Z109" i="21"/>
  <c r="AA81" i="21"/>
  <c r="X6" i="55"/>
  <c r="X32" i="55"/>
  <c r="X58" i="55"/>
  <c r="X84" i="55"/>
  <c r="Z35" i="44"/>
  <c r="X6" i="21"/>
  <c r="V88" i="21"/>
  <c r="V32" i="21"/>
  <c r="W60" i="21"/>
  <c r="V5" i="54"/>
  <c r="J44" i="11"/>
  <c r="J39" i="11"/>
  <c r="P54" i="21"/>
  <c r="N6" i="25"/>
  <c r="N5" i="25"/>
  <c r="AE41" i="13"/>
  <c r="AF82" i="11"/>
  <c r="S199" i="34"/>
  <c r="N202" i="27"/>
  <c r="O180" i="27"/>
  <c r="I20" i="34"/>
  <c r="AW42" i="54"/>
  <c r="AW98" i="54"/>
  <c r="AX70" i="54"/>
  <c r="S144" i="32"/>
  <c r="W53" i="44"/>
  <c r="U24" i="21"/>
  <c r="U24" i="55"/>
  <c r="U50" i="55"/>
  <c r="U76" i="55"/>
  <c r="Y109" i="54"/>
  <c r="Z81" i="54"/>
  <c r="Y53" i="54"/>
  <c r="F29" i="13"/>
  <c r="R33" i="11"/>
  <c r="W128" i="32"/>
  <c r="AK54" i="32"/>
  <c r="V42" i="44"/>
  <c r="T13" i="21"/>
  <c r="T13" i="55"/>
  <c r="T39" i="55"/>
  <c r="T65" i="55"/>
  <c r="T91" i="55"/>
  <c r="Z47" i="44"/>
  <c r="X18" i="21"/>
  <c r="X18" i="55"/>
  <c r="X44" i="55"/>
  <c r="X70" i="55"/>
  <c r="X96" i="55"/>
  <c r="U19" i="21"/>
  <c r="U19" i="55"/>
  <c r="U45" i="55"/>
  <c r="U71" i="55"/>
  <c r="U97" i="55"/>
  <c r="W48" i="44"/>
  <c r="R29" i="11"/>
  <c r="R28" i="11"/>
  <c r="W124" i="32"/>
  <c r="AX42" i="21"/>
  <c r="AY70" i="21"/>
  <c r="AX98" i="21"/>
  <c r="AX15" i="54"/>
  <c r="L103" i="32"/>
  <c r="L95" i="32"/>
  <c r="L148" i="32"/>
  <c r="H9" i="36"/>
  <c r="X73" i="33"/>
  <c r="T153" i="34"/>
  <c r="K14" i="13"/>
  <c r="L343" i="35"/>
  <c r="L341" i="35"/>
  <c r="L183" i="35"/>
  <c r="L184" i="35"/>
  <c r="L186" i="35"/>
  <c r="L342" i="35"/>
  <c r="L185" i="35"/>
  <c r="K286" i="35"/>
  <c r="K50" i="35"/>
  <c r="K288" i="35"/>
  <c r="K287" i="35"/>
  <c r="K48" i="35"/>
  <c r="K49" i="35"/>
  <c r="K51" i="35"/>
  <c r="O209" i="35"/>
  <c r="N214" i="35"/>
  <c r="AW16" i="55"/>
  <c r="AW42" i="55"/>
  <c r="AW68" i="55"/>
  <c r="AW94" i="55"/>
  <c r="AY45" i="44"/>
  <c r="AW16" i="21"/>
  <c r="Q71" i="35"/>
  <c r="P36" i="11"/>
  <c r="V33" i="54"/>
  <c r="V89" i="54"/>
  <c r="K278" i="35"/>
  <c r="K279" i="35"/>
  <c r="K282" i="35"/>
  <c r="K26" i="35"/>
  <c r="V54" i="44"/>
  <c r="T25" i="55"/>
  <c r="T51" i="55"/>
  <c r="T77" i="55"/>
  <c r="T103" i="55"/>
  <c r="T25" i="21"/>
  <c r="K106" i="35"/>
  <c r="L101" i="35"/>
  <c r="S40" i="21"/>
  <c r="S96" i="21"/>
  <c r="T68" i="21"/>
  <c r="S13" i="54"/>
  <c r="L12" i="11"/>
  <c r="L11" i="11"/>
  <c r="L15" i="13"/>
  <c r="L65" i="11"/>
  <c r="BA44" i="44"/>
  <c r="AY15" i="55"/>
  <c r="AY41" i="55"/>
  <c r="AY67" i="55"/>
  <c r="AY15" i="21"/>
  <c r="T81" i="55"/>
  <c r="T30" i="54"/>
  <c r="U58" i="54"/>
  <c r="Z39" i="44"/>
  <c r="X10" i="21"/>
  <c r="X10" i="55"/>
  <c r="X36" i="55"/>
  <c r="X62" i="55"/>
  <c r="X88" i="55"/>
  <c r="S112" i="34"/>
  <c r="S110" i="34"/>
  <c r="S111" i="34"/>
  <c r="S113" i="34"/>
  <c r="T109" i="34"/>
  <c r="AA20" i="55"/>
  <c r="AA46" i="55"/>
  <c r="AA72" i="55"/>
  <c r="AA98" i="55"/>
  <c r="AC49" i="44"/>
  <c r="AA20" i="21"/>
  <c r="K4" i="13"/>
  <c r="K31" i="13"/>
  <c r="K20" i="37"/>
  <c r="K29" i="37"/>
  <c r="K39" i="12"/>
  <c r="Q96" i="54"/>
  <c r="AZ34" i="54"/>
  <c r="BE34" i="54"/>
  <c r="BE7" i="54"/>
  <c r="S74" i="54"/>
  <c r="K5" i="12"/>
  <c r="J23" i="11"/>
  <c r="J22" i="11"/>
  <c r="J7" i="12"/>
  <c r="J3" i="12"/>
  <c r="J11" i="37"/>
  <c r="J9" i="37"/>
  <c r="J11" i="12"/>
  <c r="J43" i="12"/>
  <c r="U61" i="34"/>
  <c r="X28" i="32"/>
  <c r="X52" i="32"/>
  <c r="U3" i="25"/>
  <c r="U124" i="35"/>
  <c r="U175" i="34"/>
  <c r="T7" i="37"/>
  <c r="W49" i="33"/>
  <c r="W57" i="54"/>
  <c r="U198" i="34"/>
  <c r="U35" i="25"/>
  <c r="U129" i="34"/>
  <c r="U25" i="25"/>
  <c r="U39" i="25"/>
  <c r="U60" i="34"/>
  <c r="U97" i="35"/>
  <c r="T7" i="36"/>
  <c r="U2" i="24"/>
  <c r="Y11" i="17"/>
  <c r="T33" i="28"/>
  <c r="W85" i="54"/>
  <c r="X4" i="32"/>
  <c r="X76" i="32"/>
  <c r="X100" i="32"/>
  <c r="W26" i="33"/>
  <c r="U178" i="35"/>
  <c r="U191" i="27"/>
  <c r="Z2" i="31"/>
  <c r="U14" i="34"/>
  <c r="W29" i="54"/>
  <c r="U15" i="27"/>
  <c r="U24" i="59"/>
  <c r="W57" i="21"/>
  <c r="Z24" i="31"/>
  <c r="T52" i="28"/>
  <c r="W72" i="33"/>
  <c r="T15" i="28"/>
  <c r="W2" i="21"/>
  <c r="U151" i="35"/>
  <c r="W4" i="33"/>
  <c r="W85" i="21"/>
  <c r="T2" i="12"/>
  <c r="U7" i="59"/>
  <c r="T55" i="11"/>
  <c r="W2" i="54"/>
  <c r="W2" i="55"/>
  <c r="Z46" i="31"/>
  <c r="U232" i="35"/>
  <c r="X3" i="44"/>
  <c r="X31" i="44"/>
  <c r="U259" i="35"/>
  <c r="W29" i="21"/>
  <c r="U37" i="34"/>
  <c r="Z68" i="31"/>
  <c r="U205" i="35"/>
  <c r="X123" i="32"/>
  <c r="U6" i="58"/>
  <c r="U77" i="27"/>
  <c r="U15" i="25"/>
  <c r="U43" i="35"/>
  <c r="U16" i="35"/>
  <c r="U2" i="11"/>
  <c r="Z90" i="31"/>
  <c r="U152" i="34"/>
  <c r="U70" i="35"/>
  <c r="U83" i="34"/>
  <c r="U106" i="34"/>
  <c r="U221" i="34"/>
  <c r="U131" i="32"/>
  <c r="V53" i="32"/>
  <c r="P54" i="54"/>
  <c r="N12" i="25"/>
  <c r="N8" i="25"/>
  <c r="BB31" i="54"/>
  <c r="BB54" i="54"/>
  <c r="I17" i="13"/>
  <c r="T80" i="21"/>
  <c r="S25" i="54"/>
  <c r="S108" i="21"/>
  <c r="S52" i="21"/>
  <c r="AU43" i="54"/>
  <c r="AV71" i="54"/>
  <c r="AA26" i="55"/>
  <c r="AA52" i="55"/>
  <c r="AA78" i="55"/>
  <c r="AA104" i="55"/>
  <c r="AC55" i="44"/>
  <c r="AA26" i="21"/>
  <c r="U30" i="21"/>
  <c r="U3" i="54"/>
  <c r="U56" i="32"/>
  <c r="T132" i="32"/>
  <c r="P37" i="11"/>
  <c r="L13" i="17"/>
  <c r="H11" i="24"/>
  <c r="X17" i="54"/>
  <c r="X44" i="21"/>
  <c r="Y72" i="21"/>
  <c r="X100" i="21"/>
  <c r="L64" i="11"/>
  <c r="L10" i="11"/>
  <c r="J11" i="13"/>
  <c r="Q14" i="54"/>
  <c r="R69" i="21"/>
  <c r="Q41" i="21"/>
  <c r="Q97" i="21"/>
  <c r="N95" i="27"/>
  <c r="M96" i="27"/>
  <c r="M199" i="27"/>
  <c r="U129" i="32"/>
  <c r="P34" i="11"/>
  <c r="P32" i="11"/>
  <c r="O35" i="11"/>
  <c r="O27" i="11"/>
  <c r="R52" i="54"/>
  <c r="R108" i="54"/>
  <c r="T84" i="34"/>
  <c r="R59" i="21"/>
  <c r="P94" i="54"/>
  <c r="BB94" i="54"/>
  <c r="Q66" i="54"/>
  <c r="P38" i="54"/>
  <c r="BB38" i="54"/>
  <c r="BB11" i="54"/>
  <c r="BB27" i="54"/>
  <c r="L41" i="12"/>
  <c r="M198" i="27"/>
  <c r="L42" i="11"/>
  <c r="L40" i="11"/>
  <c r="H36" i="25"/>
  <c r="U35" i="21"/>
  <c r="V63" i="21"/>
  <c r="U91" i="21"/>
  <c r="U8" i="54"/>
  <c r="K77" i="35"/>
  <c r="K75" i="35"/>
  <c r="K76" i="35"/>
  <c r="K78" i="35"/>
  <c r="K298" i="35"/>
  <c r="K299" i="35"/>
  <c r="K297" i="35"/>
  <c r="Y49" i="21"/>
  <c r="Y105" i="21"/>
  <c r="Y22" i="54"/>
  <c r="Z77" i="21"/>
  <c r="T104" i="21"/>
  <c r="T48" i="21"/>
  <c r="U76" i="21"/>
  <c r="T21" i="54"/>
  <c r="S50" i="21"/>
  <c r="S106" i="21"/>
  <c r="S23" i="54"/>
  <c r="I27" i="25"/>
  <c r="I28" i="25"/>
  <c r="I29" i="25"/>
  <c r="Q106" i="54"/>
  <c r="V17" i="35"/>
  <c r="R4" i="54"/>
  <c r="R31" i="21"/>
  <c r="Y47" i="54"/>
  <c r="Y103" i="54"/>
  <c r="J289" i="35"/>
  <c r="J290" i="35"/>
  <c r="J293" i="35"/>
  <c r="J53" i="35"/>
  <c r="Q110" i="21"/>
  <c r="O4" i="24"/>
  <c r="S87" i="34"/>
  <c r="S88" i="34"/>
  <c r="S90" i="34"/>
  <c r="S89" i="34"/>
  <c r="R204" i="34"/>
  <c r="R202" i="34"/>
  <c r="R203" i="34"/>
  <c r="R205" i="34"/>
  <c r="K79" i="35"/>
  <c r="L74" i="35"/>
  <c r="L25" i="35"/>
  <c r="M20" i="35"/>
  <c r="S227" i="34"/>
  <c r="S225" i="34"/>
  <c r="S226" i="34"/>
  <c r="S228" i="34"/>
  <c r="T224" i="34"/>
  <c r="R158" i="34"/>
  <c r="R156" i="34"/>
  <c r="R157" i="34"/>
  <c r="R159" i="34"/>
  <c r="S155" i="34"/>
  <c r="AB26" i="21"/>
  <c r="AB26" i="55"/>
  <c r="AB52" i="55"/>
  <c r="AB78" i="55"/>
  <c r="AB104" i="55"/>
  <c r="AD55" i="44"/>
  <c r="T112" i="34"/>
  <c r="T110" i="34"/>
  <c r="T111" i="34"/>
  <c r="T113" i="34"/>
  <c r="U109" i="34"/>
  <c r="U81" i="55"/>
  <c r="W54" i="44"/>
  <c r="U25" i="21"/>
  <c r="U25" i="55"/>
  <c r="U51" i="55"/>
  <c r="U77" i="55"/>
  <c r="U103" i="55"/>
  <c r="O353" i="35"/>
  <c r="O354" i="35"/>
  <c r="O212" i="35"/>
  <c r="O210" i="35"/>
  <c r="O211" i="35"/>
  <c r="O213" i="35"/>
  <c r="O352" i="35"/>
  <c r="X53" i="44"/>
  <c r="V24" i="21"/>
  <c r="V24" i="55"/>
  <c r="V50" i="55"/>
  <c r="V76" i="55"/>
  <c r="V102" i="55"/>
  <c r="AG82" i="11"/>
  <c r="AF41" i="13"/>
  <c r="U78" i="21"/>
  <c r="T23" i="54"/>
  <c r="T50" i="21"/>
  <c r="U74" i="54"/>
  <c r="T102" i="54"/>
  <c r="T46" i="54"/>
  <c r="P183" i="27"/>
  <c r="O205" i="27"/>
  <c r="AF177" i="27"/>
  <c r="M237" i="35"/>
  <c r="M238" i="35"/>
  <c r="M240" i="35"/>
  <c r="M365" i="35"/>
  <c r="M363" i="35"/>
  <c r="M239" i="35"/>
  <c r="M364" i="35"/>
  <c r="R12" i="17"/>
  <c r="N45" i="12"/>
  <c r="N35" i="13"/>
  <c r="S59" i="54"/>
  <c r="R87" i="54"/>
  <c r="R31" i="54"/>
  <c r="T48" i="54"/>
  <c r="T104" i="54"/>
  <c r="Q36" i="11"/>
  <c r="J3" i="13"/>
  <c r="AZ90" i="54"/>
  <c r="BE90" i="54"/>
  <c r="W61" i="54"/>
  <c r="M182" i="35"/>
  <c r="L187" i="35"/>
  <c r="Y73" i="33"/>
  <c r="U46" i="21"/>
  <c r="U102" i="21"/>
  <c r="U19" i="54"/>
  <c r="V74" i="21"/>
  <c r="Z75" i="54"/>
  <c r="S59" i="21"/>
  <c r="W17" i="35"/>
  <c r="T78" i="21"/>
  <c r="T106" i="21"/>
  <c r="V63" i="54"/>
  <c r="U91" i="54"/>
  <c r="U35" i="54"/>
  <c r="G67" i="11"/>
  <c r="G15" i="11"/>
  <c r="G14" i="11"/>
  <c r="G8" i="11"/>
  <c r="R82" i="21"/>
  <c r="O9" i="11"/>
  <c r="S80" i="54"/>
  <c r="M200" i="27"/>
  <c r="L46" i="11"/>
  <c r="L36" i="12"/>
  <c r="X44" i="54"/>
  <c r="X100" i="54"/>
  <c r="AA53" i="21"/>
  <c r="AA109" i="21"/>
  <c r="AA26" i="54"/>
  <c r="AB81" i="21"/>
  <c r="BC81" i="21"/>
  <c r="AU99" i="54"/>
  <c r="V131" i="32"/>
  <c r="W53" i="32"/>
  <c r="V24" i="59"/>
  <c r="AA46" i="31"/>
  <c r="Y4" i="32"/>
  <c r="Y76" i="32"/>
  <c r="Y100" i="32"/>
  <c r="Y28" i="32"/>
  <c r="Y52" i="32"/>
  <c r="V2" i="24"/>
  <c r="Z11" i="17"/>
  <c r="X2" i="54"/>
  <c r="X2" i="55"/>
  <c r="V191" i="27"/>
  <c r="X2" i="21"/>
  <c r="X4" i="33"/>
  <c r="V178" i="35"/>
  <c r="V129" i="34"/>
  <c r="V221" i="34"/>
  <c r="V37" i="34"/>
  <c r="V6" i="58"/>
  <c r="U52" i="28"/>
  <c r="U7" i="37"/>
  <c r="AA68" i="31"/>
  <c r="X49" i="33"/>
  <c r="X85" i="54"/>
  <c r="V39" i="25"/>
  <c r="V35" i="25"/>
  <c r="AA90" i="31"/>
  <c r="V60" i="34"/>
  <c r="V97" i="35"/>
  <c r="U15" i="28"/>
  <c r="V77" i="27"/>
  <c r="V43" i="35"/>
  <c r="Y3" i="44"/>
  <c r="Y31" i="44"/>
  <c r="V3" i="25"/>
  <c r="V152" i="34"/>
  <c r="X26" i="33"/>
  <c r="V205" i="35"/>
  <c r="V124" i="35"/>
  <c r="V259" i="35"/>
  <c r="U7" i="36"/>
  <c r="X85" i="21"/>
  <c r="X57" i="21"/>
  <c r="X72" i="33"/>
  <c r="AA2" i="31"/>
  <c r="U55" i="11"/>
  <c r="V15" i="25"/>
  <c r="V7" i="59"/>
  <c r="V16" i="35"/>
  <c r="AA24" i="31"/>
  <c r="V151" i="35"/>
  <c r="V14" i="34"/>
  <c r="V15" i="27"/>
  <c r="V70" i="35"/>
  <c r="V198" i="34"/>
  <c r="U33" i="28"/>
  <c r="X57" i="54"/>
  <c r="V83" i="34"/>
  <c r="V106" i="34"/>
  <c r="V2" i="11"/>
  <c r="V232" i="35"/>
  <c r="U2" i="12"/>
  <c r="Y123" i="32"/>
  <c r="X29" i="21"/>
  <c r="V25" i="25"/>
  <c r="X29" i="54"/>
  <c r="V175" i="34"/>
  <c r="AB20" i="21"/>
  <c r="AB20" i="55"/>
  <c r="AB46" i="55"/>
  <c r="AB72" i="55"/>
  <c r="AB98" i="55"/>
  <c r="AD49" i="44"/>
  <c r="T86" i="54"/>
  <c r="K311" i="35"/>
  <c r="K312" i="35"/>
  <c r="K315" i="35"/>
  <c r="K107" i="35"/>
  <c r="T144" i="32"/>
  <c r="N355" i="35"/>
  <c r="N356" i="35"/>
  <c r="N359" i="35"/>
  <c r="N215" i="35"/>
  <c r="V19" i="55"/>
  <c r="V45" i="55"/>
  <c r="V71" i="55"/>
  <c r="V97" i="55"/>
  <c r="X48" i="44"/>
  <c r="V19" i="21"/>
  <c r="X45" i="21"/>
  <c r="X101" i="21"/>
  <c r="X18" i="54"/>
  <c r="U13" i="55"/>
  <c r="U39" i="55"/>
  <c r="U65" i="55"/>
  <c r="U91" i="55"/>
  <c r="W42" i="44"/>
  <c r="U13" i="21"/>
  <c r="Q54" i="21"/>
  <c r="O6" i="25"/>
  <c r="O5" i="25"/>
  <c r="U107" i="21"/>
  <c r="U51" i="21"/>
  <c r="V79" i="21"/>
  <c r="U24" i="54"/>
  <c r="M10" i="11"/>
  <c r="M64" i="11"/>
  <c r="B60" i="15"/>
  <c r="AZ202" i="27"/>
  <c r="Z53" i="54"/>
  <c r="Z109" i="54"/>
  <c r="AA81" i="54"/>
  <c r="X41" i="44"/>
  <c r="V12" i="55"/>
  <c r="V38" i="55"/>
  <c r="V64" i="55"/>
  <c r="V90" i="55"/>
  <c r="V12" i="21"/>
  <c r="W73" i="54"/>
  <c r="L24" i="13"/>
  <c r="L23" i="13"/>
  <c r="L22" i="13"/>
  <c r="AW71" i="54"/>
  <c r="AV43" i="54"/>
  <c r="AV99" i="54"/>
  <c r="S11" i="21"/>
  <c r="S11" i="55"/>
  <c r="S37" i="55"/>
  <c r="S63" i="55"/>
  <c r="S89" i="55"/>
  <c r="U40" i="44"/>
  <c r="T35" i="27"/>
  <c r="U35" i="27"/>
  <c r="Y37" i="44"/>
  <c r="W8" i="55"/>
  <c r="W34" i="55"/>
  <c r="W60" i="55"/>
  <c r="W86" i="55"/>
  <c r="W8" i="21"/>
  <c r="V33" i="27"/>
  <c r="U34" i="27"/>
  <c r="X60" i="21"/>
  <c r="W32" i="21"/>
  <c r="W88" i="21"/>
  <c r="W5" i="54"/>
  <c r="S31" i="21"/>
  <c r="S4" i="54"/>
  <c r="S27" i="21"/>
  <c r="P4" i="12"/>
  <c r="R43" i="11"/>
  <c r="W138" i="32"/>
  <c r="P97" i="54"/>
  <c r="BB97" i="54"/>
  <c r="X50" i="44"/>
  <c r="V21" i="21"/>
  <c r="V21" i="55"/>
  <c r="V47" i="55"/>
  <c r="V73" i="55"/>
  <c r="V99" i="55"/>
  <c r="X73" i="21"/>
  <c r="W100" i="54"/>
  <c r="U43" i="44"/>
  <c r="S14" i="21"/>
  <c r="S14" i="55"/>
  <c r="S40" i="55"/>
  <c r="S66" i="55"/>
  <c r="S92" i="55"/>
  <c r="X61" i="21"/>
  <c r="AX222" i="34"/>
  <c r="T39" i="54"/>
  <c r="U67" i="54"/>
  <c r="R106" i="54"/>
  <c r="P93" i="55"/>
  <c r="O105" i="55"/>
  <c r="L6" i="12"/>
  <c r="T79" i="54"/>
  <c r="Q140" i="32"/>
  <c r="R55" i="32"/>
  <c r="BC55" i="32"/>
  <c r="BC72" i="32"/>
  <c r="Q72" i="32"/>
  <c r="M41" i="12"/>
  <c r="N198" i="27"/>
  <c r="M42" i="11"/>
  <c r="S68" i="54"/>
  <c r="L366" i="35"/>
  <c r="L367" i="35"/>
  <c r="L370" i="35"/>
  <c r="L242" i="35"/>
  <c r="K319" i="35"/>
  <c r="K320" i="35"/>
  <c r="K386" i="35"/>
  <c r="K131" i="35"/>
  <c r="K129" i="35"/>
  <c r="K130" i="35"/>
  <c r="K132" i="35"/>
  <c r="K321" i="35"/>
  <c r="K387" i="35"/>
  <c r="J19" i="11"/>
  <c r="J17" i="11"/>
  <c r="L375" i="35"/>
  <c r="L266" i="35"/>
  <c r="L376" i="35"/>
  <c r="L264" i="35"/>
  <c r="L265" i="35"/>
  <c r="L267" i="35"/>
  <c r="L374" i="35"/>
  <c r="O79" i="11"/>
  <c r="O47" i="12"/>
  <c r="O45" i="12"/>
  <c r="O35" i="13"/>
  <c r="Q31" i="59"/>
  <c r="P33" i="59"/>
  <c r="N96" i="27"/>
  <c r="N199" i="27"/>
  <c r="O95" i="27"/>
  <c r="S52" i="54"/>
  <c r="V61" i="34"/>
  <c r="P35" i="11"/>
  <c r="AW16" i="54"/>
  <c r="AW43" i="21"/>
  <c r="AX71" i="21"/>
  <c r="Y18" i="21"/>
  <c r="Y18" i="55"/>
  <c r="Y44" i="55"/>
  <c r="Y70" i="55"/>
  <c r="Y96" i="55"/>
  <c r="AA47" i="44"/>
  <c r="T4" i="55"/>
  <c r="T30" i="55"/>
  <c r="T56" i="55"/>
  <c r="V33" i="44"/>
  <c r="T4" i="21"/>
  <c r="W45" i="54"/>
  <c r="W101" i="54"/>
  <c r="S57" i="32"/>
  <c r="R142" i="32"/>
  <c r="N47" i="11"/>
  <c r="Y44" i="21"/>
  <c r="Y100" i="21"/>
  <c r="Y17" i="54"/>
  <c r="V30" i="21"/>
  <c r="V3" i="54"/>
  <c r="W58" i="21"/>
  <c r="O158" i="27"/>
  <c r="O159" i="27"/>
  <c r="P157" i="27"/>
  <c r="O197" i="27"/>
  <c r="Q82" i="54"/>
  <c r="N62" i="11"/>
  <c r="M14" i="13"/>
  <c r="U86" i="21"/>
  <c r="T2" i="13"/>
  <c r="V3" i="45"/>
  <c r="X124" i="32"/>
  <c r="S29" i="11"/>
  <c r="S28" i="11"/>
  <c r="I18" i="34"/>
  <c r="V32" i="54"/>
  <c r="W60" i="54"/>
  <c r="X33" i="21"/>
  <c r="Y61" i="21"/>
  <c r="X6" i="54"/>
  <c r="V78" i="33"/>
  <c r="U92" i="33"/>
  <c r="S16" i="24"/>
  <c r="U12" i="54"/>
  <c r="U39" i="21"/>
  <c r="V67" i="21"/>
  <c r="U95" i="21"/>
  <c r="Z47" i="54"/>
  <c r="AA75" i="54"/>
  <c r="Z103" i="54"/>
  <c r="V8" i="54"/>
  <c r="V35" i="21"/>
  <c r="W63" i="21"/>
  <c r="S181" i="34"/>
  <c r="S179" i="34"/>
  <c r="S180" i="34"/>
  <c r="S182" i="34"/>
  <c r="T178" i="34"/>
  <c r="X5" i="21"/>
  <c r="X5" i="55"/>
  <c r="X31" i="55"/>
  <c r="X57" i="55"/>
  <c r="X83" i="55"/>
  <c r="Z34" i="44"/>
  <c r="X65" i="54"/>
  <c r="W37" i="54"/>
  <c r="W93" i="54"/>
  <c r="Q38" i="54"/>
  <c r="Q94" i="54"/>
  <c r="M12" i="11"/>
  <c r="M65" i="11"/>
  <c r="B61" i="15"/>
  <c r="AZ205" i="27"/>
  <c r="Z22" i="54"/>
  <c r="Z49" i="21"/>
  <c r="AA77" i="21"/>
  <c r="Q27" i="54"/>
  <c r="N9" i="12"/>
  <c r="Y77" i="54"/>
  <c r="Y105" i="54"/>
  <c r="R14" i="54"/>
  <c r="R41" i="21"/>
  <c r="S69" i="21"/>
  <c r="R97" i="21"/>
  <c r="Z17" i="21"/>
  <c r="Z17" i="55"/>
  <c r="Z43" i="55"/>
  <c r="Z69" i="55"/>
  <c r="Z95" i="55"/>
  <c r="AB46" i="44"/>
  <c r="B3" i="16"/>
  <c r="G5" i="17"/>
  <c r="H17" i="25"/>
  <c r="H18" i="25"/>
  <c r="I22" i="25"/>
  <c r="I40" i="25"/>
  <c r="I17" i="24"/>
  <c r="X61" i="54"/>
  <c r="W33" i="54"/>
  <c r="W89" i="54"/>
  <c r="P110" i="54"/>
  <c r="N15" i="24"/>
  <c r="M78" i="11"/>
  <c r="AZ195" i="27"/>
  <c r="O41" i="11"/>
  <c r="T136" i="32"/>
  <c r="S78" i="54"/>
  <c r="L158" i="35"/>
  <c r="L330" i="35"/>
  <c r="L156" i="35"/>
  <c r="L157" i="35"/>
  <c r="L159" i="35"/>
  <c r="L331" i="35"/>
  <c r="L332" i="35"/>
  <c r="S66" i="34"/>
  <c r="S64" i="34"/>
  <c r="S65" i="34"/>
  <c r="S67" i="34"/>
  <c r="T63" i="34"/>
  <c r="Z77" i="54"/>
  <c r="Y49" i="54"/>
  <c r="K3" i="12"/>
  <c r="K11" i="37"/>
  <c r="K9" i="37"/>
  <c r="AZ15" i="21"/>
  <c r="AZ15" i="55"/>
  <c r="AZ41" i="55"/>
  <c r="AZ67" i="55"/>
  <c r="K52" i="35"/>
  <c r="L47" i="35"/>
  <c r="AX98" i="54"/>
  <c r="AX42" i="54"/>
  <c r="AY70" i="54"/>
  <c r="AL54" i="32"/>
  <c r="T82" i="55"/>
  <c r="R11" i="54"/>
  <c r="R38" i="21"/>
  <c r="R54" i="21"/>
  <c r="P6" i="25"/>
  <c r="P5" i="25"/>
  <c r="F8" i="13"/>
  <c r="F20" i="13"/>
  <c r="F27" i="13"/>
  <c r="T125" i="35"/>
  <c r="K5" i="13"/>
  <c r="K35" i="12"/>
  <c r="G81" i="11"/>
  <c r="G44" i="13"/>
  <c r="G40" i="13"/>
  <c r="H88" i="11"/>
  <c r="G27" i="24"/>
  <c r="G26" i="24"/>
  <c r="G31" i="24"/>
  <c r="AD77" i="32"/>
  <c r="BD101" i="32"/>
  <c r="S135" i="34"/>
  <c r="S133" i="34"/>
  <c r="S134" i="34"/>
  <c r="S136" i="34"/>
  <c r="T132" i="34"/>
  <c r="J322" i="35"/>
  <c r="J326" i="35"/>
  <c r="J392" i="35"/>
  <c r="J18" i="24"/>
  <c r="J134" i="35"/>
  <c r="R27" i="21"/>
  <c r="O4" i="12"/>
  <c r="J27" i="25"/>
  <c r="J28" i="25"/>
  <c r="L4" i="13"/>
  <c r="L31" i="13"/>
  <c r="L20" i="37"/>
  <c r="L29" i="37"/>
  <c r="L39" i="12"/>
  <c r="P27" i="11"/>
  <c r="Q41" i="54"/>
  <c r="Q97" i="54"/>
  <c r="R69" i="54"/>
  <c r="V56" i="32"/>
  <c r="U132" i="32"/>
  <c r="Q37" i="11"/>
  <c r="X37" i="21"/>
  <c r="X10" i="54"/>
  <c r="X93" i="21"/>
  <c r="Y65" i="21"/>
  <c r="AX16" i="21"/>
  <c r="AX16" i="55"/>
  <c r="AX42" i="55"/>
  <c r="AX68" i="55"/>
  <c r="AX94" i="55"/>
  <c r="AZ45" i="44"/>
  <c r="R87" i="21"/>
  <c r="S50" i="54"/>
  <c r="S106" i="54"/>
  <c r="P82" i="54"/>
  <c r="M62" i="11"/>
  <c r="U84" i="34"/>
  <c r="T86" i="34"/>
  <c r="Q34" i="11"/>
  <c r="Q32" i="11"/>
  <c r="V129" i="32"/>
  <c r="V58" i="54"/>
  <c r="U86" i="54"/>
  <c r="U30" i="54"/>
  <c r="V58" i="21"/>
  <c r="W54" i="55"/>
  <c r="W80" i="55"/>
  <c r="W28" i="55"/>
  <c r="AA20" i="54"/>
  <c r="AB75" i="21"/>
  <c r="BC75" i="21"/>
  <c r="AA47" i="21"/>
  <c r="AA103" i="21"/>
  <c r="AA39" i="44"/>
  <c r="Y10" i="21"/>
  <c r="Y10" i="55"/>
  <c r="Y36" i="55"/>
  <c r="Y62" i="55"/>
  <c r="Y88" i="55"/>
  <c r="AY15" i="54"/>
  <c r="AY98" i="21"/>
  <c r="AY42" i="21"/>
  <c r="AZ70" i="21"/>
  <c r="BE70" i="21"/>
  <c r="S40" i="54"/>
  <c r="S96" i="54"/>
  <c r="T68" i="54"/>
  <c r="L310" i="35"/>
  <c r="L309" i="35"/>
  <c r="L308" i="35"/>
  <c r="L102" i="35"/>
  <c r="L103" i="35"/>
  <c r="L105" i="35"/>
  <c r="L104" i="35"/>
  <c r="T52" i="21"/>
  <c r="T108" i="21"/>
  <c r="T25" i="54"/>
  <c r="R71" i="35"/>
  <c r="U153" i="34"/>
  <c r="M79" i="32"/>
  <c r="L119" i="32"/>
  <c r="T40" i="21"/>
  <c r="U68" i="21"/>
  <c r="T96" i="21"/>
  <c r="T13" i="54"/>
  <c r="X128" i="32"/>
  <c r="S33" i="11"/>
  <c r="O202" i="27"/>
  <c r="P180" i="27"/>
  <c r="T199" i="34"/>
  <c r="S201" i="34"/>
  <c r="N4" i="25"/>
  <c r="N16" i="25"/>
  <c r="AA35" i="44"/>
  <c r="Y6" i="21"/>
  <c r="Y6" i="55"/>
  <c r="Y32" i="55"/>
  <c r="Y58" i="55"/>
  <c r="Y84" i="55"/>
  <c r="H44" i="34"/>
  <c r="H236" i="34"/>
  <c r="W52" i="44"/>
  <c r="U23" i="21"/>
  <c r="U23" i="55"/>
  <c r="U49" i="55"/>
  <c r="U75" i="55"/>
  <c r="U101" i="55"/>
  <c r="U21" i="54"/>
  <c r="U48" i="21"/>
  <c r="U104" i="21"/>
  <c r="M97" i="27"/>
  <c r="N97" i="27"/>
  <c r="AC51" i="44"/>
  <c r="AA22" i="21"/>
  <c r="AA22" i="55"/>
  <c r="AA48" i="55"/>
  <c r="AA74" i="55"/>
  <c r="AA100" i="55"/>
  <c r="Q82" i="21"/>
  <c r="N9" i="11"/>
  <c r="T51" i="54"/>
  <c r="T107" i="54"/>
  <c r="U79" i="54"/>
  <c r="F40" i="13"/>
  <c r="F46" i="13"/>
  <c r="F50" i="13"/>
  <c r="F51" i="13"/>
  <c r="W3" i="55"/>
  <c r="W29" i="55"/>
  <c r="W55" i="55"/>
  <c r="Y32" i="44"/>
  <c r="W3" i="21"/>
  <c r="O78" i="32"/>
  <c r="BB110" i="54"/>
  <c r="P112" i="27"/>
  <c r="O195" i="27"/>
  <c r="K23" i="11"/>
  <c r="K22" i="11"/>
  <c r="K11" i="13"/>
  <c r="L5" i="12"/>
  <c r="K7" i="12"/>
  <c r="K11" i="12"/>
  <c r="K43" i="12"/>
  <c r="S107" i="54"/>
  <c r="L45" i="11"/>
  <c r="L44" i="11"/>
  <c r="L39" i="11"/>
  <c r="P145" i="32"/>
  <c r="L37" i="12"/>
  <c r="B9" i="18"/>
  <c r="L14" i="13"/>
  <c r="K333" i="35"/>
  <c r="K334" i="35"/>
  <c r="K337" i="35"/>
  <c r="K161" i="35"/>
  <c r="K377" i="35"/>
  <c r="K269" i="35"/>
  <c r="K381" i="35"/>
  <c r="T133" i="34"/>
  <c r="T134" i="34"/>
  <c r="T136" i="34"/>
  <c r="U132" i="34"/>
  <c r="T135" i="34"/>
  <c r="T66" i="34"/>
  <c r="T64" i="34"/>
  <c r="T65" i="34"/>
  <c r="T67" i="34"/>
  <c r="U63" i="34"/>
  <c r="T181" i="34"/>
  <c r="T179" i="34"/>
  <c r="T180" i="34"/>
  <c r="T182" i="34"/>
  <c r="U178" i="34"/>
  <c r="O214" i="35"/>
  <c r="P209" i="35"/>
  <c r="S158" i="34"/>
  <c r="S156" i="34"/>
  <c r="S157" i="34"/>
  <c r="S159" i="34"/>
  <c r="T155" i="34"/>
  <c r="K133" i="35"/>
  <c r="L128" i="35"/>
  <c r="BC98" i="55"/>
  <c r="T227" i="34"/>
  <c r="T225" i="34"/>
  <c r="T226" i="34"/>
  <c r="T228" i="34"/>
  <c r="U224" i="34"/>
  <c r="Q110" i="54"/>
  <c r="O15" i="24"/>
  <c r="BC104" i="55"/>
  <c r="AB77" i="21"/>
  <c r="BC77" i="21"/>
  <c r="AA49" i="21"/>
  <c r="AA22" i="54"/>
  <c r="AA105" i="21"/>
  <c r="N64" i="11"/>
  <c r="N10" i="11"/>
  <c r="V153" i="34"/>
  <c r="S71" i="35"/>
  <c r="M61" i="11"/>
  <c r="M12" i="13"/>
  <c r="B12" i="18"/>
  <c r="B58" i="15"/>
  <c r="B57" i="15"/>
  <c r="J388" i="35"/>
  <c r="J389" i="35"/>
  <c r="J323" i="35"/>
  <c r="AD101" i="32"/>
  <c r="G29" i="24"/>
  <c r="G33" i="24"/>
  <c r="U125" i="35"/>
  <c r="S66" i="21"/>
  <c r="L287" i="35"/>
  <c r="L286" i="35"/>
  <c r="L288" i="35"/>
  <c r="L50" i="35"/>
  <c r="L48" i="35"/>
  <c r="L49" i="35"/>
  <c r="L51" i="35"/>
  <c r="L160" i="35"/>
  <c r="M155" i="35"/>
  <c r="P41" i="11"/>
  <c r="U136" i="32"/>
  <c r="H19" i="25"/>
  <c r="AA17" i="55"/>
  <c r="AA43" i="55"/>
  <c r="AA69" i="55"/>
  <c r="AA95" i="55"/>
  <c r="AC46" i="44"/>
  <c r="AA17" i="21"/>
  <c r="Z105" i="21"/>
  <c r="X89" i="21"/>
  <c r="N41" i="12"/>
  <c r="O198" i="27"/>
  <c r="N42" i="11"/>
  <c r="N40" i="11"/>
  <c r="Y44" i="54"/>
  <c r="Y100" i="54"/>
  <c r="O96" i="27"/>
  <c r="O199" i="27"/>
  <c r="P95" i="27"/>
  <c r="L268" i="35"/>
  <c r="M263" i="35"/>
  <c r="T95" i="54"/>
  <c r="AY222" i="34"/>
  <c r="S41" i="21"/>
  <c r="S97" i="21"/>
  <c r="S14" i="54"/>
  <c r="T69" i="21"/>
  <c r="W21" i="55"/>
  <c r="W47" i="55"/>
  <c r="W73" i="55"/>
  <c r="W99" i="55"/>
  <c r="W21" i="21"/>
  <c r="Y50" i="44"/>
  <c r="S87" i="21"/>
  <c r="W8" i="54"/>
  <c r="W35" i="21"/>
  <c r="W91" i="21"/>
  <c r="T11" i="21"/>
  <c r="T11" i="55"/>
  <c r="T37" i="55"/>
  <c r="T63" i="55"/>
  <c r="T89" i="55"/>
  <c r="V40" i="44"/>
  <c r="V12" i="54"/>
  <c r="V39" i="21"/>
  <c r="V95" i="21"/>
  <c r="W67" i="21"/>
  <c r="V13" i="55"/>
  <c r="V39" i="55"/>
  <c r="V65" i="55"/>
  <c r="V91" i="55"/>
  <c r="V13" i="21"/>
  <c r="X42" i="44"/>
  <c r="Y73" i="21"/>
  <c r="W6" i="58"/>
  <c r="W97" i="35"/>
  <c r="Y57" i="54"/>
  <c r="W25" i="25"/>
  <c r="AB68" i="31"/>
  <c r="Z3" i="44"/>
  <c r="Z31" i="44"/>
  <c r="W124" i="35"/>
  <c r="W37" i="34"/>
  <c r="Y85" i="54"/>
  <c r="V2" i="12"/>
  <c r="W175" i="34"/>
  <c r="W43" i="35"/>
  <c r="Y2" i="21"/>
  <c r="W178" i="35"/>
  <c r="W14" i="34"/>
  <c r="W24" i="59"/>
  <c r="Y2" i="54"/>
  <c r="Y2" i="55"/>
  <c r="Z4" i="32"/>
  <c r="Z76" i="32"/>
  <c r="Z100" i="32"/>
  <c r="V55" i="11"/>
  <c r="W77" i="27"/>
  <c r="W129" i="34"/>
  <c r="V15" i="28"/>
  <c r="W3" i="25"/>
  <c r="AB24" i="31"/>
  <c r="W191" i="27"/>
  <c r="AB90" i="31"/>
  <c r="W7" i="59"/>
  <c r="W151" i="35"/>
  <c r="W232" i="35"/>
  <c r="V7" i="36"/>
  <c r="W16" i="35"/>
  <c r="Z123" i="32"/>
  <c r="Y29" i="21"/>
  <c r="W2" i="24"/>
  <c r="AA11" i="17"/>
  <c r="W35" i="25"/>
  <c r="Y85" i="21"/>
  <c r="W152" i="34"/>
  <c r="W221" i="34"/>
  <c r="W2" i="11"/>
  <c r="Y26" i="33"/>
  <c r="W205" i="35"/>
  <c r="W15" i="25"/>
  <c r="V7" i="37"/>
  <c r="W60" i="34"/>
  <c r="Y72" i="33"/>
  <c r="W83" i="34"/>
  <c r="W106" i="34"/>
  <c r="V52" i="28"/>
  <c r="W15" i="27"/>
  <c r="Y29" i="54"/>
  <c r="Z28" i="32"/>
  <c r="Z52" i="32"/>
  <c r="W70" i="35"/>
  <c r="W39" i="25"/>
  <c r="Y4" i="33"/>
  <c r="AB2" i="31"/>
  <c r="W259" i="35"/>
  <c r="AB46" i="31"/>
  <c r="V33" i="28"/>
  <c r="Y49" i="33"/>
  <c r="Y57" i="21"/>
  <c r="W198" i="34"/>
  <c r="G10" i="13"/>
  <c r="G66" i="11"/>
  <c r="G60" i="11"/>
  <c r="S82" i="21"/>
  <c r="P9" i="11"/>
  <c r="U46" i="54"/>
  <c r="U102" i="54"/>
  <c r="V74" i="54"/>
  <c r="U144" i="32"/>
  <c r="AG177" i="27"/>
  <c r="N65" i="11"/>
  <c r="N12" i="11"/>
  <c r="N11" i="11"/>
  <c r="AH82" i="11"/>
  <c r="AG41" i="13"/>
  <c r="V81" i="55"/>
  <c r="Z32" i="44"/>
  <c r="X3" i="21"/>
  <c r="X3" i="55"/>
  <c r="X29" i="55"/>
  <c r="X55" i="55"/>
  <c r="U48" i="54"/>
  <c r="U104" i="54"/>
  <c r="Y33" i="21"/>
  <c r="Y89" i="21"/>
  <c r="Z61" i="21"/>
  <c r="Y6" i="54"/>
  <c r="U80" i="21"/>
  <c r="AA47" i="54"/>
  <c r="AA103" i="54"/>
  <c r="AX16" i="54"/>
  <c r="AX43" i="21"/>
  <c r="AY71" i="21"/>
  <c r="K289" i="35"/>
  <c r="K290" i="35"/>
  <c r="K53" i="35"/>
  <c r="K293" i="35"/>
  <c r="X5" i="54"/>
  <c r="X32" i="21"/>
  <c r="Y60" i="21"/>
  <c r="X88" i="21"/>
  <c r="V35" i="54"/>
  <c r="V91" i="54"/>
  <c r="W78" i="33"/>
  <c r="V92" i="33"/>
  <c r="T16" i="24"/>
  <c r="Y124" i="32"/>
  <c r="T29" i="11"/>
  <c r="T28" i="11"/>
  <c r="B14" i="18"/>
  <c r="P158" i="27"/>
  <c r="P159" i="27"/>
  <c r="Q157" i="27"/>
  <c r="P197" i="27"/>
  <c r="V30" i="54"/>
  <c r="W58" i="54"/>
  <c r="T57" i="32"/>
  <c r="S142" i="32"/>
  <c r="O47" i="11"/>
  <c r="U59" i="21"/>
  <c r="T4" i="54"/>
  <c r="T31" i="21"/>
  <c r="Z18" i="55"/>
  <c r="Z44" i="55"/>
  <c r="Z70" i="55"/>
  <c r="Z96" i="55"/>
  <c r="AB47" i="44"/>
  <c r="Z18" i="21"/>
  <c r="AW43" i="54"/>
  <c r="AW99" i="54"/>
  <c r="N200" i="27"/>
  <c r="M46" i="11"/>
  <c r="B46" i="15"/>
  <c r="M36" i="12"/>
  <c r="L23" i="11"/>
  <c r="L22" i="11"/>
  <c r="M5" i="12"/>
  <c r="L7" i="12"/>
  <c r="L11" i="12"/>
  <c r="V43" i="44"/>
  <c r="T14" i="21"/>
  <c r="T27" i="21"/>
  <c r="Q4" i="12"/>
  <c r="T14" i="55"/>
  <c r="T40" i="55"/>
  <c r="T66" i="55"/>
  <c r="T92" i="55"/>
  <c r="U51" i="54"/>
  <c r="U107" i="54"/>
  <c r="AC20" i="55"/>
  <c r="AC46" i="55"/>
  <c r="AC72" i="55"/>
  <c r="AC98" i="55"/>
  <c r="AE49" i="44"/>
  <c r="AC20" i="21"/>
  <c r="W131" i="32"/>
  <c r="X53" i="32"/>
  <c r="L5" i="13"/>
  <c r="L35" i="12"/>
  <c r="P9" i="13"/>
  <c r="L344" i="35"/>
  <c r="L345" i="35"/>
  <c r="L348" i="35"/>
  <c r="L188" i="35"/>
  <c r="Q35" i="11"/>
  <c r="Q27" i="11"/>
  <c r="N236" i="35"/>
  <c r="M241" i="35"/>
  <c r="Q183" i="27"/>
  <c r="P205" i="27"/>
  <c r="U25" i="54"/>
  <c r="U52" i="21"/>
  <c r="V80" i="21"/>
  <c r="U108" i="21"/>
  <c r="U112" i="34"/>
  <c r="U110" i="34"/>
  <c r="U111" i="34"/>
  <c r="U113" i="34"/>
  <c r="V109" i="34"/>
  <c r="AB53" i="21"/>
  <c r="AC81" i="21"/>
  <c r="AB109" i="21"/>
  <c r="BC109" i="21"/>
  <c r="AB26" i="54"/>
  <c r="BC26" i="21"/>
  <c r="M276" i="35"/>
  <c r="M23" i="35"/>
  <c r="M21" i="35"/>
  <c r="M22" i="35"/>
  <c r="M24" i="35"/>
  <c r="M275" i="35"/>
  <c r="M277" i="35"/>
  <c r="L11" i="13"/>
  <c r="O9" i="13"/>
  <c r="N9" i="13"/>
  <c r="V78" i="21"/>
  <c r="U106" i="21"/>
  <c r="U23" i="54"/>
  <c r="U50" i="21"/>
  <c r="S204" i="34"/>
  <c r="S202" i="34"/>
  <c r="S203" i="34"/>
  <c r="S205" i="34"/>
  <c r="T201" i="34"/>
  <c r="Y37" i="21"/>
  <c r="Z65" i="21"/>
  <c r="Y93" i="21"/>
  <c r="Y10" i="54"/>
  <c r="T89" i="34"/>
  <c r="T87" i="34"/>
  <c r="T88" i="34"/>
  <c r="T90" i="34"/>
  <c r="U86" i="34"/>
  <c r="M13" i="17"/>
  <c r="N78" i="11"/>
  <c r="O102" i="32"/>
  <c r="O97" i="27"/>
  <c r="V76" i="21"/>
  <c r="X52" i="44"/>
  <c r="V23" i="21"/>
  <c r="V23" i="55"/>
  <c r="V49" i="55"/>
  <c r="V75" i="55"/>
  <c r="V101" i="55"/>
  <c r="Z6" i="21"/>
  <c r="AB35" i="44"/>
  <c r="Z6" i="55"/>
  <c r="Z32" i="55"/>
  <c r="Z58" i="55"/>
  <c r="Z84" i="55"/>
  <c r="U199" i="34"/>
  <c r="Y128" i="32"/>
  <c r="T33" i="11"/>
  <c r="M103" i="32"/>
  <c r="M95" i="32"/>
  <c r="M148" i="32"/>
  <c r="I9" i="36"/>
  <c r="T52" i="54"/>
  <c r="T108" i="54"/>
  <c r="Z10" i="21"/>
  <c r="Z10" i="55"/>
  <c r="Z36" i="55"/>
  <c r="Z62" i="55"/>
  <c r="Z88" i="55"/>
  <c r="AB39" i="44"/>
  <c r="T78" i="54"/>
  <c r="X37" i="54"/>
  <c r="Y65" i="54"/>
  <c r="W56" i="32"/>
  <c r="V132" i="32"/>
  <c r="R37" i="11"/>
  <c r="H44" i="13"/>
  <c r="R38" i="54"/>
  <c r="Z44" i="21"/>
  <c r="AA72" i="21"/>
  <c r="Z100" i="21"/>
  <c r="Z17" i="54"/>
  <c r="Z49" i="54"/>
  <c r="Z105" i="54"/>
  <c r="AA77" i="54"/>
  <c r="M11" i="11"/>
  <c r="B12" i="15"/>
  <c r="B11" i="15"/>
  <c r="R66" i="54"/>
  <c r="V91" i="21"/>
  <c r="V88" i="54"/>
  <c r="I19" i="34"/>
  <c r="V86" i="21"/>
  <c r="Z72" i="21"/>
  <c r="X73" i="54"/>
  <c r="W33" i="44"/>
  <c r="U4" i="21"/>
  <c r="U4" i="55"/>
  <c r="U30" i="55"/>
  <c r="U56" i="55"/>
  <c r="U82" i="55"/>
  <c r="AW99" i="21"/>
  <c r="S108" i="54"/>
  <c r="K385" i="35"/>
  <c r="B42" i="15"/>
  <c r="B40" i="15"/>
  <c r="M40" i="11"/>
  <c r="R140" i="32"/>
  <c r="S55" i="32"/>
  <c r="R72" i="32"/>
  <c r="BB93" i="55"/>
  <c r="BB105" i="55"/>
  <c r="Q93" i="55"/>
  <c r="P105" i="55"/>
  <c r="M6" i="12"/>
  <c r="S43" i="11"/>
  <c r="X138" i="32"/>
  <c r="T59" i="21"/>
  <c r="Z37" i="44"/>
  <c r="X8" i="21"/>
  <c r="X8" i="55"/>
  <c r="X34" i="55"/>
  <c r="X60" i="55"/>
  <c r="X86" i="55"/>
  <c r="S38" i="21"/>
  <c r="S54" i="21"/>
  <c r="Q6" i="25"/>
  <c r="Q5" i="25"/>
  <c r="S94" i="21"/>
  <c r="T66" i="21"/>
  <c r="S11" i="54"/>
  <c r="W12" i="21"/>
  <c r="W12" i="55"/>
  <c r="W38" i="55"/>
  <c r="W64" i="55"/>
  <c r="W90" i="55"/>
  <c r="Y41" i="44"/>
  <c r="B10" i="15"/>
  <c r="N14" i="13"/>
  <c r="V19" i="54"/>
  <c r="V46" i="21"/>
  <c r="V102" i="21"/>
  <c r="U2" i="13"/>
  <c r="W3" i="45"/>
  <c r="Y72" i="54"/>
  <c r="I36" i="25"/>
  <c r="M185" i="35"/>
  <c r="M183" i="35"/>
  <c r="M184" i="35"/>
  <c r="M186" i="35"/>
  <c r="M342" i="35"/>
  <c r="M343" i="35"/>
  <c r="M341" i="35"/>
  <c r="J6" i="13"/>
  <c r="R27" i="54"/>
  <c r="O9" i="12"/>
  <c r="W79" i="21"/>
  <c r="V24" i="54"/>
  <c r="V51" i="21"/>
  <c r="V107" i="21"/>
  <c r="V25" i="21"/>
  <c r="V25" i="55"/>
  <c r="V51" i="55"/>
  <c r="V77" i="55"/>
  <c r="V103" i="55"/>
  <c r="X54" i="44"/>
  <c r="L278" i="35"/>
  <c r="L279" i="35"/>
  <c r="L26" i="35"/>
  <c r="L282" i="35"/>
  <c r="L298" i="35"/>
  <c r="L297" i="35"/>
  <c r="L77" i="35"/>
  <c r="L75" i="35"/>
  <c r="L76" i="35"/>
  <c r="L78" i="35"/>
  <c r="L299" i="35"/>
  <c r="S12" i="17"/>
  <c r="K378" i="35"/>
  <c r="K3" i="13"/>
  <c r="K6" i="13"/>
  <c r="AB22" i="21"/>
  <c r="AB22" i="55"/>
  <c r="AB48" i="55"/>
  <c r="AB74" i="55"/>
  <c r="AB100" i="55"/>
  <c r="AD51" i="44"/>
  <c r="L106" i="35"/>
  <c r="M101" i="35"/>
  <c r="L3" i="12"/>
  <c r="L11" i="37"/>
  <c r="L9" i="37"/>
  <c r="Q112" i="27"/>
  <c r="P195" i="27"/>
  <c r="O78" i="11"/>
  <c r="X58" i="21"/>
  <c r="W86" i="21"/>
  <c r="W3" i="54"/>
  <c r="W30" i="21"/>
  <c r="I40" i="34"/>
  <c r="H238" i="34"/>
  <c r="P202" i="27"/>
  <c r="Q180" i="27"/>
  <c r="T40" i="54"/>
  <c r="U68" i="54"/>
  <c r="T96" i="54"/>
  <c r="AY98" i="54"/>
  <c r="AZ70" i="54"/>
  <c r="BE70" i="54"/>
  <c r="AY42" i="54"/>
  <c r="R34" i="11"/>
  <c r="R32" i="11"/>
  <c r="W129" i="32"/>
  <c r="V84" i="34"/>
  <c r="AY16" i="21"/>
  <c r="AY16" i="55"/>
  <c r="AY42" i="55"/>
  <c r="AY68" i="55"/>
  <c r="AY94" i="55"/>
  <c r="BA45" i="44"/>
  <c r="J29" i="25"/>
  <c r="R94" i="21"/>
  <c r="R110" i="21"/>
  <c r="P4" i="24"/>
  <c r="AM54" i="32"/>
  <c r="AZ42" i="21"/>
  <c r="AZ98" i="21"/>
  <c r="BE98" i="21"/>
  <c r="AZ15" i="54"/>
  <c r="BE15" i="21"/>
  <c r="B74" i="15"/>
  <c r="B73" i="15"/>
  <c r="M77" i="11"/>
  <c r="M31" i="13"/>
  <c r="B31" i="18"/>
  <c r="R41" i="54"/>
  <c r="R97" i="54"/>
  <c r="Y5" i="21"/>
  <c r="Y5" i="55"/>
  <c r="Y31" i="55"/>
  <c r="Y57" i="55"/>
  <c r="Y83" i="55"/>
  <c r="AA34" i="44"/>
  <c r="V67" i="54"/>
  <c r="U39" i="54"/>
  <c r="U95" i="54"/>
  <c r="X89" i="54"/>
  <c r="X33" i="54"/>
  <c r="Y61" i="54"/>
  <c r="N61" i="11"/>
  <c r="N12" i="13"/>
  <c r="Y18" i="54"/>
  <c r="Y45" i="21"/>
  <c r="Z73" i="21"/>
  <c r="Y101" i="21"/>
  <c r="W61" i="34"/>
  <c r="T80" i="54"/>
  <c r="P47" i="12"/>
  <c r="P45" i="12"/>
  <c r="P35" i="13"/>
  <c r="R31" i="59"/>
  <c r="P79" i="11"/>
  <c r="Q33" i="59"/>
  <c r="J17" i="13"/>
  <c r="M4" i="13"/>
  <c r="B4" i="18"/>
  <c r="M20" i="37"/>
  <c r="M29" i="37"/>
  <c r="M30" i="37"/>
  <c r="M39" i="12"/>
  <c r="B41" i="16"/>
  <c r="B39" i="16"/>
  <c r="D21" i="50"/>
  <c r="M45" i="11"/>
  <c r="Q145" i="32"/>
  <c r="M37" i="12"/>
  <c r="B37" i="16"/>
  <c r="Q54" i="54"/>
  <c r="O12" i="25"/>
  <c r="O8" i="25"/>
  <c r="O4" i="25"/>
  <c r="O16" i="25"/>
  <c r="V21" i="54"/>
  <c r="V48" i="21"/>
  <c r="V104" i="21"/>
  <c r="S31" i="54"/>
  <c r="S87" i="54"/>
  <c r="S27" i="54"/>
  <c r="P9" i="12"/>
  <c r="W32" i="54"/>
  <c r="X60" i="54"/>
  <c r="W88" i="54"/>
  <c r="W33" i="27"/>
  <c r="V34" i="27"/>
  <c r="V35" i="27"/>
  <c r="V68" i="21"/>
  <c r="U13" i="54"/>
  <c r="U40" i="21"/>
  <c r="U96" i="21"/>
  <c r="X45" i="54"/>
  <c r="Y73" i="54"/>
  <c r="X101" i="54"/>
  <c r="W19" i="55"/>
  <c r="W45" i="55"/>
  <c r="W71" i="55"/>
  <c r="W97" i="55"/>
  <c r="W19" i="21"/>
  <c r="Y48" i="44"/>
  <c r="AB103" i="21"/>
  <c r="BC103" i="21"/>
  <c r="AC75" i="21"/>
  <c r="AB47" i="21"/>
  <c r="AB20" i="54"/>
  <c r="BC20" i="21"/>
  <c r="X54" i="55"/>
  <c r="X80" i="55"/>
  <c r="X28" i="55"/>
  <c r="R36" i="11"/>
  <c r="R35" i="11"/>
  <c r="V144" i="32"/>
  <c r="AA53" i="54"/>
  <c r="AA109" i="54"/>
  <c r="AB81" i="54"/>
  <c r="BC81" i="54"/>
  <c r="X17" i="35"/>
  <c r="Z73" i="33"/>
  <c r="U76" i="54"/>
  <c r="R54" i="54"/>
  <c r="P12" i="25"/>
  <c r="P8" i="25"/>
  <c r="P4" i="25"/>
  <c r="P16" i="25"/>
  <c r="T106" i="54"/>
  <c r="U78" i="54"/>
  <c r="T50" i="54"/>
  <c r="W24" i="55"/>
  <c r="W50" i="55"/>
  <c r="W76" i="55"/>
  <c r="W102" i="55"/>
  <c r="Y53" i="44"/>
  <c r="W24" i="21"/>
  <c r="AC26" i="55"/>
  <c r="AC52" i="55"/>
  <c r="AC78" i="55"/>
  <c r="AC104" i="55"/>
  <c r="AC26" i="21"/>
  <c r="AE55" i="44"/>
  <c r="K300" i="35"/>
  <c r="K301" i="35"/>
  <c r="K304" i="35"/>
  <c r="K80" i="35"/>
  <c r="M187" i="35"/>
  <c r="N182" i="35"/>
  <c r="V112" i="34"/>
  <c r="V110" i="34"/>
  <c r="V111" i="34"/>
  <c r="V113" i="34"/>
  <c r="W109" i="34"/>
  <c r="BC100" i="55"/>
  <c r="M25" i="35"/>
  <c r="N20" i="35"/>
  <c r="U66" i="34"/>
  <c r="U64" i="34"/>
  <c r="U65" i="34"/>
  <c r="U67" i="34"/>
  <c r="V63" i="34"/>
  <c r="T12" i="17"/>
  <c r="U89" i="34"/>
  <c r="U87" i="34"/>
  <c r="U88" i="34"/>
  <c r="U90" i="34"/>
  <c r="L79" i="35"/>
  <c r="M74" i="35"/>
  <c r="T204" i="34"/>
  <c r="T202" i="34"/>
  <c r="T203" i="34"/>
  <c r="T205" i="34"/>
  <c r="U201" i="34"/>
  <c r="M47" i="35"/>
  <c r="L52" i="35"/>
  <c r="U227" i="34"/>
  <c r="U225" i="34"/>
  <c r="U226" i="34"/>
  <c r="U228" i="34"/>
  <c r="V224" i="34"/>
  <c r="AY43" i="21"/>
  <c r="AY99" i="21"/>
  <c r="AY16" i="54"/>
  <c r="V48" i="54"/>
  <c r="W76" i="54"/>
  <c r="B45" i="15"/>
  <c r="B44" i="15"/>
  <c r="M44" i="11"/>
  <c r="AD26" i="21"/>
  <c r="AD26" i="55"/>
  <c r="AD52" i="55"/>
  <c r="AD78" i="55"/>
  <c r="AD104" i="55"/>
  <c r="AF55" i="44"/>
  <c r="AC53" i="21"/>
  <c r="AC109" i="21"/>
  <c r="AD81" i="21"/>
  <c r="AC26" i="54"/>
  <c r="X79" i="21"/>
  <c r="W107" i="21"/>
  <c r="W24" i="54"/>
  <c r="W51" i="21"/>
  <c r="AA73" i="33"/>
  <c r="W46" i="21"/>
  <c r="X74" i="21"/>
  <c r="W19" i="54"/>
  <c r="X33" i="27"/>
  <c r="W34" i="27"/>
  <c r="W35" i="27"/>
  <c r="W76" i="21"/>
  <c r="Y5" i="54"/>
  <c r="Y32" i="21"/>
  <c r="Y88" i="21"/>
  <c r="S69" i="54"/>
  <c r="W84" i="34"/>
  <c r="V86" i="34"/>
  <c r="O64" i="11"/>
  <c r="O10" i="11"/>
  <c r="G76" i="11"/>
  <c r="H240" i="34"/>
  <c r="W30" i="54"/>
  <c r="W86" i="54"/>
  <c r="X58" i="54"/>
  <c r="Q195" i="27"/>
  <c r="P78" i="11"/>
  <c r="R112" i="27"/>
  <c r="M308" i="35"/>
  <c r="M104" i="35"/>
  <c r="M102" i="35"/>
  <c r="M103" i="35"/>
  <c r="M105" i="35"/>
  <c r="M309" i="35"/>
  <c r="M310" i="35"/>
  <c r="AB105" i="21"/>
  <c r="BC105" i="21"/>
  <c r="AB22" i="54"/>
  <c r="AB49" i="21"/>
  <c r="AC77" i="21"/>
  <c r="BC22" i="21"/>
  <c r="W25" i="55"/>
  <c r="W51" i="55"/>
  <c r="W77" i="55"/>
  <c r="W103" i="55"/>
  <c r="Y54" i="44"/>
  <c r="W25" i="21"/>
  <c r="H67" i="11"/>
  <c r="H15" i="11"/>
  <c r="H14" i="11"/>
  <c r="H8" i="11"/>
  <c r="W74" i="21"/>
  <c r="W102" i="21"/>
  <c r="W95" i="21"/>
  <c r="W12" i="54"/>
  <c r="W39" i="21"/>
  <c r="X67" i="21"/>
  <c r="M23" i="11"/>
  <c r="N5" i="12"/>
  <c r="B6" i="16"/>
  <c r="M11" i="12"/>
  <c r="M7" i="12"/>
  <c r="T55" i="32"/>
  <c r="S140" i="32"/>
  <c r="S72" i="32"/>
  <c r="N15" i="13"/>
  <c r="M15" i="13"/>
  <c r="B15" i="18"/>
  <c r="S66" i="54"/>
  <c r="S82" i="54"/>
  <c r="P62" i="11"/>
  <c r="X93" i="54"/>
  <c r="U80" i="54"/>
  <c r="V199" i="34"/>
  <c r="N77" i="11"/>
  <c r="U50" i="54"/>
  <c r="V78" i="54"/>
  <c r="AC81" i="54"/>
  <c r="AB109" i="54"/>
  <c r="BC109" i="54"/>
  <c r="AB53" i="54"/>
  <c r="BC53" i="54"/>
  <c r="BC26" i="54"/>
  <c r="Y53" i="32"/>
  <c r="X131" i="32"/>
  <c r="V79" i="54"/>
  <c r="W43" i="44"/>
  <c r="U14" i="21"/>
  <c r="U14" i="55"/>
  <c r="U40" i="55"/>
  <c r="U66" i="55"/>
  <c r="U92" i="55"/>
  <c r="AX71" i="54"/>
  <c r="AA18" i="55"/>
  <c r="AA44" i="55"/>
  <c r="AA70" i="55"/>
  <c r="AA96" i="55"/>
  <c r="AC47" i="44"/>
  <c r="AA18" i="21"/>
  <c r="T31" i="54"/>
  <c r="U59" i="54"/>
  <c r="U57" i="32"/>
  <c r="T142" i="32"/>
  <c r="P47" i="11"/>
  <c r="X78" i="33"/>
  <c r="W92" i="33"/>
  <c r="U16" i="24"/>
  <c r="AX99" i="21"/>
  <c r="AB75" i="54"/>
  <c r="BC75" i="54"/>
  <c r="Y33" i="54"/>
  <c r="Z61" i="54"/>
  <c r="V76" i="54"/>
  <c r="V104" i="54"/>
  <c r="AA32" i="44"/>
  <c r="Y3" i="21"/>
  <c r="Y3" i="55"/>
  <c r="Y29" i="55"/>
  <c r="Y55" i="55"/>
  <c r="W13" i="55"/>
  <c r="W39" i="55"/>
  <c r="W65" i="55"/>
  <c r="W91" i="55"/>
  <c r="Y42" i="44"/>
  <c r="W13" i="21"/>
  <c r="W40" i="44"/>
  <c r="U11" i="21"/>
  <c r="U11" i="55"/>
  <c r="U37" i="55"/>
  <c r="U63" i="55"/>
  <c r="U89" i="55"/>
  <c r="X63" i="21"/>
  <c r="S110" i="21"/>
  <c r="Q4" i="24"/>
  <c r="L377" i="35"/>
  <c r="L381" i="35"/>
  <c r="L269" i="35"/>
  <c r="Z72" i="54"/>
  <c r="N4" i="13"/>
  <c r="N20" i="37"/>
  <c r="N29" i="37"/>
  <c r="N39" i="12"/>
  <c r="AB17" i="55"/>
  <c r="AB43" i="55"/>
  <c r="AB69" i="55"/>
  <c r="AB95" i="55"/>
  <c r="AD46" i="44"/>
  <c r="AB17" i="21"/>
  <c r="L333" i="35"/>
  <c r="L334" i="35"/>
  <c r="L161" i="35"/>
  <c r="L337" i="35"/>
  <c r="AE77" i="32"/>
  <c r="O355" i="35"/>
  <c r="O356" i="35"/>
  <c r="O359" i="35"/>
  <c r="O215" i="35"/>
  <c r="U135" i="34"/>
  <c r="U133" i="34"/>
  <c r="U134" i="34"/>
  <c r="U136" i="34"/>
  <c r="V132" i="34"/>
  <c r="X24" i="55"/>
  <c r="X50" i="55"/>
  <c r="X76" i="55"/>
  <c r="X102" i="55"/>
  <c r="Z53" i="44"/>
  <c r="X24" i="21"/>
  <c r="M34" i="37"/>
  <c r="AX30" i="37"/>
  <c r="S34" i="11"/>
  <c r="S32" i="11"/>
  <c r="X129" i="32"/>
  <c r="I43" i="34"/>
  <c r="I237" i="34"/>
  <c r="H51" i="12"/>
  <c r="I41" i="34"/>
  <c r="I234" i="34"/>
  <c r="I19" i="24"/>
  <c r="I11" i="24"/>
  <c r="L311" i="35"/>
  <c r="L312" i="35"/>
  <c r="L107" i="35"/>
  <c r="L315" i="35"/>
  <c r="W79" i="54"/>
  <c r="V51" i="54"/>
  <c r="V107" i="54"/>
  <c r="S94" i="54"/>
  <c r="S38" i="54"/>
  <c r="T66" i="54"/>
  <c r="T82" i="21"/>
  <c r="Q9" i="11"/>
  <c r="R93" i="55"/>
  <c r="Q105" i="55"/>
  <c r="N6" i="12"/>
  <c r="N45" i="11"/>
  <c r="R145" i="32"/>
  <c r="N37" i="12"/>
  <c r="U31" i="21"/>
  <c r="V59" i="21"/>
  <c r="U87" i="21"/>
  <c r="U4" i="54"/>
  <c r="U27" i="21"/>
  <c r="R4" i="12"/>
  <c r="Z100" i="54"/>
  <c r="Z44" i="54"/>
  <c r="AA72" i="54"/>
  <c r="H40" i="13"/>
  <c r="Z37" i="21"/>
  <c r="AA65" i="21"/>
  <c r="Z10" i="54"/>
  <c r="Z128" i="32"/>
  <c r="U33" i="11"/>
  <c r="V23" i="54"/>
  <c r="V50" i="21"/>
  <c r="W78" i="21"/>
  <c r="V106" i="21"/>
  <c r="Z65" i="54"/>
  <c r="Y37" i="54"/>
  <c r="Y93" i="54"/>
  <c r="U52" i="54"/>
  <c r="U108" i="54"/>
  <c r="V80" i="54"/>
  <c r="M366" i="35"/>
  <c r="M367" i="35"/>
  <c r="M242" i="35"/>
  <c r="M370" i="35"/>
  <c r="S36" i="11"/>
  <c r="L43" i="12"/>
  <c r="O41" i="12"/>
  <c r="P198" i="27"/>
  <c r="O42" i="11"/>
  <c r="O40" i="11"/>
  <c r="Q9" i="13"/>
  <c r="X24" i="59"/>
  <c r="W33" i="28"/>
  <c r="X198" i="34"/>
  <c r="X37" i="34"/>
  <c r="X83" i="34"/>
  <c r="X106" i="34"/>
  <c r="X151" i="35"/>
  <c r="W2" i="12"/>
  <c r="Z72" i="33"/>
  <c r="W7" i="36"/>
  <c r="AC24" i="31"/>
  <c r="AA3" i="44"/>
  <c r="AA31" i="44"/>
  <c r="X175" i="34"/>
  <c r="X25" i="25"/>
  <c r="W7" i="37"/>
  <c r="X15" i="25"/>
  <c r="X7" i="59"/>
  <c r="X205" i="35"/>
  <c r="X15" i="27"/>
  <c r="Z26" i="33"/>
  <c r="Z4" i="33"/>
  <c r="X129" i="34"/>
  <c r="AC2" i="31"/>
  <c r="X221" i="34"/>
  <c r="AC46" i="31"/>
  <c r="AA28" i="32"/>
  <c r="AA52" i="32"/>
  <c r="X70" i="35"/>
  <c r="X124" i="35"/>
  <c r="X60" i="34"/>
  <c r="Z85" i="54"/>
  <c r="X6" i="58"/>
  <c r="X3" i="25"/>
  <c r="AC90" i="31"/>
  <c r="X14" i="34"/>
  <c r="W52" i="28"/>
  <c r="Z2" i="21"/>
  <c r="W15" i="28"/>
  <c r="X2" i="24"/>
  <c r="AB11" i="17"/>
  <c r="AA123" i="32"/>
  <c r="X152" i="34"/>
  <c r="X43" i="35"/>
  <c r="X35" i="25"/>
  <c r="X77" i="27"/>
  <c r="X191" i="27"/>
  <c r="X16" i="35"/>
  <c r="X178" i="35"/>
  <c r="X39" i="25"/>
  <c r="Z49" i="33"/>
  <c r="AA4" i="32"/>
  <c r="AA76" i="32"/>
  <c r="AA100" i="32"/>
  <c r="X232" i="35"/>
  <c r="Z57" i="54"/>
  <c r="Z29" i="21"/>
  <c r="X2" i="11"/>
  <c r="W55" i="11"/>
  <c r="X259" i="35"/>
  <c r="Z2" i="54"/>
  <c r="Z2" i="55"/>
  <c r="AC68" i="31"/>
  <c r="Z85" i="21"/>
  <c r="Z57" i="21"/>
  <c r="Z29" i="54"/>
  <c r="X97" i="35"/>
  <c r="V13" i="54"/>
  <c r="V40" i="21"/>
  <c r="V96" i="21"/>
  <c r="Z50" i="44"/>
  <c r="X21" i="21"/>
  <c r="X21" i="55"/>
  <c r="X47" i="55"/>
  <c r="X73" i="55"/>
  <c r="X99" i="55"/>
  <c r="P96" i="27"/>
  <c r="P199" i="27"/>
  <c r="Q95" i="27"/>
  <c r="Q41" i="11"/>
  <c r="V136" i="32"/>
  <c r="F58" i="11"/>
  <c r="F57" i="11"/>
  <c r="F5" i="11"/>
  <c r="F53" i="11"/>
  <c r="L321" i="35"/>
  <c r="L387" i="35"/>
  <c r="K19" i="11"/>
  <c r="K17" i="11"/>
  <c r="L131" i="35"/>
  <c r="L129" i="35"/>
  <c r="L130" i="35"/>
  <c r="L132" i="35"/>
  <c r="L320" i="35"/>
  <c r="L386" i="35"/>
  <c r="L319" i="35"/>
  <c r="T158" i="34"/>
  <c r="T156" i="34"/>
  <c r="T157" i="34"/>
  <c r="T159" i="34"/>
  <c r="U155" i="34"/>
  <c r="U181" i="34"/>
  <c r="U179" i="34"/>
  <c r="U180" i="34"/>
  <c r="U182" i="34"/>
  <c r="V178" i="34"/>
  <c r="Q47" i="12"/>
  <c r="Q45" i="12"/>
  <c r="Q35" i="13"/>
  <c r="Q79" i="11"/>
  <c r="R33" i="59"/>
  <c r="S31" i="59"/>
  <c r="AB34" i="44"/>
  <c r="Z5" i="21"/>
  <c r="Z5" i="55"/>
  <c r="Z31" i="55"/>
  <c r="Z57" i="55"/>
  <c r="Z83" i="55"/>
  <c r="AZ42" i="54"/>
  <c r="BE42" i="54"/>
  <c r="AZ98" i="54"/>
  <c r="BE98" i="54"/>
  <c r="BE15" i="54"/>
  <c r="AN54" i="32"/>
  <c r="K29" i="25"/>
  <c r="K27" i="25"/>
  <c r="K28" i="25"/>
  <c r="M32" i="25"/>
  <c r="R27" i="11"/>
  <c r="AC22" i="55"/>
  <c r="AC48" i="55"/>
  <c r="AC74" i="55"/>
  <c r="AC100" i="55"/>
  <c r="AE51" i="44"/>
  <c r="AC22" i="21"/>
  <c r="V52" i="21"/>
  <c r="W80" i="21"/>
  <c r="V108" i="21"/>
  <c r="V25" i="54"/>
  <c r="V102" i="54"/>
  <c r="V46" i="54"/>
  <c r="W74" i="54"/>
  <c r="Z41" i="44"/>
  <c r="X12" i="55"/>
  <c r="X38" i="55"/>
  <c r="X64" i="55"/>
  <c r="X90" i="55"/>
  <c r="X12" i="21"/>
  <c r="X35" i="21"/>
  <c r="X91" i="21"/>
  <c r="X8" i="54"/>
  <c r="Y63" i="21"/>
  <c r="Y138" i="32"/>
  <c r="T43" i="11"/>
  <c r="M39" i="11"/>
  <c r="N24" i="13"/>
  <c r="M24" i="13"/>
  <c r="X33" i="44"/>
  <c r="V4" i="21"/>
  <c r="V4" i="55"/>
  <c r="V30" i="55"/>
  <c r="V56" i="55"/>
  <c r="V82" i="55"/>
  <c r="R82" i="54"/>
  <c r="O62" i="11"/>
  <c r="R94" i="54"/>
  <c r="X56" i="32"/>
  <c r="W132" i="32"/>
  <c r="S37" i="11"/>
  <c r="AA6" i="21"/>
  <c r="AC35" i="44"/>
  <c r="AA6" i="55"/>
  <c r="AA32" i="55"/>
  <c r="AA58" i="55"/>
  <c r="AA84" i="55"/>
  <c r="W23" i="21"/>
  <c r="W23" i="55"/>
  <c r="W49" i="55"/>
  <c r="W75" i="55"/>
  <c r="W101" i="55"/>
  <c r="Y52" i="44"/>
  <c r="P78" i="32"/>
  <c r="O12" i="11"/>
  <c r="O11" i="11"/>
  <c r="O65" i="11"/>
  <c r="N239" i="35"/>
  <c r="N364" i="35"/>
  <c r="N237" i="35"/>
  <c r="N238" i="35"/>
  <c r="N240" i="35"/>
  <c r="N363" i="35"/>
  <c r="N365" i="35"/>
  <c r="AD75" i="21"/>
  <c r="AC47" i="21"/>
  <c r="AC103" i="21"/>
  <c r="AC20" i="54"/>
  <c r="M35" i="12"/>
  <c r="M5" i="13"/>
  <c r="B5" i="18"/>
  <c r="B36" i="16"/>
  <c r="B35" i="16"/>
  <c r="D24" i="50"/>
  <c r="T87" i="21"/>
  <c r="R157" i="27"/>
  <c r="Q158" i="27"/>
  <c r="Q159" i="27"/>
  <c r="Q197" i="27"/>
  <c r="Z124" i="32"/>
  <c r="U29" i="11"/>
  <c r="U28" i="11"/>
  <c r="W63" i="54"/>
  <c r="AY71" i="54"/>
  <c r="AX99" i="54"/>
  <c r="AX43" i="54"/>
  <c r="AH41" i="13"/>
  <c r="AI82" i="11"/>
  <c r="X3" i="45"/>
  <c r="V2" i="13"/>
  <c r="T38" i="21"/>
  <c r="U66" i="21"/>
  <c r="T11" i="54"/>
  <c r="X76" i="21"/>
  <c r="W21" i="54"/>
  <c r="W48" i="21"/>
  <c r="W104" i="21"/>
  <c r="S41" i="54"/>
  <c r="O200" i="27"/>
  <c r="N46" i="11"/>
  <c r="N36" i="12"/>
  <c r="I17" i="25"/>
  <c r="I18" i="25"/>
  <c r="J22" i="25"/>
  <c r="J40" i="25"/>
  <c r="J17" i="24"/>
  <c r="I19" i="25"/>
  <c r="V125" i="35"/>
  <c r="T71" i="35"/>
  <c r="AA105" i="54"/>
  <c r="AB77" i="54"/>
  <c r="BC77" i="54"/>
  <c r="AA49" i="54"/>
  <c r="K322" i="35"/>
  <c r="K134" i="35"/>
  <c r="K326" i="35"/>
  <c r="K392" i="35"/>
  <c r="K18" i="24"/>
  <c r="Y17" i="35"/>
  <c r="AB47" i="54"/>
  <c r="BC47" i="54"/>
  <c r="BC20" i="54"/>
  <c r="X19" i="21"/>
  <c r="X19" i="55"/>
  <c r="X45" i="55"/>
  <c r="X71" i="55"/>
  <c r="X97" i="55"/>
  <c r="Z48" i="44"/>
  <c r="U40" i="54"/>
  <c r="U96" i="54"/>
  <c r="V68" i="54"/>
  <c r="T59" i="54"/>
  <c r="X61" i="34"/>
  <c r="Y45" i="54"/>
  <c r="Y101" i="54"/>
  <c r="Z73" i="54"/>
  <c r="AZ16" i="21"/>
  <c r="AZ16" i="55"/>
  <c r="AZ42" i="55"/>
  <c r="AZ68" i="55"/>
  <c r="AZ94" i="55"/>
  <c r="BE94" i="55"/>
  <c r="R180" i="27"/>
  <c r="Q202" i="27"/>
  <c r="O77" i="11"/>
  <c r="Y8" i="55"/>
  <c r="Y34" i="55"/>
  <c r="Y60" i="55"/>
  <c r="Y86" i="55"/>
  <c r="Y8" i="21"/>
  <c r="AA37" i="44"/>
  <c r="B39" i="15"/>
  <c r="I21" i="34"/>
  <c r="AC39" i="44"/>
  <c r="AA10" i="21"/>
  <c r="AA10" i="55"/>
  <c r="AA36" i="55"/>
  <c r="AA62" i="55"/>
  <c r="AA88" i="55"/>
  <c r="N79" i="32"/>
  <c r="M119" i="32"/>
  <c r="Z33" i="21"/>
  <c r="Z89" i="21"/>
  <c r="Z6" i="54"/>
  <c r="AA61" i="21"/>
  <c r="Q205" i="27"/>
  <c r="R183" i="27"/>
  <c r="AD20" i="55"/>
  <c r="AD46" i="55"/>
  <c r="AD72" i="55"/>
  <c r="AD98" i="55"/>
  <c r="AF49" i="44"/>
  <c r="AD20" i="21"/>
  <c r="T41" i="21"/>
  <c r="U69" i="21"/>
  <c r="T97" i="21"/>
  <c r="T14" i="54"/>
  <c r="M3" i="12"/>
  <c r="M11" i="37"/>
  <c r="M9" i="37"/>
  <c r="Z45" i="21"/>
  <c r="Z101" i="21"/>
  <c r="Z18" i="54"/>
  <c r="T54" i="21"/>
  <c r="R6" i="25"/>
  <c r="R5" i="25"/>
  <c r="V86" i="54"/>
  <c r="X32" i="54"/>
  <c r="Y60" i="54"/>
  <c r="X3" i="54"/>
  <c r="X30" i="21"/>
  <c r="W81" i="55"/>
  <c r="O15" i="13"/>
  <c r="AH177" i="27"/>
  <c r="G8" i="13"/>
  <c r="G20" i="13"/>
  <c r="G27" i="13"/>
  <c r="Y54" i="55"/>
  <c r="Y28" i="55"/>
  <c r="Y80" i="55"/>
  <c r="V39" i="54"/>
  <c r="V95" i="54"/>
  <c r="X63" i="54"/>
  <c r="W35" i="54"/>
  <c r="W91" i="54"/>
  <c r="M266" i="35"/>
  <c r="M264" i="35"/>
  <c r="M265" i="35"/>
  <c r="M267" i="35"/>
  <c r="M376" i="35"/>
  <c r="M375" i="35"/>
  <c r="M374" i="35"/>
  <c r="O24" i="13"/>
  <c r="O23" i="13"/>
  <c r="O22" i="13"/>
  <c r="AA17" i="54"/>
  <c r="AA44" i="21"/>
  <c r="AA100" i="21"/>
  <c r="M158" i="35"/>
  <c r="M330" i="35"/>
  <c r="M156" i="35"/>
  <c r="M157" i="35"/>
  <c r="M159" i="35"/>
  <c r="M332" i="35"/>
  <c r="M331" i="35"/>
  <c r="W153" i="34"/>
  <c r="O14" i="13"/>
  <c r="P353" i="35"/>
  <c r="P352" i="35"/>
  <c r="P212" i="35"/>
  <c r="P210" i="35"/>
  <c r="P211" i="35"/>
  <c r="P213" i="35"/>
  <c r="P354" i="35"/>
  <c r="N263" i="35"/>
  <c r="M268" i="35"/>
  <c r="U82" i="21"/>
  <c r="R9" i="11"/>
  <c r="N101" i="35"/>
  <c r="M106" i="35"/>
  <c r="R79" i="11"/>
  <c r="R47" i="12"/>
  <c r="S33" i="59"/>
  <c r="T31" i="59"/>
  <c r="BC95" i="55"/>
  <c r="W112" i="34"/>
  <c r="W110" i="34"/>
  <c r="W111" i="34"/>
  <c r="W113" i="34"/>
  <c r="X109" i="34"/>
  <c r="P214" i="35"/>
  <c r="Q209" i="35"/>
  <c r="L133" i="35"/>
  <c r="M128" i="35"/>
  <c r="U204" i="34"/>
  <c r="U202" i="34"/>
  <c r="U203" i="34"/>
  <c r="U205" i="34"/>
  <c r="V201" i="34"/>
  <c r="V135" i="34"/>
  <c r="V133" i="34"/>
  <c r="V134" i="34"/>
  <c r="V136" i="34"/>
  <c r="W132" i="34"/>
  <c r="V227" i="34"/>
  <c r="V225" i="34"/>
  <c r="V226" i="34"/>
  <c r="V228" i="34"/>
  <c r="W224" i="34"/>
  <c r="X153" i="34"/>
  <c r="X30" i="54"/>
  <c r="X86" i="54"/>
  <c r="Y58" i="54"/>
  <c r="X88" i="54"/>
  <c r="Z45" i="54"/>
  <c r="AA73" i="54"/>
  <c r="S183" i="27"/>
  <c r="R205" i="27"/>
  <c r="Z33" i="54"/>
  <c r="AA61" i="54"/>
  <c r="Z89" i="54"/>
  <c r="Y35" i="21"/>
  <c r="Z63" i="21"/>
  <c r="Y8" i="54"/>
  <c r="P64" i="11"/>
  <c r="P10" i="11"/>
  <c r="X19" i="54"/>
  <c r="X46" i="21"/>
  <c r="Y74" i="21"/>
  <c r="X102" i="21"/>
  <c r="AB103" i="54"/>
  <c r="BC103" i="54"/>
  <c r="J17" i="25"/>
  <c r="J18" i="25"/>
  <c r="K22" i="25"/>
  <c r="K40" i="25"/>
  <c r="K17" i="24"/>
  <c r="T38" i="54"/>
  <c r="U66" i="54"/>
  <c r="AJ82" i="11"/>
  <c r="AI41" i="13"/>
  <c r="P41" i="12"/>
  <c r="Q198" i="27"/>
  <c r="P42" i="11"/>
  <c r="P40" i="11"/>
  <c r="AC47" i="54"/>
  <c r="AD75" i="54"/>
  <c r="N241" i="35"/>
  <c r="O236" i="35"/>
  <c r="P102" i="32"/>
  <c r="Y56" i="32"/>
  <c r="X132" i="32"/>
  <c r="T37" i="11"/>
  <c r="M23" i="13"/>
  <c r="M22" i="13"/>
  <c r="B24" i="18"/>
  <c r="B23" i="18"/>
  <c r="B22" i="18"/>
  <c r="Z138" i="32"/>
  <c r="U43" i="11"/>
  <c r="Z5" i="54"/>
  <c r="Z32" i="21"/>
  <c r="Z88" i="21"/>
  <c r="W68" i="21"/>
  <c r="Z54" i="55"/>
  <c r="Z28" i="55"/>
  <c r="Z80" i="55"/>
  <c r="W2" i="13"/>
  <c r="Y3" i="45"/>
  <c r="Z93" i="21"/>
  <c r="N44" i="11"/>
  <c r="N39" i="11"/>
  <c r="R9" i="13"/>
  <c r="H49" i="12"/>
  <c r="H54" i="12"/>
  <c r="H34" i="13"/>
  <c r="R43" i="37"/>
  <c r="M42" i="37"/>
  <c r="AX42" i="37"/>
  <c r="X38" i="37"/>
  <c r="X39" i="37"/>
  <c r="R42" i="37"/>
  <c r="S36" i="37"/>
  <c r="M43" i="37"/>
  <c r="AX43" i="37"/>
  <c r="S37" i="37"/>
  <c r="Q43" i="37"/>
  <c r="N42" i="37"/>
  <c r="O42" i="37"/>
  <c r="M57" i="12"/>
  <c r="B57" i="16"/>
  <c r="Q42" i="37"/>
  <c r="P42" i="37"/>
  <c r="N43" i="37"/>
  <c r="O43" i="37"/>
  <c r="P43" i="37"/>
  <c r="AE46" i="44"/>
  <c r="AC17" i="21"/>
  <c r="AC17" i="55"/>
  <c r="AC43" i="55"/>
  <c r="AC69" i="55"/>
  <c r="AC95" i="55"/>
  <c r="X68" i="21"/>
  <c r="W40" i="21"/>
  <c r="W96" i="21"/>
  <c r="W13" i="54"/>
  <c r="Y3" i="54"/>
  <c r="Y30" i="21"/>
  <c r="Z58" i="21"/>
  <c r="Y89" i="54"/>
  <c r="V57" i="32"/>
  <c r="U142" i="32"/>
  <c r="Q47" i="11"/>
  <c r="U14" i="54"/>
  <c r="U41" i="21"/>
  <c r="V69" i="21"/>
  <c r="U97" i="21"/>
  <c r="T36" i="11"/>
  <c r="T35" i="11"/>
  <c r="U55" i="32"/>
  <c r="T140" i="32"/>
  <c r="T72" i="32"/>
  <c r="R195" i="27"/>
  <c r="S112" i="27"/>
  <c r="P14" i="13"/>
  <c r="X84" i="34"/>
  <c r="Z60" i="21"/>
  <c r="X34" i="27"/>
  <c r="Y33" i="27"/>
  <c r="AZ71" i="21"/>
  <c r="BE71" i="21"/>
  <c r="M297" i="35"/>
  <c r="M77" i="35"/>
  <c r="M75" i="35"/>
  <c r="M76" i="35"/>
  <c r="M78" i="35"/>
  <c r="M299" i="35"/>
  <c r="M298" i="35"/>
  <c r="M344" i="35"/>
  <c r="M345" i="35"/>
  <c r="M348" i="35"/>
  <c r="M188" i="35"/>
  <c r="AZ43" i="21"/>
  <c r="AZ99" i="21"/>
  <c r="BE99" i="21"/>
  <c r="AZ16" i="54"/>
  <c r="BE16" i="21"/>
  <c r="AB72" i="21"/>
  <c r="BC72" i="21"/>
  <c r="X81" i="55"/>
  <c r="X86" i="21"/>
  <c r="AA73" i="21"/>
  <c r="AD103" i="21"/>
  <c r="AD20" i="54"/>
  <c r="AD47" i="21"/>
  <c r="AE75" i="21"/>
  <c r="P12" i="11"/>
  <c r="P11" i="11"/>
  <c r="P65" i="11"/>
  <c r="AA37" i="21"/>
  <c r="AB65" i="21"/>
  <c r="BC65" i="21"/>
  <c r="AA10" i="54"/>
  <c r="AA93" i="21"/>
  <c r="R202" i="27"/>
  <c r="S180" i="27"/>
  <c r="S54" i="54"/>
  <c r="Q12" i="25"/>
  <c r="Q8" i="25"/>
  <c r="Q4" i="25"/>
  <c r="Q16" i="25"/>
  <c r="W125" i="35"/>
  <c r="N13" i="17"/>
  <c r="T69" i="54"/>
  <c r="T82" i="54"/>
  <c r="Q62" i="11"/>
  <c r="T94" i="21"/>
  <c r="Z52" i="44"/>
  <c r="X23" i="21"/>
  <c r="X23" i="55"/>
  <c r="X49" i="55"/>
  <c r="X75" i="55"/>
  <c r="X101" i="55"/>
  <c r="AB6" i="55"/>
  <c r="AB32" i="55"/>
  <c r="AB58" i="55"/>
  <c r="AB84" i="55"/>
  <c r="AB6" i="21"/>
  <c r="AD35" i="44"/>
  <c r="R110" i="54"/>
  <c r="P15" i="24"/>
  <c r="V4" i="54"/>
  <c r="V31" i="21"/>
  <c r="V87" i="21"/>
  <c r="N23" i="13"/>
  <c r="N22" i="13"/>
  <c r="X12" i="54"/>
  <c r="X39" i="21"/>
  <c r="Y67" i="21"/>
  <c r="L29" i="25"/>
  <c r="L27" i="25"/>
  <c r="L28" i="25"/>
  <c r="AA5" i="21"/>
  <c r="AA5" i="55"/>
  <c r="AA31" i="55"/>
  <c r="AA57" i="55"/>
  <c r="AA83" i="55"/>
  <c r="AC34" i="44"/>
  <c r="V181" i="34"/>
  <c r="V179" i="34"/>
  <c r="V180" i="34"/>
  <c r="V182" i="34"/>
  <c r="W178" i="34"/>
  <c r="X21" i="54"/>
  <c r="X48" i="21"/>
  <c r="Y76" i="21"/>
  <c r="X104" i="21"/>
  <c r="V40" i="54"/>
  <c r="V96" i="54"/>
  <c r="W68" i="54"/>
  <c r="P24" i="13"/>
  <c r="P23" i="13"/>
  <c r="P22" i="13"/>
  <c r="L3" i="13"/>
  <c r="L6" i="13"/>
  <c r="W78" i="54"/>
  <c r="V50" i="54"/>
  <c r="V106" i="54"/>
  <c r="AA65" i="54"/>
  <c r="Z37" i="54"/>
  <c r="Z93" i="54"/>
  <c r="N23" i="11"/>
  <c r="N22" i="11"/>
  <c r="O5" i="12"/>
  <c r="N7" i="12"/>
  <c r="N3" i="12"/>
  <c r="N11" i="37"/>
  <c r="N9" i="37"/>
  <c r="N11" i="12"/>
  <c r="Y129" i="32"/>
  <c r="T34" i="11"/>
  <c r="T32" i="11"/>
  <c r="X51" i="21"/>
  <c r="Y79" i="21"/>
  <c r="X24" i="54"/>
  <c r="X107" i="21"/>
  <c r="AE101" i="32"/>
  <c r="L378" i="35"/>
  <c r="Z42" i="44"/>
  <c r="X13" i="55"/>
  <c r="X39" i="55"/>
  <c r="X65" i="55"/>
  <c r="X91" i="55"/>
  <c r="X13" i="21"/>
  <c r="Z3" i="21"/>
  <c r="Z3" i="55"/>
  <c r="Z29" i="55"/>
  <c r="Z55" i="55"/>
  <c r="AB32" i="44"/>
  <c r="Y78" i="33"/>
  <c r="X92" i="33"/>
  <c r="V16" i="24"/>
  <c r="V14" i="21"/>
  <c r="V14" i="55"/>
  <c r="V40" i="55"/>
  <c r="V66" i="55"/>
  <c r="V92" i="55"/>
  <c r="X43" i="44"/>
  <c r="Z53" i="32"/>
  <c r="Y131" i="32"/>
  <c r="U106" i="54"/>
  <c r="N31" i="13"/>
  <c r="W199" i="34"/>
  <c r="P61" i="11"/>
  <c r="P12" i="13"/>
  <c r="M22" i="11"/>
  <c r="B23" i="15"/>
  <c r="B22" i="15"/>
  <c r="W39" i="54"/>
  <c r="X67" i="54"/>
  <c r="J36" i="25"/>
  <c r="W52" i="21"/>
  <c r="X80" i="21"/>
  <c r="W25" i="54"/>
  <c r="P77" i="11"/>
  <c r="Y32" i="54"/>
  <c r="Z60" i="54"/>
  <c r="W46" i="54"/>
  <c r="W102" i="54"/>
  <c r="X74" i="54"/>
  <c r="AB73" i="33"/>
  <c r="W51" i="54"/>
  <c r="W107" i="54"/>
  <c r="AE26" i="55"/>
  <c r="AE52" i="55"/>
  <c r="AE78" i="55"/>
  <c r="AE104" i="55"/>
  <c r="AG55" i="44"/>
  <c r="AE26" i="21"/>
  <c r="L289" i="35"/>
  <c r="L290" i="35"/>
  <c r="L293" i="35"/>
  <c r="L53" i="35"/>
  <c r="L300" i="35"/>
  <c r="L301" i="35"/>
  <c r="L304" i="35"/>
  <c r="L80" i="35"/>
  <c r="N103" i="32"/>
  <c r="N95" i="32"/>
  <c r="N148" i="32"/>
  <c r="J9" i="36"/>
  <c r="M160" i="35"/>
  <c r="N155" i="35"/>
  <c r="W67" i="54"/>
  <c r="AI177" i="27"/>
  <c r="T41" i="54"/>
  <c r="T54" i="54"/>
  <c r="R12" i="25"/>
  <c r="R8" i="25"/>
  <c r="R4" i="25"/>
  <c r="R16" i="25"/>
  <c r="J17" i="34"/>
  <c r="AA44" i="54"/>
  <c r="AB72" i="54"/>
  <c r="BC72" i="54"/>
  <c r="Y58" i="21"/>
  <c r="AG49" i="44"/>
  <c r="AE20" i="21"/>
  <c r="AE20" i="55"/>
  <c r="AE46" i="55"/>
  <c r="AE72" i="55"/>
  <c r="AE98" i="55"/>
  <c r="AB10" i="55"/>
  <c r="AB36" i="55"/>
  <c r="AB62" i="55"/>
  <c r="AB88" i="55"/>
  <c r="AD39" i="44"/>
  <c r="AB10" i="21"/>
  <c r="D4" i="50"/>
  <c r="AA48" i="44"/>
  <c r="Y19" i="21"/>
  <c r="Y19" i="55"/>
  <c r="Y45" i="55"/>
  <c r="Y71" i="55"/>
  <c r="Y97" i="55"/>
  <c r="AC75" i="54"/>
  <c r="AC103" i="54"/>
  <c r="Z17" i="35"/>
  <c r="N5" i="13"/>
  <c r="N35" i="12"/>
  <c r="S97" i="54"/>
  <c r="W48" i="54"/>
  <c r="X76" i="54"/>
  <c r="R158" i="27"/>
  <c r="R159" i="27"/>
  <c r="S157" i="27"/>
  <c r="R197" i="27"/>
  <c r="AA89" i="21"/>
  <c r="AA6" i="54"/>
  <c r="AA33" i="21"/>
  <c r="AB61" i="21"/>
  <c r="BC61" i="21"/>
  <c r="Y33" i="44"/>
  <c r="W4" i="21"/>
  <c r="W4" i="55"/>
  <c r="W30" i="55"/>
  <c r="W56" i="55"/>
  <c r="W82" i="55"/>
  <c r="Y63" i="54"/>
  <c r="X91" i="54"/>
  <c r="X35" i="54"/>
  <c r="V52" i="54"/>
  <c r="V108" i="54"/>
  <c r="W80" i="54"/>
  <c r="AC22" i="54"/>
  <c r="AC49" i="21"/>
  <c r="AD77" i="21"/>
  <c r="AC105" i="21"/>
  <c r="AO54" i="32"/>
  <c r="G139" i="27"/>
  <c r="F91" i="11"/>
  <c r="F95" i="11"/>
  <c r="Q96" i="27"/>
  <c r="Q199" i="27"/>
  <c r="R95" i="27"/>
  <c r="Y21" i="21"/>
  <c r="Y21" i="55"/>
  <c r="Y47" i="55"/>
  <c r="Y73" i="55"/>
  <c r="Y99" i="55"/>
  <c r="AA50" i="44"/>
  <c r="O4" i="13"/>
  <c r="O31" i="13"/>
  <c r="O20" i="37"/>
  <c r="O29" i="37"/>
  <c r="O39" i="12"/>
  <c r="W144" i="32"/>
  <c r="X144" i="32"/>
  <c r="U54" i="21"/>
  <c r="S6" i="25"/>
  <c r="S5" i="25"/>
  <c r="S93" i="55"/>
  <c r="R105" i="55"/>
  <c r="O6" i="12"/>
  <c r="Y24" i="21"/>
  <c r="Y24" i="55"/>
  <c r="Y50" i="55"/>
  <c r="Y76" i="55"/>
  <c r="Y102" i="55"/>
  <c r="AA53" i="44"/>
  <c r="U38" i="21"/>
  <c r="V66" i="21"/>
  <c r="U11" i="54"/>
  <c r="T27" i="54"/>
  <c r="Q9" i="12"/>
  <c r="AA45" i="21"/>
  <c r="AB73" i="21"/>
  <c r="BC73" i="21"/>
  <c r="AA101" i="21"/>
  <c r="AA18" i="54"/>
  <c r="P97" i="27"/>
  <c r="M43" i="12"/>
  <c r="X25" i="21"/>
  <c r="X25" i="55"/>
  <c r="X51" i="55"/>
  <c r="X77" i="55"/>
  <c r="X103" i="55"/>
  <c r="Z54" i="44"/>
  <c r="AB49" i="54"/>
  <c r="BC49" i="54"/>
  <c r="BC22" i="54"/>
  <c r="H7" i="24"/>
  <c r="AC53" i="54"/>
  <c r="AD81" i="54"/>
  <c r="AY43" i="54"/>
  <c r="AZ71" i="54"/>
  <c r="BE71" i="54"/>
  <c r="M50" i="35"/>
  <c r="M48" i="35"/>
  <c r="M49" i="35"/>
  <c r="M51" i="35"/>
  <c r="M288" i="35"/>
  <c r="M287" i="35"/>
  <c r="M286" i="35"/>
  <c r="N23" i="35"/>
  <c r="N21" i="35"/>
  <c r="N22" i="35"/>
  <c r="N24" i="35"/>
  <c r="N277" i="35"/>
  <c r="N276" i="35"/>
  <c r="N275" i="35"/>
  <c r="Z8" i="55"/>
  <c r="Z34" i="55"/>
  <c r="Z60" i="55"/>
  <c r="Z86" i="55"/>
  <c r="AB37" i="44"/>
  <c r="Z8" i="21"/>
  <c r="Y61" i="34"/>
  <c r="K323" i="35"/>
  <c r="K388" i="35"/>
  <c r="K389" i="35"/>
  <c r="U71" i="35"/>
  <c r="AA124" i="32"/>
  <c r="V29" i="11"/>
  <c r="V28" i="11"/>
  <c r="T110" i="21"/>
  <c r="R4" i="24"/>
  <c r="W106" i="21"/>
  <c r="W23" i="54"/>
  <c r="X78" i="21"/>
  <c r="W50" i="21"/>
  <c r="O61" i="11"/>
  <c r="O12" i="13"/>
  <c r="Y12" i="55"/>
  <c r="Y38" i="55"/>
  <c r="Y64" i="55"/>
  <c r="Y90" i="55"/>
  <c r="Y12" i="21"/>
  <c r="AA41" i="44"/>
  <c r="AD22" i="21"/>
  <c r="AD22" i="55"/>
  <c r="AD48" i="55"/>
  <c r="AD74" i="55"/>
  <c r="AD100" i="55"/>
  <c r="AF51" i="44"/>
  <c r="U158" i="34"/>
  <c r="U156" i="34"/>
  <c r="U157" i="34"/>
  <c r="U159" i="34"/>
  <c r="V155" i="34"/>
  <c r="L385" i="35"/>
  <c r="K17" i="13"/>
  <c r="W136" i="32"/>
  <c r="R41" i="11"/>
  <c r="P200" i="27"/>
  <c r="O46" i="11"/>
  <c r="O36" i="12"/>
  <c r="Y7" i="59"/>
  <c r="X33" i="28"/>
  <c r="Y15" i="27"/>
  <c r="Y178" i="35"/>
  <c r="AA85" i="54"/>
  <c r="AB28" i="32"/>
  <c r="AB52" i="32"/>
  <c r="AA26" i="33"/>
  <c r="Y259" i="35"/>
  <c r="AA4" i="33"/>
  <c r="X55" i="11"/>
  <c r="Y77" i="27"/>
  <c r="AA2" i="21"/>
  <c r="Y25" i="25"/>
  <c r="Y37" i="34"/>
  <c r="Y6" i="58"/>
  <c r="AB3" i="44"/>
  <c r="AB31" i="44"/>
  <c r="AD2" i="31"/>
  <c r="AA2" i="54"/>
  <c r="AA2" i="55"/>
  <c r="Y35" i="25"/>
  <c r="AA85" i="21"/>
  <c r="Y70" i="35"/>
  <c r="X52" i="28"/>
  <c r="Y60" i="34"/>
  <c r="Y198" i="34"/>
  <c r="Y39" i="25"/>
  <c r="AD46" i="31"/>
  <c r="X15" i="28"/>
  <c r="Y175" i="34"/>
  <c r="Y2" i="11"/>
  <c r="Y205" i="35"/>
  <c r="AD90" i="31"/>
  <c r="Y16" i="35"/>
  <c r="AA49" i="33"/>
  <c r="Y43" i="35"/>
  <c r="AA72" i="33"/>
  <c r="X7" i="37"/>
  <c r="AD24" i="31"/>
  <c r="AA29" i="21"/>
  <c r="AB123" i="32"/>
  <c r="Y3" i="25"/>
  <c r="Y221" i="34"/>
  <c r="Y14" i="34"/>
  <c r="Y152" i="34"/>
  <c r="Y24" i="59"/>
  <c r="Y83" i="34"/>
  <c r="Y106" i="34"/>
  <c r="Y232" i="35"/>
  <c r="X7" i="36"/>
  <c r="X2" i="12"/>
  <c r="Y124" i="35"/>
  <c r="Y151" i="35"/>
  <c r="Y129" i="34"/>
  <c r="AA29" i="54"/>
  <c r="AA57" i="21"/>
  <c r="Y2" i="24"/>
  <c r="AC11" i="17"/>
  <c r="AD68" i="31"/>
  <c r="AA57" i="54"/>
  <c r="Y15" i="25"/>
  <c r="AB4" i="32"/>
  <c r="AB76" i="32"/>
  <c r="AB100" i="32"/>
  <c r="Y191" i="27"/>
  <c r="Y97" i="35"/>
  <c r="S35" i="11"/>
  <c r="S27" i="11"/>
  <c r="V33" i="11"/>
  <c r="AA128" i="32"/>
  <c r="U87" i="54"/>
  <c r="U31" i="54"/>
  <c r="V59" i="54"/>
  <c r="U27" i="54"/>
  <c r="R9" i="12"/>
  <c r="I42" i="34"/>
  <c r="I235" i="34"/>
  <c r="AB17" i="54"/>
  <c r="AC72" i="21"/>
  <c r="AB44" i="21"/>
  <c r="AB100" i="21"/>
  <c r="BC100" i="21"/>
  <c r="BC17" i="21"/>
  <c r="U12" i="17"/>
  <c r="V11" i="21"/>
  <c r="V27" i="21"/>
  <c r="S4" i="12"/>
  <c r="V11" i="55"/>
  <c r="V37" i="55"/>
  <c r="V63" i="55"/>
  <c r="V89" i="55"/>
  <c r="X40" i="44"/>
  <c r="T87" i="54"/>
  <c r="AD47" i="44"/>
  <c r="AB18" i="21"/>
  <c r="AB18" i="55"/>
  <c r="AB44" i="55"/>
  <c r="AB70" i="55"/>
  <c r="AB96" i="55"/>
  <c r="O45" i="11"/>
  <c r="O44" i="11"/>
  <c r="O39" i="11"/>
  <c r="S145" i="32"/>
  <c r="O37" i="12"/>
  <c r="C5" i="16"/>
  <c r="B7" i="16"/>
  <c r="H66" i="11"/>
  <c r="H60" i="11"/>
  <c r="H10" i="13"/>
  <c r="G30" i="13"/>
  <c r="G75" i="11"/>
  <c r="V89" i="34"/>
  <c r="V87" i="34"/>
  <c r="V88" i="34"/>
  <c r="V90" i="34"/>
  <c r="W86" i="34"/>
  <c r="AD53" i="21"/>
  <c r="AE81" i="21"/>
  <c r="AD109" i="21"/>
  <c r="AD26" i="54"/>
  <c r="V66" i="34"/>
  <c r="V64" i="34"/>
  <c r="V65" i="34"/>
  <c r="V67" i="34"/>
  <c r="W63" i="34"/>
  <c r="M278" i="35"/>
  <c r="M279" i="35"/>
  <c r="M282" i="35"/>
  <c r="M26" i="35"/>
  <c r="N341" i="35"/>
  <c r="N185" i="35"/>
  <c r="N183" i="35"/>
  <c r="N184" i="35"/>
  <c r="N186" i="35"/>
  <c r="N343" i="35"/>
  <c r="N342" i="35"/>
  <c r="W66" i="34"/>
  <c r="W64" i="34"/>
  <c r="W65" i="34"/>
  <c r="W67" i="34"/>
  <c r="X63" i="34"/>
  <c r="N47" i="35"/>
  <c r="M52" i="35"/>
  <c r="BC84" i="55"/>
  <c r="S47" i="12"/>
  <c r="U31" i="59"/>
  <c r="S79" i="11"/>
  <c r="T33" i="59"/>
  <c r="W89" i="34"/>
  <c r="W87" i="34"/>
  <c r="W88" i="34"/>
  <c r="W90" i="34"/>
  <c r="X86" i="34"/>
  <c r="Q61" i="11"/>
  <c r="Q12" i="13"/>
  <c r="M79" i="35"/>
  <c r="N74" i="35"/>
  <c r="V204" i="34"/>
  <c r="V202" i="34"/>
  <c r="V203" i="34"/>
  <c r="V205" i="34"/>
  <c r="W201" i="34"/>
  <c r="N25" i="35"/>
  <c r="O20" i="35"/>
  <c r="W179" i="34"/>
  <c r="W180" i="34"/>
  <c r="W182" i="34"/>
  <c r="X178" i="34"/>
  <c r="W181" i="34"/>
  <c r="X112" i="34"/>
  <c r="X110" i="34"/>
  <c r="X111" i="34"/>
  <c r="X113" i="34"/>
  <c r="Y109" i="34"/>
  <c r="Z90" i="55"/>
  <c r="V82" i="21"/>
  <c r="S9" i="11"/>
  <c r="AC96" i="55"/>
  <c r="BC96" i="55"/>
  <c r="BC88" i="55"/>
  <c r="G29" i="13"/>
  <c r="G46" i="13"/>
  <c r="G50" i="13"/>
  <c r="G51" i="13"/>
  <c r="AC18" i="55"/>
  <c r="AC44" i="55"/>
  <c r="AC70" i="55"/>
  <c r="AE47" i="44"/>
  <c r="AC18" i="21"/>
  <c r="B11" i="16"/>
  <c r="D17" i="50"/>
  <c r="D19" i="50"/>
  <c r="D22" i="50"/>
  <c r="D25" i="50"/>
  <c r="AB41" i="44"/>
  <c r="Z12" i="21"/>
  <c r="Z12" i="55"/>
  <c r="Z38" i="55"/>
  <c r="Z64" i="55"/>
  <c r="V12" i="17"/>
  <c r="V71" i="35"/>
  <c r="AY99" i="54"/>
  <c r="AC109" i="54"/>
  <c r="L15" i="17"/>
  <c r="L20" i="17"/>
  <c r="L23" i="17"/>
  <c r="M22" i="17"/>
  <c r="H3" i="24"/>
  <c r="AB105" i="54"/>
  <c r="BC105" i="54"/>
  <c r="X52" i="21"/>
  <c r="Y80" i="21"/>
  <c r="X25" i="54"/>
  <c r="Q97" i="27"/>
  <c r="U94" i="21"/>
  <c r="U110" i="21"/>
  <c r="S4" i="24"/>
  <c r="Z24" i="55"/>
  <c r="Z50" i="55"/>
  <c r="Z76" i="55"/>
  <c r="Z102" i="55"/>
  <c r="AB53" i="44"/>
  <c r="Z24" i="21"/>
  <c r="O23" i="11"/>
  <c r="O22" i="11"/>
  <c r="P5" i="12"/>
  <c r="O11" i="12"/>
  <c r="O7" i="12"/>
  <c r="AC49" i="54"/>
  <c r="AD77" i="54"/>
  <c r="Q41" i="12"/>
  <c r="R198" i="27"/>
  <c r="Q42" i="11"/>
  <c r="Q40" i="11"/>
  <c r="Y19" i="54"/>
  <c r="Y46" i="21"/>
  <c r="Y102" i="21"/>
  <c r="Z74" i="21"/>
  <c r="AB37" i="21"/>
  <c r="AB93" i="21"/>
  <c r="BC93" i="21"/>
  <c r="AC65" i="21"/>
  <c r="AB10" i="54"/>
  <c r="BC10" i="21"/>
  <c r="AE103" i="21"/>
  <c r="AE20" i="54"/>
  <c r="AE47" i="21"/>
  <c r="AF75" i="21"/>
  <c r="AA100" i="54"/>
  <c r="T97" i="54"/>
  <c r="AC73" i="33"/>
  <c r="W108" i="21"/>
  <c r="I67" i="11"/>
  <c r="K36" i="25"/>
  <c r="I15" i="11"/>
  <c r="I14" i="11"/>
  <c r="I8" i="11"/>
  <c r="W14" i="21"/>
  <c r="Y43" i="44"/>
  <c r="W14" i="55"/>
  <c r="W40" i="55"/>
  <c r="W66" i="55"/>
  <c r="W92" i="55"/>
  <c r="Z30" i="21"/>
  <c r="AA58" i="21"/>
  <c r="Z86" i="21"/>
  <c r="Z3" i="54"/>
  <c r="AF77" i="32"/>
  <c r="N43" i="12"/>
  <c r="AA32" i="21"/>
  <c r="AB60" i="21"/>
  <c r="BC60" i="21"/>
  <c r="AA5" i="54"/>
  <c r="X95" i="21"/>
  <c r="W59" i="21"/>
  <c r="AC6" i="55"/>
  <c r="AC32" i="55"/>
  <c r="AC58" i="55"/>
  <c r="AC84" i="55"/>
  <c r="AE35" i="44"/>
  <c r="AC6" i="21"/>
  <c r="X50" i="21"/>
  <c r="X106" i="21"/>
  <c r="Y78" i="21"/>
  <c r="X23" i="54"/>
  <c r="S202" i="27"/>
  <c r="T180" i="27"/>
  <c r="H10" i="36"/>
  <c r="H58" i="12"/>
  <c r="H89" i="11"/>
  <c r="AA60" i="54"/>
  <c r="Z32" i="54"/>
  <c r="Z88" i="54"/>
  <c r="O239" i="35"/>
  <c r="O237" i="35"/>
  <c r="O238" i="35"/>
  <c r="O240" i="35"/>
  <c r="O363" i="35"/>
  <c r="O364" i="35"/>
  <c r="O365" i="35"/>
  <c r="T94" i="54"/>
  <c r="J19" i="25"/>
  <c r="Y91" i="21"/>
  <c r="Z101" i="54"/>
  <c r="Y153" i="34"/>
  <c r="M311" i="35"/>
  <c r="M312" i="35"/>
  <c r="M107" i="35"/>
  <c r="M315" i="35"/>
  <c r="AC73" i="21"/>
  <c r="AB45" i="21"/>
  <c r="AB101" i="21"/>
  <c r="BC101" i="21"/>
  <c r="AB18" i="54"/>
  <c r="BC18" i="21"/>
  <c r="W33" i="11"/>
  <c r="AB128" i="32"/>
  <c r="X2" i="13"/>
  <c r="Z3" i="45"/>
  <c r="W11" i="55"/>
  <c r="W37" i="55"/>
  <c r="W63" i="55"/>
  <c r="W89" i="55"/>
  <c r="Y40" i="44"/>
  <c r="W11" i="21"/>
  <c r="I44" i="34"/>
  <c r="I236" i="34"/>
  <c r="AA54" i="55"/>
  <c r="AA80" i="55"/>
  <c r="AA28" i="55"/>
  <c r="AE22" i="55"/>
  <c r="AE48" i="55"/>
  <c r="AE74" i="55"/>
  <c r="AE100" i="55"/>
  <c r="AG51" i="44"/>
  <c r="AE22" i="21"/>
  <c r="Y39" i="21"/>
  <c r="Y95" i="21"/>
  <c r="Z67" i="21"/>
  <c r="Y12" i="54"/>
  <c r="Z61" i="34"/>
  <c r="AC77" i="54"/>
  <c r="T93" i="55"/>
  <c r="S105" i="55"/>
  <c r="P6" i="12"/>
  <c r="Y21" i="54"/>
  <c r="Y48" i="21"/>
  <c r="Y104" i="21"/>
  <c r="S197" i="27"/>
  <c r="T157" i="27"/>
  <c r="S158" i="27"/>
  <c r="S159" i="27"/>
  <c r="W104" i="54"/>
  <c r="AA17" i="35"/>
  <c r="Z19" i="21"/>
  <c r="Z19" i="55"/>
  <c r="Z45" i="55"/>
  <c r="Z71" i="55"/>
  <c r="Z97" i="55"/>
  <c r="AB48" i="44"/>
  <c r="AC10" i="21"/>
  <c r="AE39" i="44"/>
  <c r="AC10" i="55"/>
  <c r="AC36" i="55"/>
  <c r="AC62" i="55"/>
  <c r="AC88" i="55"/>
  <c r="AF20" i="21"/>
  <c r="AF20" i="55"/>
  <c r="AF46" i="55"/>
  <c r="AF72" i="55"/>
  <c r="AF98" i="55"/>
  <c r="AH49" i="44"/>
  <c r="U69" i="54"/>
  <c r="U82" i="54"/>
  <c r="R62" i="11"/>
  <c r="O79" i="32"/>
  <c r="N119" i="32"/>
  <c r="X79" i="54"/>
  <c r="Y88" i="54"/>
  <c r="W108" i="54"/>
  <c r="W52" i="54"/>
  <c r="X80" i="54"/>
  <c r="W95" i="54"/>
  <c r="N11" i="13"/>
  <c r="M11" i="13"/>
  <c r="B11" i="18"/>
  <c r="Z78" i="33"/>
  <c r="Y92" i="33"/>
  <c r="W16" i="24"/>
  <c r="Y68" i="21"/>
  <c r="X13" i="54"/>
  <c r="X40" i="21"/>
  <c r="X96" i="21"/>
  <c r="X48" i="54"/>
  <c r="X104" i="54"/>
  <c r="Y76" i="54"/>
  <c r="V31" i="54"/>
  <c r="V87" i="54"/>
  <c r="AB89" i="21"/>
  <c r="BC89" i="21"/>
  <c r="AC61" i="21"/>
  <c r="AB6" i="54"/>
  <c r="AB33" i="21"/>
  <c r="BC33" i="21"/>
  <c r="BC6" i="21"/>
  <c r="AA52" i="44"/>
  <c r="Y23" i="21"/>
  <c r="Y23" i="55"/>
  <c r="Y49" i="55"/>
  <c r="Y75" i="55"/>
  <c r="Y101" i="55"/>
  <c r="X125" i="35"/>
  <c r="Q64" i="11"/>
  <c r="Q10" i="11"/>
  <c r="AZ43" i="54"/>
  <c r="BE43" i="54"/>
  <c r="BE16" i="54"/>
  <c r="T112" i="27"/>
  <c r="S195" i="27"/>
  <c r="R78" i="11"/>
  <c r="U41" i="54"/>
  <c r="V69" i="54"/>
  <c r="U97" i="54"/>
  <c r="W57" i="32"/>
  <c r="V142" i="32"/>
  <c r="R47" i="11"/>
  <c r="Y30" i="54"/>
  <c r="Z58" i="54"/>
  <c r="Y86" i="54"/>
  <c r="W40" i="54"/>
  <c r="W96" i="54"/>
  <c r="X68" i="54"/>
  <c r="S39" i="37"/>
  <c r="AA60" i="21"/>
  <c r="AA88" i="21"/>
  <c r="Q78" i="32"/>
  <c r="N366" i="35"/>
  <c r="N367" i="35"/>
  <c r="N242" i="35"/>
  <c r="N370" i="35"/>
  <c r="X46" i="54"/>
  <c r="X102" i="54"/>
  <c r="Q65" i="11"/>
  <c r="Q12" i="11"/>
  <c r="Q11" i="11"/>
  <c r="W135" i="34"/>
  <c r="W133" i="34"/>
  <c r="W134" i="34"/>
  <c r="W136" i="34"/>
  <c r="X132" i="34"/>
  <c r="M321" i="35"/>
  <c r="M387" i="35"/>
  <c r="L19" i="11"/>
  <c r="L17" i="11"/>
  <c r="M320" i="35"/>
  <c r="M386" i="35"/>
  <c r="M131" i="35"/>
  <c r="M129" i="35"/>
  <c r="M130" i="35"/>
  <c r="M132" i="35"/>
  <c r="M319" i="35"/>
  <c r="N309" i="35"/>
  <c r="N308" i="35"/>
  <c r="N104" i="35"/>
  <c r="N102" i="35"/>
  <c r="N103" i="35"/>
  <c r="N105" i="35"/>
  <c r="N310" i="35"/>
  <c r="O182" i="35"/>
  <c r="N187" i="35"/>
  <c r="Z7" i="59"/>
  <c r="Z191" i="27"/>
  <c r="Z2" i="11"/>
  <c r="AC28" i="32"/>
  <c r="AC52" i="32"/>
  <c r="Z15" i="25"/>
  <c r="Y7" i="37"/>
  <c r="Z25" i="25"/>
  <c r="AB85" i="21"/>
  <c r="AE46" i="31"/>
  <c r="AC123" i="32"/>
  <c r="AB29" i="21"/>
  <c r="Z178" i="35"/>
  <c r="Z43" i="35"/>
  <c r="AE2" i="31"/>
  <c r="Z205" i="35"/>
  <c r="Z24" i="59"/>
  <c r="Z175" i="34"/>
  <c r="AB85" i="54"/>
  <c r="Z77" i="27"/>
  <c r="AB57" i="21"/>
  <c r="Z15" i="27"/>
  <c r="Z259" i="35"/>
  <c r="Z97" i="35"/>
  <c r="AB4" i="33"/>
  <c r="AE68" i="31"/>
  <c r="Y55" i="11"/>
  <c r="Y33" i="28"/>
  <c r="Z39" i="25"/>
  <c r="Z14" i="34"/>
  <c r="AC4" i="32"/>
  <c r="AC76" i="32"/>
  <c r="AC100" i="32"/>
  <c r="Z198" i="34"/>
  <c r="Z6" i="58"/>
  <c r="Y7" i="36"/>
  <c r="Z221" i="34"/>
  <c r="AC3" i="44"/>
  <c r="AC31" i="44"/>
  <c r="Z35" i="25"/>
  <c r="Z232" i="35"/>
  <c r="AE90" i="31"/>
  <c r="AE24" i="31"/>
  <c r="Z37" i="34"/>
  <c r="Z60" i="34"/>
  <c r="AB26" i="33"/>
  <c r="AB49" i="33"/>
  <c r="AB72" i="33"/>
  <c r="AB29" i="54"/>
  <c r="Z83" i="34"/>
  <c r="Z106" i="34"/>
  <c r="AB57" i="54"/>
  <c r="Y2" i="12"/>
  <c r="AB2" i="21"/>
  <c r="Z16" i="35"/>
  <c r="Z124" i="35"/>
  <c r="Y15" i="28"/>
  <c r="Z152" i="34"/>
  <c r="Z3" i="25"/>
  <c r="Z70" i="35"/>
  <c r="AB2" i="54"/>
  <c r="AB2" i="55"/>
  <c r="Z151" i="35"/>
  <c r="Z2" i="24"/>
  <c r="AD11" i="17"/>
  <c r="Z129" i="34"/>
  <c r="Y52" i="28"/>
  <c r="X136" i="32"/>
  <c r="S41" i="11"/>
  <c r="W29" i="11"/>
  <c r="W28" i="11"/>
  <c r="AB124" i="32"/>
  <c r="Z35" i="21"/>
  <c r="Z91" i="21"/>
  <c r="Z8" i="54"/>
  <c r="AA54" i="44"/>
  <c r="Y25" i="55"/>
  <c r="Y51" i="55"/>
  <c r="Y77" i="55"/>
  <c r="Y103" i="55"/>
  <c r="Y25" i="21"/>
  <c r="AA45" i="54"/>
  <c r="AB73" i="54"/>
  <c r="BC73" i="54"/>
  <c r="AA101" i="54"/>
  <c r="U38" i="54"/>
  <c r="U54" i="54"/>
  <c r="S12" i="25"/>
  <c r="S8" i="25"/>
  <c r="S4" i="25"/>
  <c r="S16" i="25"/>
  <c r="U94" i="54"/>
  <c r="V66" i="54"/>
  <c r="Y24" i="54"/>
  <c r="Y51" i="21"/>
  <c r="Y107" i="21"/>
  <c r="Z79" i="21"/>
  <c r="R96" i="27"/>
  <c r="R199" i="27"/>
  <c r="S95" i="27"/>
  <c r="W31" i="21"/>
  <c r="X59" i="21"/>
  <c r="W4" i="54"/>
  <c r="W27" i="21"/>
  <c r="T4" i="12"/>
  <c r="AA33" i="54"/>
  <c r="AB61" i="54"/>
  <c r="BC61" i="54"/>
  <c r="J20" i="34"/>
  <c r="N158" i="35"/>
  <c r="N331" i="35"/>
  <c r="N156" i="35"/>
  <c r="N157" i="35"/>
  <c r="N159" i="35"/>
  <c r="N330" i="35"/>
  <c r="N332" i="35"/>
  <c r="AE53" i="21"/>
  <c r="AE109" i="21"/>
  <c r="AE26" i="54"/>
  <c r="X199" i="34"/>
  <c r="U36" i="11"/>
  <c r="V14" i="54"/>
  <c r="V41" i="21"/>
  <c r="W69" i="21"/>
  <c r="V97" i="21"/>
  <c r="AA3" i="55"/>
  <c r="AA29" i="55"/>
  <c r="AA55" i="55"/>
  <c r="AC32" i="44"/>
  <c r="AA3" i="21"/>
  <c r="T27" i="11"/>
  <c r="O3" i="12"/>
  <c r="O11" i="37"/>
  <c r="O9" i="37"/>
  <c r="AD34" i="44"/>
  <c r="AB5" i="21"/>
  <c r="AB5" i="55"/>
  <c r="AB31" i="55"/>
  <c r="AB57" i="55"/>
  <c r="AB83" i="55"/>
  <c r="M29" i="25"/>
  <c r="M27" i="25"/>
  <c r="M28" i="25"/>
  <c r="X95" i="54"/>
  <c r="X39" i="54"/>
  <c r="Y67" i="54"/>
  <c r="AE75" i="54"/>
  <c r="AD103" i="54"/>
  <c r="AD47" i="54"/>
  <c r="Y34" i="27"/>
  <c r="Z33" i="27"/>
  <c r="Q78" i="11"/>
  <c r="P45" i="11"/>
  <c r="T145" i="32"/>
  <c r="P37" i="12"/>
  <c r="AC44" i="21"/>
  <c r="AD72" i="21"/>
  <c r="AC17" i="54"/>
  <c r="AC100" i="21"/>
  <c r="Q24" i="13"/>
  <c r="Q23" i="13"/>
  <c r="Q22" i="13"/>
  <c r="AJ41" i="13"/>
  <c r="AK82" i="11"/>
  <c r="Y91" i="54"/>
  <c r="Y35" i="54"/>
  <c r="Z63" i="54"/>
  <c r="S205" i="27"/>
  <c r="T183" i="27"/>
  <c r="L322" i="35"/>
  <c r="L326" i="35"/>
  <c r="L392" i="35"/>
  <c r="L18" i="24"/>
  <c r="L134" i="35"/>
  <c r="Q212" i="35"/>
  <c r="Q210" i="35"/>
  <c r="Q211" i="35"/>
  <c r="Q213" i="35"/>
  <c r="Q352" i="35"/>
  <c r="Q354" i="35"/>
  <c r="Q353" i="35"/>
  <c r="S9" i="13"/>
  <c r="M377" i="35"/>
  <c r="M381" i="35"/>
  <c r="M269" i="35"/>
  <c r="AE81" i="54"/>
  <c r="AD53" i="54"/>
  <c r="H8" i="13"/>
  <c r="H20" i="13"/>
  <c r="H27" i="13"/>
  <c r="U110" i="54"/>
  <c r="S15" i="24"/>
  <c r="V38" i="21"/>
  <c r="V94" i="21"/>
  <c r="V110" i="21"/>
  <c r="T4" i="24"/>
  <c r="W66" i="21"/>
  <c r="V11" i="54"/>
  <c r="V27" i="54"/>
  <c r="S9" i="12"/>
  <c r="AB44" i="54"/>
  <c r="BC44" i="54"/>
  <c r="AC72" i="54"/>
  <c r="BC17" i="54"/>
  <c r="O35" i="12"/>
  <c r="O5" i="13"/>
  <c r="V156" i="34"/>
  <c r="V157" i="34"/>
  <c r="V159" i="34"/>
  <c r="W155" i="34"/>
  <c r="V158" i="34"/>
  <c r="AD22" i="54"/>
  <c r="AD49" i="21"/>
  <c r="AE77" i="21"/>
  <c r="AD105" i="21"/>
  <c r="W50" i="54"/>
  <c r="W106" i="54"/>
  <c r="X78" i="54"/>
  <c r="AA8" i="55"/>
  <c r="AA34" i="55"/>
  <c r="AA60" i="55"/>
  <c r="AA86" i="55"/>
  <c r="AC37" i="44"/>
  <c r="AA8" i="21"/>
  <c r="M3" i="13"/>
  <c r="Z21" i="21"/>
  <c r="Z21" i="55"/>
  <c r="Z47" i="55"/>
  <c r="Z73" i="55"/>
  <c r="Z99" i="55"/>
  <c r="AB50" i="44"/>
  <c r="Q200" i="27"/>
  <c r="P46" i="11"/>
  <c r="P36" i="12"/>
  <c r="AP54" i="32"/>
  <c r="BE54" i="32"/>
  <c r="Z33" i="44"/>
  <c r="X4" i="21"/>
  <c r="X4" i="55"/>
  <c r="X30" i="55"/>
  <c r="X56" i="55"/>
  <c r="X82" i="55"/>
  <c r="AJ177" i="27"/>
  <c r="M333" i="35"/>
  <c r="M334" i="35"/>
  <c r="M337" i="35"/>
  <c r="M161" i="35"/>
  <c r="AF26" i="21"/>
  <c r="AF26" i="55"/>
  <c r="AF52" i="55"/>
  <c r="AF78" i="55"/>
  <c r="AF104" i="55"/>
  <c r="AH55" i="44"/>
  <c r="AA53" i="32"/>
  <c r="Z131" i="32"/>
  <c r="Y13" i="21"/>
  <c r="Y13" i="55"/>
  <c r="Y39" i="55"/>
  <c r="Y65" i="55"/>
  <c r="Y91" i="55"/>
  <c r="AA42" i="44"/>
  <c r="X51" i="54"/>
  <c r="Y79" i="54"/>
  <c r="Z129" i="32"/>
  <c r="U34" i="11"/>
  <c r="U32" i="11"/>
  <c r="O11" i="13"/>
  <c r="V54" i="21"/>
  <c r="T6" i="25"/>
  <c r="T5" i="25"/>
  <c r="AA93" i="54"/>
  <c r="AA37" i="54"/>
  <c r="AB65" i="54"/>
  <c r="BC65" i="54"/>
  <c r="Q15" i="13"/>
  <c r="Y81" i="55"/>
  <c r="Y84" i="34"/>
  <c r="V55" i="32"/>
  <c r="U140" i="32"/>
  <c r="U72" i="32"/>
  <c r="Y86" i="21"/>
  <c r="AD17" i="55"/>
  <c r="AD43" i="55"/>
  <c r="AD69" i="55"/>
  <c r="AD95" i="55"/>
  <c r="AF46" i="44"/>
  <c r="AD17" i="21"/>
  <c r="AA138" i="32"/>
  <c r="V43" i="11"/>
  <c r="Z56" i="32"/>
  <c r="Y132" i="32"/>
  <c r="U37" i="11"/>
  <c r="P15" i="13"/>
  <c r="P4" i="13"/>
  <c r="P31" i="13"/>
  <c r="P20" i="37"/>
  <c r="P29" i="37"/>
  <c r="P39" i="12"/>
  <c r="O13" i="17"/>
  <c r="W227" i="34"/>
  <c r="W225" i="34"/>
  <c r="W226" i="34"/>
  <c r="W228" i="34"/>
  <c r="X224" i="34"/>
  <c r="S110" i="54"/>
  <c r="Q15" i="24"/>
  <c r="P355" i="35"/>
  <c r="P356" i="35"/>
  <c r="P359" i="35"/>
  <c r="P215" i="35"/>
  <c r="X35" i="27"/>
  <c r="Y35" i="27"/>
  <c r="N374" i="35"/>
  <c r="N375" i="35"/>
  <c r="N266" i="35"/>
  <c r="N376" i="35"/>
  <c r="N264" i="35"/>
  <c r="N265" i="35"/>
  <c r="N267" i="35"/>
  <c r="Q214" i="35"/>
  <c r="R209" i="35"/>
  <c r="Y82" i="55"/>
  <c r="X227" i="34"/>
  <c r="X225" i="34"/>
  <c r="X226" i="34"/>
  <c r="X228" i="34"/>
  <c r="Y224" i="34"/>
  <c r="AG104" i="55"/>
  <c r="X12" i="17"/>
  <c r="N106" i="35"/>
  <c r="O101" i="35"/>
  <c r="M133" i="35"/>
  <c r="N128" i="35"/>
  <c r="R12" i="13"/>
  <c r="R61" i="11"/>
  <c r="P236" i="35"/>
  <c r="O241" i="35"/>
  <c r="W204" i="34"/>
  <c r="W202" i="34"/>
  <c r="W203" i="34"/>
  <c r="X92" i="55"/>
  <c r="X89" i="34"/>
  <c r="X87" i="34"/>
  <c r="X88" i="34"/>
  <c r="X90" i="34"/>
  <c r="Y86" i="34"/>
  <c r="Z91" i="55"/>
  <c r="BC83" i="55"/>
  <c r="N268" i="35"/>
  <c r="O263" i="35"/>
  <c r="W43" i="11"/>
  <c r="AB138" i="32"/>
  <c r="AE17" i="55"/>
  <c r="AE43" i="55"/>
  <c r="AE69" i="55"/>
  <c r="AE95" i="55"/>
  <c r="AG46" i="44"/>
  <c r="AE17" i="21"/>
  <c r="Z81" i="55"/>
  <c r="X107" i="54"/>
  <c r="X4" i="54"/>
  <c r="X31" i="21"/>
  <c r="Y59" i="21"/>
  <c r="X87" i="21"/>
  <c r="AQ54" i="32"/>
  <c r="AD49" i="54"/>
  <c r="AD105" i="54"/>
  <c r="AB100" i="54"/>
  <c r="BC100" i="54"/>
  <c r="AD109" i="54"/>
  <c r="R12" i="11"/>
  <c r="R11" i="11"/>
  <c r="R65" i="11"/>
  <c r="AE34" i="44"/>
  <c r="AC5" i="21"/>
  <c r="AC5" i="55"/>
  <c r="AC31" i="55"/>
  <c r="AC57" i="55"/>
  <c r="AC83" i="55"/>
  <c r="W69" i="54"/>
  <c r="V41" i="54"/>
  <c r="V97" i="54"/>
  <c r="AF81" i="21"/>
  <c r="AA89" i="54"/>
  <c r="R200" i="27"/>
  <c r="Q46" i="11"/>
  <c r="Q36" i="12"/>
  <c r="AA63" i="21"/>
  <c r="O343" i="35"/>
  <c r="O341" i="35"/>
  <c r="O185" i="35"/>
  <c r="O183" i="35"/>
  <c r="O184" i="35"/>
  <c r="O186" i="35"/>
  <c r="O342" i="35"/>
  <c r="AZ99" i="54"/>
  <c r="BE99" i="54"/>
  <c r="AA78" i="33"/>
  <c r="Z92" i="33"/>
  <c r="X16" i="24"/>
  <c r="AG20" i="55"/>
  <c r="AG46" i="55"/>
  <c r="AG72" i="55"/>
  <c r="AG98" i="55"/>
  <c r="AG20" i="21"/>
  <c r="AI49" i="44"/>
  <c r="AD10" i="55"/>
  <c r="AD36" i="55"/>
  <c r="AD62" i="55"/>
  <c r="AD88" i="55"/>
  <c r="AF39" i="44"/>
  <c r="AD10" i="21"/>
  <c r="Z46" i="21"/>
  <c r="AA74" i="21"/>
  <c r="Z19" i="54"/>
  <c r="Z76" i="21"/>
  <c r="U93" i="55"/>
  <c r="T105" i="55"/>
  <c r="Q6" i="12"/>
  <c r="Y39" i="54"/>
  <c r="Z67" i="54"/>
  <c r="Y95" i="54"/>
  <c r="AE22" i="54"/>
  <c r="AE49" i="21"/>
  <c r="AF77" i="21"/>
  <c r="AE105" i="21"/>
  <c r="Z153" i="34"/>
  <c r="Q14" i="13"/>
  <c r="W82" i="21"/>
  <c r="T9" i="11"/>
  <c r="AA32" i="54"/>
  <c r="AA88" i="54"/>
  <c r="AB60" i="54"/>
  <c r="BC60" i="54"/>
  <c r="N3" i="13"/>
  <c r="Z30" i="54"/>
  <c r="Z86" i="54"/>
  <c r="J67" i="11"/>
  <c r="J15" i="11"/>
  <c r="J14" i="11"/>
  <c r="J8" i="11"/>
  <c r="Y46" i="54"/>
  <c r="Y102" i="54"/>
  <c r="Z51" i="21"/>
  <c r="AA79" i="21"/>
  <c r="Z107" i="21"/>
  <c r="Z24" i="54"/>
  <c r="R97" i="27"/>
  <c r="X108" i="21"/>
  <c r="W71" i="35"/>
  <c r="V82" i="54"/>
  <c r="S62" i="11"/>
  <c r="G6" i="17"/>
  <c r="B43" i="16"/>
  <c r="O21" i="35"/>
  <c r="O22" i="35"/>
  <c r="O24" i="35"/>
  <c r="O277" i="35"/>
  <c r="O23" i="35"/>
  <c r="O276" i="35"/>
  <c r="O275" i="35"/>
  <c r="N298" i="35"/>
  <c r="N297" i="35"/>
  <c r="N75" i="35"/>
  <c r="N76" i="35"/>
  <c r="N78" i="35"/>
  <c r="N299" i="35"/>
  <c r="N77" i="35"/>
  <c r="N287" i="35"/>
  <c r="N288" i="35"/>
  <c r="N50" i="35"/>
  <c r="N48" i="35"/>
  <c r="N49" i="35"/>
  <c r="N51" i="35"/>
  <c r="N286" i="35"/>
  <c r="AA129" i="32"/>
  <c r="V34" i="11"/>
  <c r="V32" i="11"/>
  <c r="Z13" i="21"/>
  <c r="Z13" i="55"/>
  <c r="Z39" i="55"/>
  <c r="Z65" i="55"/>
  <c r="AB42" i="44"/>
  <c r="Z144" i="32"/>
  <c r="V36" i="11"/>
  <c r="AI55" i="44"/>
  <c r="AG26" i="21"/>
  <c r="AG26" i="55"/>
  <c r="AG52" i="55"/>
  <c r="AG78" i="55"/>
  <c r="Y4" i="55"/>
  <c r="Y30" i="55"/>
  <c r="Y56" i="55"/>
  <c r="AA33" i="44"/>
  <c r="Y4" i="21"/>
  <c r="P5" i="13"/>
  <c r="P35" i="12"/>
  <c r="Z21" i="54"/>
  <c r="Z48" i="21"/>
  <c r="AA76" i="21"/>
  <c r="W66" i="54"/>
  <c r="V38" i="54"/>
  <c r="V94" i="54"/>
  <c r="M378" i="35"/>
  <c r="L323" i="35"/>
  <c r="L388" i="35"/>
  <c r="L389" i="35"/>
  <c r="Q77" i="11"/>
  <c r="N27" i="25"/>
  <c r="N28" i="25"/>
  <c r="P32" i="25"/>
  <c r="AA3" i="54"/>
  <c r="AA30" i="21"/>
  <c r="AA86" i="21"/>
  <c r="Y144" i="32"/>
  <c r="Y199" i="34"/>
  <c r="Y51" i="54"/>
  <c r="Z79" i="54"/>
  <c r="Y107" i="54"/>
  <c r="Z80" i="21"/>
  <c r="Y25" i="54"/>
  <c r="Y52" i="21"/>
  <c r="Y108" i="21"/>
  <c r="Y136" i="32"/>
  <c r="T41" i="11"/>
  <c r="M385" i="35"/>
  <c r="L17" i="13"/>
  <c r="Q102" i="32"/>
  <c r="BC78" i="32"/>
  <c r="X57" i="32"/>
  <c r="W142" i="32"/>
  <c r="S47" i="11"/>
  <c r="R77" i="11"/>
  <c r="Y23" i="54"/>
  <c r="Y50" i="21"/>
  <c r="Z78" i="21"/>
  <c r="AB33" i="54"/>
  <c r="BC33" i="54"/>
  <c r="BC6" i="54"/>
  <c r="Y68" i="54"/>
  <c r="X96" i="54"/>
  <c r="X40" i="54"/>
  <c r="AC37" i="21"/>
  <c r="AC93" i="21"/>
  <c r="AC10" i="54"/>
  <c r="T158" i="27"/>
  <c r="T159" i="27"/>
  <c r="U157" i="27"/>
  <c r="T197" i="27"/>
  <c r="AA61" i="34"/>
  <c r="AF22" i="55"/>
  <c r="AF48" i="55"/>
  <c r="AF74" i="55"/>
  <c r="AF100" i="55"/>
  <c r="AH51" i="44"/>
  <c r="AF22" i="21"/>
  <c r="W11" i="54"/>
  <c r="W38" i="21"/>
  <c r="X66" i="21"/>
  <c r="X82" i="21"/>
  <c r="U9" i="11"/>
  <c r="W94" i="21"/>
  <c r="K17" i="25"/>
  <c r="K18" i="25"/>
  <c r="L22" i="25"/>
  <c r="L40" i="25"/>
  <c r="L17" i="24"/>
  <c r="X50" i="54"/>
  <c r="Y78" i="54"/>
  <c r="X106" i="54"/>
  <c r="AC6" i="54"/>
  <c r="AC33" i="21"/>
  <c r="AC89" i="21"/>
  <c r="AF101" i="32"/>
  <c r="X14" i="55"/>
  <c r="X40" i="55"/>
  <c r="X66" i="55"/>
  <c r="Z43" i="44"/>
  <c r="X14" i="21"/>
  <c r="I10" i="13"/>
  <c r="I8" i="13"/>
  <c r="I20" i="13"/>
  <c r="I27" i="13"/>
  <c r="I66" i="11"/>
  <c r="I60" i="11"/>
  <c r="AE103" i="54"/>
  <c r="AF75" i="54"/>
  <c r="AE47" i="54"/>
  <c r="AB37" i="54"/>
  <c r="BC37" i="54"/>
  <c r="AB93" i="54"/>
  <c r="BC93" i="54"/>
  <c r="AC65" i="54"/>
  <c r="BC10" i="54"/>
  <c r="O43" i="12"/>
  <c r="AA24" i="55"/>
  <c r="AA50" i="55"/>
  <c r="AA76" i="55"/>
  <c r="AA102" i="55"/>
  <c r="AC53" i="44"/>
  <c r="AA24" i="21"/>
  <c r="Z12" i="54"/>
  <c r="Z39" i="21"/>
  <c r="AA67" i="21"/>
  <c r="AC18" i="54"/>
  <c r="AC45" i="21"/>
  <c r="AD73" i="21"/>
  <c r="Y112" i="34"/>
  <c r="Y110" i="34"/>
  <c r="Y111" i="34"/>
  <c r="Y113" i="34"/>
  <c r="Z109" i="34"/>
  <c r="X181" i="34"/>
  <c r="X179" i="34"/>
  <c r="X180" i="34"/>
  <c r="X182" i="34"/>
  <c r="Y178" i="34"/>
  <c r="N278" i="35"/>
  <c r="N279" i="35"/>
  <c r="N282" i="35"/>
  <c r="N26" i="35"/>
  <c r="M300" i="35"/>
  <c r="M301" i="35"/>
  <c r="M80" i="35"/>
  <c r="M304" i="35"/>
  <c r="T47" i="12"/>
  <c r="V31" i="59"/>
  <c r="T79" i="11"/>
  <c r="U33" i="59"/>
  <c r="Q45" i="11"/>
  <c r="Q44" i="11"/>
  <c r="U145" i="32"/>
  <c r="Q37" i="12"/>
  <c r="AA56" i="32"/>
  <c r="Z132" i="32"/>
  <c r="V37" i="11"/>
  <c r="AB53" i="32"/>
  <c r="AA131" i="32"/>
  <c r="W158" i="34"/>
  <c r="W156" i="34"/>
  <c r="W157" i="34"/>
  <c r="W159" i="34"/>
  <c r="X155" i="34"/>
  <c r="D78" i="15"/>
  <c r="AK41" i="13"/>
  <c r="AL82" i="11"/>
  <c r="AA33" i="27"/>
  <c r="Z34" i="27"/>
  <c r="AB3" i="21"/>
  <c r="AB3" i="55"/>
  <c r="AB29" i="55"/>
  <c r="AB55" i="55"/>
  <c r="AD32" i="44"/>
  <c r="U35" i="11"/>
  <c r="U27" i="11"/>
  <c r="AE53" i="54"/>
  <c r="AF81" i="54"/>
  <c r="N160" i="35"/>
  <c r="O155" i="35"/>
  <c r="W31" i="54"/>
  <c r="X59" i="54"/>
  <c r="Z35" i="54"/>
  <c r="Z91" i="54"/>
  <c r="AA63" i="54"/>
  <c r="X29" i="11"/>
  <c r="X28" i="11"/>
  <c r="AC124" i="32"/>
  <c r="AB80" i="55"/>
  <c r="AB54" i="55"/>
  <c r="AB28" i="55"/>
  <c r="Y2" i="13"/>
  <c r="AA3" i="45"/>
  <c r="R15" i="13"/>
  <c r="Y74" i="54"/>
  <c r="U112" i="27"/>
  <c r="T195" i="27"/>
  <c r="Z23" i="55"/>
  <c r="Z49" i="55"/>
  <c r="Z75" i="55"/>
  <c r="Z101" i="55"/>
  <c r="AB52" i="44"/>
  <c r="Z23" i="21"/>
  <c r="V54" i="54"/>
  <c r="T12" i="25"/>
  <c r="T8" i="25"/>
  <c r="T4" i="25"/>
  <c r="T16" i="25"/>
  <c r="O103" i="32"/>
  <c r="O95" i="32"/>
  <c r="O148" i="32"/>
  <c r="K9" i="36"/>
  <c r="AF47" i="21"/>
  <c r="AF103" i="21"/>
  <c r="AG75" i="21"/>
  <c r="AF20" i="54"/>
  <c r="AA19" i="21"/>
  <c r="AA19" i="55"/>
  <c r="AA45" i="55"/>
  <c r="AA71" i="55"/>
  <c r="AA97" i="55"/>
  <c r="AC48" i="44"/>
  <c r="AB17" i="35"/>
  <c r="S198" i="27"/>
  <c r="R42" i="11"/>
  <c r="R40" i="11"/>
  <c r="R41" i="12"/>
  <c r="Y48" i="54"/>
  <c r="Y104" i="54"/>
  <c r="Z76" i="54"/>
  <c r="X11" i="21"/>
  <c r="X11" i="55"/>
  <c r="X37" i="55"/>
  <c r="X63" i="55"/>
  <c r="X89" i="55"/>
  <c r="Z40" i="44"/>
  <c r="AB45" i="54"/>
  <c r="BC45" i="54"/>
  <c r="BC18" i="54"/>
  <c r="H81" i="11"/>
  <c r="I88" i="11"/>
  <c r="T202" i="27"/>
  <c r="U180" i="27"/>
  <c r="AD6" i="21"/>
  <c r="AD6" i="55"/>
  <c r="AD32" i="55"/>
  <c r="AD58" i="55"/>
  <c r="AD84" i="55"/>
  <c r="AF35" i="44"/>
  <c r="W41" i="21"/>
  <c r="W54" i="21"/>
  <c r="U6" i="25"/>
  <c r="U5" i="25"/>
  <c r="W97" i="21"/>
  <c r="X69" i="21"/>
  <c r="W14" i="54"/>
  <c r="Q39" i="11"/>
  <c r="R24" i="13"/>
  <c r="R23" i="13"/>
  <c r="R22" i="13"/>
  <c r="AC105" i="54"/>
  <c r="X52" i="54"/>
  <c r="X108" i="54"/>
  <c r="AC41" i="44"/>
  <c r="AA12" i="55"/>
  <c r="AA38" i="55"/>
  <c r="AA64" i="55"/>
  <c r="AA12" i="21"/>
  <c r="T110" i="54"/>
  <c r="R15" i="24"/>
  <c r="AD18" i="55"/>
  <c r="AD44" i="55"/>
  <c r="AD70" i="55"/>
  <c r="AD96" i="55"/>
  <c r="AD18" i="21"/>
  <c r="AF47" i="44"/>
  <c r="AA90" i="55"/>
  <c r="X66" i="34"/>
  <c r="X64" i="34"/>
  <c r="X65" i="34"/>
  <c r="X67" i="34"/>
  <c r="Y63" i="34"/>
  <c r="Z84" i="34"/>
  <c r="V140" i="32"/>
  <c r="W55" i="32"/>
  <c r="V72" i="32"/>
  <c r="AA8" i="54"/>
  <c r="AA35" i="21"/>
  <c r="AA91" i="21"/>
  <c r="Z35" i="27"/>
  <c r="AE72" i="21"/>
  <c r="AD17" i="54"/>
  <c r="AD44" i="21"/>
  <c r="AD100" i="21"/>
  <c r="Y13" i="54"/>
  <c r="Y40" i="21"/>
  <c r="Z68" i="21"/>
  <c r="AF26" i="54"/>
  <c r="AF53" i="21"/>
  <c r="AF109" i="21"/>
  <c r="AG81" i="21"/>
  <c r="AK177" i="27"/>
  <c r="AC50" i="44"/>
  <c r="AA21" i="55"/>
  <c r="AA47" i="55"/>
  <c r="AA73" i="55"/>
  <c r="AA99" i="55"/>
  <c r="AA21" i="21"/>
  <c r="M6" i="13"/>
  <c r="B3" i="18"/>
  <c r="B6" i="18"/>
  <c r="AB8" i="55"/>
  <c r="AB34" i="55"/>
  <c r="AB60" i="55"/>
  <c r="AB86" i="55"/>
  <c r="AD37" i="44"/>
  <c r="AB8" i="21"/>
  <c r="U183" i="27"/>
  <c r="T205" i="27"/>
  <c r="AC100" i="54"/>
  <c r="AC44" i="54"/>
  <c r="P44" i="11"/>
  <c r="P39" i="11"/>
  <c r="AB5" i="54"/>
  <c r="AB32" i="21"/>
  <c r="BC32" i="21"/>
  <c r="BC5" i="21"/>
  <c r="W205" i="34"/>
  <c r="X201" i="34"/>
  <c r="J18" i="34"/>
  <c r="W87" i="21"/>
  <c r="S96" i="27"/>
  <c r="S199" i="27"/>
  <c r="T95" i="27"/>
  <c r="Z25" i="55"/>
  <c r="Z51" i="55"/>
  <c r="Z77" i="55"/>
  <c r="Z103" i="55"/>
  <c r="Z25" i="21"/>
  <c r="AB54" i="44"/>
  <c r="AA7" i="59"/>
  <c r="AA3" i="25"/>
  <c r="AC57" i="21"/>
  <c r="BD57" i="21"/>
  <c r="AA152" i="34"/>
  <c r="AA16" i="35"/>
  <c r="AA60" i="34"/>
  <c r="AC29" i="54"/>
  <c r="BD29" i="54"/>
  <c r="AA151" i="35"/>
  <c r="AC2" i="21"/>
  <c r="BD2" i="21"/>
  <c r="AD28" i="32"/>
  <c r="AD52" i="32"/>
  <c r="AF46" i="31"/>
  <c r="AA205" i="35"/>
  <c r="AC29" i="21"/>
  <c r="BD29" i="21"/>
  <c r="AC72" i="33"/>
  <c r="BD72" i="33"/>
  <c r="AC57" i="54"/>
  <c r="BD57" i="54"/>
  <c r="AA6" i="58"/>
  <c r="AF24" i="31"/>
  <c r="Z55" i="11"/>
  <c r="AF68" i="31"/>
  <c r="AA198" i="34"/>
  <c r="AA178" i="35"/>
  <c r="AA232" i="35"/>
  <c r="AA25" i="25"/>
  <c r="AA70" i="35"/>
  <c r="AC85" i="54"/>
  <c r="BD85" i="54"/>
  <c r="AA77" i="27"/>
  <c r="AC85" i="21"/>
  <c r="BD85" i="21"/>
  <c r="AC2" i="54"/>
  <c r="AA129" i="34"/>
  <c r="AA175" i="34"/>
  <c r="AD3" i="44"/>
  <c r="AD31" i="44"/>
  <c r="AA14" i="34"/>
  <c r="AF2" i="31"/>
  <c r="AA37" i="34"/>
  <c r="AA259" i="35"/>
  <c r="AA2" i="24"/>
  <c r="AE11" i="17"/>
  <c r="AA43" i="35"/>
  <c r="AD4" i="32"/>
  <c r="AD76" i="32"/>
  <c r="AD100" i="32"/>
  <c r="AD123" i="32"/>
  <c r="AA39" i="25"/>
  <c r="Z7" i="36"/>
  <c r="AF90" i="31"/>
  <c r="Z33" i="28"/>
  <c r="AA221" i="34"/>
  <c r="AA24" i="59"/>
  <c r="AA191" i="27"/>
  <c r="AC26" i="33"/>
  <c r="AC4" i="33"/>
  <c r="BD4" i="33"/>
  <c r="Z52" i="28"/>
  <c r="AA15" i="27"/>
  <c r="Z7" i="37"/>
  <c r="AC49" i="33"/>
  <c r="BD49" i="33"/>
  <c r="AA97" i="35"/>
  <c r="AA2" i="11"/>
  <c r="AA124" i="35"/>
  <c r="AA83" i="34"/>
  <c r="AA106" i="34"/>
  <c r="Z15" i="28"/>
  <c r="Z2" i="12"/>
  <c r="AA15" i="25"/>
  <c r="AA35" i="25"/>
  <c r="N344" i="35"/>
  <c r="N345" i="35"/>
  <c r="N348" i="35"/>
  <c r="N188" i="35"/>
  <c r="X135" i="34"/>
  <c r="X133" i="34"/>
  <c r="X134" i="34"/>
  <c r="X136" i="34"/>
  <c r="Y132" i="34"/>
  <c r="AY39" i="37"/>
  <c r="S44" i="37"/>
  <c r="U43" i="37"/>
  <c r="T42" i="37"/>
  <c r="V42" i="37"/>
  <c r="X42" i="37"/>
  <c r="W43" i="37"/>
  <c r="T43" i="37"/>
  <c r="U42" i="37"/>
  <c r="V43" i="37"/>
  <c r="X43" i="37"/>
  <c r="W42" i="37"/>
  <c r="S42" i="37"/>
  <c r="S43" i="37"/>
  <c r="Y125" i="35"/>
  <c r="W59" i="54"/>
  <c r="Q5" i="12"/>
  <c r="P23" i="11"/>
  <c r="P22" i="11"/>
  <c r="P7" i="12"/>
  <c r="P3" i="12"/>
  <c r="P11" i="37"/>
  <c r="P9" i="37"/>
  <c r="P11" i="12"/>
  <c r="P43" i="12"/>
  <c r="J40" i="34"/>
  <c r="I238" i="34"/>
  <c r="X33" i="11"/>
  <c r="AC128" i="32"/>
  <c r="R10" i="11"/>
  <c r="R14" i="13"/>
  <c r="R64" i="11"/>
  <c r="AD73" i="33"/>
  <c r="Q4" i="13"/>
  <c r="Q31" i="13"/>
  <c r="Q39" i="12"/>
  <c r="Q20" i="37"/>
  <c r="Q29" i="37"/>
  <c r="P11" i="13"/>
  <c r="W12" i="17"/>
  <c r="H27" i="24"/>
  <c r="H26" i="24"/>
  <c r="H31" i="24"/>
  <c r="M289" i="35"/>
  <c r="M290" i="35"/>
  <c r="M53" i="35"/>
  <c r="M293" i="35"/>
  <c r="AG100" i="55"/>
  <c r="Y89" i="34"/>
  <c r="Y87" i="34"/>
  <c r="Y88" i="34"/>
  <c r="Y135" i="34"/>
  <c r="Y133" i="34"/>
  <c r="Y134" i="34"/>
  <c r="Y136" i="34"/>
  <c r="Z132" i="34"/>
  <c r="N52" i="35"/>
  <c r="O47" i="35"/>
  <c r="BC86" i="55"/>
  <c r="P182" i="35"/>
  <c r="O187" i="35"/>
  <c r="V110" i="54"/>
  <c r="T15" i="24"/>
  <c r="X204" i="34"/>
  <c r="X202" i="34"/>
  <c r="X203" i="34"/>
  <c r="X205" i="34"/>
  <c r="Y201" i="34"/>
  <c r="AE96" i="55"/>
  <c r="Z112" i="34"/>
  <c r="Z110" i="34"/>
  <c r="Z111" i="34"/>
  <c r="Z113" i="34"/>
  <c r="AA109" i="34"/>
  <c r="T96" i="27"/>
  <c r="T199" i="27"/>
  <c r="U95" i="27"/>
  <c r="AA35" i="54"/>
  <c r="AA91" i="54"/>
  <c r="AB63" i="54"/>
  <c r="BC63" i="54"/>
  <c r="AA84" i="34"/>
  <c r="AB90" i="55"/>
  <c r="AB12" i="55"/>
  <c r="AB38" i="55"/>
  <c r="AB64" i="55"/>
  <c r="AD41" i="44"/>
  <c r="AB12" i="21"/>
  <c r="AE6" i="55"/>
  <c r="AE32" i="55"/>
  <c r="AE58" i="55"/>
  <c r="AE84" i="55"/>
  <c r="AG35" i="44"/>
  <c r="AE6" i="21"/>
  <c r="Y11" i="55"/>
  <c r="Y37" i="55"/>
  <c r="Y63" i="55"/>
  <c r="Y89" i="55"/>
  <c r="AA40" i="44"/>
  <c r="Y11" i="21"/>
  <c r="AC52" i="44"/>
  <c r="AA23" i="21"/>
  <c r="AA23" i="55"/>
  <c r="AA49" i="55"/>
  <c r="AA75" i="55"/>
  <c r="AA101" i="55"/>
  <c r="O332" i="35"/>
  <c r="O330" i="35"/>
  <c r="O158" i="35"/>
  <c r="O156" i="35"/>
  <c r="O157" i="35"/>
  <c r="O159" i="35"/>
  <c r="O331" i="35"/>
  <c r="W36" i="11"/>
  <c r="U79" i="11"/>
  <c r="U47" i="12"/>
  <c r="V33" i="59"/>
  <c r="W31" i="59"/>
  <c r="P13" i="17"/>
  <c r="AG22" i="21"/>
  <c r="AG22" i="55"/>
  <c r="AG48" i="55"/>
  <c r="AG74" i="55"/>
  <c r="AI51" i="44"/>
  <c r="AB61" i="34"/>
  <c r="AB129" i="32"/>
  <c r="W34" i="11"/>
  <c r="W32" i="11"/>
  <c r="L36" i="25"/>
  <c r="U9" i="13"/>
  <c r="AH20" i="55"/>
  <c r="AH46" i="55"/>
  <c r="AH72" i="55"/>
  <c r="AH98" i="55"/>
  <c r="AJ49" i="44"/>
  <c r="AH20" i="21"/>
  <c r="AC138" i="32"/>
  <c r="X43" i="11"/>
  <c r="H33" i="24"/>
  <c r="H29" i="24"/>
  <c r="AE73" i="33"/>
  <c r="P3" i="13"/>
  <c r="P6" i="13"/>
  <c r="W82" i="54"/>
  <c r="T62" i="11"/>
  <c r="AB3" i="45"/>
  <c r="Z2" i="13"/>
  <c r="AB124" i="35"/>
  <c r="AB97" i="35"/>
  <c r="AE123" i="32"/>
  <c r="AA33" i="28"/>
  <c r="AB14" i="34"/>
  <c r="AE28" i="32"/>
  <c r="AE52" i="32"/>
  <c r="AE4" i="32"/>
  <c r="AE76" i="32"/>
  <c r="AE100" i="32"/>
  <c r="AB16" i="35"/>
  <c r="AD49" i="33"/>
  <c r="AD26" i="33"/>
  <c r="AB205" i="35"/>
  <c r="AB152" i="34"/>
  <c r="AB15" i="25"/>
  <c r="AA7" i="37"/>
  <c r="AB70" i="35"/>
  <c r="AB2" i="11"/>
  <c r="AB24" i="59"/>
  <c r="AB221" i="34"/>
  <c r="AB178" i="35"/>
  <c r="AB232" i="35"/>
  <c r="AD57" i="21"/>
  <c r="AD29" i="21"/>
  <c r="AA15" i="28"/>
  <c r="AG2" i="31"/>
  <c r="AB83" i="34"/>
  <c r="AB106" i="34"/>
  <c r="AD29" i="54"/>
  <c r="AG46" i="31"/>
  <c r="AD2" i="21"/>
  <c r="AB259" i="35"/>
  <c r="AG90" i="31"/>
  <c r="AB77" i="27"/>
  <c r="AB7" i="59"/>
  <c r="AG68" i="31"/>
  <c r="AD2" i="54"/>
  <c r="AD2" i="55"/>
  <c r="AA7" i="36"/>
  <c r="AB2" i="24"/>
  <c r="AF11" i="17"/>
  <c r="AD85" i="54"/>
  <c r="AD4" i="33"/>
  <c r="AB60" i="34"/>
  <c r="AB198" i="34"/>
  <c r="AB3" i="25"/>
  <c r="AE3" i="44"/>
  <c r="AE31" i="44"/>
  <c r="AB175" i="34"/>
  <c r="AA2" i="12"/>
  <c r="AB25" i="25"/>
  <c r="AB35" i="25"/>
  <c r="AB6" i="58"/>
  <c r="AG24" i="31"/>
  <c r="AD85" i="21"/>
  <c r="AB37" i="34"/>
  <c r="AB43" i="35"/>
  <c r="AB151" i="35"/>
  <c r="AB39" i="25"/>
  <c r="AB191" i="27"/>
  <c r="AD57" i="54"/>
  <c r="AA52" i="28"/>
  <c r="AD72" i="33"/>
  <c r="AA55" i="11"/>
  <c r="AB129" i="34"/>
  <c r="AB15" i="27"/>
  <c r="AA25" i="55"/>
  <c r="AA51" i="55"/>
  <c r="AA77" i="55"/>
  <c r="AA103" i="55"/>
  <c r="AC54" i="44"/>
  <c r="AA25" i="21"/>
  <c r="S200" i="27"/>
  <c r="R46" i="11"/>
  <c r="R36" i="12"/>
  <c r="AB32" i="54"/>
  <c r="BC32" i="54"/>
  <c r="BC5" i="54"/>
  <c r="AB8" i="54"/>
  <c r="AB35" i="21"/>
  <c r="BC35" i="21"/>
  <c r="BC8" i="21"/>
  <c r="Y40" i="54"/>
  <c r="Z68" i="54"/>
  <c r="AB63" i="21"/>
  <c r="BC63" i="21"/>
  <c r="Y66" i="34"/>
  <c r="Y64" i="34"/>
  <c r="Y65" i="34"/>
  <c r="Y67" i="34"/>
  <c r="Z63" i="34"/>
  <c r="I44" i="13"/>
  <c r="AB101" i="54"/>
  <c r="BC101" i="54"/>
  <c r="AC17" i="35"/>
  <c r="N333" i="35"/>
  <c r="N334" i="35"/>
  <c r="N337" i="35"/>
  <c r="N161" i="35"/>
  <c r="AM82" i="11"/>
  <c r="E78" i="15"/>
  <c r="AL41" i="13"/>
  <c r="X158" i="34"/>
  <c r="X156" i="34"/>
  <c r="X157" i="34"/>
  <c r="X159" i="34"/>
  <c r="Y155" i="34"/>
  <c r="AC53" i="32"/>
  <c r="AB131" i="32"/>
  <c r="AC101" i="21"/>
  <c r="Z95" i="21"/>
  <c r="O3" i="13"/>
  <c r="O6" i="13"/>
  <c r="K19" i="25"/>
  <c r="AD65" i="21"/>
  <c r="Y106" i="21"/>
  <c r="BC102" i="32"/>
  <c r="R78" i="32"/>
  <c r="Z199" i="34"/>
  <c r="N29" i="25"/>
  <c r="Z48" i="54"/>
  <c r="AA76" i="54"/>
  <c r="Z104" i="54"/>
  <c r="Z4" i="55"/>
  <c r="Z30" i="55"/>
  <c r="Z56" i="55"/>
  <c r="AB33" i="44"/>
  <c r="Z4" i="21"/>
  <c r="AH26" i="55"/>
  <c r="AH52" i="55"/>
  <c r="AH78" i="55"/>
  <c r="AH104" i="55"/>
  <c r="AJ55" i="44"/>
  <c r="AH26" i="21"/>
  <c r="O25" i="35"/>
  <c r="P20" i="35"/>
  <c r="S61" i="11"/>
  <c r="S12" i="13"/>
  <c r="Z74" i="54"/>
  <c r="Z102" i="54"/>
  <c r="J66" i="11"/>
  <c r="J60" i="11"/>
  <c r="J10" i="13"/>
  <c r="J8" i="13"/>
  <c r="J20" i="13"/>
  <c r="J27" i="13"/>
  <c r="Z46" i="54"/>
  <c r="AA74" i="54"/>
  <c r="AE65" i="21"/>
  <c r="AD37" i="21"/>
  <c r="AD10" i="54"/>
  <c r="AD93" i="21"/>
  <c r="AG20" i="54"/>
  <c r="AG103" i="21"/>
  <c r="AG47" i="21"/>
  <c r="AH75" i="21"/>
  <c r="AR54" i="32"/>
  <c r="AE44" i="21"/>
  <c r="AF72" i="21"/>
  <c r="AE17" i="54"/>
  <c r="AE100" i="21"/>
  <c r="O366" i="35"/>
  <c r="O367" i="35"/>
  <c r="O370" i="35"/>
  <c r="O242" i="35"/>
  <c r="M322" i="35"/>
  <c r="M326" i="35"/>
  <c r="M392" i="35"/>
  <c r="M18" i="24"/>
  <c r="M134" i="35"/>
  <c r="Y225" i="34"/>
  <c r="Y226" i="34"/>
  <c r="Y228" i="34"/>
  <c r="Z224" i="34"/>
  <c r="Y227" i="34"/>
  <c r="AD128" i="32"/>
  <c r="Y33" i="11"/>
  <c r="T21" i="24"/>
  <c r="T9" i="58"/>
  <c r="T44" i="37"/>
  <c r="AD50" i="44"/>
  <c r="AB21" i="21"/>
  <c r="AB21" i="55"/>
  <c r="AB47" i="55"/>
  <c r="AB73" i="55"/>
  <c r="AB99" i="55"/>
  <c r="S64" i="11"/>
  <c r="S10" i="11"/>
  <c r="AA46" i="21"/>
  <c r="AA102" i="21"/>
  <c r="AA19" i="54"/>
  <c r="AB30" i="21"/>
  <c r="AC58" i="21"/>
  <c r="AB3" i="54"/>
  <c r="BC3" i="21"/>
  <c r="Y181" i="34"/>
  <c r="Y179" i="34"/>
  <c r="Y180" i="34"/>
  <c r="Y182" i="34"/>
  <c r="Z178" i="34"/>
  <c r="AD73" i="54"/>
  <c r="AC45" i="54"/>
  <c r="AC101" i="54"/>
  <c r="Z95" i="54"/>
  <c r="AA67" i="54"/>
  <c r="Z39" i="54"/>
  <c r="Y14" i="55"/>
  <c r="Y40" i="55"/>
  <c r="Y66" i="55"/>
  <c r="Y92" i="55"/>
  <c r="AA43" i="44"/>
  <c r="Y14" i="21"/>
  <c r="Y27" i="21"/>
  <c r="V4" i="12"/>
  <c r="AG77" i="32"/>
  <c r="Y50" i="54"/>
  <c r="Y106" i="54"/>
  <c r="Y57" i="32"/>
  <c r="X142" i="32"/>
  <c r="T47" i="11"/>
  <c r="Y31" i="21"/>
  <c r="Y87" i="21"/>
  <c r="Z59" i="21"/>
  <c r="Y4" i="54"/>
  <c r="AG53" i="21"/>
  <c r="AH81" i="21"/>
  <c r="AG26" i="54"/>
  <c r="AA13" i="55"/>
  <c r="AA39" i="55"/>
  <c r="AA65" i="55"/>
  <c r="AC42" i="44"/>
  <c r="AA13" i="21"/>
  <c r="AB78" i="33"/>
  <c r="AA92" i="33"/>
  <c r="Y16" i="24"/>
  <c r="Q5" i="13"/>
  <c r="Q35" i="12"/>
  <c r="AA81" i="55"/>
  <c r="N377" i="35"/>
  <c r="N381" i="35"/>
  <c r="N269" i="35"/>
  <c r="AA91" i="55"/>
  <c r="N131" i="35"/>
  <c r="N129" i="35"/>
  <c r="N130" i="35"/>
  <c r="N132" i="35"/>
  <c r="N321" i="35"/>
  <c r="N387" i="35"/>
  <c r="M19" i="11"/>
  <c r="N319" i="35"/>
  <c r="N320" i="35"/>
  <c r="N386" i="35"/>
  <c r="Z82" i="55"/>
  <c r="T9" i="13"/>
  <c r="H76" i="11"/>
  <c r="I240" i="34"/>
  <c r="AZ6" i="37"/>
  <c r="AZ6" i="36"/>
  <c r="BE4" i="32"/>
  <c r="BB191" i="27"/>
  <c r="Z25" i="54"/>
  <c r="AA80" i="21"/>
  <c r="Z52" i="21"/>
  <c r="Z108" i="21"/>
  <c r="W110" i="21"/>
  <c r="U4" i="24"/>
  <c r="AC60" i="21"/>
  <c r="AD72" i="54"/>
  <c r="S65" i="11"/>
  <c r="S12" i="11"/>
  <c r="S11" i="11"/>
  <c r="AC8" i="55"/>
  <c r="AC34" i="55"/>
  <c r="AC60" i="55"/>
  <c r="AC86" i="55"/>
  <c r="AE37" i="44"/>
  <c r="AC8" i="21"/>
  <c r="AA21" i="54"/>
  <c r="AA48" i="21"/>
  <c r="AB76" i="21"/>
  <c r="BC76" i="21"/>
  <c r="AL177" i="27"/>
  <c r="AF53" i="54"/>
  <c r="AF109" i="54"/>
  <c r="AG81" i="54"/>
  <c r="Y96" i="21"/>
  <c r="AD44" i="54"/>
  <c r="X55" i="32"/>
  <c r="W140" i="32"/>
  <c r="W72" i="32"/>
  <c r="Y90" i="34"/>
  <c r="Z86" i="34"/>
  <c r="AE18" i="55"/>
  <c r="AE44" i="55"/>
  <c r="AE70" i="55"/>
  <c r="AE18" i="21"/>
  <c r="AG47" i="44"/>
  <c r="AA39" i="21"/>
  <c r="AB67" i="21"/>
  <c r="BC67" i="21"/>
  <c r="AA12" i="54"/>
  <c r="Y80" i="54"/>
  <c r="AD33" i="21"/>
  <c r="AD6" i="54"/>
  <c r="AC73" i="54"/>
  <c r="X94" i="21"/>
  <c r="X110" i="21"/>
  <c r="V4" i="24"/>
  <c r="Y66" i="21"/>
  <c r="X11" i="54"/>
  <c r="X38" i="21"/>
  <c r="R4" i="13"/>
  <c r="R31" i="13"/>
  <c r="R20" i="37"/>
  <c r="R29" i="37"/>
  <c r="R39" i="12"/>
  <c r="AB19" i="21"/>
  <c r="AB19" i="55"/>
  <c r="AB45" i="55"/>
  <c r="AB71" i="55"/>
  <c r="AB97" i="55"/>
  <c r="AD48" i="44"/>
  <c r="AF103" i="54"/>
  <c r="AF47" i="54"/>
  <c r="AG75" i="54"/>
  <c r="S78" i="11"/>
  <c r="AD124" i="32"/>
  <c r="Y29" i="11"/>
  <c r="W87" i="54"/>
  <c r="AE109" i="54"/>
  <c r="AE32" i="44"/>
  <c r="AC3" i="21"/>
  <c r="AC3" i="55"/>
  <c r="AC29" i="55"/>
  <c r="AC55" i="55"/>
  <c r="AB33" i="27"/>
  <c r="AA34" i="27"/>
  <c r="AA35" i="27"/>
  <c r="D41" i="18"/>
  <c r="AA51" i="21"/>
  <c r="AB79" i="21"/>
  <c r="BC79" i="21"/>
  <c r="AA24" i="54"/>
  <c r="AD61" i="21"/>
  <c r="X66" i="54"/>
  <c r="W38" i="54"/>
  <c r="W54" i="54"/>
  <c r="U12" i="25"/>
  <c r="U8" i="25"/>
  <c r="U4" i="25"/>
  <c r="U16" i="25"/>
  <c r="W94" i="54"/>
  <c r="T198" i="27"/>
  <c r="S42" i="11"/>
  <c r="S40" i="11"/>
  <c r="S41" i="12"/>
  <c r="AC61" i="54"/>
  <c r="Z80" i="54"/>
  <c r="Y52" i="54"/>
  <c r="Y108" i="54"/>
  <c r="AB58" i="21"/>
  <c r="Z104" i="21"/>
  <c r="V35" i="11"/>
  <c r="Z13" i="54"/>
  <c r="Z40" i="21"/>
  <c r="Z96" i="21"/>
  <c r="S97" i="27"/>
  <c r="AA58" i="54"/>
  <c r="N6" i="13"/>
  <c r="AE49" i="54"/>
  <c r="AE105" i="54"/>
  <c r="R5" i="12"/>
  <c r="Q23" i="11"/>
  <c r="Q22" i="11"/>
  <c r="Q11" i="13"/>
  <c r="Q7" i="12"/>
  <c r="Q11" i="12"/>
  <c r="Z102" i="21"/>
  <c r="AG39" i="44"/>
  <c r="AE10" i="55"/>
  <c r="AE36" i="55"/>
  <c r="AE62" i="55"/>
  <c r="AE88" i="55"/>
  <c r="AE10" i="21"/>
  <c r="AC32" i="21"/>
  <c r="AC5" i="54"/>
  <c r="AD60" i="21"/>
  <c r="S15" i="13"/>
  <c r="AE77" i="54"/>
  <c r="AH46" i="44"/>
  <c r="AF17" i="55"/>
  <c r="AF43" i="55"/>
  <c r="AF69" i="55"/>
  <c r="AF95" i="55"/>
  <c r="AF17" i="21"/>
  <c r="P239" i="35"/>
  <c r="P363" i="35"/>
  <c r="P364" i="35"/>
  <c r="P237" i="35"/>
  <c r="P238" i="35"/>
  <c r="P240" i="35"/>
  <c r="P365" i="35"/>
  <c r="O104" i="35"/>
  <c r="O102" i="35"/>
  <c r="O103" i="35"/>
  <c r="O105" i="35"/>
  <c r="O309" i="35"/>
  <c r="O310" i="35"/>
  <c r="O308" i="35"/>
  <c r="R354" i="35"/>
  <c r="R353" i="35"/>
  <c r="R212" i="35"/>
  <c r="R210" i="35"/>
  <c r="R211" i="35"/>
  <c r="R213" i="35"/>
  <c r="R352" i="35"/>
  <c r="H56" i="24"/>
  <c r="H55" i="24"/>
  <c r="Q3" i="12"/>
  <c r="Q11" i="37"/>
  <c r="Q9" i="37"/>
  <c r="S14" i="13"/>
  <c r="J41" i="34"/>
  <c r="J42" i="34"/>
  <c r="J44" i="34"/>
  <c r="K40" i="34"/>
  <c r="J43" i="34"/>
  <c r="J237" i="34"/>
  <c r="I51" i="12"/>
  <c r="J234" i="34"/>
  <c r="J19" i="24"/>
  <c r="J11" i="24"/>
  <c r="Z125" i="35"/>
  <c r="AC2" i="55"/>
  <c r="BD2" i="54"/>
  <c r="J19" i="34"/>
  <c r="AB88" i="21"/>
  <c r="BC88" i="21"/>
  <c r="U205" i="27"/>
  <c r="V183" i="27"/>
  <c r="R45" i="11"/>
  <c r="R44" i="11"/>
  <c r="R39" i="11"/>
  <c r="V145" i="32"/>
  <c r="R37" i="12"/>
  <c r="AD45" i="21"/>
  <c r="AD101" i="21"/>
  <c r="AE73" i="21"/>
  <c r="AD18" i="54"/>
  <c r="W97" i="54"/>
  <c r="W41" i="54"/>
  <c r="X69" i="54"/>
  <c r="X82" i="54"/>
  <c r="U62" i="11"/>
  <c r="U202" i="27"/>
  <c r="V180" i="27"/>
  <c r="S24" i="13"/>
  <c r="S23" i="13"/>
  <c r="S22" i="13"/>
  <c r="P79" i="32"/>
  <c r="O119" i="32"/>
  <c r="Z50" i="21"/>
  <c r="AA78" i="21"/>
  <c r="Z106" i="21"/>
  <c r="Z23" i="54"/>
  <c r="V112" i="27"/>
  <c r="U195" i="27"/>
  <c r="T78" i="11"/>
  <c r="W27" i="54"/>
  <c r="T9" i="12"/>
  <c r="AB56" i="32"/>
  <c r="AA132" i="32"/>
  <c r="W37" i="11"/>
  <c r="AB24" i="21"/>
  <c r="AB24" i="55"/>
  <c r="AB50" i="55"/>
  <c r="AB76" i="55"/>
  <c r="AB102" i="55"/>
  <c r="AD53" i="44"/>
  <c r="X97" i="21"/>
  <c r="X14" i="54"/>
  <c r="X41" i="21"/>
  <c r="X54" i="21"/>
  <c r="V6" i="25"/>
  <c r="V5" i="25"/>
  <c r="AC33" i="54"/>
  <c r="AC89" i="54"/>
  <c r="AF49" i="21"/>
  <c r="AF105" i="21"/>
  <c r="AF22" i="54"/>
  <c r="U158" i="27"/>
  <c r="U159" i="27"/>
  <c r="V157" i="27"/>
  <c r="U197" i="27"/>
  <c r="AC37" i="54"/>
  <c r="AC93" i="54"/>
  <c r="AB89" i="54"/>
  <c r="BC89" i="54"/>
  <c r="U41" i="11"/>
  <c r="Z136" i="32"/>
  <c r="AB58" i="54"/>
  <c r="AA30" i="54"/>
  <c r="V27" i="11"/>
  <c r="N79" i="35"/>
  <c r="O74" i="35"/>
  <c r="G7" i="17"/>
  <c r="X71" i="35"/>
  <c r="AA79" i="54"/>
  <c r="Z51" i="54"/>
  <c r="Z107" i="54"/>
  <c r="AA153" i="34"/>
  <c r="V93" i="55"/>
  <c r="U105" i="55"/>
  <c r="R6" i="12"/>
  <c r="AD5" i="55"/>
  <c r="AD31" i="55"/>
  <c r="AD57" i="55"/>
  <c r="AD83" i="55"/>
  <c r="AF34" i="44"/>
  <c r="AD5" i="21"/>
  <c r="X27" i="21"/>
  <c r="U4" i="12"/>
  <c r="Y59" i="54"/>
  <c r="X31" i="54"/>
  <c r="X87" i="54"/>
  <c r="X27" i="54"/>
  <c r="U9" i="12"/>
  <c r="O376" i="35"/>
  <c r="O375" i="35"/>
  <c r="O264" i="35"/>
  <c r="O265" i="35"/>
  <c r="O267" i="35"/>
  <c r="O266" i="35"/>
  <c r="O374" i="35"/>
  <c r="N311" i="35"/>
  <c r="N312" i="35"/>
  <c r="N315" i="35"/>
  <c r="N107" i="35"/>
  <c r="Q355" i="35"/>
  <c r="Q356" i="35"/>
  <c r="Q215" i="35"/>
  <c r="Q359" i="35"/>
  <c r="R214" i="35"/>
  <c r="S209" i="35"/>
  <c r="P155" i="35"/>
  <c r="O160" i="35"/>
  <c r="U61" i="11"/>
  <c r="U12" i="13"/>
  <c r="Z89" i="34"/>
  <c r="Z87" i="34"/>
  <c r="Z88" i="34"/>
  <c r="Z90" i="34"/>
  <c r="AA86" i="34"/>
  <c r="N133" i="35"/>
  <c r="O128" i="35"/>
  <c r="Z66" i="34"/>
  <c r="Z64" i="34"/>
  <c r="Z65" i="34"/>
  <c r="Z67" i="34"/>
  <c r="AA63" i="34"/>
  <c r="AC102" i="55"/>
  <c r="BC102" i="55"/>
  <c r="AG95" i="55"/>
  <c r="AD86" i="55"/>
  <c r="BC99" i="55"/>
  <c r="AC99" i="55"/>
  <c r="AA112" i="34"/>
  <c r="AA110" i="34"/>
  <c r="AA111" i="34"/>
  <c r="AA113" i="34"/>
  <c r="AB109" i="34"/>
  <c r="Y204" i="34"/>
  <c r="Y202" i="34"/>
  <c r="Y203" i="34"/>
  <c r="Y205" i="34"/>
  <c r="Z201" i="34"/>
  <c r="BC97" i="55"/>
  <c r="Z12" i="17"/>
  <c r="V79" i="11"/>
  <c r="V47" i="12"/>
  <c r="W33" i="59"/>
  <c r="X31" i="59"/>
  <c r="AF84" i="55"/>
  <c r="O268" i="35"/>
  <c r="P263" i="35"/>
  <c r="BC58" i="54"/>
  <c r="J21" i="34"/>
  <c r="J236" i="34"/>
  <c r="AA125" i="35"/>
  <c r="AC74" i="21"/>
  <c r="AB19" i="54"/>
  <c r="AB46" i="21"/>
  <c r="AB102" i="21"/>
  <c r="BC102" i="21"/>
  <c r="BC19" i="21"/>
  <c r="AD89" i="54"/>
  <c r="AD33" i="54"/>
  <c r="AE61" i="54"/>
  <c r="AM177" i="27"/>
  <c r="Z181" i="34"/>
  <c r="Z179" i="34"/>
  <c r="Z180" i="34"/>
  <c r="Z182" i="34"/>
  <c r="AA178" i="34"/>
  <c r="AB21" i="54"/>
  <c r="AB48" i="21"/>
  <c r="AC76" i="21"/>
  <c r="BC21" i="21"/>
  <c r="O278" i="35"/>
  <c r="O279" i="35"/>
  <c r="O26" i="35"/>
  <c r="O282" i="35"/>
  <c r="Y156" i="34"/>
  <c r="Y157" i="34"/>
  <c r="Y159" i="34"/>
  <c r="Z155" i="34"/>
  <c r="Y158" i="34"/>
  <c r="AF73" i="33"/>
  <c r="H61" i="24"/>
  <c r="H60" i="24"/>
  <c r="AH20" i="54"/>
  <c r="AH47" i="21"/>
  <c r="AH103" i="21"/>
  <c r="AI75" i="21"/>
  <c r="AC61" i="34"/>
  <c r="AA50" i="21"/>
  <c r="AB78" i="21"/>
  <c r="BC78" i="21"/>
  <c r="AA23" i="54"/>
  <c r="T200" i="27"/>
  <c r="S46" i="11"/>
  <c r="S36" i="12"/>
  <c r="AF96" i="55"/>
  <c r="P342" i="35"/>
  <c r="P185" i="35"/>
  <c r="P341" i="35"/>
  <c r="P183" i="35"/>
  <c r="P184" i="35"/>
  <c r="P186" i="35"/>
  <c r="P343" i="35"/>
  <c r="Z135" i="34"/>
  <c r="Z133" i="34"/>
  <c r="Z134" i="34"/>
  <c r="Z136" i="34"/>
  <c r="AA132" i="34"/>
  <c r="AD32" i="21"/>
  <c r="AE60" i="21"/>
  <c r="AD5" i="54"/>
  <c r="R23" i="11"/>
  <c r="R22" i="11"/>
  <c r="S5" i="12"/>
  <c r="R7" i="12"/>
  <c r="R3" i="12"/>
  <c r="R11" i="37"/>
  <c r="R9" i="37"/>
  <c r="R11" i="12"/>
  <c r="AF105" i="54"/>
  <c r="AF49" i="54"/>
  <c r="AG77" i="54"/>
  <c r="Y69" i="21"/>
  <c r="Y82" i="21"/>
  <c r="V9" i="11"/>
  <c r="AB24" i="54"/>
  <c r="AB51" i="21"/>
  <c r="AC79" i="21"/>
  <c r="BC24" i="21"/>
  <c r="W112" i="27"/>
  <c r="V195" i="27"/>
  <c r="U78" i="11"/>
  <c r="Q236" i="35"/>
  <c r="P241" i="35"/>
  <c r="T97" i="27"/>
  <c r="AA68" i="21"/>
  <c r="BC58" i="21"/>
  <c r="AA107" i="21"/>
  <c r="W110" i="54"/>
  <c r="U15" i="24"/>
  <c r="S77" i="11"/>
  <c r="AE61" i="21"/>
  <c r="AB67" i="54"/>
  <c r="BC67" i="54"/>
  <c r="AA39" i="54"/>
  <c r="AA95" i="54"/>
  <c r="AH47" i="44"/>
  <c r="AF18" i="55"/>
  <c r="AF44" i="55"/>
  <c r="AF70" i="55"/>
  <c r="AF18" i="21"/>
  <c r="AD100" i="54"/>
  <c r="AA48" i="54"/>
  <c r="AA104" i="54"/>
  <c r="AB76" i="54"/>
  <c r="BC76" i="54"/>
  <c r="Z52" i="54"/>
  <c r="AA80" i="54"/>
  <c r="M17" i="11"/>
  <c r="B19" i="15"/>
  <c r="B17" i="15"/>
  <c r="AA13" i="54"/>
  <c r="AA40" i="21"/>
  <c r="AA96" i="21"/>
  <c r="AB68" i="21"/>
  <c r="BC68" i="21"/>
  <c r="AG109" i="21"/>
  <c r="Z78" i="54"/>
  <c r="AG101" i="32"/>
  <c r="AB74" i="21"/>
  <c r="BC74" i="21"/>
  <c r="AC21" i="55"/>
  <c r="AC47" i="55"/>
  <c r="AC73" i="55"/>
  <c r="AE50" i="44"/>
  <c r="AC21" i="21"/>
  <c r="C33" i="15"/>
  <c r="AE44" i="54"/>
  <c r="AF72" i="54"/>
  <c r="AS54" i="32"/>
  <c r="AG47" i="54"/>
  <c r="AG103" i="54"/>
  <c r="AH75" i="54"/>
  <c r="AH53" i="21"/>
  <c r="AI81" i="21"/>
  <c r="AH26" i="54"/>
  <c r="AA4" i="21"/>
  <c r="AA4" i="55"/>
  <c r="AA30" i="55"/>
  <c r="AA56" i="55"/>
  <c r="AA82" i="55"/>
  <c r="AC33" i="44"/>
  <c r="AN82" i="11"/>
  <c r="AM41" i="13"/>
  <c r="AB91" i="21"/>
  <c r="BC91" i="21"/>
  <c r="AB88" i="54"/>
  <c r="BC88" i="54"/>
  <c r="AA2" i="13"/>
  <c r="AC3" i="45"/>
  <c r="AC7" i="59"/>
  <c r="AE26" i="33"/>
  <c r="AF28" i="32"/>
  <c r="AF52" i="32"/>
  <c r="AB7" i="37"/>
  <c r="AC15" i="27"/>
  <c r="AC35" i="25"/>
  <c r="AC70" i="35"/>
  <c r="AC152" i="34"/>
  <c r="AC198" i="34"/>
  <c r="AC205" i="35"/>
  <c r="AH46" i="31"/>
  <c r="AE49" i="33"/>
  <c r="AC6" i="58"/>
  <c r="AC178" i="35"/>
  <c r="AC221" i="34"/>
  <c r="AE57" i="54"/>
  <c r="AH24" i="31"/>
  <c r="AC129" i="34"/>
  <c r="AC15" i="25"/>
  <c r="AF123" i="32"/>
  <c r="AC25" i="25"/>
  <c r="AH90" i="31"/>
  <c r="AC124" i="35"/>
  <c r="AC191" i="27"/>
  <c r="AE72" i="33"/>
  <c r="AC232" i="35"/>
  <c r="AE4" i="33"/>
  <c r="AC2" i="11"/>
  <c r="AC151" i="35"/>
  <c r="AB52" i="28"/>
  <c r="AH2" i="31"/>
  <c r="AE29" i="54"/>
  <c r="AH68" i="31"/>
  <c r="AE85" i="54"/>
  <c r="AE57" i="21"/>
  <c r="AC60" i="34"/>
  <c r="AC16" i="35"/>
  <c r="AB7" i="36"/>
  <c r="AB15" i="28"/>
  <c r="AE29" i="21"/>
  <c r="AC77" i="27"/>
  <c r="AF4" i="32"/>
  <c r="AF76" i="32"/>
  <c r="AF100" i="32"/>
  <c r="AC97" i="35"/>
  <c r="AC259" i="35"/>
  <c r="AC24" i="59"/>
  <c r="AC14" i="34"/>
  <c r="AC43" i="35"/>
  <c r="AC39" i="25"/>
  <c r="AB55" i="11"/>
  <c r="AB33" i="28"/>
  <c r="AE2" i="54"/>
  <c r="AE2" i="55"/>
  <c r="AC37" i="34"/>
  <c r="AC2" i="24"/>
  <c r="AG11" i="17"/>
  <c r="AB2" i="12"/>
  <c r="AE2" i="21"/>
  <c r="AC175" i="34"/>
  <c r="AE85" i="21"/>
  <c r="AC83" i="34"/>
  <c r="AC106" i="34"/>
  <c r="AF3" i="44"/>
  <c r="AF31" i="44"/>
  <c r="AC3" i="25"/>
  <c r="AK49" i="44"/>
  <c r="AI20" i="21"/>
  <c r="AI20" i="55"/>
  <c r="AI46" i="55"/>
  <c r="AI72" i="55"/>
  <c r="AI98" i="55"/>
  <c r="K67" i="11"/>
  <c r="K15" i="11"/>
  <c r="K14" i="11"/>
  <c r="K8" i="11"/>
  <c r="AH22" i="21"/>
  <c r="AH22" i="55"/>
  <c r="AH48" i="55"/>
  <c r="AH74" i="55"/>
  <c r="AH100" i="55"/>
  <c r="AJ51" i="44"/>
  <c r="AB23" i="21"/>
  <c r="AD52" i="44"/>
  <c r="AB23" i="55"/>
  <c r="AB49" i="55"/>
  <c r="AB75" i="55"/>
  <c r="AB101" i="55"/>
  <c r="AF61" i="21"/>
  <c r="AE6" i="54"/>
  <c r="AE33" i="21"/>
  <c r="AE89" i="21"/>
  <c r="AB39" i="21"/>
  <c r="AC67" i="21"/>
  <c r="AB95" i="21"/>
  <c r="AB12" i="54"/>
  <c r="BC12" i="21"/>
  <c r="N300" i="35"/>
  <c r="N301" i="35"/>
  <c r="N304" i="35"/>
  <c r="N80" i="35"/>
  <c r="K43" i="34"/>
  <c r="K41" i="34"/>
  <c r="K42" i="34"/>
  <c r="K44" i="34"/>
  <c r="L40" i="34"/>
  <c r="AC32" i="54"/>
  <c r="AC88" i="54"/>
  <c r="AH39" i="44"/>
  <c r="AF10" i="21"/>
  <c r="AF10" i="55"/>
  <c r="AF36" i="55"/>
  <c r="AF62" i="55"/>
  <c r="AF88" i="55"/>
  <c r="N385" i="35"/>
  <c r="R102" i="32"/>
  <c r="AD17" i="35"/>
  <c r="R5" i="13"/>
  <c r="R35" i="12"/>
  <c r="X34" i="11"/>
  <c r="X32" i="11"/>
  <c r="AC129" i="32"/>
  <c r="BC90" i="55"/>
  <c r="AG34" i="44"/>
  <c r="AE5" i="21"/>
  <c r="AE5" i="55"/>
  <c r="AE31" i="55"/>
  <c r="AE57" i="55"/>
  <c r="AE83" i="55"/>
  <c r="W93" i="55"/>
  <c r="V105" i="55"/>
  <c r="S6" i="12"/>
  <c r="V41" i="11"/>
  <c r="AA136" i="32"/>
  <c r="T41" i="12"/>
  <c r="U198" i="27"/>
  <c r="T42" i="11"/>
  <c r="T40" i="11"/>
  <c r="T24" i="13"/>
  <c r="T23" i="13"/>
  <c r="T22" i="13"/>
  <c r="AG77" i="21"/>
  <c r="Z106" i="54"/>
  <c r="AA78" i="54"/>
  <c r="Z50" i="54"/>
  <c r="V202" i="27"/>
  <c r="W180" i="27"/>
  <c r="V205" i="27"/>
  <c r="W183" i="27"/>
  <c r="AC54" i="55"/>
  <c r="AC28" i="55"/>
  <c r="AC80" i="55"/>
  <c r="BD80" i="55"/>
  <c r="AF44" i="21"/>
  <c r="AG72" i="21"/>
  <c r="AF17" i="54"/>
  <c r="AF100" i="21"/>
  <c r="AC88" i="21"/>
  <c r="AE37" i="21"/>
  <c r="AE93" i="21"/>
  <c r="AE10" i="54"/>
  <c r="Q43" i="12"/>
  <c r="AF77" i="54"/>
  <c r="Z40" i="54"/>
  <c r="AA68" i="54"/>
  <c r="Z96" i="54"/>
  <c r="AA51" i="54"/>
  <c r="AA107" i="54"/>
  <c r="AB79" i="54"/>
  <c r="BC79" i="54"/>
  <c r="AC3" i="54"/>
  <c r="AC30" i="21"/>
  <c r="Y28" i="11"/>
  <c r="C29" i="15"/>
  <c r="C28" i="15"/>
  <c r="AC19" i="55"/>
  <c r="AC45" i="55"/>
  <c r="AC71" i="55"/>
  <c r="AC97" i="55"/>
  <c r="AE48" i="44"/>
  <c r="AC19" i="21"/>
  <c r="X38" i="54"/>
  <c r="X54" i="54"/>
  <c r="V12" i="25"/>
  <c r="V8" i="25"/>
  <c r="V4" i="25"/>
  <c r="V16" i="25"/>
  <c r="AA95" i="21"/>
  <c r="AF73" i="21"/>
  <c r="AE101" i="21"/>
  <c r="AE45" i="21"/>
  <c r="AE18" i="54"/>
  <c r="S45" i="11"/>
  <c r="S44" i="11"/>
  <c r="S39" i="11"/>
  <c r="W145" i="32"/>
  <c r="S37" i="12"/>
  <c r="AE72" i="54"/>
  <c r="AE100" i="54"/>
  <c r="AA104" i="21"/>
  <c r="AC35" i="21"/>
  <c r="AC8" i="54"/>
  <c r="AD63" i="21"/>
  <c r="Y12" i="17"/>
  <c r="I7" i="24"/>
  <c r="N378" i="35"/>
  <c r="AB13" i="21"/>
  <c r="AD42" i="44"/>
  <c r="AB13" i="55"/>
  <c r="AB39" i="55"/>
  <c r="AB65" i="55"/>
  <c r="AH81" i="54"/>
  <c r="AG109" i="54"/>
  <c r="AG53" i="54"/>
  <c r="Y31" i="54"/>
  <c r="Y87" i="54"/>
  <c r="Z59" i="54"/>
  <c r="Y41" i="21"/>
  <c r="Z69" i="21"/>
  <c r="Y14" i="54"/>
  <c r="BC30" i="21"/>
  <c r="AE128" i="32"/>
  <c r="Z33" i="11"/>
  <c r="AI26" i="21"/>
  <c r="AI26" i="55"/>
  <c r="AI52" i="55"/>
  <c r="AI78" i="55"/>
  <c r="AI104" i="55"/>
  <c r="AK55" i="44"/>
  <c r="O29" i="25"/>
  <c r="O27" i="25"/>
  <c r="O28" i="25"/>
  <c r="AA199" i="34"/>
  <c r="X36" i="11"/>
  <c r="Y96" i="54"/>
  <c r="AB35" i="54"/>
  <c r="BC35" i="54"/>
  <c r="AC63" i="54"/>
  <c r="BC8" i="54"/>
  <c r="AC60" i="54"/>
  <c r="AA108" i="21"/>
  <c r="AA25" i="54"/>
  <c r="AA52" i="21"/>
  <c r="AB80" i="21"/>
  <c r="BC80" i="21"/>
  <c r="AA144" i="32"/>
  <c r="Y38" i="21"/>
  <c r="Y94" i="21"/>
  <c r="Z66" i="21"/>
  <c r="Z82" i="21"/>
  <c r="W9" i="11"/>
  <c r="Y11" i="54"/>
  <c r="AF6" i="55"/>
  <c r="AF32" i="55"/>
  <c r="AF58" i="55"/>
  <c r="AH35" i="44"/>
  <c r="AF6" i="21"/>
  <c r="AE41" i="44"/>
  <c r="AC12" i="55"/>
  <c r="AC38" i="55"/>
  <c r="AC64" i="55"/>
  <c r="AC90" i="55"/>
  <c r="AC12" i="21"/>
  <c r="O286" i="35"/>
  <c r="O287" i="35"/>
  <c r="O48" i="35"/>
  <c r="O49" i="35"/>
  <c r="O51" i="35"/>
  <c r="O288" i="35"/>
  <c r="O50" i="35"/>
  <c r="T77" i="11"/>
  <c r="O106" i="35"/>
  <c r="P101" i="35"/>
  <c r="AI46" i="44"/>
  <c r="AG17" i="55"/>
  <c r="AG43" i="55"/>
  <c r="AG69" i="55"/>
  <c r="AG17" i="21"/>
  <c r="R11" i="13"/>
  <c r="S4" i="13"/>
  <c r="S31" i="13"/>
  <c r="S20" i="37"/>
  <c r="S29" i="37"/>
  <c r="S39" i="12"/>
  <c r="AB34" i="27"/>
  <c r="AC33" i="27"/>
  <c r="BE76" i="32"/>
  <c r="BE100" i="32"/>
  <c r="BE52" i="32"/>
  <c r="BE28" i="32"/>
  <c r="Z227" i="34"/>
  <c r="Z225" i="34"/>
  <c r="Z226" i="34"/>
  <c r="Z228" i="34"/>
  <c r="AA224" i="34"/>
  <c r="AD37" i="54"/>
  <c r="AE65" i="54"/>
  <c r="Z31" i="21"/>
  <c r="AA59" i="21"/>
  <c r="Z4" i="54"/>
  <c r="L17" i="25"/>
  <c r="L18" i="25"/>
  <c r="M22" i="25"/>
  <c r="M40" i="25"/>
  <c r="M17" i="24"/>
  <c r="L19" i="25"/>
  <c r="T12" i="13"/>
  <c r="T61" i="11"/>
  <c r="AB153" i="34"/>
  <c r="Y71" i="35"/>
  <c r="O297" i="35"/>
  <c r="O298" i="35"/>
  <c r="O299" i="35"/>
  <c r="O77" i="35"/>
  <c r="O75" i="35"/>
  <c r="O76" i="35"/>
  <c r="O78" i="35"/>
  <c r="AA86" i="54"/>
  <c r="AD65" i="54"/>
  <c r="V158" i="27"/>
  <c r="V159" i="27"/>
  <c r="W157" i="27"/>
  <c r="V197" i="27"/>
  <c r="AD61" i="54"/>
  <c r="X41" i="54"/>
  <c r="Y69" i="54"/>
  <c r="X97" i="54"/>
  <c r="AC24" i="21"/>
  <c r="AC24" i="55"/>
  <c r="AC50" i="55"/>
  <c r="AC76" i="55"/>
  <c r="AE53" i="44"/>
  <c r="AC56" i="32"/>
  <c r="AB132" i="32"/>
  <c r="X37" i="11"/>
  <c r="P103" i="32"/>
  <c r="P95" i="32"/>
  <c r="P148" i="32"/>
  <c r="L9" i="36"/>
  <c r="T64" i="11"/>
  <c r="T10" i="11"/>
  <c r="AD45" i="54"/>
  <c r="AD101" i="54"/>
  <c r="AE73" i="54"/>
  <c r="T65" i="11"/>
  <c r="T12" i="11"/>
  <c r="T11" i="11"/>
  <c r="J235" i="34"/>
  <c r="I34" i="13"/>
  <c r="I49" i="12"/>
  <c r="I54" i="12"/>
  <c r="AD3" i="55"/>
  <c r="AD29" i="55"/>
  <c r="AD55" i="55"/>
  <c r="AD3" i="21"/>
  <c r="AF32" i="44"/>
  <c r="AE124" i="32"/>
  <c r="Z29" i="11"/>
  <c r="Z28" i="11"/>
  <c r="AD89" i="21"/>
  <c r="Y55" i="32"/>
  <c r="X140" i="32"/>
  <c r="X72" i="32"/>
  <c r="AD8" i="55"/>
  <c r="AD34" i="55"/>
  <c r="AD60" i="55"/>
  <c r="AF37" i="44"/>
  <c r="AD8" i="21"/>
  <c r="H30" i="13"/>
  <c r="H75" i="11"/>
  <c r="AB91" i="55"/>
  <c r="AB81" i="55"/>
  <c r="AC78" i="33"/>
  <c r="BC78" i="33"/>
  <c r="BC92" i="33"/>
  <c r="AB92" i="33"/>
  <c r="Z16" i="24"/>
  <c r="Z57" i="32"/>
  <c r="Y142" i="32"/>
  <c r="U47" i="11"/>
  <c r="AB43" i="44"/>
  <c r="Z14" i="21"/>
  <c r="Z14" i="55"/>
  <c r="Z40" i="55"/>
  <c r="Z66" i="55"/>
  <c r="Z92" i="55"/>
  <c r="AB30" i="54"/>
  <c r="AC58" i="54"/>
  <c r="BC3" i="54"/>
  <c r="AB86" i="21"/>
  <c r="AA46" i="54"/>
  <c r="AA102" i="54"/>
  <c r="AB74" i="54"/>
  <c r="BC74" i="54"/>
  <c r="U21" i="24"/>
  <c r="U44" i="37"/>
  <c r="M388" i="35"/>
  <c r="M389" i="35"/>
  <c r="M323" i="35"/>
  <c r="P275" i="35"/>
  <c r="P276" i="35"/>
  <c r="P277" i="35"/>
  <c r="P21" i="35"/>
  <c r="P22" i="35"/>
  <c r="P24" i="35"/>
  <c r="P23" i="35"/>
  <c r="AC131" i="32"/>
  <c r="AD53" i="32"/>
  <c r="BD53" i="32"/>
  <c r="I40" i="13"/>
  <c r="AC63" i="21"/>
  <c r="AC91" i="21"/>
  <c r="AD54" i="44"/>
  <c r="AB25" i="55"/>
  <c r="AB51" i="55"/>
  <c r="AB77" i="55"/>
  <c r="AB103" i="55"/>
  <c r="AB25" i="21"/>
  <c r="AD28" i="55"/>
  <c r="AD80" i="55"/>
  <c r="AD54" i="55"/>
  <c r="G5" i="11"/>
  <c r="G53" i="11"/>
  <c r="G58" i="11"/>
  <c r="G57" i="11"/>
  <c r="Y43" i="11"/>
  <c r="C43" i="15"/>
  <c r="AD138" i="32"/>
  <c r="W27" i="11"/>
  <c r="AG22" i="54"/>
  <c r="AG49" i="21"/>
  <c r="AG105" i="21"/>
  <c r="AH77" i="21"/>
  <c r="W35" i="11"/>
  <c r="Z11" i="21"/>
  <c r="Z11" i="55"/>
  <c r="Z37" i="55"/>
  <c r="Z63" i="55"/>
  <c r="Z89" i="55"/>
  <c r="AB40" i="44"/>
  <c r="AB84" i="34"/>
  <c r="U96" i="27"/>
  <c r="U199" i="27"/>
  <c r="V95" i="27"/>
  <c r="O344" i="35"/>
  <c r="O345" i="35"/>
  <c r="O188" i="35"/>
  <c r="O348" i="35"/>
  <c r="N289" i="35"/>
  <c r="N290" i="35"/>
  <c r="N293" i="35"/>
  <c r="N53" i="35"/>
  <c r="L43" i="34"/>
  <c r="L41" i="34"/>
  <c r="L42" i="34"/>
  <c r="L44" i="34"/>
  <c r="M40" i="34"/>
  <c r="BC101" i="55"/>
  <c r="AJ98" i="55"/>
  <c r="O79" i="35"/>
  <c r="P74" i="35"/>
  <c r="Y110" i="21"/>
  <c r="W4" i="24"/>
  <c r="AB82" i="55"/>
  <c r="BC103" i="55"/>
  <c r="AA181" i="34"/>
  <c r="AA179" i="34"/>
  <c r="AA180" i="34"/>
  <c r="AA182" i="34"/>
  <c r="AB178" i="34"/>
  <c r="W79" i="11"/>
  <c r="Y31" i="59"/>
  <c r="W47" i="12"/>
  <c r="X33" i="59"/>
  <c r="AA89" i="34"/>
  <c r="AA87" i="34"/>
  <c r="AA88" i="34"/>
  <c r="AA90" i="34"/>
  <c r="AB86" i="34"/>
  <c r="AA66" i="34"/>
  <c r="AA64" i="34"/>
  <c r="AA65" i="34"/>
  <c r="AA67" i="34"/>
  <c r="AB63" i="34"/>
  <c r="Z204" i="34"/>
  <c r="Z202" i="34"/>
  <c r="Z203" i="34"/>
  <c r="Z205" i="34"/>
  <c r="AA227" i="34"/>
  <c r="AA225" i="34"/>
  <c r="AA226" i="34"/>
  <c r="AA228" i="34"/>
  <c r="AB224" i="34"/>
  <c r="AA135" i="34"/>
  <c r="AA133" i="34"/>
  <c r="AA134" i="34"/>
  <c r="AA136" i="34"/>
  <c r="AB132" i="34"/>
  <c r="AB112" i="34"/>
  <c r="AB110" i="34"/>
  <c r="AB111" i="34"/>
  <c r="AB113" i="34"/>
  <c r="AC109" i="34"/>
  <c r="W41" i="11"/>
  <c r="AB136" i="32"/>
  <c r="Z11" i="54"/>
  <c r="Z38" i="21"/>
  <c r="Z94" i="21"/>
  <c r="H139" i="27"/>
  <c r="G91" i="11"/>
  <c r="G95" i="11"/>
  <c r="Z14" i="54"/>
  <c r="Z41" i="21"/>
  <c r="AA69" i="21"/>
  <c r="AF124" i="32"/>
  <c r="AA29" i="11"/>
  <c r="AA28" i="11"/>
  <c r="AF53" i="44"/>
  <c r="AD24" i="21"/>
  <c r="AD24" i="55"/>
  <c r="AD50" i="55"/>
  <c r="AD76" i="55"/>
  <c r="W158" i="27"/>
  <c r="W159" i="27"/>
  <c r="X157" i="27"/>
  <c r="W197" i="27"/>
  <c r="M17" i="25"/>
  <c r="M18" i="25"/>
  <c r="N22" i="25"/>
  <c r="N40" i="25"/>
  <c r="N17" i="24"/>
  <c r="M19" i="25"/>
  <c r="P309" i="35"/>
  <c r="P310" i="35"/>
  <c r="P308" i="35"/>
  <c r="P104" i="35"/>
  <c r="P102" i="35"/>
  <c r="P103" i="35"/>
  <c r="P105" i="35"/>
  <c r="O52" i="35"/>
  <c r="P47" i="35"/>
  <c r="AC39" i="21"/>
  <c r="AC95" i="21"/>
  <c r="AD67" i="21"/>
  <c r="AC12" i="54"/>
  <c r="AG6" i="21"/>
  <c r="AG6" i="55"/>
  <c r="AG32" i="55"/>
  <c r="AG58" i="55"/>
  <c r="AI35" i="44"/>
  <c r="AB144" i="32"/>
  <c r="AJ26" i="55"/>
  <c r="AJ52" i="55"/>
  <c r="AJ78" i="55"/>
  <c r="AJ104" i="55"/>
  <c r="AL55" i="44"/>
  <c r="AJ26" i="21"/>
  <c r="Y97" i="21"/>
  <c r="AE45" i="54"/>
  <c r="AD74" i="21"/>
  <c r="AC19" i="54"/>
  <c r="AC46" i="21"/>
  <c r="AC102" i="21"/>
  <c r="AC86" i="54"/>
  <c r="AC30" i="54"/>
  <c r="AD58" i="54"/>
  <c r="AF65" i="21"/>
  <c r="U64" i="11"/>
  <c r="U10" i="11"/>
  <c r="AE5" i="54"/>
  <c r="AE32" i="21"/>
  <c r="AE88" i="21"/>
  <c r="S78" i="32"/>
  <c r="AF10" i="54"/>
  <c r="AG65" i="21"/>
  <c r="AF37" i="21"/>
  <c r="BC95" i="21"/>
  <c r="AK51" i="44"/>
  <c r="AI22" i="21"/>
  <c r="AI22" i="55"/>
  <c r="AI48" i="55"/>
  <c r="AI74" i="55"/>
  <c r="AI100" i="55"/>
  <c r="M36" i="25"/>
  <c r="AJ20" i="55"/>
  <c r="AJ46" i="55"/>
  <c r="AJ72" i="55"/>
  <c r="AJ20" i="21"/>
  <c r="AL49" i="44"/>
  <c r="AH109" i="21"/>
  <c r="AD21" i="55"/>
  <c r="AD47" i="55"/>
  <c r="AD73" i="55"/>
  <c r="AF50" i="44"/>
  <c r="AD21" i="21"/>
  <c r="Y54" i="21"/>
  <c r="W6" i="25"/>
  <c r="W5" i="25"/>
  <c r="M17" i="13"/>
  <c r="B17" i="18"/>
  <c r="Z108" i="54"/>
  <c r="U77" i="11"/>
  <c r="AB51" i="54"/>
  <c r="BC51" i="54"/>
  <c r="BC24" i="54"/>
  <c r="S3" i="12"/>
  <c r="S11" i="37"/>
  <c r="S9" i="37"/>
  <c r="AD88" i="21"/>
  <c r="S5" i="13"/>
  <c r="S35" i="12"/>
  <c r="AA106" i="21"/>
  <c r="AB104" i="21"/>
  <c r="BC104" i="21"/>
  <c r="AN177" i="27"/>
  <c r="AB125" i="35"/>
  <c r="O333" i="35"/>
  <c r="O334" i="35"/>
  <c r="O161" i="35"/>
  <c r="O337" i="35"/>
  <c r="AE54" i="44"/>
  <c r="AC25" i="21"/>
  <c r="AC25" i="55"/>
  <c r="AC51" i="55"/>
  <c r="AC77" i="55"/>
  <c r="AC103" i="55"/>
  <c r="AE53" i="32"/>
  <c r="AD131" i="32"/>
  <c r="T45" i="11"/>
  <c r="X145" i="32"/>
  <c r="T37" i="12"/>
  <c r="AD56" i="32"/>
  <c r="BD56" i="32"/>
  <c r="AC132" i="32"/>
  <c r="Y37" i="11"/>
  <c r="C37" i="15"/>
  <c r="Z31" i="54"/>
  <c r="Z27" i="54"/>
  <c r="W9" i="12"/>
  <c r="AD33" i="27"/>
  <c r="AC34" i="27"/>
  <c r="AH17" i="55"/>
  <c r="AH43" i="55"/>
  <c r="AH69" i="55"/>
  <c r="AH17" i="21"/>
  <c r="AJ46" i="44"/>
  <c r="AF33" i="21"/>
  <c r="AF89" i="21"/>
  <c r="AF6" i="54"/>
  <c r="AA52" i="54"/>
  <c r="AB80" i="54"/>
  <c r="BC80" i="54"/>
  <c r="AA108" i="54"/>
  <c r="P27" i="25"/>
  <c r="P28" i="25"/>
  <c r="M15" i="17"/>
  <c r="M20" i="17"/>
  <c r="M23" i="17"/>
  <c r="N22" i="17"/>
  <c r="I3" i="24"/>
  <c r="W202" i="27"/>
  <c r="X180" i="27"/>
  <c r="X27" i="11"/>
  <c r="AB2" i="13"/>
  <c r="AD3" i="45"/>
  <c r="AA4" i="54"/>
  <c r="AA87" i="21"/>
  <c r="AA31" i="21"/>
  <c r="AB59" i="21"/>
  <c r="AA27" i="21"/>
  <c r="X4" i="12"/>
  <c r="AT54" i="32"/>
  <c r="AC48" i="21"/>
  <c r="AD76" i="21"/>
  <c r="AC21" i="54"/>
  <c r="W9" i="13"/>
  <c r="V9" i="13"/>
  <c r="AA50" i="54"/>
  <c r="AA106" i="54"/>
  <c r="AH47" i="54"/>
  <c r="AH103" i="54"/>
  <c r="AI75" i="54"/>
  <c r="AD99" i="55"/>
  <c r="AH95" i="55"/>
  <c r="N322" i="35"/>
  <c r="N134" i="35"/>
  <c r="N326" i="35"/>
  <c r="N392" i="35"/>
  <c r="N18" i="24"/>
  <c r="AC144" i="32"/>
  <c r="Y36" i="11"/>
  <c r="V21" i="24"/>
  <c r="V44" i="37"/>
  <c r="BC30" i="54"/>
  <c r="AD78" i="33"/>
  <c r="AC92" i="33"/>
  <c r="AA16" i="24"/>
  <c r="AG37" i="44"/>
  <c r="AE8" i="21"/>
  <c r="AE8" i="55"/>
  <c r="AE34" i="55"/>
  <c r="AE60" i="55"/>
  <c r="Y140" i="32"/>
  <c r="Z55" i="32"/>
  <c r="Y72" i="32"/>
  <c r="V96" i="27"/>
  <c r="V199" i="27"/>
  <c r="W95" i="27"/>
  <c r="AC84" i="34"/>
  <c r="AG49" i="54"/>
  <c r="AG105" i="54"/>
  <c r="AH77" i="54"/>
  <c r="AC80" i="21"/>
  <c r="AB108" i="21"/>
  <c r="BC108" i="21"/>
  <c r="AB25" i="54"/>
  <c r="AB52" i="21"/>
  <c r="BC25" i="21"/>
  <c r="U9" i="58"/>
  <c r="Y18" i="17"/>
  <c r="BC86" i="21"/>
  <c r="AA14" i="21"/>
  <c r="AA14" i="55"/>
  <c r="AA40" i="55"/>
  <c r="AA66" i="55"/>
  <c r="AA92" i="55"/>
  <c r="AC43" i="44"/>
  <c r="H29" i="13"/>
  <c r="H46" i="13"/>
  <c r="H50" i="13"/>
  <c r="H51" i="13"/>
  <c r="AG32" i="44"/>
  <c r="AE3" i="21"/>
  <c r="AE3" i="55"/>
  <c r="AE29" i="55"/>
  <c r="AE55" i="55"/>
  <c r="Q79" i="32"/>
  <c r="P119" i="32"/>
  <c r="Z71" i="35"/>
  <c r="Q13" i="17"/>
  <c r="AD93" i="54"/>
  <c r="AG100" i="21"/>
  <c r="AG17" i="54"/>
  <c r="AG44" i="21"/>
  <c r="AH72" i="21"/>
  <c r="O311" i="35"/>
  <c r="O312" i="35"/>
  <c r="O315" i="35"/>
  <c r="O107" i="35"/>
  <c r="X35" i="11"/>
  <c r="AB199" i="34"/>
  <c r="AA201" i="34"/>
  <c r="AF128" i="32"/>
  <c r="AA33" i="11"/>
  <c r="AC35" i="54"/>
  <c r="AD63" i="54"/>
  <c r="Y66" i="54"/>
  <c r="Y82" i="54"/>
  <c r="V62" i="11"/>
  <c r="AF48" i="44"/>
  <c r="AD19" i="55"/>
  <c r="AD45" i="55"/>
  <c r="AD71" i="55"/>
  <c r="AD97" i="55"/>
  <c r="AD19" i="21"/>
  <c r="AF65" i="54"/>
  <c r="AE93" i="54"/>
  <c r="AE37" i="54"/>
  <c r="X183" i="27"/>
  <c r="W205" i="27"/>
  <c r="T5" i="12"/>
  <c r="S23" i="11"/>
  <c r="S22" i="11"/>
  <c r="S11" i="12"/>
  <c r="S43" i="12"/>
  <c r="S7" i="12"/>
  <c r="AH34" i="44"/>
  <c r="AF5" i="21"/>
  <c r="AF5" i="55"/>
  <c r="AF31" i="55"/>
  <c r="AF57" i="55"/>
  <c r="AF83" i="55"/>
  <c r="AI39" i="44"/>
  <c r="AG10" i="21"/>
  <c r="AG10" i="55"/>
  <c r="AG36" i="55"/>
  <c r="AG62" i="55"/>
  <c r="AG88" i="55"/>
  <c r="AD60" i="54"/>
  <c r="AE52" i="44"/>
  <c r="AC23" i="55"/>
  <c r="AC49" i="55"/>
  <c r="AC75" i="55"/>
  <c r="AC101" i="55"/>
  <c r="AC23" i="21"/>
  <c r="K66" i="11"/>
  <c r="K60" i="11"/>
  <c r="K10" i="13"/>
  <c r="K8" i="13"/>
  <c r="K20" i="13"/>
  <c r="K27" i="13"/>
  <c r="AD60" i="34"/>
  <c r="AD178" i="35"/>
  <c r="AI46" i="31"/>
  <c r="AD259" i="35"/>
  <c r="AI24" i="31"/>
  <c r="AD97" i="35"/>
  <c r="AD2" i="24"/>
  <c r="AH11" i="17"/>
  <c r="AC33" i="28"/>
  <c r="AG4" i="32"/>
  <c r="AG76" i="32"/>
  <c r="AG100" i="32"/>
  <c r="AD15" i="25"/>
  <c r="AD198" i="34"/>
  <c r="AC15" i="28"/>
  <c r="AF29" i="54"/>
  <c r="AD3" i="25"/>
  <c r="AD83" i="34"/>
  <c r="AD106" i="34"/>
  <c r="AD7" i="59"/>
  <c r="AI68" i="31"/>
  <c r="AD35" i="25"/>
  <c r="AD124" i="35"/>
  <c r="AF4" i="33"/>
  <c r="AD43" i="35"/>
  <c r="AI90" i="31"/>
  <c r="AC55" i="11"/>
  <c r="AD175" i="34"/>
  <c r="AF29" i="21"/>
  <c r="AD151" i="35"/>
  <c r="AD77" i="27"/>
  <c r="AF57" i="21"/>
  <c r="AD191" i="27"/>
  <c r="AD24" i="59"/>
  <c r="AD16" i="35"/>
  <c r="AF72" i="33"/>
  <c r="AF26" i="33"/>
  <c r="AD15" i="27"/>
  <c r="AG3" i="44"/>
  <c r="AG31" i="44"/>
  <c r="AD39" i="25"/>
  <c r="AD152" i="34"/>
  <c r="AF85" i="54"/>
  <c r="AI2" i="31"/>
  <c r="AD221" i="34"/>
  <c r="AC7" i="37"/>
  <c r="AG28" i="32"/>
  <c r="AG52" i="32"/>
  <c r="AC2" i="12"/>
  <c r="AF49" i="33"/>
  <c r="AD129" i="34"/>
  <c r="AD6" i="58"/>
  <c r="AD37" i="34"/>
  <c r="AF85" i="21"/>
  <c r="AD25" i="25"/>
  <c r="AD232" i="35"/>
  <c r="AD205" i="35"/>
  <c r="AD2" i="11"/>
  <c r="AD14" i="34"/>
  <c r="AF2" i="21"/>
  <c r="AG123" i="32"/>
  <c r="AD70" i="35"/>
  <c r="AC7" i="36"/>
  <c r="AC52" i="28"/>
  <c r="AF2" i="54"/>
  <c r="AF2" i="55"/>
  <c r="AF57" i="54"/>
  <c r="AB4" i="55"/>
  <c r="AB30" i="55"/>
  <c r="AB56" i="55"/>
  <c r="AD33" i="44"/>
  <c r="AB4" i="21"/>
  <c r="AH53" i="54"/>
  <c r="AI81" i="54"/>
  <c r="AH109" i="54"/>
  <c r="AH77" i="32"/>
  <c r="AA40" i="54"/>
  <c r="AB68" i="54"/>
  <c r="BC68" i="54"/>
  <c r="AG18" i="55"/>
  <c r="AG44" i="55"/>
  <c r="AG70" i="55"/>
  <c r="AG96" i="55"/>
  <c r="AG18" i="21"/>
  <c r="AI47" i="44"/>
  <c r="U97" i="27"/>
  <c r="V97" i="27"/>
  <c r="P366" i="35"/>
  <c r="P367" i="35"/>
  <c r="P242" i="35"/>
  <c r="P370" i="35"/>
  <c r="X112" i="27"/>
  <c r="W195" i="27"/>
  <c r="V78" i="11"/>
  <c r="AB107" i="21"/>
  <c r="BC107" i="21"/>
  <c r="S11" i="13"/>
  <c r="AD61" i="34"/>
  <c r="Z158" i="34"/>
  <c r="Z156" i="34"/>
  <c r="Z157" i="34"/>
  <c r="Z159" i="34"/>
  <c r="AA155" i="34"/>
  <c r="AB48" i="54"/>
  <c r="BC48" i="54"/>
  <c r="AB104" i="54"/>
  <c r="BC104" i="54"/>
  <c r="AC76" i="54"/>
  <c r="BC21" i="54"/>
  <c r="P374" i="35"/>
  <c r="P266" i="35"/>
  <c r="P264" i="35"/>
  <c r="P265" i="35"/>
  <c r="P267" i="35"/>
  <c r="P375" i="35"/>
  <c r="P376" i="35"/>
  <c r="AB35" i="27"/>
  <c r="AC35" i="27"/>
  <c r="P332" i="35"/>
  <c r="P158" i="35"/>
  <c r="P156" i="35"/>
  <c r="P157" i="35"/>
  <c r="P159" i="35"/>
  <c r="P331" i="35"/>
  <c r="P330" i="35"/>
  <c r="S352" i="35"/>
  <c r="S212" i="35"/>
  <c r="S354" i="35"/>
  <c r="S353" i="35"/>
  <c r="S210" i="35"/>
  <c r="S211" i="35"/>
  <c r="S213" i="35"/>
  <c r="P25" i="35"/>
  <c r="Q20" i="35"/>
  <c r="AA57" i="32"/>
  <c r="Z142" i="32"/>
  <c r="V47" i="11"/>
  <c r="AC91" i="55"/>
  <c r="BC91" i="55"/>
  <c r="AD8" i="54"/>
  <c r="AD35" i="21"/>
  <c r="AE63" i="21"/>
  <c r="AD91" i="21"/>
  <c r="U41" i="12"/>
  <c r="V198" i="27"/>
  <c r="U42" i="11"/>
  <c r="U40" i="11"/>
  <c r="AC153" i="34"/>
  <c r="AB96" i="21"/>
  <c r="BC96" i="21"/>
  <c r="AB13" i="54"/>
  <c r="AB40" i="21"/>
  <c r="AC68" i="21"/>
  <c r="BC13" i="21"/>
  <c r="AF44" i="54"/>
  <c r="AF100" i="54"/>
  <c r="AE17" i="35"/>
  <c r="AB95" i="54"/>
  <c r="BC95" i="54"/>
  <c r="AB39" i="54"/>
  <c r="BC39" i="54"/>
  <c r="AC67" i="54"/>
  <c r="BC12" i="54"/>
  <c r="AI20" i="54"/>
  <c r="AI47" i="21"/>
  <c r="AI103" i="21"/>
  <c r="AJ75" i="21"/>
  <c r="AO82" i="11"/>
  <c r="AN41" i="13"/>
  <c r="AG73" i="21"/>
  <c r="AF18" i="54"/>
  <c r="AF45" i="21"/>
  <c r="AF101" i="21"/>
  <c r="P187" i="35"/>
  <c r="Q182" i="35"/>
  <c r="AG84" i="55"/>
  <c r="AE86" i="55"/>
  <c r="AD102" i="55"/>
  <c r="U200" i="27"/>
  <c r="T46" i="11"/>
  <c r="T36" i="12"/>
  <c r="AA11" i="55"/>
  <c r="AA37" i="55"/>
  <c r="AA63" i="55"/>
  <c r="AA89" i="55"/>
  <c r="AC40" i="44"/>
  <c r="AA11" i="21"/>
  <c r="Z43" i="11"/>
  <c r="AE138" i="32"/>
  <c r="AB86" i="54"/>
  <c r="AC81" i="55"/>
  <c r="BC81" i="55"/>
  <c r="AD3" i="54"/>
  <c r="AE58" i="21"/>
  <c r="AD30" i="21"/>
  <c r="I58" i="12"/>
  <c r="I89" i="11"/>
  <c r="I10" i="36"/>
  <c r="U14" i="13"/>
  <c r="AC51" i="21"/>
  <c r="AC107" i="21"/>
  <c r="AD79" i="21"/>
  <c r="AC24" i="54"/>
  <c r="Z27" i="21"/>
  <c r="W4" i="12"/>
  <c r="Z87" i="21"/>
  <c r="AF41" i="44"/>
  <c r="AD12" i="21"/>
  <c r="AD12" i="55"/>
  <c r="AD38" i="55"/>
  <c r="AD64" i="55"/>
  <c r="AD90" i="55"/>
  <c r="Y94" i="54"/>
  <c r="Y38" i="54"/>
  <c r="Y54" i="54"/>
  <c r="W12" i="25"/>
  <c r="W8" i="25"/>
  <c r="AB91" i="54"/>
  <c r="BC91" i="54"/>
  <c r="AI26" i="54"/>
  <c r="AI53" i="21"/>
  <c r="AJ81" i="21"/>
  <c r="Y41" i="54"/>
  <c r="Z69" i="54"/>
  <c r="Y27" i="54"/>
  <c r="V9" i="12"/>
  <c r="AC13" i="21"/>
  <c r="AC13" i="55"/>
  <c r="AC39" i="55"/>
  <c r="AC65" i="55"/>
  <c r="AE42" i="44"/>
  <c r="X94" i="54"/>
  <c r="X110" i="54"/>
  <c r="V15" i="24"/>
  <c r="AD58" i="21"/>
  <c r="AC86" i="21"/>
  <c r="Q3" i="13"/>
  <c r="U12" i="11"/>
  <c r="U11" i="11"/>
  <c r="U65" i="11"/>
  <c r="T4" i="13"/>
  <c r="T31" i="13"/>
  <c r="T39" i="12"/>
  <c r="T20" i="37"/>
  <c r="T29" i="37"/>
  <c r="X93" i="55"/>
  <c r="W105" i="55"/>
  <c r="T6" i="12"/>
  <c r="AD129" i="32"/>
  <c r="Y34" i="11"/>
  <c r="AE89" i="54"/>
  <c r="AE33" i="54"/>
  <c r="AF61" i="54"/>
  <c r="AB50" i="21"/>
  <c r="AC78" i="21"/>
  <c r="AB23" i="54"/>
  <c r="BC23" i="21"/>
  <c r="AI77" i="21"/>
  <c r="AH49" i="21"/>
  <c r="AH105" i="21"/>
  <c r="AH22" i="54"/>
  <c r="AE28" i="55"/>
  <c r="AE54" i="55"/>
  <c r="AE80" i="55"/>
  <c r="T14" i="13"/>
  <c r="T15" i="13"/>
  <c r="Q237" i="35"/>
  <c r="Q238" i="35"/>
  <c r="Q240" i="35"/>
  <c r="Q365" i="35"/>
  <c r="Q239" i="35"/>
  <c r="Q363" i="35"/>
  <c r="Q364" i="35"/>
  <c r="R43" i="12"/>
  <c r="AE60" i="54"/>
  <c r="AD32" i="54"/>
  <c r="AD88" i="54"/>
  <c r="AG73" i="33"/>
  <c r="AB46" i="54"/>
  <c r="BC46" i="54"/>
  <c r="AB102" i="54"/>
  <c r="BC102" i="54"/>
  <c r="AC74" i="54"/>
  <c r="BC19" i="54"/>
  <c r="K17" i="34"/>
  <c r="J238" i="34"/>
  <c r="O377" i="35"/>
  <c r="O381" i="35"/>
  <c r="O269" i="35"/>
  <c r="O319" i="35"/>
  <c r="O320" i="35"/>
  <c r="O386" i="35"/>
  <c r="O129" i="35"/>
  <c r="O130" i="35"/>
  <c r="O132" i="35"/>
  <c r="O321" i="35"/>
  <c r="O387" i="35"/>
  <c r="N19" i="11"/>
  <c r="N17" i="11"/>
  <c r="O131" i="35"/>
  <c r="R355" i="35"/>
  <c r="R356" i="35"/>
  <c r="R359" i="35"/>
  <c r="R215" i="35"/>
  <c r="AC112" i="34"/>
  <c r="AC110" i="34"/>
  <c r="AC111" i="34"/>
  <c r="AC113" i="34"/>
  <c r="AD109" i="34"/>
  <c r="AB89" i="34"/>
  <c r="AB87" i="34"/>
  <c r="AB88" i="34"/>
  <c r="AB90" i="34"/>
  <c r="AC86" i="34"/>
  <c r="AA158" i="34"/>
  <c r="AA156" i="34"/>
  <c r="AA157" i="34"/>
  <c r="AA159" i="34"/>
  <c r="AB155" i="34"/>
  <c r="P106" i="35"/>
  <c r="Q101" i="35"/>
  <c r="AB181" i="34"/>
  <c r="AB179" i="34"/>
  <c r="AB180" i="34"/>
  <c r="AB182" i="34"/>
  <c r="AC178" i="34"/>
  <c r="Q155" i="35"/>
  <c r="P160" i="35"/>
  <c r="Q263" i="35"/>
  <c r="P268" i="35"/>
  <c r="AB66" i="34"/>
  <c r="AB64" i="34"/>
  <c r="AB65" i="34"/>
  <c r="AB67" i="34"/>
  <c r="AC63" i="34"/>
  <c r="O378" i="35"/>
  <c r="I81" i="11"/>
  <c r="J88" i="11"/>
  <c r="AD81" i="55"/>
  <c r="T5" i="13"/>
  <c r="T35" i="12"/>
  <c r="U4" i="13"/>
  <c r="U31" i="13"/>
  <c r="U39" i="12"/>
  <c r="U20" i="37"/>
  <c r="U29" i="37"/>
  <c r="AG18" i="54"/>
  <c r="AG45" i="21"/>
  <c r="AH73" i="21"/>
  <c r="AG101" i="21"/>
  <c r="AC4" i="55"/>
  <c r="AC30" i="55"/>
  <c r="AC56" i="55"/>
  <c r="AE33" i="44"/>
  <c r="AC4" i="21"/>
  <c r="AC23" i="54"/>
  <c r="AC50" i="21"/>
  <c r="AD78" i="21"/>
  <c r="AC106" i="21"/>
  <c r="S3" i="13"/>
  <c r="S6" i="13"/>
  <c r="AC199" i="34"/>
  <c r="AI95" i="55"/>
  <c r="AA31" i="54"/>
  <c r="AA87" i="54"/>
  <c r="AB59" i="54"/>
  <c r="AG61" i="54"/>
  <c r="AF33" i="54"/>
  <c r="AF89" i="54"/>
  <c r="AC25" i="54"/>
  <c r="AD80" i="21"/>
  <c r="AC52" i="21"/>
  <c r="AC108" i="21"/>
  <c r="AG6" i="54"/>
  <c r="AG33" i="21"/>
  <c r="AH61" i="21"/>
  <c r="Y157" i="27"/>
  <c r="X158" i="27"/>
  <c r="X159" i="27"/>
  <c r="X197" i="27"/>
  <c r="AE24" i="55"/>
  <c r="AE50" i="55"/>
  <c r="AE76" i="55"/>
  <c r="AG53" i="44"/>
  <c r="AE24" i="21"/>
  <c r="Z31" i="59"/>
  <c r="X79" i="11"/>
  <c r="X47" i="12"/>
  <c r="Y33" i="59"/>
  <c r="AA12" i="17"/>
  <c r="O385" i="35"/>
  <c r="AH105" i="54"/>
  <c r="AH49" i="54"/>
  <c r="AI77" i="54"/>
  <c r="AB106" i="21"/>
  <c r="BC106" i="21"/>
  <c r="C34" i="15"/>
  <c r="C32" i="15"/>
  <c r="Y32" i="11"/>
  <c r="AD13" i="55"/>
  <c r="AD39" i="55"/>
  <c r="AD65" i="55"/>
  <c r="AD91" i="55"/>
  <c r="AF42" i="44"/>
  <c r="AD13" i="21"/>
  <c r="Y97" i="54"/>
  <c r="Y110" i="54"/>
  <c r="W15" i="24"/>
  <c r="BC86" i="54"/>
  <c r="AF32" i="21"/>
  <c r="AG60" i="21"/>
  <c r="AF5" i="54"/>
  <c r="AB33" i="11"/>
  <c r="AG128" i="32"/>
  <c r="T44" i="11"/>
  <c r="T39" i="11"/>
  <c r="AF53" i="32"/>
  <c r="AE131" i="32"/>
  <c r="AF54" i="44"/>
  <c r="AD25" i="55"/>
  <c r="AD51" i="55"/>
  <c r="AD77" i="55"/>
  <c r="AD103" i="55"/>
  <c r="AD25" i="21"/>
  <c r="AG50" i="44"/>
  <c r="AE21" i="21"/>
  <c r="AE21" i="55"/>
  <c r="AE47" i="55"/>
  <c r="AE73" i="55"/>
  <c r="AJ47" i="21"/>
  <c r="AJ103" i="21"/>
  <c r="AJ20" i="54"/>
  <c r="AI49" i="21"/>
  <c r="AJ77" i="21"/>
  <c r="AI22" i="54"/>
  <c r="AF93" i="21"/>
  <c r="AE101" i="54"/>
  <c r="AJ109" i="21"/>
  <c r="AJ53" i="21"/>
  <c r="AK81" i="21"/>
  <c r="AJ26" i="54"/>
  <c r="N19" i="25"/>
  <c r="N17" i="25"/>
  <c r="N18" i="25"/>
  <c r="O22" i="25"/>
  <c r="O40" i="25"/>
  <c r="O17" i="24"/>
  <c r="Z97" i="21"/>
  <c r="Z110" i="21"/>
  <c r="X4" i="24"/>
  <c r="Z38" i="54"/>
  <c r="Z94" i="54"/>
  <c r="AA66" i="54"/>
  <c r="AB135" i="34"/>
  <c r="AB133" i="34"/>
  <c r="AB134" i="34"/>
  <c r="AB136" i="34"/>
  <c r="AC132" i="34"/>
  <c r="AB227" i="34"/>
  <c r="AB225" i="34"/>
  <c r="AB226" i="34"/>
  <c r="AB228" i="34"/>
  <c r="AC224" i="34"/>
  <c r="P297" i="35"/>
  <c r="P298" i="35"/>
  <c r="P299" i="35"/>
  <c r="P77" i="35"/>
  <c r="P75" i="35"/>
  <c r="P76" i="35"/>
  <c r="P78" i="35"/>
  <c r="M41" i="34"/>
  <c r="M42" i="34"/>
  <c r="M44" i="34"/>
  <c r="N40" i="34"/>
  <c r="M43" i="34"/>
  <c r="P344" i="35"/>
  <c r="P345" i="35"/>
  <c r="P348" i="35"/>
  <c r="P188" i="35"/>
  <c r="AE19" i="55"/>
  <c r="AE45" i="55"/>
  <c r="AE71" i="55"/>
  <c r="AE97" i="55"/>
  <c r="AE19" i="21"/>
  <c r="AG48" i="44"/>
  <c r="Z36" i="11"/>
  <c r="AK20" i="55"/>
  <c r="AK46" i="55"/>
  <c r="AK72" i="55"/>
  <c r="AK98" i="55"/>
  <c r="AM49" i="44"/>
  <c r="AK20" i="21"/>
  <c r="X41" i="11"/>
  <c r="AC136" i="32"/>
  <c r="BC82" i="55"/>
  <c r="AC82" i="55"/>
  <c r="I76" i="11"/>
  <c r="J240" i="34"/>
  <c r="AI109" i="21"/>
  <c r="Z66" i="54"/>
  <c r="Z82" i="54"/>
  <c r="W62" i="11"/>
  <c r="AD30" i="54"/>
  <c r="AA38" i="21"/>
  <c r="AA54" i="21"/>
  <c r="Y6" i="25"/>
  <c r="Y5" i="25"/>
  <c r="AA11" i="54"/>
  <c r="AG72" i="54"/>
  <c r="AG100" i="54"/>
  <c r="AG10" i="54"/>
  <c r="AG37" i="21"/>
  <c r="AH65" i="21"/>
  <c r="T11" i="13"/>
  <c r="V12" i="11"/>
  <c r="V11" i="11"/>
  <c r="V65" i="11"/>
  <c r="V15" i="13"/>
  <c r="V12" i="13"/>
  <c r="V61" i="11"/>
  <c r="AF3" i="21"/>
  <c r="AF3" i="55"/>
  <c r="AF29" i="55"/>
  <c r="AF55" i="55"/>
  <c r="AH32" i="44"/>
  <c r="AB14" i="55"/>
  <c r="AB40" i="55"/>
  <c r="AB66" i="55"/>
  <c r="AB92" i="55"/>
  <c r="AD43" i="44"/>
  <c r="AB14" i="21"/>
  <c r="AD84" i="34"/>
  <c r="AE8" i="54"/>
  <c r="AE35" i="21"/>
  <c r="AE78" i="33"/>
  <c r="AD92" i="33"/>
  <c r="AB16" i="24"/>
  <c r="W21" i="24"/>
  <c r="W44" i="37"/>
  <c r="AE99" i="55"/>
  <c r="AB78" i="54"/>
  <c r="BC78" i="54"/>
  <c r="AC104" i="21"/>
  <c r="BC59" i="21"/>
  <c r="Y180" i="27"/>
  <c r="X202" i="27"/>
  <c r="K18" i="34"/>
  <c r="K20" i="34"/>
  <c r="K237" i="34"/>
  <c r="J51" i="12"/>
  <c r="K234" i="34"/>
  <c r="K19" i="24"/>
  <c r="K11" i="24"/>
  <c r="Z34" i="11"/>
  <c r="Z32" i="11"/>
  <c r="AE129" i="32"/>
  <c r="Q6" i="13"/>
  <c r="AC107" i="54"/>
  <c r="AC51" i="54"/>
  <c r="AD86" i="21"/>
  <c r="AB11" i="21"/>
  <c r="AB11" i="55"/>
  <c r="AB37" i="55"/>
  <c r="AB63" i="55"/>
  <c r="AB89" i="55"/>
  <c r="AD40" i="44"/>
  <c r="AI47" i="54"/>
  <c r="AJ75" i="54"/>
  <c r="AF17" i="35"/>
  <c r="AE63" i="54"/>
  <c r="AD35" i="54"/>
  <c r="AD91" i="54"/>
  <c r="AB57" i="32"/>
  <c r="AA142" i="32"/>
  <c r="W47" i="11"/>
  <c r="S214" i="35"/>
  <c r="T209" i="35"/>
  <c r="AA96" i="54"/>
  <c r="AH101" i="32"/>
  <c r="AE6" i="58"/>
  <c r="AE77" i="27"/>
  <c r="AE37" i="34"/>
  <c r="AD33" i="28"/>
  <c r="AJ90" i="31"/>
  <c r="AJ24" i="31"/>
  <c r="AG29" i="21"/>
  <c r="AE205" i="35"/>
  <c r="AE16" i="35"/>
  <c r="AD7" i="36"/>
  <c r="AG85" i="54"/>
  <c r="AG85" i="21"/>
  <c r="AE129" i="34"/>
  <c r="AE2" i="11"/>
  <c r="AE97" i="35"/>
  <c r="AE25" i="25"/>
  <c r="AE178" i="35"/>
  <c r="AJ68" i="31"/>
  <c r="AJ46" i="31"/>
  <c r="AE151" i="35"/>
  <c r="AD7" i="37"/>
  <c r="AH3" i="44"/>
  <c r="AH31" i="44"/>
  <c r="AE3" i="25"/>
  <c r="AE70" i="35"/>
  <c r="AE39" i="25"/>
  <c r="AE2" i="24"/>
  <c r="AI11" i="17"/>
  <c r="AD52" i="28"/>
  <c r="AJ2" i="31"/>
  <c r="AE124" i="35"/>
  <c r="AE24" i="59"/>
  <c r="AG72" i="33"/>
  <c r="AE15" i="27"/>
  <c r="AE191" i="27"/>
  <c r="AG49" i="33"/>
  <c r="AH123" i="32"/>
  <c r="AD2" i="12"/>
  <c r="AG2" i="54"/>
  <c r="AG2" i="55"/>
  <c r="AE221" i="34"/>
  <c r="AG26" i="33"/>
  <c r="AE60" i="34"/>
  <c r="AE43" i="35"/>
  <c r="AD55" i="11"/>
  <c r="AE232" i="35"/>
  <c r="AE152" i="34"/>
  <c r="AE7" i="59"/>
  <c r="AH28" i="32"/>
  <c r="AH52" i="32"/>
  <c r="AG2" i="21"/>
  <c r="AG57" i="21"/>
  <c r="AD15" i="28"/>
  <c r="AG57" i="54"/>
  <c r="AE15" i="25"/>
  <c r="AG4" i="33"/>
  <c r="AE83" i="34"/>
  <c r="AE106" i="34"/>
  <c r="AE198" i="34"/>
  <c r="AG29" i="54"/>
  <c r="AE14" i="34"/>
  <c r="AE259" i="35"/>
  <c r="AH4" i="32"/>
  <c r="AH76" i="32"/>
  <c r="AH100" i="32"/>
  <c r="AE175" i="34"/>
  <c r="AE35" i="25"/>
  <c r="AF52" i="44"/>
  <c r="AD23" i="55"/>
  <c r="AD49" i="55"/>
  <c r="AD75" i="55"/>
  <c r="AD101" i="55"/>
  <c r="AD23" i="21"/>
  <c r="AH10" i="21"/>
  <c r="AH10" i="55"/>
  <c r="AH36" i="55"/>
  <c r="AH62" i="55"/>
  <c r="AH88" i="55"/>
  <c r="AJ39" i="44"/>
  <c r="AG5" i="55"/>
  <c r="AG31" i="55"/>
  <c r="AG57" i="55"/>
  <c r="AG83" i="55"/>
  <c r="AI34" i="44"/>
  <c r="AG5" i="21"/>
  <c r="X205" i="27"/>
  <c r="Y183" i="27"/>
  <c r="AD46" i="21"/>
  <c r="AE74" i="21"/>
  <c r="AD102" i="21"/>
  <c r="AD19" i="54"/>
  <c r="Z54" i="21"/>
  <c r="X6" i="25"/>
  <c r="X5" i="25"/>
  <c r="AA71" i="35"/>
  <c r="U15" i="13"/>
  <c r="W96" i="27"/>
  <c r="W199" i="27"/>
  <c r="X95" i="27"/>
  <c r="AA55" i="32"/>
  <c r="Z140" i="32"/>
  <c r="Z72" i="32"/>
  <c r="AF8" i="55"/>
  <c r="AF34" i="55"/>
  <c r="AF60" i="55"/>
  <c r="AH37" i="44"/>
  <c r="AF8" i="21"/>
  <c r="V9" i="58"/>
  <c r="Z18" i="17"/>
  <c r="V64" i="11"/>
  <c r="V10" i="11"/>
  <c r="P29" i="25"/>
  <c r="AG61" i="21"/>
  <c r="AG89" i="21"/>
  <c r="Z87" i="54"/>
  <c r="AB107" i="54"/>
  <c r="BC107" i="54"/>
  <c r="N17" i="13"/>
  <c r="AJ22" i="21"/>
  <c r="AJ22" i="55"/>
  <c r="AJ48" i="55"/>
  <c r="AJ74" i="55"/>
  <c r="AJ100" i="55"/>
  <c r="AL51" i="44"/>
  <c r="AF60" i="54"/>
  <c r="AE32" i="54"/>
  <c r="AK26" i="21"/>
  <c r="AK26" i="55"/>
  <c r="AK52" i="55"/>
  <c r="AK78" i="55"/>
  <c r="AK104" i="55"/>
  <c r="AM55" i="44"/>
  <c r="AJ35" i="44"/>
  <c r="AH6" i="21"/>
  <c r="AH6" i="55"/>
  <c r="AH32" i="55"/>
  <c r="AH58" i="55"/>
  <c r="AH84" i="55"/>
  <c r="AC39" i="54"/>
  <c r="AC95" i="54"/>
  <c r="P286" i="35"/>
  <c r="P50" i="35"/>
  <c r="P48" i="35"/>
  <c r="P49" i="35"/>
  <c r="P51" i="35"/>
  <c r="P288" i="35"/>
  <c r="P287" i="35"/>
  <c r="R13" i="17"/>
  <c r="AB29" i="11"/>
  <c r="AB28" i="11"/>
  <c r="AG124" i="32"/>
  <c r="Z41" i="54"/>
  <c r="Z97" i="54"/>
  <c r="AA66" i="21"/>
  <c r="AA82" i="21"/>
  <c r="X9" i="11"/>
  <c r="O300" i="35"/>
  <c r="O301" i="35"/>
  <c r="O80" i="35"/>
  <c r="O304" i="35"/>
  <c r="R3" i="13"/>
  <c r="R6" i="13"/>
  <c r="Y93" i="55"/>
  <c r="X105" i="55"/>
  <c r="U6" i="12"/>
  <c r="AI53" i="54"/>
  <c r="AJ81" i="54"/>
  <c r="AE12" i="55"/>
  <c r="AE38" i="55"/>
  <c r="AE64" i="55"/>
  <c r="AE90" i="55"/>
  <c r="AE12" i="21"/>
  <c r="AG41" i="44"/>
  <c r="AF86" i="55"/>
  <c r="AB96" i="54"/>
  <c r="BC96" i="54"/>
  <c r="AB40" i="54"/>
  <c r="BC40" i="54"/>
  <c r="BC13" i="54"/>
  <c r="AD153" i="34"/>
  <c r="P278" i="35"/>
  <c r="P279" i="35"/>
  <c r="P282" i="35"/>
  <c r="P26" i="35"/>
  <c r="Y112" i="27"/>
  <c r="X195" i="27"/>
  <c r="W78" i="11"/>
  <c r="Q103" i="32"/>
  <c r="BC79" i="32"/>
  <c r="BC95" i="32"/>
  <c r="Q95" i="32"/>
  <c r="Q148" i="32"/>
  <c r="M9" i="36"/>
  <c r="AE3" i="54"/>
  <c r="AE30" i="21"/>
  <c r="AF58" i="21"/>
  <c r="AH17" i="54"/>
  <c r="AH44" i="21"/>
  <c r="AH100" i="21"/>
  <c r="AO177" i="27"/>
  <c r="AD48" i="21"/>
  <c r="AD104" i="21"/>
  <c r="AE76" i="21"/>
  <c r="AD21" i="54"/>
  <c r="AF37" i="54"/>
  <c r="AG65" i="54"/>
  <c r="AF93" i="54"/>
  <c r="AC102" i="54"/>
  <c r="AC46" i="54"/>
  <c r="O133" i="35"/>
  <c r="P128" i="35"/>
  <c r="AH73" i="33"/>
  <c r="R236" i="35"/>
  <c r="Q241" i="35"/>
  <c r="AC78" i="54"/>
  <c r="AB50" i="54"/>
  <c r="BC50" i="54"/>
  <c r="BC23" i="54"/>
  <c r="T23" i="11"/>
  <c r="T22" i="11"/>
  <c r="U5" i="12"/>
  <c r="T11" i="12"/>
  <c r="T43" i="12"/>
  <c r="T7" i="12"/>
  <c r="T3" i="12"/>
  <c r="T11" i="37"/>
  <c r="T9" i="37"/>
  <c r="AC13" i="54"/>
  <c r="AC40" i="21"/>
  <c r="AC96" i="21"/>
  <c r="AD68" i="21"/>
  <c r="AD12" i="54"/>
  <c r="AD39" i="21"/>
  <c r="AE67" i="21"/>
  <c r="AA43" i="11"/>
  <c r="AF138" i="32"/>
  <c r="AE102" i="55"/>
  <c r="Q185" i="35"/>
  <c r="Q342" i="35"/>
  <c r="Q183" i="35"/>
  <c r="Q184" i="35"/>
  <c r="Q186" i="35"/>
  <c r="Q343" i="35"/>
  <c r="Q341" i="35"/>
  <c r="AG73" i="54"/>
  <c r="AF45" i="54"/>
  <c r="AF101" i="54"/>
  <c r="AP82" i="11"/>
  <c r="AO41" i="13"/>
  <c r="Q276" i="35"/>
  <c r="Q23" i="35"/>
  <c r="Q21" i="35"/>
  <c r="Q22" i="35"/>
  <c r="Q24" i="35"/>
  <c r="Q277" i="35"/>
  <c r="Q275" i="35"/>
  <c r="AD35" i="27"/>
  <c r="AE61" i="34"/>
  <c r="V77" i="11"/>
  <c r="AH18" i="55"/>
  <c r="AH44" i="55"/>
  <c r="AH70" i="55"/>
  <c r="AH96" i="55"/>
  <c r="AJ47" i="44"/>
  <c r="AH18" i="21"/>
  <c r="AC59" i="21"/>
  <c r="AB87" i="21"/>
  <c r="AB4" i="54"/>
  <c r="AB31" i="21"/>
  <c r="BC4" i="21"/>
  <c r="AF54" i="55"/>
  <c r="AF28" i="55"/>
  <c r="AF80" i="55"/>
  <c r="AC2" i="13"/>
  <c r="AE3" i="45"/>
  <c r="U24" i="13"/>
  <c r="U23" i="13"/>
  <c r="U22" i="13"/>
  <c r="AC91" i="54"/>
  <c r="AA204" i="34"/>
  <c r="AA202" i="34"/>
  <c r="AA203" i="34"/>
  <c r="AA205" i="34"/>
  <c r="AB201" i="34"/>
  <c r="AG44" i="54"/>
  <c r="AH72" i="54"/>
  <c r="AA14" i="54"/>
  <c r="AA41" i="21"/>
  <c r="AB69" i="21"/>
  <c r="BC69" i="21"/>
  <c r="AB108" i="54"/>
  <c r="BC108" i="54"/>
  <c r="AB52" i="54"/>
  <c r="BC52" i="54"/>
  <c r="AC80" i="54"/>
  <c r="BC25" i="54"/>
  <c r="V200" i="27"/>
  <c r="U46" i="11"/>
  <c r="U36" i="12"/>
  <c r="U45" i="11"/>
  <c r="U44" i="11"/>
  <c r="U39" i="11"/>
  <c r="Y145" i="32"/>
  <c r="U37" i="12"/>
  <c r="Y35" i="11"/>
  <c r="C36" i="15"/>
  <c r="C35" i="15"/>
  <c r="N323" i="35"/>
  <c r="N388" i="35"/>
  <c r="N389" i="35"/>
  <c r="AC48" i="54"/>
  <c r="AU54" i="32"/>
  <c r="I26" i="24"/>
  <c r="I31" i="24"/>
  <c r="I27" i="24"/>
  <c r="AK46" i="44"/>
  <c r="AI17" i="21"/>
  <c r="AI17" i="55"/>
  <c r="AI43" i="55"/>
  <c r="AI69" i="55"/>
  <c r="AE33" i="27"/>
  <c r="AD34" i="27"/>
  <c r="AA59" i="54"/>
  <c r="AE56" i="32"/>
  <c r="AD132" i="32"/>
  <c r="Z37" i="11"/>
  <c r="AC125" i="35"/>
  <c r="AC79" i="54"/>
  <c r="W4" i="25"/>
  <c r="W16" i="25"/>
  <c r="L67" i="11"/>
  <c r="N36" i="25"/>
  <c r="L15" i="11"/>
  <c r="L14" i="11"/>
  <c r="L8" i="11"/>
  <c r="S102" i="32"/>
  <c r="AF60" i="21"/>
  <c r="AF73" i="54"/>
  <c r="O289" i="35"/>
  <c r="O290" i="35"/>
  <c r="O53" i="35"/>
  <c r="O293" i="35"/>
  <c r="W198" i="27"/>
  <c r="V42" i="11"/>
  <c r="V40" i="11"/>
  <c r="V41" i="12"/>
  <c r="AD24" i="54"/>
  <c r="AD51" i="21"/>
  <c r="AE79" i="21"/>
  <c r="Q47" i="35"/>
  <c r="P52" i="35"/>
  <c r="AL98" i="55"/>
  <c r="AB12" i="17"/>
  <c r="BC89" i="55"/>
  <c r="AC89" i="34"/>
  <c r="AC87" i="34"/>
  <c r="AC88" i="34"/>
  <c r="AC90" i="34"/>
  <c r="AD86" i="34"/>
  <c r="Q25" i="35"/>
  <c r="R20" i="35"/>
  <c r="P79" i="35"/>
  <c r="Q74" i="35"/>
  <c r="AC64" i="34"/>
  <c r="AC65" i="34"/>
  <c r="AC67" i="34"/>
  <c r="AD63" i="34"/>
  <c r="AC66" i="34"/>
  <c r="AB204" i="34"/>
  <c r="AB202" i="34"/>
  <c r="AB203" i="34"/>
  <c r="AB205" i="34"/>
  <c r="AC201" i="34"/>
  <c r="AE101" i="55"/>
  <c r="BC92" i="55"/>
  <c r="AE34" i="27"/>
  <c r="AF33" i="27"/>
  <c r="AV54" i="32"/>
  <c r="O322" i="35"/>
  <c r="O134" i="35"/>
  <c r="O326" i="35"/>
  <c r="O392" i="35"/>
  <c r="O18" i="24"/>
  <c r="AE30" i="54"/>
  <c r="AI6" i="21"/>
  <c r="AI6" i="55"/>
  <c r="AI32" i="55"/>
  <c r="AI58" i="55"/>
  <c r="AI84" i="55"/>
  <c r="AK35" i="44"/>
  <c r="W200" i="27"/>
  <c r="V46" i="11"/>
  <c r="V36" i="12"/>
  <c r="Z183" i="27"/>
  <c r="Y205" i="27"/>
  <c r="Z180" i="27"/>
  <c r="Y202" i="27"/>
  <c r="AE84" i="34"/>
  <c r="AD82" i="55"/>
  <c r="AK20" i="54"/>
  <c r="AK47" i="21"/>
  <c r="AL75" i="21"/>
  <c r="Z35" i="11"/>
  <c r="AF74" i="21"/>
  <c r="AE19" i="54"/>
  <c r="AE46" i="21"/>
  <c r="AE102" i="21"/>
  <c r="AC227" i="34"/>
  <c r="AC225" i="34"/>
  <c r="AC226" i="34"/>
  <c r="AC228" i="34"/>
  <c r="AD224" i="34"/>
  <c r="O17" i="25"/>
  <c r="O18" i="25"/>
  <c r="P22" i="25"/>
  <c r="P40" i="25"/>
  <c r="P17" i="24"/>
  <c r="AD25" i="54"/>
  <c r="AE80" i="21"/>
  <c r="AD52" i="21"/>
  <c r="AD108" i="21"/>
  <c r="AA36" i="11"/>
  <c r="AD40" i="21"/>
  <c r="AE68" i="21"/>
  <c r="AD96" i="21"/>
  <c r="AD13" i="54"/>
  <c r="AF24" i="55"/>
  <c r="AF50" i="55"/>
  <c r="AF76" i="55"/>
  <c r="AH53" i="44"/>
  <c r="AF24" i="21"/>
  <c r="Y158" i="27"/>
  <c r="Y159" i="27"/>
  <c r="Z157" i="27"/>
  <c r="Y197" i="27"/>
  <c r="AG33" i="54"/>
  <c r="AG89" i="54"/>
  <c r="AH61" i="54"/>
  <c r="BC59" i="54"/>
  <c r="AC87" i="21"/>
  <c r="AC4" i="54"/>
  <c r="AC31" i="21"/>
  <c r="AD59" i="21"/>
  <c r="P377" i="35"/>
  <c r="P381" i="35"/>
  <c r="P269" i="35"/>
  <c r="AC181" i="34"/>
  <c r="AC179" i="34"/>
  <c r="AC180" i="34"/>
  <c r="AC182" i="34"/>
  <c r="AD178" i="34"/>
  <c r="P311" i="35"/>
  <c r="P312" i="35"/>
  <c r="P315" i="35"/>
  <c r="P107" i="35"/>
  <c r="AB158" i="34"/>
  <c r="AB156" i="34"/>
  <c r="AB157" i="34"/>
  <c r="AB159" i="34"/>
  <c r="AC155" i="34"/>
  <c r="AD51" i="54"/>
  <c r="AE79" i="54"/>
  <c r="M67" i="11"/>
  <c r="M15" i="11"/>
  <c r="O36" i="25"/>
  <c r="AF56" i="32"/>
  <c r="AE132" i="32"/>
  <c r="AA37" i="11"/>
  <c r="AD76" i="54"/>
  <c r="U5" i="13"/>
  <c r="U35" i="12"/>
  <c r="AA41" i="54"/>
  <c r="AB69" i="54"/>
  <c r="BC69" i="54"/>
  <c r="BC31" i="21"/>
  <c r="BC54" i="21"/>
  <c r="AF61" i="34"/>
  <c r="AE67" i="54"/>
  <c r="AD39" i="54"/>
  <c r="T3" i="13"/>
  <c r="Q366" i="35"/>
  <c r="Q367" i="35"/>
  <c r="Q370" i="35"/>
  <c r="Q242" i="35"/>
  <c r="AI72" i="21"/>
  <c r="AE86" i="21"/>
  <c r="W77" i="11"/>
  <c r="AE153" i="34"/>
  <c r="AC68" i="54"/>
  <c r="AE12" i="54"/>
  <c r="AF67" i="21"/>
  <c r="AE39" i="21"/>
  <c r="AE95" i="21"/>
  <c r="AI109" i="54"/>
  <c r="Z93" i="55"/>
  <c r="Y105" i="55"/>
  <c r="V6" i="12"/>
  <c r="AA69" i="54"/>
  <c r="AA82" i="54"/>
  <c r="X62" i="11"/>
  <c r="AN55" i="44"/>
  <c r="AL26" i="55"/>
  <c r="AL52" i="55"/>
  <c r="AL78" i="55"/>
  <c r="AL104" i="55"/>
  <c r="AL26" i="21"/>
  <c r="Z110" i="54"/>
  <c r="X15" i="24"/>
  <c r="W14" i="13"/>
  <c r="AF8" i="54"/>
  <c r="AF35" i="21"/>
  <c r="AG63" i="21"/>
  <c r="V45" i="11"/>
  <c r="Z145" i="32"/>
  <c r="V37" i="12"/>
  <c r="X4" i="25"/>
  <c r="X16" i="25"/>
  <c r="W65" i="11"/>
  <c r="W12" i="11"/>
  <c r="W11" i="11"/>
  <c r="AD50" i="21"/>
  <c r="AD106" i="21"/>
  <c r="AE78" i="21"/>
  <c r="AD23" i="54"/>
  <c r="AI77" i="32"/>
  <c r="AC57" i="32"/>
  <c r="AB142" i="32"/>
  <c r="X47" i="11"/>
  <c r="AI103" i="54"/>
  <c r="Z27" i="11"/>
  <c r="AF99" i="55"/>
  <c r="AF78" i="33"/>
  <c r="AE92" i="33"/>
  <c r="AC16" i="24"/>
  <c r="AE35" i="54"/>
  <c r="AF63" i="54"/>
  <c r="AE91" i="54"/>
  <c r="AG3" i="55"/>
  <c r="AG29" i="55"/>
  <c r="AG55" i="55"/>
  <c r="AI32" i="44"/>
  <c r="AG3" i="21"/>
  <c r="AG37" i="54"/>
  <c r="AH65" i="54"/>
  <c r="AG93" i="54"/>
  <c r="AA94" i="21"/>
  <c r="AD86" i="54"/>
  <c r="AL20" i="21"/>
  <c r="AL20" i="55"/>
  <c r="AL46" i="55"/>
  <c r="AL72" i="55"/>
  <c r="AN49" i="44"/>
  <c r="AJ53" i="54"/>
  <c r="AJ109" i="54"/>
  <c r="AI49" i="54"/>
  <c r="AJ77" i="54"/>
  <c r="AI105" i="54"/>
  <c r="AJ47" i="54"/>
  <c r="AK75" i="54"/>
  <c r="AG53" i="32"/>
  <c r="AF131" i="32"/>
  <c r="AF32" i="54"/>
  <c r="AF88" i="54"/>
  <c r="AG60" i="54"/>
  <c r="AE13" i="55"/>
  <c r="AE39" i="55"/>
  <c r="AE65" i="55"/>
  <c r="AE91" i="55"/>
  <c r="AG42" i="44"/>
  <c r="AE13" i="21"/>
  <c r="Y27" i="11"/>
  <c r="AF33" i="44"/>
  <c r="AD4" i="21"/>
  <c r="AD4" i="55"/>
  <c r="AD30" i="55"/>
  <c r="AD56" i="55"/>
  <c r="J44" i="13"/>
  <c r="J40" i="13"/>
  <c r="Q266" i="35"/>
  <c r="Q374" i="35"/>
  <c r="Q264" i="35"/>
  <c r="Q265" i="35"/>
  <c r="Q267" i="35"/>
  <c r="Q375" i="35"/>
  <c r="Q376" i="35"/>
  <c r="P333" i="35"/>
  <c r="P334" i="35"/>
  <c r="P337" i="35"/>
  <c r="P161" i="35"/>
  <c r="I33" i="24"/>
  <c r="I29" i="24"/>
  <c r="AI73" i="33"/>
  <c r="R79" i="32"/>
  <c r="BC103" i="32"/>
  <c r="BC119" i="32"/>
  <c r="Q119" i="32"/>
  <c r="AH41" i="44"/>
  <c r="AF12" i="21"/>
  <c r="AF12" i="55"/>
  <c r="AF38" i="55"/>
  <c r="AF64" i="55"/>
  <c r="AF90" i="55"/>
  <c r="AK22" i="55"/>
  <c r="AK48" i="55"/>
  <c r="AK74" i="55"/>
  <c r="AK100" i="55"/>
  <c r="AM51" i="44"/>
  <c r="AK22" i="21"/>
  <c r="Q27" i="25"/>
  <c r="Q28" i="25"/>
  <c r="S32" i="25"/>
  <c r="Q29" i="25"/>
  <c r="AB71" i="35"/>
  <c r="AH93" i="21"/>
  <c r="AH37" i="21"/>
  <c r="AI65" i="21"/>
  <c r="AH10" i="54"/>
  <c r="AF3" i="45"/>
  <c r="AD2" i="13"/>
  <c r="AC11" i="21"/>
  <c r="AC27" i="21"/>
  <c r="Z4" i="12"/>
  <c r="AC11" i="55"/>
  <c r="AC37" i="55"/>
  <c r="AC63" i="55"/>
  <c r="AC89" i="55"/>
  <c r="AE40" i="44"/>
  <c r="K19" i="34"/>
  <c r="K235" i="34"/>
  <c r="L66" i="11"/>
  <c r="L60" i="11"/>
  <c r="L10" i="13"/>
  <c r="L8" i="13"/>
  <c r="L20" i="13"/>
  <c r="L27" i="13"/>
  <c r="AH101" i="21"/>
  <c r="AH18" i="54"/>
  <c r="AH45" i="21"/>
  <c r="AI73" i="21"/>
  <c r="AD95" i="21"/>
  <c r="AH44" i="54"/>
  <c r="AH100" i="54"/>
  <c r="AI72" i="54"/>
  <c r="AB55" i="32"/>
  <c r="AA140" i="32"/>
  <c r="AA72" i="32"/>
  <c r="AE52" i="28"/>
  <c r="AI123" i="32"/>
  <c r="AH29" i="54"/>
  <c r="AH72" i="33"/>
  <c r="AF15" i="27"/>
  <c r="AF178" i="35"/>
  <c r="AF83" i="34"/>
  <c r="AF106" i="34"/>
  <c r="AF39" i="25"/>
  <c r="AF152" i="34"/>
  <c r="AE7" i="37"/>
  <c r="AF43" i="35"/>
  <c r="AF221" i="34"/>
  <c r="AK68" i="31"/>
  <c r="AF24" i="59"/>
  <c r="AI3" i="44"/>
  <c r="AI31" i="44"/>
  <c r="AH85" i="54"/>
  <c r="AF3" i="25"/>
  <c r="AH2" i="21"/>
  <c r="AI4" i="32"/>
  <c r="AI76" i="32"/>
  <c r="AI100" i="32"/>
  <c r="AF15" i="25"/>
  <c r="AK24" i="31"/>
  <c r="AF16" i="35"/>
  <c r="AH26" i="33"/>
  <c r="AF37" i="34"/>
  <c r="AF70" i="35"/>
  <c r="AF35" i="25"/>
  <c r="AF25" i="25"/>
  <c r="AH4" i="33"/>
  <c r="AE7" i="36"/>
  <c r="AF7" i="59"/>
  <c r="AH29" i="21"/>
  <c r="AE33" i="28"/>
  <c r="AF129" i="34"/>
  <c r="AF60" i="34"/>
  <c r="AH57" i="21"/>
  <c r="AF205" i="35"/>
  <c r="AH57" i="54"/>
  <c r="AF198" i="34"/>
  <c r="AF97" i="35"/>
  <c r="AK90" i="31"/>
  <c r="AF151" i="35"/>
  <c r="AF175" i="34"/>
  <c r="AE15" i="28"/>
  <c r="AH85" i="21"/>
  <c r="AF6" i="58"/>
  <c r="AF191" i="27"/>
  <c r="AE55" i="11"/>
  <c r="AF2" i="24"/>
  <c r="AJ11" i="17"/>
  <c r="AF2" i="11"/>
  <c r="AK46" i="31"/>
  <c r="AF77" i="27"/>
  <c r="AF14" i="34"/>
  <c r="AE2" i="12"/>
  <c r="AK2" i="31"/>
  <c r="AF259" i="35"/>
  <c r="AH2" i="54"/>
  <c r="AH2" i="55"/>
  <c r="AF232" i="35"/>
  <c r="AI28" i="32"/>
  <c r="AI52" i="32"/>
  <c r="AH49" i="33"/>
  <c r="AF124" i="35"/>
  <c r="T210" i="35"/>
  <c r="T211" i="35"/>
  <c r="T213" i="35"/>
  <c r="T212" i="35"/>
  <c r="T352" i="35"/>
  <c r="T353" i="35"/>
  <c r="T354" i="35"/>
  <c r="AG17" i="35"/>
  <c r="AB38" i="21"/>
  <c r="AB54" i="21"/>
  <c r="Z6" i="25"/>
  <c r="Z5" i="25"/>
  <c r="AB11" i="54"/>
  <c r="AB94" i="21"/>
  <c r="BC94" i="21"/>
  <c r="BC11" i="21"/>
  <c r="Z54" i="54"/>
  <c r="X12" i="25"/>
  <c r="X8" i="25"/>
  <c r="X21" i="24"/>
  <c r="X44" i="37"/>
  <c r="AE91" i="21"/>
  <c r="AB14" i="54"/>
  <c r="AB41" i="21"/>
  <c r="AC69" i="21"/>
  <c r="AB97" i="21"/>
  <c r="BC14" i="21"/>
  <c r="BC27" i="21"/>
  <c r="AG93" i="21"/>
  <c r="AB66" i="21"/>
  <c r="W12" i="13"/>
  <c r="W61" i="11"/>
  <c r="J7" i="24"/>
  <c r="Y41" i="11"/>
  <c r="AD136" i="32"/>
  <c r="W97" i="27"/>
  <c r="N43" i="34"/>
  <c r="N41" i="34"/>
  <c r="N42" i="34"/>
  <c r="N44" i="34"/>
  <c r="O40" i="34"/>
  <c r="AC135" i="34"/>
  <c r="AC133" i="34"/>
  <c r="AC134" i="34"/>
  <c r="AC136" i="34"/>
  <c r="AD132" i="34"/>
  <c r="V14" i="13"/>
  <c r="AI105" i="21"/>
  <c r="AK75" i="21"/>
  <c r="AE48" i="21"/>
  <c r="AE104" i="21"/>
  <c r="AE21" i="54"/>
  <c r="AG54" i="44"/>
  <c r="AE25" i="21"/>
  <c r="AE25" i="55"/>
  <c r="AE51" i="55"/>
  <c r="AE77" i="55"/>
  <c r="AE103" i="55"/>
  <c r="AF88" i="21"/>
  <c r="C27" i="15"/>
  <c r="Y47" i="12"/>
  <c r="C47" i="16"/>
  <c r="Y79" i="11"/>
  <c r="C75" i="15"/>
  <c r="Z33" i="59"/>
  <c r="AA31" i="59"/>
  <c r="W41" i="12"/>
  <c r="X198" i="27"/>
  <c r="W42" i="11"/>
  <c r="W40" i="11"/>
  <c r="W24" i="13"/>
  <c r="W23" i="13"/>
  <c r="W22" i="13"/>
  <c r="Q331" i="35"/>
  <c r="Q158" i="35"/>
  <c r="Q156" i="35"/>
  <c r="Q157" i="35"/>
  <c r="Q159" i="35"/>
  <c r="Q330" i="35"/>
  <c r="Q332" i="35"/>
  <c r="AD112" i="34"/>
  <c r="AD110" i="34"/>
  <c r="AD111" i="34"/>
  <c r="AD113" i="34"/>
  <c r="AE109" i="34"/>
  <c r="U23" i="11"/>
  <c r="U22" i="11"/>
  <c r="V5" i="12"/>
  <c r="U7" i="12"/>
  <c r="U3" i="12"/>
  <c r="U11" i="37"/>
  <c r="U9" i="37"/>
  <c r="U11" i="12"/>
  <c r="AD46" i="54"/>
  <c r="AE74" i="54"/>
  <c r="AH5" i="55"/>
  <c r="AH31" i="55"/>
  <c r="AH57" i="55"/>
  <c r="AH83" i="55"/>
  <c r="AJ34" i="44"/>
  <c r="AH5" i="21"/>
  <c r="AF129" i="32"/>
  <c r="AA34" i="11"/>
  <c r="AA32" i="11"/>
  <c r="AD107" i="21"/>
  <c r="AI44" i="21"/>
  <c r="AJ72" i="21"/>
  <c r="AI17" i="54"/>
  <c r="AA97" i="21"/>
  <c r="AB31" i="54"/>
  <c r="AC59" i="54"/>
  <c r="AB87" i="54"/>
  <c r="BC4" i="54"/>
  <c r="AE35" i="27"/>
  <c r="AF102" i="55"/>
  <c r="R363" i="35"/>
  <c r="R239" i="35"/>
  <c r="R237" i="35"/>
  <c r="R238" i="35"/>
  <c r="R240" i="35"/>
  <c r="R365" i="35"/>
  <c r="R364" i="35"/>
  <c r="AD48" i="54"/>
  <c r="AE76" i="54"/>
  <c r="AD104" i="54"/>
  <c r="Z112" i="27"/>
  <c r="Y195" i="27"/>
  <c r="X78" i="11"/>
  <c r="AG86" i="55"/>
  <c r="AJ22" i="54"/>
  <c r="AJ49" i="21"/>
  <c r="AJ105" i="21"/>
  <c r="AG8" i="55"/>
  <c r="AG34" i="55"/>
  <c r="AG60" i="55"/>
  <c r="AI37" i="44"/>
  <c r="AG8" i="21"/>
  <c r="AI10" i="55"/>
  <c r="AI36" i="55"/>
  <c r="AI62" i="55"/>
  <c r="AI88" i="55"/>
  <c r="AK39" i="44"/>
  <c r="AI10" i="21"/>
  <c r="V4" i="13"/>
  <c r="V31" i="13"/>
  <c r="V20" i="37"/>
  <c r="V29" i="37"/>
  <c r="V39" i="12"/>
  <c r="T78" i="32"/>
  <c r="AD125" i="35"/>
  <c r="AL46" i="44"/>
  <c r="AJ17" i="21"/>
  <c r="AJ17" i="55"/>
  <c r="AJ43" i="55"/>
  <c r="AJ69" i="55"/>
  <c r="AJ95" i="55"/>
  <c r="AC104" i="54"/>
  <c r="AB27" i="21"/>
  <c r="Y4" i="12"/>
  <c r="BC87" i="21"/>
  <c r="BC110" i="21"/>
  <c r="AK47" i="44"/>
  <c r="AI18" i="21"/>
  <c r="AI18" i="55"/>
  <c r="AI44" i="55"/>
  <c r="AI70" i="55"/>
  <c r="AI96" i="55"/>
  <c r="V24" i="13"/>
  <c r="V23" i="13"/>
  <c r="V22" i="13"/>
  <c r="AP41" i="13"/>
  <c r="AQ82" i="11"/>
  <c r="R182" i="35"/>
  <c r="Q187" i="35"/>
  <c r="AG138" i="32"/>
  <c r="AB43" i="11"/>
  <c r="AD68" i="54"/>
  <c r="AC40" i="54"/>
  <c r="AC96" i="54"/>
  <c r="U11" i="13"/>
  <c r="AB106" i="54"/>
  <c r="BC106" i="54"/>
  <c r="P321" i="35"/>
  <c r="P387" i="35"/>
  <c r="O19" i="11"/>
  <c r="O17" i="11"/>
  <c r="P131" i="35"/>
  <c r="P320" i="35"/>
  <c r="P386" i="35"/>
  <c r="P129" i="35"/>
  <c r="P130" i="35"/>
  <c r="P132" i="35"/>
  <c r="P319" i="35"/>
  <c r="AD74" i="54"/>
  <c r="AP177" i="27"/>
  <c r="X9" i="13"/>
  <c r="AC29" i="11"/>
  <c r="AC28" i="11"/>
  <c r="AH124" i="32"/>
  <c r="AD67" i="54"/>
  <c r="AH6" i="54"/>
  <c r="AI61" i="21"/>
  <c r="AH33" i="21"/>
  <c r="AH89" i="21"/>
  <c r="AK53" i="21"/>
  <c r="AK26" i="54"/>
  <c r="AL81" i="21"/>
  <c r="AK109" i="21"/>
  <c r="AE88" i="54"/>
  <c r="Y95" i="27"/>
  <c r="X96" i="27"/>
  <c r="X199" i="27"/>
  <c r="AG5" i="54"/>
  <c r="AG32" i="21"/>
  <c r="AH60" i="21"/>
  <c r="AG88" i="21"/>
  <c r="AE23" i="55"/>
  <c r="AE49" i="55"/>
  <c r="AE75" i="55"/>
  <c r="AG52" i="44"/>
  <c r="AE23" i="21"/>
  <c r="AG28" i="55"/>
  <c r="AG80" i="55"/>
  <c r="AG54" i="55"/>
  <c r="S355" i="35"/>
  <c r="S356" i="35"/>
  <c r="S215" i="35"/>
  <c r="S359" i="35"/>
  <c r="AD79" i="54"/>
  <c r="J34" i="13"/>
  <c r="J49" i="12"/>
  <c r="J54" i="12"/>
  <c r="W64" i="11"/>
  <c r="W10" i="11"/>
  <c r="W9" i="58"/>
  <c r="AA18" i="17"/>
  <c r="AF63" i="21"/>
  <c r="AC14" i="21"/>
  <c r="AC14" i="55"/>
  <c r="AC40" i="55"/>
  <c r="AC66" i="55"/>
  <c r="AC92" i="55"/>
  <c r="AE43" i="44"/>
  <c r="AF30" i="21"/>
  <c r="AF86" i="21"/>
  <c r="AF3" i="54"/>
  <c r="AG58" i="21"/>
  <c r="AA38" i="54"/>
  <c r="AA54" i="54"/>
  <c r="Y12" i="25"/>
  <c r="Y8" i="25"/>
  <c r="Y4" i="25"/>
  <c r="Y16" i="25"/>
  <c r="AA94" i="54"/>
  <c r="AB66" i="54"/>
  <c r="BC66" i="54"/>
  <c r="AE58" i="54"/>
  <c r="I30" i="13"/>
  <c r="I29" i="13"/>
  <c r="I46" i="13"/>
  <c r="I50" i="13"/>
  <c r="I51" i="13"/>
  <c r="I75" i="11"/>
  <c r="AD144" i="32"/>
  <c r="AF19" i="55"/>
  <c r="AF45" i="55"/>
  <c r="AF71" i="55"/>
  <c r="AF97" i="55"/>
  <c r="AF19" i="21"/>
  <c r="AH48" i="44"/>
  <c r="S13" i="17"/>
  <c r="AH50" i="44"/>
  <c r="AF21" i="21"/>
  <c r="AF21" i="55"/>
  <c r="AF47" i="55"/>
  <c r="AF73" i="55"/>
  <c r="AH128" i="32"/>
  <c r="AC33" i="11"/>
  <c r="AE51" i="21"/>
  <c r="AF79" i="21"/>
  <c r="AE107" i="21"/>
  <c r="AE24" i="54"/>
  <c r="AC52" i="54"/>
  <c r="AC108" i="54"/>
  <c r="AD80" i="54"/>
  <c r="AA27" i="54"/>
  <c r="X9" i="12"/>
  <c r="AD199" i="34"/>
  <c r="AC106" i="54"/>
  <c r="AC50" i="54"/>
  <c r="AG45" i="54"/>
  <c r="AG101" i="54"/>
  <c r="AE81" i="55"/>
  <c r="Q309" i="35"/>
  <c r="Q308" i="35"/>
  <c r="Q310" i="35"/>
  <c r="Q104" i="35"/>
  <c r="Q102" i="35"/>
  <c r="Q103" i="35"/>
  <c r="Q105" i="35"/>
  <c r="X61" i="11"/>
  <c r="X12" i="13"/>
  <c r="S236" i="35"/>
  <c r="R241" i="35"/>
  <c r="AD181" i="34"/>
  <c r="AD179" i="34"/>
  <c r="AD180" i="34"/>
  <c r="AD182" i="34"/>
  <c r="AE178" i="34"/>
  <c r="R155" i="35"/>
  <c r="Q160" i="35"/>
  <c r="AL100" i="55"/>
  <c r="AC202" i="34"/>
  <c r="AC203" i="34"/>
  <c r="AC205" i="34"/>
  <c r="AD201" i="34"/>
  <c r="AC204" i="34"/>
  <c r="AD89" i="34"/>
  <c r="AD87" i="34"/>
  <c r="AD88" i="34"/>
  <c r="Z79" i="11"/>
  <c r="Z47" i="12"/>
  <c r="AA33" i="59"/>
  <c r="AB31" i="59"/>
  <c r="AJ88" i="55"/>
  <c r="O43" i="34"/>
  <c r="O41" i="34"/>
  <c r="O42" i="34"/>
  <c r="O44" i="34"/>
  <c r="P40" i="34"/>
  <c r="AD225" i="34"/>
  <c r="AD226" i="34"/>
  <c r="AD228" i="34"/>
  <c r="AE224" i="34"/>
  <c r="AD227" i="34"/>
  <c r="AF79" i="54"/>
  <c r="AE107" i="54"/>
  <c r="AE51" i="54"/>
  <c r="AG76" i="21"/>
  <c r="AF21" i="54"/>
  <c r="AF48" i="21"/>
  <c r="O17" i="13"/>
  <c r="AJ72" i="54"/>
  <c r="AI44" i="54"/>
  <c r="AI100" i="54"/>
  <c r="AC69" i="54"/>
  <c r="AC82" i="54"/>
  <c r="Z62" i="11"/>
  <c r="AB41" i="54"/>
  <c r="BC41" i="54"/>
  <c r="BC14" i="54"/>
  <c r="Q268" i="35"/>
  <c r="R263" i="35"/>
  <c r="AG33" i="44"/>
  <c r="AE4" i="21"/>
  <c r="AE4" i="55"/>
  <c r="AE30" i="55"/>
  <c r="AE56" i="55"/>
  <c r="AH53" i="32"/>
  <c r="AG131" i="32"/>
  <c r="AI101" i="32"/>
  <c r="T6" i="13"/>
  <c r="B15" i="15"/>
  <c r="B14" i="15"/>
  <c r="M14" i="11"/>
  <c r="AD107" i="54"/>
  <c r="P378" i="35"/>
  <c r="Y198" i="27"/>
  <c r="X42" i="11"/>
  <c r="X40" i="11"/>
  <c r="X41" i="12"/>
  <c r="AG24" i="55"/>
  <c r="AG50" i="55"/>
  <c r="AG76" i="55"/>
  <c r="AI53" i="44"/>
  <c r="AG24" i="21"/>
  <c r="AE144" i="32"/>
  <c r="AE102" i="54"/>
  <c r="AF74" i="54"/>
  <c r="AE46" i="54"/>
  <c r="AE82" i="55"/>
  <c r="AF84" i="34"/>
  <c r="AW54" i="32"/>
  <c r="AD66" i="34"/>
  <c r="AD64" i="34"/>
  <c r="AD65" i="34"/>
  <c r="AD67" i="34"/>
  <c r="AE63" i="34"/>
  <c r="P300" i="35"/>
  <c r="P301" i="35"/>
  <c r="P80" i="35"/>
  <c r="P304" i="35"/>
  <c r="AH73" i="54"/>
  <c r="AG21" i="21"/>
  <c r="AG21" i="55"/>
  <c r="AG47" i="55"/>
  <c r="AG73" i="55"/>
  <c r="AI50" i="44"/>
  <c r="AG19" i="21"/>
  <c r="AG19" i="55"/>
  <c r="AG45" i="55"/>
  <c r="AG71" i="55"/>
  <c r="AG97" i="55"/>
  <c r="AI48" i="44"/>
  <c r="AE23" i="54"/>
  <c r="AE106" i="21"/>
  <c r="AE50" i="21"/>
  <c r="AF78" i="21"/>
  <c r="Z95" i="27"/>
  <c r="Y96" i="27"/>
  <c r="Y199" i="27"/>
  <c r="AI124" i="32"/>
  <c r="AD29" i="11"/>
  <c r="AD28" i="11"/>
  <c r="P133" i="35"/>
  <c r="Q128" i="35"/>
  <c r="AC43" i="11"/>
  <c r="AH138" i="32"/>
  <c r="AR82" i="11"/>
  <c r="AQ41" i="13"/>
  <c r="AI18" i="54"/>
  <c r="AI45" i="21"/>
  <c r="AJ73" i="21"/>
  <c r="AI101" i="21"/>
  <c r="C4" i="16"/>
  <c r="AM46" i="44"/>
  <c r="AK17" i="55"/>
  <c r="AK43" i="55"/>
  <c r="AK69" i="55"/>
  <c r="AK95" i="55"/>
  <c r="AK17" i="21"/>
  <c r="T102" i="32"/>
  <c r="AI10" i="54"/>
  <c r="AJ65" i="21"/>
  <c r="AI37" i="21"/>
  <c r="AI93" i="21"/>
  <c r="AH8" i="55"/>
  <c r="AH34" i="55"/>
  <c r="AH60" i="55"/>
  <c r="AH86" i="55"/>
  <c r="AJ37" i="44"/>
  <c r="AH8" i="21"/>
  <c r="AJ49" i="54"/>
  <c r="AK77" i="54"/>
  <c r="X77" i="11"/>
  <c r="AB27" i="54"/>
  <c r="Y9" i="12"/>
  <c r="C9" i="16"/>
  <c r="E18" i="50"/>
  <c r="BC31" i="54"/>
  <c r="BC54" i="54"/>
  <c r="AB54" i="54"/>
  <c r="Z12" i="25"/>
  <c r="Z8" i="25"/>
  <c r="Z4" i="25"/>
  <c r="Z16" i="25"/>
  <c r="AI100" i="21"/>
  <c r="AK34" i="44"/>
  <c r="AI5" i="21"/>
  <c r="AI5" i="55"/>
  <c r="AI31" i="55"/>
  <c r="AI57" i="55"/>
  <c r="AI83" i="55"/>
  <c r="AE25" i="54"/>
  <c r="AE52" i="21"/>
  <c r="AF80" i="21"/>
  <c r="AE108" i="21"/>
  <c r="AF76" i="21"/>
  <c r="AF104" i="21"/>
  <c r="BC66" i="21"/>
  <c r="BC82" i="21"/>
  <c r="AB82" i="21"/>
  <c r="Y9" i="11"/>
  <c r="AB94" i="54"/>
  <c r="BC94" i="54"/>
  <c r="AC66" i="54"/>
  <c r="AB38" i="54"/>
  <c r="BC38" i="54"/>
  <c r="BC11" i="54"/>
  <c r="BC27" i="54"/>
  <c r="AH17" i="35"/>
  <c r="AH80" i="55"/>
  <c r="AH28" i="55"/>
  <c r="AH54" i="55"/>
  <c r="AF40" i="44"/>
  <c r="AD11" i="55"/>
  <c r="AD37" i="55"/>
  <c r="AD63" i="55"/>
  <c r="AD89" i="55"/>
  <c r="AD11" i="21"/>
  <c r="AJ73" i="33"/>
  <c r="AH42" i="44"/>
  <c r="AF13" i="55"/>
  <c r="AF39" i="55"/>
  <c r="AF65" i="55"/>
  <c r="AF91" i="55"/>
  <c r="AF13" i="21"/>
  <c r="AK81" i="54"/>
  <c r="AJ32" i="44"/>
  <c r="AH3" i="21"/>
  <c r="AH3" i="55"/>
  <c r="AH29" i="55"/>
  <c r="AH55" i="55"/>
  <c r="AO55" i="44"/>
  <c r="AM26" i="21"/>
  <c r="AM26" i="55"/>
  <c r="AM52" i="55"/>
  <c r="AM78" i="55"/>
  <c r="AM104" i="55"/>
  <c r="W5" i="12"/>
  <c r="V23" i="11"/>
  <c r="V22" i="11"/>
  <c r="V11" i="13"/>
  <c r="V11" i="12"/>
  <c r="V7" i="12"/>
  <c r="V3" i="12"/>
  <c r="V11" i="37"/>
  <c r="V9" i="37"/>
  <c r="AA97" i="54"/>
  <c r="AA110" i="54"/>
  <c r="Y15" i="24"/>
  <c r="AG56" i="32"/>
  <c r="AF132" i="32"/>
  <c r="AB37" i="11"/>
  <c r="M66" i="11"/>
  <c r="M10" i="13"/>
  <c r="B63" i="15"/>
  <c r="B62" i="15"/>
  <c r="Z158" i="27"/>
  <c r="Z159" i="27"/>
  <c r="AA157" i="27"/>
  <c r="Z197" i="27"/>
  <c r="AA35" i="11"/>
  <c r="AA27" i="11"/>
  <c r="AD52" i="54"/>
  <c r="AE80" i="54"/>
  <c r="AK47" i="54"/>
  <c r="AK103" i="54"/>
  <c r="X64" i="11"/>
  <c r="X10" i="11"/>
  <c r="X14" i="13"/>
  <c r="X12" i="11"/>
  <c r="X11" i="11"/>
  <c r="X65" i="11"/>
  <c r="AL35" i="44"/>
  <c r="AJ6" i="21"/>
  <c r="AJ6" i="55"/>
  <c r="AJ32" i="55"/>
  <c r="AJ58" i="55"/>
  <c r="AJ84" i="55"/>
  <c r="AF58" i="54"/>
  <c r="O388" i="35"/>
  <c r="O389" i="35"/>
  <c r="O323" i="35"/>
  <c r="AG33" i="27"/>
  <c r="AF34" i="27"/>
  <c r="AC97" i="21"/>
  <c r="AD69" i="21"/>
  <c r="AC14" i="54"/>
  <c r="AC41" i="21"/>
  <c r="X200" i="27"/>
  <c r="W46" i="11"/>
  <c r="W36" i="12"/>
  <c r="AE125" i="35"/>
  <c r="C41" i="15"/>
  <c r="AB18" i="17"/>
  <c r="X9" i="58"/>
  <c r="AE2" i="13"/>
  <c r="AG3" i="45"/>
  <c r="K21" i="34"/>
  <c r="K236" i="34"/>
  <c r="R27" i="25"/>
  <c r="R28" i="25"/>
  <c r="R29" i="25"/>
  <c r="AE96" i="21"/>
  <c r="AE40" i="21"/>
  <c r="AF68" i="21"/>
  <c r="AE13" i="54"/>
  <c r="AF23" i="21"/>
  <c r="AF23" i="55"/>
  <c r="AF49" i="55"/>
  <c r="AF75" i="55"/>
  <c r="AF101" i="55"/>
  <c r="AH52" i="44"/>
  <c r="AK77" i="21"/>
  <c r="U43" i="12"/>
  <c r="AD135" i="34"/>
  <c r="AD133" i="34"/>
  <c r="AD134" i="34"/>
  <c r="AD136" i="34"/>
  <c r="AE132" i="34"/>
  <c r="BC97" i="21"/>
  <c r="W45" i="11"/>
  <c r="AA145" i="32"/>
  <c r="W37" i="12"/>
  <c r="AI73" i="54"/>
  <c r="AH45" i="54"/>
  <c r="AH101" i="54"/>
  <c r="AH93" i="54"/>
  <c r="AH37" i="54"/>
  <c r="AI65" i="54"/>
  <c r="AK49" i="21"/>
  <c r="AK105" i="21"/>
  <c r="AK22" i="54"/>
  <c r="AJ103" i="54"/>
  <c r="AO49" i="44"/>
  <c r="AM20" i="21"/>
  <c r="AM20" i="55"/>
  <c r="AM46" i="55"/>
  <c r="AM72" i="55"/>
  <c r="AM98" i="55"/>
  <c r="AA110" i="21"/>
  <c r="Y4" i="24"/>
  <c r="AD106" i="54"/>
  <c r="AD50" i="54"/>
  <c r="X15" i="13"/>
  <c r="V44" i="11"/>
  <c r="V39" i="11"/>
  <c r="AF35" i="54"/>
  <c r="AG63" i="54"/>
  <c r="AA93" i="55"/>
  <c r="Z105" i="55"/>
  <c r="W6" i="12"/>
  <c r="AF153" i="34"/>
  <c r="AG61" i="34"/>
  <c r="AC158" i="34"/>
  <c r="AC156" i="34"/>
  <c r="AC157" i="34"/>
  <c r="AC159" i="34"/>
  <c r="AD155" i="34"/>
  <c r="AD59" i="54"/>
  <c r="AC31" i="54"/>
  <c r="AB82" i="54"/>
  <c r="Y62" i="11"/>
  <c r="AE68" i="54"/>
  <c r="AD40" i="54"/>
  <c r="AK103" i="21"/>
  <c r="AD90" i="34"/>
  <c r="AE86" i="34"/>
  <c r="Z202" i="27"/>
  <c r="AA180" i="27"/>
  <c r="Z205" i="27"/>
  <c r="AA183" i="27"/>
  <c r="R23" i="35"/>
  <c r="R21" i="35"/>
  <c r="R22" i="35"/>
  <c r="R24" i="35"/>
  <c r="R276" i="35"/>
  <c r="R277" i="35"/>
  <c r="R275" i="35"/>
  <c r="P289" i="35"/>
  <c r="P290" i="35"/>
  <c r="P293" i="35"/>
  <c r="P53" i="35"/>
  <c r="AF81" i="55"/>
  <c r="AE199" i="34"/>
  <c r="AQ177" i="27"/>
  <c r="P385" i="35"/>
  <c r="AK72" i="21"/>
  <c r="AJ44" i="21"/>
  <c r="AJ17" i="54"/>
  <c r="AJ100" i="21"/>
  <c r="AG8" i="54"/>
  <c r="AG35" i="21"/>
  <c r="AH63" i="21"/>
  <c r="AG91" i="21"/>
  <c r="AH32" i="21"/>
  <c r="AI60" i="21"/>
  <c r="AH5" i="54"/>
  <c r="AE48" i="54"/>
  <c r="AE104" i="54"/>
  <c r="T214" i="35"/>
  <c r="U209" i="35"/>
  <c r="AG24" i="59"/>
  <c r="AG37" i="34"/>
  <c r="AF2" i="12"/>
  <c r="AJ123" i="32"/>
  <c r="AG14" i="34"/>
  <c r="AL90" i="31"/>
  <c r="AF15" i="28"/>
  <c r="AG35" i="25"/>
  <c r="AG39" i="25"/>
  <c r="AG70" i="35"/>
  <c r="AI2" i="21"/>
  <c r="AI57" i="21"/>
  <c r="AI26" i="33"/>
  <c r="AG83" i="34"/>
  <c r="AG106" i="34"/>
  <c r="AG7" i="59"/>
  <c r="AG198" i="34"/>
  <c r="AG152" i="34"/>
  <c r="AG60" i="34"/>
  <c r="AG178" i="35"/>
  <c r="AG16" i="35"/>
  <c r="AG43" i="35"/>
  <c r="AG259" i="35"/>
  <c r="AJ28" i="32"/>
  <c r="AJ52" i="32"/>
  <c r="AI29" i="21"/>
  <c r="AG15" i="25"/>
  <c r="AL24" i="31"/>
  <c r="AI29" i="54"/>
  <c r="AG124" i="35"/>
  <c r="AL2" i="31"/>
  <c r="AG77" i="27"/>
  <c r="AG6" i="58"/>
  <c r="AF52" i="28"/>
  <c r="AG2" i="11"/>
  <c r="AG15" i="27"/>
  <c r="AI85" i="21"/>
  <c r="AI4" i="33"/>
  <c r="AG221" i="34"/>
  <c r="AF7" i="37"/>
  <c r="AJ4" i="32"/>
  <c r="AJ76" i="32"/>
  <c r="AJ100" i="32"/>
  <c r="AG175" i="34"/>
  <c r="AL46" i="31"/>
  <c r="AI57" i="54"/>
  <c r="AG25" i="25"/>
  <c r="AG2" i="24"/>
  <c r="AK11" i="17"/>
  <c r="AG3" i="25"/>
  <c r="AG205" i="35"/>
  <c r="AI85" i="54"/>
  <c r="AF7" i="36"/>
  <c r="AF33" i="28"/>
  <c r="AF55" i="11"/>
  <c r="AG191" i="27"/>
  <c r="AL68" i="31"/>
  <c r="AI2" i="54"/>
  <c r="AI2" i="55"/>
  <c r="AI49" i="33"/>
  <c r="AG232" i="35"/>
  <c r="AI72" i="33"/>
  <c r="AJ3" i="44"/>
  <c r="AJ31" i="44"/>
  <c r="AG97" i="35"/>
  <c r="AG129" i="34"/>
  <c r="AG151" i="35"/>
  <c r="AG12" i="55"/>
  <c r="AG38" i="55"/>
  <c r="AG64" i="55"/>
  <c r="AG90" i="55"/>
  <c r="AG12" i="21"/>
  <c r="AI41" i="44"/>
  <c r="AM75" i="21"/>
  <c r="AL20" i="54"/>
  <c r="AL47" i="21"/>
  <c r="AL103" i="21"/>
  <c r="AG30" i="21"/>
  <c r="AH58" i="21"/>
  <c r="AG86" i="21"/>
  <c r="AG3" i="54"/>
  <c r="AG99" i="55"/>
  <c r="Q106" i="35"/>
  <c r="R101" i="35"/>
  <c r="AI128" i="32"/>
  <c r="AD33" i="11"/>
  <c r="AF19" i="54"/>
  <c r="AF46" i="21"/>
  <c r="AF102" i="21"/>
  <c r="AF30" i="54"/>
  <c r="AF86" i="54"/>
  <c r="AD14" i="55"/>
  <c r="AD40" i="55"/>
  <c r="AD66" i="55"/>
  <c r="AD92" i="55"/>
  <c r="AF43" i="44"/>
  <c r="AD14" i="21"/>
  <c r="AG32" i="54"/>
  <c r="AH60" i="54"/>
  <c r="AK109" i="54"/>
  <c r="AK53" i="54"/>
  <c r="AL81" i="54"/>
  <c r="Q344" i="35"/>
  <c r="Q345" i="35"/>
  <c r="Q348" i="35"/>
  <c r="Q188" i="35"/>
  <c r="AJ18" i="55"/>
  <c r="AJ44" i="55"/>
  <c r="AJ70" i="55"/>
  <c r="AJ96" i="55"/>
  <c r="AL47" i="44"/>
  <c r="AJ18" i="21"/>
  <c r="AJ10" i="55"/>
  <c r="AJ36" i="55"/>
  <c r="AJ62" i="55"/>
  <c r="AL39" i="44"/>
  <c r="AJ10" i="21"/>
  <c r="AA112" i="27"/>
  <c r="Z195" i="27"/>
  <c r="AG102" i="55"/>
  <c r="AE112" i="34"/>
  <c r="AE110" i="34"/>
  <c r="AE111" i="34"/>
  <c r="AE113" i="34"/>
  <c r="AF109" i="34"/>
  <c r="X24" i="13"/>
  <c r="X23" i="13"/>
  <c r="X22" i="13"/>
  <c r="AH54" i="44"/>
  <c r="AF25" i="21"/>
  <c r="AF25" i="55"/>
  <c r="AF51" i="55"/>
  <c r="AF77" i="55"/>
  <c r="AF103" i="55"/>
  <c r="X97" i="27"/>
  <c r="Y97" i="27"/>
  <c r="N15" i="17"/>
  <c r="N20" i="17"/>
  <c r="N23" i="17"/>
  <c r="O22" i="17"/>
  <c r="J3" i="24"/>
  <c r="AD78" i="54"/>
  <c r="J10" i="36"/>
  <c r="J58" i="12"/>
  <c r="J89" i="11"/>
  <c r="AI61" i="54"/>
  <c r="AH33" i="54"/>
  <c r="AH89" i="54"/>
  <c r="R183" i="35"/>
  <c r="R184" i="35"/>
  <c r="R186" i="35"/>
  <c r="R341" i="35"/>
  <c r="R185" i="35"/>
  <c r="R343" i="35"/>
  <c r="R342" i="35"/>
  <c r="AB110" i="21"/>
  <c r="Z4" i="24"/>
  <c r="BC87" i="54"/>
  <c r="AB34" i="11"/>
  <c r="AB32" i="11"/>
  <c r="AG129" i="32"/>
  <c r="AD102" i="54"/>
  <c r="W4" i="13"/>
  <c r="W31" i="13"/>
  <c r="W20" i="37"/>
  <c r="W29" i="37"/>
  <c r="W39" i="12"/>
  <c r="Z41" i="11"/>
  <c r="AE136" i="32"/>
  <c r="Y44" i="37"/>
  <c r="Y21" i="24"/>
  <c r="Y9" i="58"/>
  <c r="AC66" i="21"/>
  <c r="AC55" i="32"/>
  <c r="AB140" i="32"/>
  <c r="AB72" i="32"/>
  <c r="AC94" i="21"/>
  <c r="AC11" i="54"/>
  <c r="AC38" i="21"/>
  <c r="AC54" i="21"/>
  <c r="AA6" i="25"/>
  <c r="AA5" i="25"/>
  <c r="AD66" i="21"/>
  <c r="AD82" i="21"/>
  <c r="AA9" i="11"/>
  <c r="AC71" i="35"/>
  <c r="AL22" i="55"/>
  <c r="AL48" i="55"/>
  <c r="AL74" i="55"/>
  <c r="AL22" i="21"/>
  <c r="AN51" i="44"/>
  <c r="AF39" i="21"/>
  <c r="AF95" i="21"/>
  <c r="AG67" i="21"/>
  <c r="AF12" i="54"/>
  <c r="R103" i="32"/>
  <c r="R95" i="32"/>
  <c r="R148" i="32"/>
  <c r="N9" i="36"/>
  <c r="H5" i="11"/>
  <c r="H53" i="11"/>
  <c r="H58" i="11"/>
  <c r="H57" i="11"/>
  <c r="AD4" i="54"/>
  <c r="AD31" i="21"/>
  <c r="AE59" i="21"/>
  <c r="AD27" i="21"/>
  <c r="AA4" i="12"/>
  <c r="AB36" i="11"/>
  <c r="AB35" i="11"/>
  <c r="AF144" i="32"/>
  <c r="W15" i="13"/>
  <c r="AG78" i="33"/>
  <c r="AF92" i="33"/>
  <c r="AD16" i="24"/>
  <c r="BD57" i="32"/>
  <c r="AD57" i="32"/>
  <c r="AC142" i="32"/>
  <c r="Y47" i="11"/>
  <c r="C47" i="15"/>
  <c r="AF91" i="21"/>
  <c r="AL53" i="21"/>
  <c r="AM81" i="21"/>
  <c r="AL26" i="54"/>
  <c r="AL109" i="21"/>
  <c r="AE39" i="54"/>
  <c r="AE95" i="54"/>
  <c r="AD95" i="54"/>
  <c r="N15" i="11"/>
  <c r="N14" i="11"/>
  <c r="N67" i="11"/>
  <c r="P36" i="25"/>
  <c r="AC110" i="21"/>
  <c r="AA4" i="24"/>
  <c r="BC82" i="54"/>
  <c r="AF24" i="54"/>
  <c r="AF51" i="21"/>
  <c r="AG79" i="21"/>
  <c r="O19" i="25"/>
  <c r="V5" i="13"/>
  <c r="V35" i="12"/>
  <c r="AI89" i="21"/>
  <c r="AJ61" i="21"/>
  <c r="AI6" i="54"/>
  <c r="AI33" i="21"/>
  <c r="AE86" i="54"/>
  <c r="Q297" i="35"/>
  <c r="Q77" i="35"/>
  <c r="Q299" i="35"/>
  <c r="Q298" i="35"/>
  <c r="Q75" i="35"/>
  <c r="Q76" i="35"/>
  <c r="Q78" i="35"/>
  <c r="Q278" i="35"/>
  <c r="Q279" i="35"/>
  <c r="Q26" i="35"/>
  <c r="Q282" i="35"/>
  <c r="Q286" i="35"/>
  <c r="Q50" i="35"/>
  <c r="Q48" i="35"/>
  <c r="Q49" i="35"/>
  <c r="Q51" i="35"/>
  <c r="Q288" i="35"/>
  <c r="Q287" i="35"/>
  <c r="AH97" i="55"/>
  <c r="AA47" i="12"/>
  <c r="AA79" i="11"/>
  <c r="AB33" i="59"/>
  <c r="AC31" i="59"/>
  <c r="AF112" i="34"/>
  <c r="AF110" i="34"/>
  <c r="AF111" i="34"/>
  <c r="AF113" i="34"/>
  <c r="AG109" i="34"/>
  <c r="AE135" i="34"/>
  <c r="AE133" i="34"/>
  <c r="AE134" i="34"/>
  <c r="AE136" i="34"/>
  <c r="AF132" i="34"/>
  <c r="AE66" i="34"/>
  <c r="AE64" i="34"/>
  <c r="AE65" i="34"/>
  <c r="AE67" i="34"/>
  <c r="AF63" i="34"/>
  <c r="Z12" i="13"/>
  <c r="Z61" i="11"/>
  <c r="AE89" i="34"/>
  <c r="AE87" i="34"/>
  <c r="AE88" i="34"/>
  <c r="AE90" i="34"/>
  <c r="AF86" i="34"/>
  <c r="AK84" i="55"/>
  <c r="AK96" i="55"/>
  <c r="R25" i="35"/>
  <c r="S20" i="35"/>
  <c r="AG91" i="55"/>
  <c r="P43" i="34"/>
  <c r="P41" i="34"/>
  <c r="P42" i="34"/>
  <c r="P44" i="34"/>
  <c r="Q40" i="34"/>
  <c r="AD204" i="34"/>
  <c r="AD202" i="34"/>
  <c r="AD203" i="34"/>
  <c r="AD205" i="34"/>
  <c r="AE201" i="34"/>
  <c r="AE181" i="34"/>
  <c r="AE179" i="34"/>
  <c r="AE180" i="34"/>
  <c r="AE182" i="34"/>
  <c r="AF178" i="34"/>
  <c r="AJ61" i="54"/>
  <c r="AI89" i="54"/>
  <c r="AI33" i="54"/>
  <c r="AE12" i="17"/>
  <c r="P17" i="25"/>
  <c r="P18" i="25"/>
  <c r="Q22" i="25"/>
  <c r="Q40" i="25"/>
  <c r="Q17" i="24"/>
  <c r="P19" i="25"/>
  <c r="AL53" i="54"/>
  <c r="AL109" i="54"/>
  <c r="AD12" i="17"/>
  <c r="AH102" i="55"/>
  <c r="AD14" i="54"/>
  <c r="AD41" i="21"/>
  <c r="AE69" i="21"/>
  <c r="AI54" i="55"/>
  <c r="AI28" i="55"/>
  <c r="AI80" i="55"/>
  <c r="AH7" i="59"/>
  <c r="AH152" i="34"/>
  <c r="AG7" i="36"/>
  <c r="AG7" i="37"/>
  <c r="AG15" i="28"/>
  <c r="AH221" i="34"/>
  <c r="AG2" i="12"/>
  <c r="AJ57" i="54"/>
  <c r="AJ29" i="21"/>
  <c r="AH60" i="34"/>
  <c r="AH205" i="35"/>
  <c r="AH39" i="25"/>
  <c r="AH15" i="25"/>
  <c r="AH124" i="35"/>
  <c r="AH16" i="35"/>
  <c r="AH97" i="35"/>
  <c r="AJ57" i="21"/>
  <c r="AH24" i="59"/>
  <c r="AJ29" i="54"/>
  <c r="AH191" i="27"/>
  <c r="AJ4" i="33"/>
  <c r="AJ85" i="54"/>
  <c r="AG33" i="28"/>
  <c r="AH83" i="34"/>
  <c r="AH106" i="34"/>
  <c r="AG52" i="28"/>
  <c r="AH35" i="25"/>
  <c r="AJ49" i="33"/>
  <c r="AH3" i="25"/>
  <c r="AJ2" i="21"/>
  <c r="AJ72" i="33"/>
  <c r="AK4" i="32"/>
  <c r="AK76" i="32"/>
  <c r="AK100" i="32"/>
  <c r="AJ2" i="54"/>
  <c r="AJ2" i="55"/>
  <c r="AH25" i="25"/>
  <c r="AM2" i="31"/>
  <c r="AH6" i="58"/>
  <c r="AH2" i="24"/>
  <c r="AL11" i="17"/>
  <c r="AH259" i="35"/>
  <c r="AH15" i="27"/>
  <c r="AH37" i="34"/>
  <c r="AH2" i="11"/>
  <c r="AJ26" i="33"/>
  <c r="AM46" i="31"/>
  <c r="AH14" i="34"/>
  <c r="AK3" i="44"/>
  <c r="AK31" i="44"/>
  <c r="AK28" i="32"/>
  <c r="AK52" i="32"/>
  <c r="AH198" i="34"/>
  <c r="AH70" i="35"/>
  <c r="AH178" i="35"/>
  <c r="AM90" i="31"/>
  <c r="AH175" i="34"/>
  <c r="AH151" i="35"/>
  <c r="AM68" i="31"/>
  <c r="AH77" i="27"/>
  <c r="AH129" i="34"/>
  <c r="AH232" i="35"/>
  <c r="AM24" i="31"/>
  <c r="AH43" i="35"/>
  <c r="AK123" i="32"/>
  <c r="AG55" i="11"/>
  <c r="AJ85" i="21"/>
  <c r="Y65" i="11"/>
  <c r="C61" i="15"/>
  <c r="Y12" i="11"/>
  <c r="BA205" i="27"/>
  <c r="AE40" i="54"/>
  <c r="AF68" i="54"/>
  <c r="AK6" i="21"/>
  <c r="AK6" i="55"/>
  <c r="AK32" i="55"/>
  <c r="AK58" i="55"/>
  <c r="AM35" i="44"/>
  <c r="Y41" i="12"/>
  <c r="Z198" i="27"/>
  <c r="Y42" i="11"/>
  <c r="AJ5" i="21"/>
  <c r="AJ5" i="55"/>
  <c r="AJ31" i="55"/>
  <c r="AJ57" i="55"/>
  <c r="AJ83" i="55"/>
  <c r="AL34" i="44"/>
  <c r="AI8" i="21"/>
  <c r="AI8" i="55"/>
  <c r="AI34" i="55"/>
  <c r="AI60" i="55"/>
  <c r="AI86" i="55"/>
  <c r="AK37" i="44"/>
  <c r="U78" i="32"/>
  <c r="AE50" i="54"/>
  <c r="AF78" i="54"/>
  <c r="AH21" i="55"/>
  <c r="AH47" i="55"/>
  <c r="AH73" i="55"/>
  <c r="AH99" i="55"/>
  <c r="AH21" i="21"/>
  <c r="AJ50" i="44"/>
  <c r="AF82" i="55"/>
  <c r="Q377" i="35"/>
  <c r="Q269" i="35"/>
  <c r="Q381" i="35"/>
  <c r="AE225" i="34"/>
  <c r="AE226" i="34"/>
  <c r="AE228" i="34"/>
  <c r="AF224" i="34"/>
  <c r="AE227" i="34"/>
  <c r="R331" i="35"/>
  <c r="R332" i="35"/>
  <c r="R330" i="35"/>
  <c r="R158" i="35"/>
  <c r="R156" i="35"/>
  <c r="R157" i="35"/>
  <c r="R159" i="35"/>
  <c r="I139" i="27"/>
  <c r="H91" i="11"/>
  <c r="S79" i="32"/>
  <c r="R119" i="32"/>
  <c r="AC82" i="21"/>
  <c r="Z9" i="11"/>
  <c r="Z9" i="13"/>
  <c r="AA41" i="11"/>
  <c r="AF136" i="32"/>
  <c r="J26" i="24"/>
  <c r="J31" i="24"/>
  <c r="J27" i="24"/>
  <c r="AF25" i="54"/>
  <c r="AF52" i="21"/>
  <c r="AG80" i="21"/>
  <c r="Y78" i="11"/>
  <c r="BA195" i="27"/>
  <c r="AG88" i="54"/>
  <c r="AG43" i="44"/>
  <c r="AE14" i="21"/>
  <c r="AE14" i="55"/>
  <c r="AE40" i="55"/>
  <c r="AE66" i="55"/>
  <c r="AE92" i="55"/>
  <c r="AF46" i="54"/>
  <c r="AF102" i="54"/>
  <c r="AG74" i="54"/>
  <c r="R308" i="35"/>
  <c r="R310" i="35"/>
  <c r="R102" i="35"/>
  <c r="R103" i="35"/>
  <c r="R105" i="35"/>
  <c r="R309" i="35"/>
  <c r="R104" i="35"/>
  <c r="U354" i="35"/>
  <c r="U212" i="35"/>
  <c r="U210" i="35"/>
  <c r="U211" i="35"/>
  <c r="U213" i="35"/>
  <c r="U352" i="35"/>
  <c r="U353" i="35"/>
  <c r="AF76" i="54"/>
  <c r="AH88" i="21"/>
  <c r="AG81" i="55"/>
  <c r="AA202" i="27"/>
  <c r="AB180" i="27"/>
  <c r="AD96" i="54"/>
  <c r="AH61" i="34"/>
  <c r="AF91" i="54"/>
  <c r="AE78" i="54"/>
  <c r="AN75" i="21"/>
  <c r="BD75" i="21"/>
  <c r="AM20" i="54"/>
  <c r="AM47" i="21"/>
  <c r="AM103" i="21"/>
  <c r="AL77" i="21"/>
  <c r="W44" i="11"/>
  <c r="W39" i="11"/>
  <c r="U3" i="13"/>
  <c r="AL75" i="54"/>
  <c r="AD108" i="54"/>
  <c r="AA158" i="27"/>
  <c r="AA159" i="27"/>
  <c r="AB157" i="27"/>
  <c r="AA197" i="27"/>
  <c r="V43" i="12"/>
  <c r="AM26" i="54"/>
  <c r="AN81" i="21"/>
  <c r="BD81" i="21"/>
  <c r="AM53" i="21"/>
  <c r="AM109" i="21"/>
  <c r="AG13" i="55"/>
  <c r="AG39" i="55"/>
  <c r="AG65" i="55"/>
  <c r="AI42" i="44"/>
  <c r="AG13" i="21"/>
  <c r="AK73" i="33"/>
  <c r="AE11" i="55"/>
  <c r="AE37" i="55"/>
  <c r="AE63" i="55"/>
  <c r="AE89" i="55"/>
  <c r="AE11" i="21"/>
  <c r="AG40" i="44"/>
  <c r="AJ105" i="54"/>
  <c r="AK17" i="54"/>
  <c r="AK44" i="21"/>
  <c r="AK100" i="21"/>
  <c r="AL72" i="21"/>
  <c r="AH19" i="55"/>
  <c r="AH45" i="55"/>
  <c r="AH71" i="55"/>
  <c r="AJ48" i="44"/>
  <c r="AH19" i="21"/>
  <c r="X4" i="13"/>
  <c r="X31" i="13"/>
  <c r="X39" i="12"/>
  <c r="X20" i="37"/>
  <c r="X29" i="37"/>
  <c r="AE4" i="54"/>
  <c r="AE31" i="21"/>
  <c r="AE27" i="21"/>
  <c r="AB4" i="12"/>
  <c r="S239" i="35"/>
  <c r="S365" i="35"/>
  <c r="S237" i="35"/>
  <c r="S238" i="35"/>
  <c r="S240" i="35"/>
  <c r="S364" i="35"/>
  <c r="S363" i="35"/>
  <c r="Q52" i="35"/>
  <c r="R47" i="35"/>
  <c r="O15" i="11"/>
  <c r="O14" i="11"/>
  <c r="Q36" i="25"/>
  <c r="O67" i="11"/>
  <c r="AF51" i="54"/>
  <c r="AG79" i="54"/>
  <c r="N10" i="13"/>
  <c r="N66" i="11"/>
  <c r="AL49" i="21"/>
  <c r="AM77" i="21"/>
  <c r="AL105" i="21"/>
  <c r="AL22" i="54"/>
  <c r="AD55" i="32"/>
  <c r="BD55" i="32"/>
  <c r="BD72" i="32"/>
  <c r="AC140" i="32"/>
  <c r="AC72" i="32"/>
  <c r="AB27" i="11"/>
  <c r="AK10" i="21"/>
  <c r="AK10" i="55"/>
  <c r="AK36" i="55"/>
  <c r="AK62" i="55"/>
  <c r="AK88" i="55"/>
  <c r="AM39" i="44"/>
  <c r="AJ128" i="32"/>
  <c r="AE33" i="11"/>
  <c r="AJ44" i="54"/>
  <c r="AK72" i="54"/>
  <c r="AD158" i="34"/>
  <c r="AD156" i="34"/>
  <c r="AD157" i="34"/>
  <c r="AD159" i="34"/>
  <c r="AE155" i="34"/>
  <c r="AI52" i="44"/>
  <c r="AG23" i="55"/>
  <c r="AG49" i="55"/>
  <c r="AG75" i="55"/>
  <c r="AG101" i="55"/>
  <c r="AG23" i="21"/>
  <c r="S27" i="25"/>
  <c r="S28" i="25"/>
  <c r="AF125" i="35"/>
  <c r="C9" i="15"/>
  <c r="Y9" i="13"/>
  <c r="AI37" i="54"/>
  <c r="AI93" i="54"/>
  <c r="C3" i="16"/>
  <c r="H5" i="17"/>
  <c r="Z96" i="27"/>
  <c r="Z199" i="27"/>
  <c r="AA95" i="27"/>
  <c r="R366" i="35"/>
  <c r="R367" i="35"/>
  <c r="R242" i="35"/>
  <c r="R370" i="35"/>
  <c r="Q79" i="35"/>
  <c r="R74" i="35"/>
  <c r="AF107" i="21"/>
  <c r="AF67" i="54"/>
  <c r="AE57" i="32"/>
  <c r="AD142" i="32"/>
  <c r="Z47" i="11"/>
  <c r="AH78" i="33"/>
  <c r="AG92" i="33"/>
  <c r="AE16" i="24"/>
  <c r="AD87" i="21"/>
  <c r="H95" i="11"/>
  <c r="J81" i="11"/>
  <c r="K88" i="11"/>
  <c r="AI54" i="44"/>
  <c r="AG25" i="55"/>
  <c r="AG51" i="55"/>
  <c r="AG77" i="55"/>
  <c r="AG103" i="55"/>
  <c r="AG25" i="21"/>
  <c r="AB112" i="27"/>
  <c r="AA195" i="27"/>
  <c r="AJ45" i="21"/>
  <c r="AK73" i="21"/>
  <c r="AJ101" i="21"/>
  <c r="AJ18" i="54"/>
  <c r="AG58" i="54"/>
  <c r="AG74" i="21"/>
  <c r="Q311" i="35"/>
  <c r="Q312" i="35"/>
  <c r="Q107" i="35"/>
  <c r="Q315" i="35"/>
  <c r="AG86" i="54"/>
  <c r="AG30" i="54"/>
  <c r="AH58" i="54"/>
  <c r="AJ41" i="44"/>
  <c r="AH12" i="55"/>
  <c r="AH38" i="55"/>
  <c r="AH64" i="55"/>
  <c r="AH90" i="55"/>
  <c r="AH12" i="21"/>
  <c r="AH3" i="45"/>
  <c r="AF2" i="13"/>
  <c r="T355" i="35"/>
  <c r="T356" i="35"/>
  <c r="T215" i="35"/>
  <c r="T359" i="35"/>
  <c r="AH32" i="54"/>
  <c r="AI60" i="54"/>
  <c r="AG35" i="54"/>
  <c r="AG91" i="54"/>
  <c r="AR177" i="27"/>
  <c r="Y64" i="11"/>
  <c r="C60" i="15"/>
  <c r="Y10" i="11"/>
  <c r="BA202" i="27"/>
  <c r="C58" i="15"/>
  <c r="C57" i="15"/>
  <c r="Y61" i="11"/>
  <c r="Y12" i="13"/>
  <c r="C12" i="18"/>
  <c r="AC87" i="54"/>
  <c r="X5" i="12"/>
  <c r="W23" i="11"/>
  <c r="W22" i="11"/>
  <c r="W7" i="12"/>
  <c r="W11" i="12"/>
  <c r="AP49" i="44"/>
  <c r="AN20" i="55"/>
  <c r="AN46" i="55"/>
  <c r="AN72" i="55"/>
  <c r="AN98" i="55"/>
  <c r="AN20" i="21"/>
  <c r="AK49" i="54"/>
  <c r="AK105" i="54"/>
  <c r="AF23" i="54"/>
  <c r="AF50" i="21"/>
  <c r="AF106" i="21"/>
  <c r="AG78" i="21"/>
  <c r="AF35" i="27"/>
  <c r="AG34" i="27"/>
  <c r="AH33" i="27"/>
  <c r="AH56" i="32"/>
  <c r="AG132" i="32"/>
  <c r="AC37" i="11"/>
  <c r="AN26" i="55"/>
  <c r="AN52" i="55"/>
  <c r="AN78" i="55"/>
  <c r="AN104" i="55"/>
  <c r="AP55" i="44"/>
  <c r="AN26" i="21"/>
  <c r="AH30" i="21"/>
  <c r="AH86" i="21"/>
  <c r="AI58" i="21"/>
  <c r="AH3" i="54"/>
  <c r="AE52" i="54"/>
  <c r="AE108" i="54"/>
  <c r="AR41" i="13"/>
  <c r="AS82" i="11"/>
  <c r="Q321" i="35"/>
  <c r="Q387" i="35"/>
  <c r="P19" i="11"/>
  <c r="P17" i="11"/>
  <c r="Q319" i="35"/>
  <c r="Q131" i="35"/>
  <c r="Q129" i="35"/>
  <c r="Q130" i="35"/>
  <c r="Q132" i="35"/>
  <c r="Q320" i="35"/>
  <c r="Q386" i="35"/>
  <c r="AJ124" i="32"/>
  <c r="AE29" i="11"/>
  <c r="AE28" i="11"/>
  <c r="AG104" i="21"/>
  <c r="AG21" i="54"/>
  <c r="AG48" i="21"/>
  <c r="AH76" i="21"/>
  <c r="AX54" i="32"/>
  <c r="AG24" i="54"/>
  <c r="AG51" i="21"/>
  <c r="AH79" i="21"/>
  <c r="AG107" i="21"/>
  <c r="AC36" i="11"/>
  <c r="AC35" i="11"/>
  <c r="AG144" i="32"/>
  <c r="AF4" i="55"/>
  <c r="AF30" i="55"/>
  <c r="AF56" i="55"/>
  <c r="AH33" i="44"/>
  <c r="AF4" i="21"/>
  <c r="AB97" i="54"/>
  <c r="AD31" i="54"/>
  <c r="AD87" i="54"/>
  <c r="AE59" i="54"/>
  <c r="AD27" i="54"/>
  <c r="AA9" i="12"/>
  <c r="AF39" i="54"/>
  <c r="AF95" i="54"/>
  <c r="AM22" i="55"/>
  <c r="AM48" i="55"/>
  <c r="AM74" i="55"/>
  <c r="AM100" i="55"/>
  <c r="AO51" i="44"/>
  <c r="AM22" i="21"/>
  <c r="AD71" i="35"/>
  <c r="AC38" i="54"/>
  <c r="AC94" i="54"/>
  <c r="X45" i="11"/>
  <c r="AB145" i="32"/>
  <c r="X37" i="12"/>
  <c r="Z21" i="24"/>
  <c r="Z44" i="37"/>
  <c r="AH129" i="32"/>
  <c r="AC34" i="11"/>
  <c r="AC32" i="11"/>
  <c r="S182" i="35"/>
  <c r="R187" i="35"/>
  <c r="AK65" i="21"/>
  <c r="AJ10" i="54"/>
  <c r="AJ93" i="21"/>
  <c r="AJ37" i="21"/>
  <c r="AK18" i="55"/>
  <c r="AK44" i="55"/>
  <c r="AK70" i="55"/>
  <c r="AM47" i="44"/>
  <c r="AK18" i="21"/>
  <c r="AL47" i="54"/>
  <c r="AM75" i="54"/>
  <c r="AL103" i="54"/>
  <c r="AG12" i="54"/>
  <c r="AG39" i="21"/>
  <c r="AG95" i="21"/>
  <c r="AH67" i="21"/>
  <c r="AF199" i="34"/>
  <c r="AB183" i="27"/>
  <c r="AA205" i="27"/>
  <c r="AC27" i="54"/>
  <c r="Z9" i="12"/>
  <c r="AG153" i="34"/>
  <c r="AB93" i="55"/>
  <c r="AA105" i="55"/>
  <c r="X6" i="12"/>
  <c r="AC12" i="17"/>
  <c r="L17" i="34"/>
  <c r="K238" i="34"/>
  <c r="W35" i="12"/>
  <c r="W5" i="13"/>
  <c r="AD69" i="54"/>
  <c r="AC41" i="54"/>
  <c r="AC97" i="54"/>
  <c r="AJ6" i="54"/>
  <c r="AK61" i="21"/>
  <c r="AJ33" i="21"/>
  <c r="AJ89" i="21"/>
  <c r="Y14" i="13"/>
  <c r="C14" i="18"/>
  <c r="M8" i="13"/>
  <c r="M20" i="13"/>
  <c r="M27" i="13"/>
  <c r="B10" i="18"/>
  <c r="B8" i="18"/>
  <c r="B20" i="18"/>
  <c r="B27" i="18"/>
  <c r="W3" i="12"/>
  <c r="W11" i="37"/>
  <c r="W9" i="37"/>
  <c r="AK32" i="44"/>
  <c r="AI3" i="21"/>
  <c r="AI3" i="55"/>
  <c r="AI29" i="55"/>
  <c r="AI55" i="55"/>
  <c r="AF13" i="54"/>
  <c r="AF40" i="21"/>
  <c r="AG68" i="21"/>
  <c r="AD11" i="54"/>
  <c r="AD38" i="21"/>
  <c r="AE66" i="21"/>
  <c r="AI17" i="35"/>
  <c r="AI32" i="21"/>
  <c r="AI5" i="54"/>
  <c r="AI88" i="21"/>
  <c r="AJ60" i="21"/>
  <c r="AH8" i="54"/>
  <c r="AH35" i="21"/>
  <c r="AI63" i="21"/>
  <c r="AL17" i="21"/>
  <c r="AL17" i="55"/>
  <c r="AL43" i="55"/>
  <c r="AL69" i="55"/>
  <c r="AL95" i="55"/>
  <c r="AN46" i="44"/>
  <c r="AJ73" i="54"/>
  <c r="AI45" i="54"/>
  <c r="AI101" i="54"/>
  <c r="AD43" i="11"/>
  <c r="AI138" i="32"/>
  <c r="P322" i="35"/>
  <c r="P134" i="35"/>
  <c r="P326" i="35"/>
  <c r="P392" i="35"/>
  <c r="P18" i="24"/>
  <c r="Y200" i="27"/>
  <c r="X46" i="11"/>
  <c r="X36" i="12"/>
  <c r="AG46" i="21"/>
  <c r="AG102" i="21"/>
  <c r="AH74" i="21"/>
  <c r="AG19" i="54"/>
  <c r="AG84" i="34"/>
  <c r="AJ53" i="44"/>
  <c r="AH24" i="55"/>
  <c r="AH50" i="55"/>
  <c r="AH76" i="55"/>
  <c r="AH24" i="21"/>
  <c r="AJ77" i="32"/>
  <c r="AI53" i="32"/>
  <c r="AH131" i="32"/>
  <c r="R376" i="35"/>
  <c r="R374" i="35"/>
  <c r="R266" i="35"/>
  <c r="R264" i="35"/>
  <c r="R265" i="35"/>
  <c r="R267" i="35"/>
  <c r="R375" i="35"/>
  <c r="AG76" i="54"/>
  <c r="AF48" i="54"/>
  <c r="AF104" i="54"/>
  <c r="Q333" i="35"/>
  <c r="Q334" i="35"/>
  <c r="Q337" i="35"/>
  <c r="Q161" i="35"/>
  <c r="R160" i="35"/>
  <c r="S155" i="35"/>
  <c r="R268" i="35"/>
  <c r="S263" i="35"/>
  <c r="AF135" i="34"/>
  <c r="AF133" i="34"/>
  <c r="AF134" i="34"/>
  <c r="AF136" i="34"/>
  <c r="AG132" i="34"/>
  <c r="AN100" i="55"/>
  <c r="AH103" i="55"/>
  <c r="AF89" i="55"/>
  <c r="V209" i="35"/>
  <c r="U214" i="35"/>
  <c r="AO98" i="55"/>
  <c r="BD98" i="55"/>
  <c r="AB79" i="11"/>
  <c r="AB47" i="12"/>
  <c r="AC33" i="59"/>
  <c r="AD31" i="59"/>
  <c r="Q133" i="35"/>
  <c r="R128" i="35"/>
  <c r="BD104" i="55"/>
  <c r="AE82" i="21"/>
  <c r="AB9" i="11"/>
  <c r="AF92" i="55"/>
  <c r="AE204" i="34"/>
  <c r="AE202" i="34"/>
  <c r="AE203" i="34"/>
  <c r="AE205" i="34"/>
  <c r="AF201" i="34"/>
  <c r="AF89" i="34"/>
  <c r="AF87" i="34"/>
  <c r="AF88" i="34"/>
  <c r="AF90" i="34"/>
  <c r="AG86" i="34"/>
  <c r="AJ101" i="32"/>
  <c r="AL32" i="44"/>
  <c r="AJ3" i="55"/>
  <c r="AJ29" i="55"/>
  <c r="AJ55" i="55"/>
  <c r="AJ3" i="21"/>
  <c r="AJ33" i="54"/>
  <c r="AJ89" i="54"/>
  <c r="AK61" i="54"/>
  <c r="AC93" i="55"/>
  <c r="BC93" i="55"/>
  <c r="BC105" i="55"/>
  <c r="AB105" i="55"/>
  <c r="Y6" i="12"/>
  <c r="AA44" i="37"/>
  <c r="AA21" i="24"/>
  <c r="AY54" i="32"/>
  <c r="AO26" i="55"/>
  <c r="AO52" i="55"/>
  <c r="AO78" i="55"/>
  <c r="AO104" i="55"/>
  <c r="AQ55" i="44"/>
  <c r="AO26" i="21"/>
  <c r="AI56" i="32"/>
  <c r="AH132" i="32"/>
  <c r="AD37" i="11"/>
  <c r="AH34" i="27"/>
  <c r="AI33" i="27"/>
  <c r="AK41" i="44"/>
  <c r="AI12" i="55"/>
  <c r="AI38" i="55"/>
  <c r="AI64" i="55"/>
  <c r="AI90" i="55"/>
  <c r="AI12" i="21"/>
  <c r="AK73" i="54"/>
  <c r="AJ45" i="54"/>
  <c r="AJ101" i="54"/>
  <c r="Z78" i="11"/>
  <c r="AH25" i="55"/>
  <c r="AH51" i="55"/>
  <c r="AH77" i="55"/>
  <c r="AJ54" i="44"/>
  <c r="AH25" i="21"/>
  <c r="AG23" i="54"/>
  <c r="AG50" i="21"/>
  <c r="AG106" i="21"/>
  <c r="AH78" i="21"/>
  <c r="AE158" i="34"/>
  <c r="AE156" i="34"/>
  <c r="AE157" i="34"/>
  <c r="AE159" i="34"/>
  <c r="AF155" i="34"/>
  <c r="Q289" i="35"/>
  <c r="Q290" i="35"/>
  <c r="Q53" i="35"/>
  <c r="Q293" i="35"/>
  <c r="AI19" i="21"/>
  <c r="AI19" i="55"/>
  <c r="AI45" i="55"/>
  <c r="AI71" i="55"/>
  <c r="AK48" i="44"/>
  <c r="AJ42" i="44"/>
  <c r="AH13" i="21"/>
  <c r="AH13" i="55"/>
  <c r="AH39" i="55"/>
  <c r="AH65" i="55"/>
  <c r="AC157" i="27"/>
  <c r="AB158" i="27"/>
  <c r="AB159" i="27"/>
  <c r="AB197" i="27"/>
  <c r="AH81" i="55"/>
  <c r="AF225" i="34"/>
  <c r="AF226" i="34"/>
  <c r="AF228" i="34"/>
  <c r="AG224" i="34"/>
  <c r="AF227" i="34"/>
  <c r="AG82" i="55"/>
  <c r="AL6" i="21"/>
  <c r="AL6" i="55"/>
  <c r="AL32" i="55"/>
  <c r="AL58" i="55"/>
  <c r="AN35" i="44"/>
  <c r="C12" i="15"/>
  <c r="C11" i="15"/>
  <c r="Y11" i="11"/>
  <c r="AG2" i="13"/>
  <c r="AI3" i="45"/>
  <c r="S23" i="35"/>
  <c r="S21" i="35"/>
  <c r="S22" i="35"/>
  <c r="S24" i="35"/>
  <c r="S275" i="35"/>
  <c r="S276" i="35"/>
  <c r="S277" i="35"/>
  <c r="AI97" i="55"/>
  <c r="AD36" i="11"/>
  <c r="AD35" i="11"/>
  <c r="AI79" i="21"/>
  <c r="AH24" i="54"/>
  <c r="AH51" i="21"/>
  <c r="AH107" i="21"/>
  <c r="AH91" i="21"/>
  <c r="AD38" i="54"/>
  <c r="AD94" i="54"/>
  <c r="AE66" i="54"/>
  <c r="AE82" i="54"/>
  <c r="AB62" i="11"/>
  <c r="AH153" i="34"/>
  <c r="S342" i="35"/>
  <c r="S343" i="35"/>
  <c r="S183" i="35"/>
  <c r="S184" i="35"/>
  <c r="S186" i="35"/>
  <c r="S341" i="35"/>
  <c r="S185" i="35"/>
  <c r="AL77" i="54"/>
  <c r="AD110" i="21"/>
  <c r="AB4" i="24"/>
  <c r="AF57" i="32"/>
  <c r="AE142" i="32"/>
  <c r="AA47" i="11"/>
  <c r="Z200" i="27"/>
  <c r="Y46" i="11"/>
  <c r="C46" i="15"/>
  <c r="Y36" i="12"/>
  <c r="AJ65" i="54"/>
  <c r="AG125" i="35"/>
  <c r="AF107" i="54"/>
  <c r="T236" i="35"/>
  <c r="S241" i="35"/>
  <c r="AL73" i="33"/>
  <c r="AM53" i="54"/>
  <c r="AM109" i="54"/>
  <c r="AB202" i="27"/>
  <c r="AC180" i="27"/>
  <c r="AF52" i="54"/>
  <c r="AG80" i="54"/>
  <c r="AI8" i="54"/>
  <c r="AI35" i="21"/>
  <c r="AJ63" i="21"/>
  <c r="AI91" i="21"/>
  <c r="AD97" i="21"/>
  <c r="AG112" i="34"/>
  <c r="AG110" i="34"/>
  <c r="AG111" i="34"/>
  <c r="AG113" i="34"/>
  <c r="AH109" i="34"/>
  <c r="AH84" i="34"/>
  <c r="AH35" i="54"/>
  <c r="AI63" i="54"/>
  <c r="AI32" i="54"/>
  <c r="AI88" i="54"/>
  <c r="AD94" i="21"/>
  <c r="AF96" i="21"/>
  <c r="Z65" i="11"/>
  <c r="Z12" i="11"/>
  <c r="Z11" i="11"/>
  <c r="AG199" i="34"/>
  <c r="AC27" i="11"/>
  <c r="AM22" i="54"/>
  <c r="AM49" i="21"/>
  <c r="AN77" i="21"/>
  <c r="BD77" i="21"/>
  <c r="AM105" i="21"/>
  <c r="AG67" i="54"/>
  <c r="AI33" i="44"/>
  <c r="AG4" i="21"/>
  <c r="AG4" i="55"/>
  <c r="AG30" i="55"/>
  <c r="AG56" i="55"/>
  <c r="AG51" i="54"/>
  <c r="AH79" i="54"/>
  <c r="AG107" i="54"/>
  <c r="AK124" i="32"/>
  <c r="AF29" i="11"/>
  <c r="AF28" i="11"/>
  <c r="Q385" i="35"/>
  <c r="AF80" i="54"/>
  <c r="AH86" i="54"/>
  <c r="AH30" i="54"/>
  <c r="AI58" i="54"/>
  <c r="W11" i="13"/>
  <c r="AG35" i="27"/>
  <c r="AF50" i="54"/>
  <c r="AF106" i="54"/>
  <c r="AG78" i="54"/>
  <c r="W43" i="12"/>
  <c r="AC110" i="54"/>
  <c r="AA15" i="24"/>
  <c r="AS177" i="27"/>
  <c r="AH88" i="54"/>
  <c r="AH39" i="21"/>
  <c r="AI67" i="21"/>
  <c r="AH95" i="21"/>
  <c r="AH12" i="54"/>
  <c r="AG25" i="54"/>
  <c r="AG52" i="21"/>
  <c r="AH80" i="21"/>
  <c r="K44" i="13"/>
  <c r="K40" i="13"/>
  <c r="Q300" i="35"/>
  <c r="Q301" i="35"/>
  <c r="Q80" i="35"/>
  <c r="Q304" i="35"/>
  <c r="AJ52" i="44"/>
  <c r="AH23" i="55"/>
  <c r="AH49" i="55"/>
  <c r="AH75" i="55"/>
  <c r="AH101" i="55"/>
  <c r="AH23" i="21"/>
  <c r="AJ100" i="54"/>
  <c r="AL49" i="54"/>
  <c r="AM77" i="54"/>
  <c r="AL105" i="54"/>
  <c r="AE87" i="21"/>
  <c r="AH40" i="44"/>
  <c r="AF11" i="55"/>
  <c r="AF37" i="55"/>
  <c r="AF63" i="55"/>
  <c r="AF11" i="21"/>
  <c r="V3" i="13"/>
  <c r="V6" i="13"/>
  <c r="U6" i="13"/>
  <c r="AC54" i="54"/>
  <c r="AA12" i="25"/>
  <c r="AA8" i="25"/>
  <c r="AA4" i="25"/>
  <c r="AA16" i="25"/>
  <c r="Z64" i="11"/>
  <c r="Z10" i="11"/>
  <c r="AH43" i="44"/>
  <c r="AF14" i="21"/>
  <c r="AF14" i="55"/>
  <c r="AF40" i="55"/>
  <c r="AF66" i="55"/>
  <c r="AF108" i="21"/>
  <c r="AB41" i="11"/>
  <c r="AG136" i="32"/>
  <c r="AD54" i="21"/>
  <c r="AB6" i="25"/>
  <c r="AB5" i="25"/>
  <c r="AI21" i="55"/>
  <c r="AI47" i="55"/>
  <c r="AI73" i="55"/>
  <c r="AI99" i="55"/>
  <c r="AI21" i="21"/>
  <c r="AK50" i="44"/>
  <c r="AE106" i="54"/>
  <c r="U102" i="32"/>
  <c r="AK5" i="21"/>
  <c r="AK5" i="55"/>
  <c r="AK31" i="55"/>
  <c r="AK57" i="55"/>
  <c r="AK83" i="55"/>
  <c r="AM34" i="44"/>
  <c r="C42" i="15"/>
  <c r="C40" i="15"/>
  <c r="Y40" i="11"/>
  <c r="AL61" i="21"/>
  <c r="AK6" i="54"/>
  <c r="AK33" i="21"/>
  <c r="AK89" i="21"/>
  <c r="AE96" i="54"/>
  <c r="AD41" i="54"/>
  <c r="AD97" i="54"/>
  <c r="AE69" i="54"/>
  <c r="AM81" i="54"/>
  <c r="AF181" i="34"/>
  <c r="AF179" i="34"/>
  <c r="AF180" i="34"/>
  <c r="AF182" i="34"/>
  <c r="AG178" i="34"/>
  <c r="Q43" i="34"/>
  <c r="Q41" i="34"/>
  <c r="Q42" i="34"/>
  <c r="Q44" i="34"/>
  <c r="R40" i="34"/>
  <c r="AJ138" i="32"/>
  <c r="AE43" i="11"/>
  <c r="L20" i="34"/>
  <c r="L237" i="34"/>
  <c r="K51" i="12"/>
  <c r="L18" i="34"/>
  <c r="L234" i="34"/>
  <c r="L19" i="24"/>
  <c r="L11" i="24"/>
  <c r="AL18" i="55"/>
  <c r="AL44" i="55"/>
  <c r="AL70" i="55"/>
  <c r="AN47" i="44"/>
  <c r="AL18" i="21"/>
  <c r="R344" i="35"/>
  <c r="R345" i="35"/>
  <c r="R348" i="35"/>
  <c r="R188" i="35"/>
  <c r="BC97" i="54"/>
  <c r="BC110" i="54"/>
  <c r="AB110" i="54"/>
  <c r="Z15" i="24"/>
  <c r="P17" i="13"/>
  <c r="AA96" i="27"/>
  <c r="AA199" i="27"/>
  <c r="AB95" i="27"/>
  <c r="AK128" i="32"/>
  <c r="AF33" i="11"/>
  <c r="O10" i="13"/>
  <c r="O8" i="13"/>
  <c r="O20" i="13"/>
  <c r="O27" i="13"/>
  <c r="O66" i="11"/>
  <c r="AK44" i="54"/>
  <c r="AL72" i="54"/>
  <c r="AK100" i="54"/>
  <c r="R106" i="35"/>
  <c r="S101" i="35"/>
  <c r="AA9" i="13"/>
  <c r="AJ32" i="21"/>
  <c r="AJ88" i="21"/>
  <c r="AK60" i="21"/>
  <c r="AJ5" i="54"/>
  <c r="Q17" i="25"/>
  <c r="Q18" i="25"/>
  <c r="R22" i="25"/>
  <c r="R40" i="25"/>
  <c r="R17" i="24"/>
  <c r="Q19" i="25"/>
  <c r="AH91" i="55"/>
  <c r="AL96" i="55"/>
  <c r="AL84" i="55"/>
  <c r="T13" i="17"/>
  <c r="AO46" i="44"/>
  <c r="AM17" i="55"/>
  <c r="AM43" i="55"/>
  <c r="AM69" i="55"/>
  <c r="AM95" i="55"/>
  <c r="AM17" i="21"/>
  <c r="AJ17" i="35"/>
  <c r="AF40" i="54"/>
  <c r="AF96" i="54"/>
  <c r="AG68" i="54"/>
  <c r="AJ37" i="54"/>
  <c r="AJ93" i="54"/>
  <c r="AD18" i="17"/>
  <c r="Z9" i="58"/>
  <c r="AE71" i="35"/>
  <c r="AF31" i="21"/>
  <c r="AF87" i="21"/>
  <c r="AG59" i="21"/>
  <c r="AF4" i="54"/>
  <c r="AQ49" i="44"/>
  <c r="AO20" i="55"/>
  <c r="AO46" i="55"/>
  <c r="AO72" i="55"/>
  <c r="AO20" i="21"/>
  <c r="AH63" i="54"/>
  <c r="AH91" i="54"/>
  <c r="AC112" i="27"/>
  <c r="AB195" i="27"/>
  <c r="AA78" i="11"/>
  <c r="R298" i="35"/>
  <c r="R77" i="35"/>
  <c r="R297" i="35"/>
  <c r="R75" i="35"/>
  <c r="R76" i="35"/>
  <c r="R78" i="35"/>
  <c r="R299" i="35"/>
  <c r="AL10" i="21"/>
  <c r="AL10" i="55"/>
  <c r="AL36" i="55"/>
  <c r="AL62" i="55"/>
  <c r="AL88" i="55"/>
  <c r="AN39" i="44"/>
  <c r="AE55" i="32"/>
  <c r="AD140" i="32"/>
  <c r="AD72" i="32"/>
  <c r="P15" i="11"/>
  <c r="P14" i="11"/>
  <c r="R36" i="25"/>
  <c r="P67" i="11"/>
  <c r="AE31" i="54"/>
  <c r="AI61" i="34"/>
  <c r="AE41" i="21"/>
  <c r="AE97" i="21"/>
  <c r="AE14" i="54"/>
  <c r="C74" i="15"/>
  <c r="C73" i="15"/>
  <c r="Y77" i="11"/>
  <c r="R278" i="35"/>
  <c r="R279" i="35"/>
  <c r="R26" i="35"/>
  <c r="R282" i="35"/>
  <c r="AF66" i="34"/>
  <c r="AF64" i="34"/>
  <c r="AF65" i="34"/>
  <c r="AF67" i="34"/>
  <c r="AG63" i="34"/>
  <c r="AJ53" i="32"/>
  <c r="AI131" i="32"/>
  <c r="AK53" i="44"/>
  <c r="AI24" i="55"/>
  <c r="AI50" i="55"/>
  <c r="AI76" i="55"/>
  <c r="AI102" i="55"/>
  <c r="AI24" i="21"/>
  <c r="AG46" i="54"/>
  <c r="AH74" i="54"/>
  <c r="AG102" i="54"/>
  <c r="X5" i="13"/>
  <c r="X35" i="12"/>
  <c r="P388" i="35"/>
  <c r="P389" i="35"/>
  <c r="P323" i="35"/>
  <c r="AL44" i="21"/>
  <c r="AL100" i="21"/>
  <c r="AL17" i="54"/>
  <c r="AI3" i="54"/>
  <c r="AI30" i="21"/>
  <c r="AI86" i="21"/>
  <c r="J76" i="11"/>
  <c r="K240" i="34"/>
  <c r="X23" i="11"/>
  <c r="X22" i="11"/>
  <c r="Y5" i="12"/>
  <c r="X7" i="12"/>
  <c r="X3" i="12"/>
  <c r="X11" i="37"/>
  <c r="X9" i="37"/>
  <c r="X11" i="12"/>
  <c r="AB205" i="27"/>
  <c r="AC183" i="27"/>
  <c r="AG95" i="54"/>
  <c r="AG39" i="54"/>
  <c r="AH67" i="54"/>
  <c r="AK101" i="21"/>
  <c r="AK45" i="21"/>
  <c r="AL73" i="21"/>
  <c r="AK18" i="54"/>
  <c r="Z97" i="27"/>
  <c r="AA97" i="27"/>
  <c r="AD34" i="11"/>
  <c r="AD32" i="11"/>
  <c r="AI129" i="32"/>
  <c r="X44" i="11"/>
  <c r="X39" i="11"/>
  <c r="AD66" i="54"/>
  <c r="AN22" i="55"/>
  <c r="AN48" i="55"/>
  <c r="AN74" i="55"/>
  <c r="AP51" i="44"/>
  <c r="AN22" i="21"/>
  <c r="AD54" i="54"/>
  <c r="AB12" i="25"/>
  <c r="AB8" i="25"/>
  <c r="AG48" i="54"/>
  <c r="AH76" i="54"/>
  <c r="AG104" i="54"/>
  <c r="AT82" i="11"/>
  <c r="AS41" i="13"/>
  <c r="AN26" i="54"/>
  <c r="AN53" i="21"/>
  <c r="AO81" i="21"/>
  <c r="BD26" i="21"/>
  <c r="AN47" i="21"/>
  <c r="AN103" i="21"/>
  <c r="BD103" i="21"/>
  <c r="AN20" i="54"/>
  <c r="AO75" i="21"/>
  <c r="BD20" i="21"/>
  <c r="Z14" i="13"/>
  <c r="C10" i="15"/>
  <c r="AI78" i="33"/>
  <c r="AH92" i="33"/>
  <c r="AF16" i="24"/>
  <c r="C9" i="18"/>
  <c r="S29" i="25"/>
  <c r="AK10" i="54"/>
  <c r="AK37" i="21"/>
  <c r="AK93" i="21"/>
  <c r="AL65" i="21"/>
  <c r="Y45" i="11"/>
  <c r="AC145" i="32"/>
  <c r="Y37" i="12"/>
  <c r="C37" i="16"/>
  <c r="N8" i="13"/>
  <c r="N20" i="13"/>
  <c r="N27" i="13"/>
  <c r="R287" i="35"/>
  <c r="R286" i="35"/>
  <c r="R50" i="35"/>
  <c r="R48" i="35"/>
  <c r="R49" i="35"/>
  <c r="R51" i="35"/>
  <c r="R288" i="35"/>
  <c r="AF59" i="21"/>
  <c r="AH102" i="21"/>
  <c r="AH19" i="54"/>
  <c r="AH46" i="21"/>
  <c r="AI74" i="21"/>
  <c r="AE38" i="21"/>
  <c r="AE94" i="21"/>
  <c r="AF66" i="21"/>
  <c r="AE11" i="54"/>
  <c r="AG96" i="21"/>
  <c r="AG13" i="54"/>
  <c r="AG40" i="21"/>
  <c r="AH68" i="21"/>
  <c r="Z41" i="12"/>
  <c r="AA198" i="27"/>
  <c r="Z42" i="11"/>
  <c r="Z40" i="11"/>
  <c r="AM47" i="54"/>
  <c r="AM103" i="54"/>
  <c r="AN75" i="54"/>
  <c r="BD75" i="54"/>
  <c r="J29" i="24"/>
  <c r="J33" i="24"/>
  <c r="S103" i="32"/>
  <c r="S95" i="32"/>
  <c r="S148" i="32"/>
  <c r="O9" i="36"/>
  <c r="Q378" i="35"/>
  <c r="AH21" i="54"/>
  <c r="AH48" i="21"/>
  <c r="AI76" i="21"/>
  <c r="AH104" i="21"/>
  <c r="AL37" i="44"/>
  <c r="AJ8" i="21"/>
  <c r="AJ8" i="55"/>
  <c r="AJ34" i="55"/>
  <c r="AJ60" i="55"/>
  <c r="AJ86" i="55"/>
  <c r="Y4" i="13"/>
  <c r="C4" i="18"/>
  <c r="Y20" i="37"/>
  <c r="Y39" i="12"/>
  <c r="C41" i="16"/>
  <c r="C39" i="16"/>
  <c r="E21" i="50"/>
  <c r="AI24" i="59"/>
  <c r="AH15" i="28"/>
  <c r="AH2" i="12"/>
  <c r="AI191" i="27"/>
  <c r="AI16" i="35"/>
  <c r="AK26" i="33"/>
  <c r="AK72" i="33"/>
  <c r="AI15" i="27"/>
  <c r="AH55" i="11"/>
  <c r="AI259" i="35"/>
  <c r="AI175" i="34"/>
  <c r="AK85" i="54"/>
  <c r="AN24" i="31"/>
  <c r="AL28" i="32"/>
  <c r="AL52" i="32"/>
  <c r="AI2" i="24"/>
  <c r="AM11" i="17"/>
  <c r="AI7" i="59"/>
  <c r="AN90" i="31"/>
  <c r="AL4" i="32"/>
  <c r="AL76" i="32"/>
  <c r="AL100" i="32"/>
  <c r="AI77" i="27"/>
  <c r="AK57" i="21"/>
  <c r="AI3" i="25"/>
  <c r="AK49" i="33"/>
  <c r="AI14" i="34"/>
  <c r="AI129" i="34"/>
  <c r="AI151" i="35"/>
  <c r="AI152" i="34"/>
  <c r="AK85" i="21"/>
  <c r="AI43" i="35"/>
  <c r="AN68" i="31"/>
  <c r="AI124" i="35"/>
  <c r="AI6" i="58"/>
  <c r="AK2" i="21"/>
  <c r="AI39" i="25"/>
  <c r="AI2" i="11"/>
  <c r="AH33" i="28"/>
  <c r="AH7" i="36"/>
  <c r="AI25" i="25"/>
  <c r="AI221" i="34"/>
  <c r="AH52" i="28"/>
  <c r="AI232" i="35"/>
  <c r="AK57" i="54"/>
  <c r="AI15" i="25"/>
  <c r="AL3" i="44"/>
  <c r="AL31" i="44"/>
  <c r="AL123" i="32"/>
  <c r="AI60" i="34"/>
  <c r="AH7" i="37"/>
  <c r="AI70" i="35"/>
  <c r="AI83" i="34"/>
  <c r="AI106" i="34"/>
  <c r="AI35" i="25"/>
  <c r="AI198" i="34"/>
  <c r="AI205" i="35"/>
  <c r="AK4" i="33"/>
  <c r="AI178" i="35"/>
  <c r="AI97" i="35"/>
  <c r="AI37" i="34"/>
  <c r="AK29" i="54"/>
  <c r="AK2" i="54"/>
  <c r="AK2" i="55"/>
  <c r="AN46" i="31"/>
  <c r="AK29" i="21"/>
  <c r="AN2" i="31"/>
  <c r="AJ80" i="55"/>
  <c r="AJ28" i="55"/>
  <c r="AJ54" i="55"/>
  <c r="S52" i="35"/>
  <c r="S289" i="35"/>
  <c r="S47" i="35"/>
  <c r="R52" i="35"/>
  <c r="R43" i="34"/>
  <c r="R41" i="34"/>
  <c r="R42" i="34"/>
  <c r="R44" i="34"/>
  <c r="S40" i="34"/>
  <c r="S25" i="35"/>
  <c r="T20" i="35"/>
  <c r="AF158" i="34"/>
  <c r="AF156" i="34"/>
  <c r="AF157" i="34"/>
  <c r="AF159" i="34"/>
  <c r="AG155" i="34"/>
  <c r="AE31" i="59"/>
  <c r="AC79" i="11"/>
  <c r="AC47" i="12"/>
  <c r="AD33" i="59"/>
  <c r="AG181" i="34"/>
  <c r="AG179" i="34"/>
  <c r="AG180" i="34"/>
  <c r="AG182" i="34"/>
  <c r="AH178" i="34"/>
  <c r="AB12" i="13"/>
  <c r="AB61" i="11"/>
  <c r="AG89" i="34"/>
  <c r="AG87" i="34"/>
  <c r="AG88" i="34"/>
  <c r="AG90" i="34"/>
  <c r="AH86" i="34"/>
  <c r="AP104" i="55"/>
  <c r="AM88" i="55"/>
  <c r="AN95" i="55"/>
  <c r="AJ102" i="55"/>
  <c r="AD110" i="54"/>
  <c r="AB15" i="24"/>
  <c r="AF204" i="34"/>
  <c r="AF202" i="34"/>
  <c r="AF203" i="34"/>
  <c r="AF205" i="34"/>
  <c r="AG201" i="34"/>
  <c r="AG135" i="34"/>
  <c r="AG133" i="34"/>
  <c r="AG134" i="34"/>
  <c r="AG136" i="34"/>
  <c r="AH132" i="34"/>
  <c r="AG64" i="34"/>
  <c r="AG65" i="34"/>
  <c r="AG67" i="34"/>
  <c r="AH63" i="34"/>
  <c r="AG66" i="34"/>
  <c r="Y31" i="13"/>
  <c r="C31" i="18"/>
  <c r="AP20" i="55"/>
  <c r="AP46" i="55"/>
  <c r="AP72" i="55"/>
  <c r="AP20" i="21"/>
  <c r="AR49" i="44"/>
  <c r="AK17" i="35"/>
  <c r="AJ32" i="54"/>
  <c r="AK60" i="54"/>
  <c r="AK138" i="32"/>
  <c r="AF43" i="11"/>
  <c r="V78" i="32"/>
  <c r="AA15" i="13"/>
  <c r="AP26" i="55"/>
  <c r="AP52" i="55"/>
  <c r="AP78" i="55"/>
  <c r="AR55" i="44"/>
  <c r="AP26" i="21"/>
  <c r="R79" i="35"/>
  <c r="S74" i="35"/>
  <c r="AF71" i="35"/>
  <c r="AK65" i="54"/>
  <c r="AM17" i="54"/>
  <c r="AM44" i="21"/>
  <c r="AN72" i="21"/>
  <c r="BD72" i="21"/>
  <c r="R17" i="25"/>
  <c r="R18" i="25"/>
  <c r="S22" i="25"/>
  <c r="S40" i="25"/>
  <c r="S17" i="24"/>
  <c r="R19" i="25"/>
  <c r="AK32" i="21"/>
  <c r="AL60" i="21"/>
  <c r="AK88" i="21"/>
  <c r="AK5" i="54"/>
  <c r="AJ33" i="44"/>
  <c r="AH4" i="21"/>
  <c r="AH4" i="55"/>
  <c r="AH30" i="55"/>
  <c r="AH56" i="55"/>
  <c r="AH82" i="55"/>
  <c r="AJ60" i="54"/>
  <c r="AI84" i="34"/>
  <c r="AD180" i="27"/>
  <c r="AC202" i="27"/>
  <c r="AN81" i="54"/>
  <c r="BD81" i="54"/>
  <c r="T364" i="35"/>
  <c r="T363" i="35"/>
  <c r="T237" i="35"/>
  <c r="T238" i="35"/>
  <c r="T240" i="35"/>
  <c r="T365" i="35"/>
  <c r="T239" i="35"/>
  <c r="S187" i="35"/>
  <c r="T182" i="35"/>
  <c r="AI81" i="55"/>
  <c r="AI13" i="55"/>
  <c r="AI39" i="55"/>
  <c r="AI65" i="55"/>
  <c r="AI91" i="55"/>
  <c r="AK42" i="44"/>
  <c r="AI13" i="21"/>
  <c r="AI80" i="21"/>
  <c r="AH25" i="54"/>
  <c r="AH52" i="21"/>
  <c r="AH108" i="21"/>
  <c r="Z77" i="11"/>
  <c r="Z31" i="13"/>
  <c r="AZ54" i="32"/>
  <c r="Y23" i="11"/>
  <c r="C6" i="16"/>
  <c r="Z5" i="12"/>
  <c r="Y11" i="12"/>
  <c r="Y7" i="12"/>
  <c r="Y3" i="12"/>
  <c r="Y11" i="37"/>
  <c r="AM32" i="44"/>
  <c r="AK3" i="55"/>
  <c r="AK29" i="55"/>
  <c r="AK55" i="55"/>
  <c r="AK3" i="21"/>
  <c r="Q322" i="35"/>
  <c r="Q134" i="35"/>
  <c r="Q326" i="35"/>
  <c r="Q392" i="35"/>
  <c r="Q18" i="24"/>
  <c r="V354" i="35"/>
  <c r="V210" i="35"/>
  <c r="V211" i="35"/>
  <c r="V213" i="35"/>
  <c r="V212" i="35"/>
  <c r="V352" i="35"/>
  <c r="V353" i="35"/>
  <c r="AJ24" i="59"/>
  <c r="AJ97" i="35"/>
  <c r="AI55" i="11"/>
  <c r="AJ35" i="25"/>
  <c r="AJ232" i="35"/>
  <c r="AI52" i="28"/>
  <c r="AJ16" i="35"/>
  <c r="AL29" i="21"/>
  <c r="AO90" i="31"/>
  <c r="AJ39" i="25"/>
  <c r="AJ15" i="27"/>
  <c r="AJ70" i="35"/>
  <c r="AJ152" i="34"/>
  <c r="AJ60" i="34"/>
  <c r="AI33" i="28"/>
  <c r="AJ198" i="34"/>
  <c r="AJ175" i="34"/>
  <c r="AJ7" i="59"/>
  <c r="AO2" i="31"/>
  <c r="AJ25" i="25"/>
  <c r="AL72" i="33"/>
  <c r="AO24" i="31"/>
  <c r="AJ221" i="34"/>
  <c r="AJ3" i="25"/>
  <c r="AL4" i="33"/>
  <c r="AL85" i="54"/>
  <c r="AO46" i="31"/>
  <c r="AM4" i="32"/>
  <c r="AM76" i="32"/>
  <c r="AM100" i="32"/>
  <c r="AL2" i="21"/>
  <c r="AJ2" i="24"/>
  <c r="AN11" i="17"/>
  <c r="AJ77" i="27"/>
  <c r="AL49" i="33"/>
  <c r="AI7" i="37"/>
  <c r="AJ191" i="27"/>
  <c r="AJ6" i="58"/>
  <c r="AL57" i="21"/>
  <c r="AO68" i="31"/>
  <c r="AL85" i="21"/>
  <c r="AM3" i="44"/>
  <c r="AM31" i="44"/>
  <c r="AJ205" i="35"/>
  <c r="AM28" i="32"/>
  <c r="AM52" i="32"/>
  <c r="AI7" i="36"/>
  <c r="AM123" i="32"/>
  <c r="AJ43" i="35"/>
  <c r="AJ83" i="34"/>
  <c r="AJ106" i="34"/>
  <c r="AL2" i="54"/>
  <c r="AL2" i="55"/>
  <c r="AJ2" i="11"/>
  <c r="AJ178" i="35"/>
  <c r="AJ129" i="34"/>
  <c r="AI2" i="12"/>
  <c r="AL57" i="54"/>
  <c r="AJ124" i="35"/>
  <c r="AJ14" i="34"/>
  <c r="AJ259" i="35"/>
  <c r="AL29" i="54"/>
  <c r="AI15" i="28"/>
  <c r="AJ151" i="35"/>
  <c r="AJ37" i="34"/>
  <c r="AJ15" i="25"/>
  <c r="AL26" i="33"/>
  <c r="AJ35" i="21"/>
  <c r="AJ91" i="21"/>
  <c r="AK63" i="21"/>
  <c r="AJ8" i="54"/>
  <c r="AH48" i="54"/>
  <c r="AI76" i="54"/>
  <c r="AH104" i="54"/>
  <c r="AE38" i="54"/>
  <c r="AE94" i="54"/>
  <c r="AF82" i="21"/>
  <c r="AC9" i="11"/>
  <c r="C45" i="15"/>
  <c r="C44" i="15"/>
  <c r="Y44" i="11"/>
  <c r="AK37" i="54"/>
  <c r="AL65" i="54"/>
  <c r="AK93" i="54"/>
  <c r="AN109" i="21"/>
  <c r="BD109" i="21"/>
  <c r="AO22" i="55"/>
  <c r="AO48" i="55"/>
  <c r="AO74" i="55"/>
  <c r="AO100" i="55"/>
  <c r="AQ51" i="44"/>
  <c r="AO22" i="21"/>
  <c r="AJ129" i="32"/>
  <c r="AE34" i="11"/>
  <c r="AE32" i="11"/>
  <c r="AA12" i="11"/>
  <c r="AA11" i="11"/>
  <c r="AA65" i="11"/>
  <c r="AI30" i="54"/>
  <c r="AM72" i="21"/>
  <c r="AF69" i="21"/>
  <c r="AE27" i="54"/>
  <c r="AB9" i="12"/>
  <c r="S36" i="25"/>
  <c r="Q67" i="11"/>
  <c r="Q15" i="11"/>
  <c r="Q14" i="11"/>
  <c r="AF55" i="32"/>
  <c r="AE140" i="32"/>
  <c r="AE72" i="32"/>
  <c r="AD112" i="27"/>
  <c r="AC195" i="27"/>
  <c r="AO103" i="21"/>
  <c r="AO20" i="54"/>
  <c r="AO47" i="21"/>
  <c r="AP75" i="21"/>
  <c r="AM18" i="21"/>
  <c r="AM18" i="55"/>
  <c r="AM44" i="55"/>
  <c r="AM70" i="55"/>
  <c r="AO47" i="44"/>
  <c r="K34" i="13"/>
  <c r="K49" i="12"/>
  <c r="K54" i="12"/>
  <c r="C39" i="15"/>
  <c r="AL50" i="44"/>
  <c r="AJ21" i="55"/>
  <c r="AJ47" i="55"/>
  <c r="AJ73" i="55"/>
  <c r="AJ99" i="55"/>
  <c r="AJ21" i="21"/>
  <c r="AB4" i="25"/>
  <c r="AB16" i="25"/>
  <c r="AF94" i="21"/>
  <c r="AF11" i="54"/>
  <c r="AG66" i="21"/>
  <c r="AF38" i="21"/>
  <c r="AE110" i="21"/>
  <c r="AC4" i="24"/>
  <c r="AK52" i="44"/>
  <c r="AI23" i="55"/>
  <c r="AI49" i="55"/>
  <c r="AI75" i="55"/>
  <c r="AI101" i="55"/>
  <c r="AI23" i="21"/>
  <c r="AG52" i="54"/>
  <c r="AH80" i="54"/>
  <c r="AH39" i="54"/>
  <c r="AH95" i="54"/>
  <c r="AI67" i="54"/>
  <c r="AL124" i="32"/>
  <c r="AG29" i="11"/>
  <c r="AG28" i="11"/>
  <c r="AH199" i="34"/>
  <c r="AF108" i="54"/>
  <c r="AA10" i="11"/>
  <c r="AA64" i="11"/>
  <c r="AM73" i="33"/>
  <c r="AG57" i="32"/>
  <c r="AF142" i="32"/>
  <c r="AB47" i="11"/>
  <c r="AO35" i="44"/>
  <c r="AM6" i="21"/>
  <c r="AM6" i="55"/>
  <c r="AM32" i="55"/>
  <c r="AM58" i="55"/>
  <c r="AM84" i="55"/>
  <c r="AD157" i="27"/>
  <c r="AC158" i="27"/>
  <c r="AC159" i="27"/>
  <c r="AC197" i="27"/>
  <c r="AL48" i="44"/>
  <c r="AJ19" i="21"/>
  <c r="AJ19" i="55"/>
  <c r="AJ45" i="55"/>
  <c r="AJ71" i="55"/>
  <c r="AJ97" i="55"/>
  <c r="AE54" i="21"/>
  <c r="AC6" i="25"/>
  <c r="AC5" i="25"/>
  <c r="AG50" i="54"/>
  <c r="AG106" i="54"/>
  <c r="AK54" i="44"/>
  <c r="AI25" i="55"/>
  <c r="AI51" i="55"/>
  <c r="AI77" i="55"/>
  <c r="AI103" i="55"/>
  <c r="AI25" i="21"/>
  <c r="AI39" i="21"/>
  <c r="AI12" i="54"/>
  <c r="AJ67" i="21"/>
  <c r="AI95" i="21"/>
  <c r="X11" i="13"/>
  <c r="AJ56" i="32"/>
  <c r="AI132" i="32"/>
  <c r="AE37" i="11"/>
  <c r="AK77" i="32"/>
  <c r="T79" i="32"/>
  <c r="S119" i="32"/>
  <c r="AI74" i="54"/>
  <c r="AH46" i="54"/>
  <c r="AH102" i="54"/>
  <c r="T27" i="25"/>
  <c r="T28" i="25"/>
  <c r="V32" i="25"/>
  <c r="T29" i="25"/>
  <c r="AN47" i="54"/>
  <c r="BD47" i="54"/>
  <c r="AO75" i="54"/>
  <c r="AN103" i="54"/>
  <c r="BD103" i="54"/>
  <c r="BD20" i="54"/>
  <c r="AN53" i="54"/>
  <c r="BD53" i="54"/>
  <c r="AO81" i="54"/>
  <c r="BD26" i="54"/>
  <c r="AD82" i="54"/>
  <c r="AA62" i="11"/>
  <c r="J30" i="13"/>
  <c r="J29" i="13"/>
  <c r="J46" i="13"/>
  <c r="J50" i="13"/>
  <c r="J51" i="13"/>
  <c r="J75" i="11"/>
  <c r="AL44" i="54"/>
  <c r="AL100" i="54"/>
  <c r="AE36" i="11"/>
  <c r="AE54" i="54"/>
  <c r="AC12" i="25"/>
  <c r="AC8" i="25"/>
  <c r="AF31" i="54"/>
  <c r="AF27" i="54"/>
  <c r="AC9" i="12"/>
  <c r="R311" i="35"/>
  <c r="R312" i="35"/>
  <c r="R107" i="35"/>
  <c r="R315" i="35"/>
  <c r="AC95" i="27"/>
  <c r="AB96" i="27"/>
  <c r="AB199" i="27"/>
  <c r="AF14" i="54"/>
  <c r="AF41" i="21"/>
  <c r="AG69" i="21"/>
  <c r="AG82" i="21"/>
  <c r="AD9" i="11"/>
  <c r="AI40" i="44"/>
  <c r="AG11" i="55"/>
  <c r="AG37" i="55"/>
  <c r="AG63" i="55"/>
  <c r="AG11" i="21"/>
  <c r="AG27" i="21"/>
  <c r="AD4" i="12"/>
  <c r="AH50" i="21"/>
  <c r="AI78" i="21"/>
  <c r="AH106" i="21"/>
  <c r="AH23" i="54"/>
  <c r="AG87" i="21"/>
  <c r="AG4" i="54"/>
  <c r="AH59" i="21"/>
  <c r="AG31" i="21"/>
  <c r="AM49" i="54"/>
  <c r="AN77" i="54"/>
  <c r="BD77" i="54"/>
  <c r="AM105" i="54"/>
  <c r="AH112" i="34"/>
  <c r="AH110" i="34"/>
  <c r="AH111" i="34"/>
  <c r="AH113" i="34"/>
  <c r="AI109" i="34"/>
  <c r="AI35" i="54"/>
  <c r="AJ63" i="54"/>
  <c r="S366" i="35"/>
  <c r="S367" i="35"/>
  <c r="S242" i="35"/>
  <c r="S370" i="35"/>
  <c r="AF12" i="17"/>
  <c r="AI153" i="34"/>
  <c r="AH107" i="54"/>
  <c r="AH51" i="54"/>
  <c r="AI79" i="54"/>
  <c r="Z15" i="13"/>
  <c r="Y15" i="13"/>
  <c r="C15" i="18"/>
  <c r="AL33" i="21"/>
  <c r="AM61" i="21"/>
  <c r="AL89" i="21"/>
  <c r="AL6" i="54"/>
  <c r="AA41" i="12"/>
  <c r="AB198" i="27"/>
  <c r="AA42" i="11"/>
  <c r="AA40" i="11"/>
  <c r="AA24" i="13"/>
  <c r="AA23" i="13"/>
  <c r="AA22" i="13"/>
  <c r="AH13" i="54"/>
  <c r="AH40" i="21"/>
  <c r="AH96" i="21"/>
  <c r="AI19" i="54"/>
  <c r="AI46" i="21"/>
  <c r="AJ74" i="21"/>
  <c r="AL41" i="44"/>
  <c r="AJ12" i="55"/>
  <c r="AJ38" i="55"/>
  <c r="AJ64" i="55"/>
  <c r="AJ90" i="55"/>
  <c r="AJ12" i="21"/>
  <c r="AB44" i="37"/>
  <c r="AB21" i="24"/>
  <c r="AC9" i="13"/>
  <c r="AB9" i="13"/>
  <c r="R321" i="35"/>
  <c r="R387" i="35"/>
  <c r="Q19" i="11"/>
  <c r="Q17" i="11"/>
  <c r="R320" i="35"/>
  <c r="R386" i="35"/>
  <c r="R131" i="35"/>
  <c r="R319" i="35"/>
  <c r="R129" i="35"/>
  <c r="R130" i="35"/>
  <c r="R132" i="35"/>
  <c r="AP98" i="55"/>
  <c r="U355" i="35"/>
  <c r="U356" i="35"/>
  <c r="U359" i="35"/>
  <c r="U215" i="35"/>
  <c r="AG89" i="55"/>
  <c r="BD100" i="55"/>
  <c r="R377" i="35"/>
  <c r="R269" i="35"/>
  <c r="R381" i="35"/>
  <c r="R333" i="35"/>
  <c r="R334" i="35"/>
  <c r="R337" i="35"/>
  <c r="R161" i="35"/>
  <c r="AJ3" i="45"/>
  <c r="AH2" i="13"/>
  <c r="AJ78" i="33"/>
  <c r="AI92" i="33"/>
  <c r="AG16" i="24"/>
  <c r="AN105" i="21"/>
  <c r="BD105" i="21"/>
  <c r="AO77" i="21"/>
  <c r="AN22" i="54"/>
  <c r="AN49" i="21"/>
  <c r="BD22" i="21"/>
  <c r="AK45" i="54"/>
  <c r="AL73" i="54"/>
  <c r="AD183" i="27"/>
  <c r="AC205" i="27"/>
  <c r="AL53" i="44"/>
  <c r="AJ24" i="55"/>
  <c r="AJ50" i="55"/>
  <c r="AJ76" i="55"/>
  <c r="AJ24" i="21"/>
  <c r="AK53" i="32"/>
  <c r="AJ131" i="32"/>
  <c r="AJ61" i="34"/>
  <c r="AF59" i="54"/>
  <c r="P10" i="13"/>
  <c r="P66" i="11"/>
  <c r="Z45" i="11"/>
  <c r="Z44" i="11"/>
  <c r="Z39" i="11"/>
  <c r="AD145" i="32"/>
  <c r="Z37" i="12"/>
  <c r="AL10" i="54"/>
  <c r="AL37" i="21"/>
  <c r="AM65" i="21"/>
  <c r="AA77" i="11"/>
  <c r="AA200" i="27"/>
  <c r="Z46" i="11"/>
  <c r="Z36" i="12"/>
  <c r="AL18" i="54"/>
  <c r="AL45" i="21"/>
  <c r="AL101" i="21"/>
  <c r="AM73" i="21"/>
  <c r="L19" i="34"/>
  <c r="L235" i="34"/>
  <c r="Y39" i="11"/>
  <c r="Z24" i="13"/>
  <c r="Y24" i="13"/>
  <c r="AG14" i="55"/>
  <c r="AG40" i="55"/>
  <c r="AG66" i="55"/>
  <c r="AG92" i="55"/>
  <c r="AI43" i="44"/>
  <c r="AG14" i="21"/>
  <c r="AG108" i="21"/>
  <c r="AH125" i="35"/>
  <c r="AK54" i="55"/>
  <c r="AK80" i="55"/>
  <c r="AK28" i="55"/>
  <c r="Y29" i="37"/>
  <c r="Y30" i="37"/>
  <c r="AY20" i="37"/>
  <c r="AK8" i="55"/>
  <c r="AK34" i="55"/>
  <c r="AK60" i="55"/>
  <c r="AK86" i="55"/>
  <c r="AM37" i="44"/>
  <c r="AK8" i="21"/>
  <c r="I5" i="11"/>
  <c r="I53" i="11"/>
  <c r="I58" i="11"/>
  <c r="I57" i="11"/>
  <c r="Z4" i="13"/>
  <c r="Z39" i="12"/>
  <c r="Z20" i="37"/>
  <c r="Z29" i="37"/>
  <c r="AG40" i="54"/>
  <c r="AH68" i="54"/>
  <c r="AU82" i="11"/>
  <c r="AT41" i="13"/>
  <c r="AD27" i="11"/>
  <c r="X43" i="12"/>
  <c r="K7" i="24"/>
  <c r="AJ58" i="21"/>
  <c r="AI24" i="54"/>
  <c r="AI51" i="21"/>
  <c r="AI107" i="21"/>
  <c r="AE41" i="54"/>
  <c r="AF69" i="54"/>
  <c r="AE87" i="54"/>
  <c r="AO39" i="44"/>
  <c r="AM10" i="21"/>
  <c r="AM10" i="55"/>
  <c r="AM36" i="55"/>
  <c r="AM62" i="55"/>
  <c r="AF27" i="21"/>
  <c r="AC4" i="12"/>
  <c r="AF54" i="21"/>
  <c r="AD6" i="25"/>
  <c r="AD5" i="25"/>
  <c r="AN17" i="55"/>
  <c r="AN43" i="55"/>
  <c r="AN69" i="55"/>
  <c r="AN17" i="21"/>
  <c r="AP46" i="44"/>
  <c r="AM96" i="55"/>
  <c r="S309" i="35"/>
  <c r="S104" i="35"/>
  <c r="S102" i="35"/>
  <c r="S103" i="35"/>
  <c r="S105" i="35"/>
  <c r="S310" i="35"/>
  <c r="S308" i="35"/>
  <c r="AG33" i="11"/>
  <c r="AL128" i="32"/>
  <c r="AK33" i="54"/>
  <c r="AK89" i="54"/>
  <c r="AL61" i="54"/>
  <c r="AL5" i="55"/>
  <c r="AL31" i="55"/>
  <c r="AL57" i="55"/>
  <c r="AL83" i="55"/>
  <c r="AN34" i="44"/>
  <c r="AL5" i="21"/>
  <c r="AI48" i="21"/>
  <c r="AI104" i="21"/>
  <c r="AI21" i="54"/>
  <c r="AC41" i="11"/>
  <c r="AH136" i="32"/>
  <c r="AT177" i="27"/>
  <c r="W3" i="13"/>
  <c r="W6" i="13"/>
  <c r="AH35" i="27"/>
  <c r="Y35" i="12"/>
  <c r="Y5" i="13"/>
  <c r="C5" i="18"/>
  <c r="C36" i="16"/>
  <c r="C35" i="16"/>
  <c r="E24" i="50"/>
  <c r="AH144" i="32"/>
  <c r="AG227" i="34"/>
  <c r="AG225" i="34"/>
  <c r="AG226" i="34"/>
  <c r="AG228" i="34"/>
  <c r="AH224" i="34"/>
  <c r="AI34" i="27"/>
  <c r="AJ33" i="27"/>
  <c r="AO53" i="21"/>
  <c r="AP81" i="21"/>
  <c r="AO109" i="21"/>
  <c r="AO26" i="54"/>
  <c r="AE18" i="17"/>
  <c r="AA9" i="58"/>
  <c r="AD93" i="55"/>
  <c r="AC105" i="55"/>
  <c r="Z6" i="12"/>
  <c r="AJ3" i="54"/>
  <c r="AJ30" i="21"/>
  <c r="S375" i="35"/>
  <c r="S374" i="35"/>
  <c r="S266" i="35"/>
  <c r="S264" i="35"/>
  <c r="S265" i="35"/>
  <c r="S267" i="35"/>
  <c r="S376" i="35"/>
  <c r="S330" i="35"/>
  <c r="S158" i="35"/>
  <c r="S332" i="35"/>
  <c r="S156" i="35"/>
  <c r="S157" i="35"/>
  <c r="S159" i="35"/>
  <c r="S331" i="35"/>
  <c r="S106" i="35"/>
  <c r="T101" i="35"/>
  <c r="AH135" i="34"/>
  <c r="AH133" i="34"/>
  <c r="AH134" i="34"/>
  <c r="AH136" i="34"/>
  <c r="AI132" i="34"/>
  <c r="AI112" i="34"/>
  <c r="AI110" i="34"/>
  <c r="AI111" i="34"/>
  <c r="AI113" i="34"/>
  <c r="AJ109" i="34"/>
  <c r="AJ103" i="55"/>
  <c r="AJ91" i="55"/>
  <c r="AK97" i="55"/>
  <c r="AG204" i="34"/>
  <c r="AG202" i="34"/>
  <c r="AG203" i="34"/>
  <c r="AG205" i="34"/>
  <c r="AH181" i="34"/>
  <c r="AH179" i="34"/>
  <c r="AH180" i="34"/>
  <c r="AH182" i="34"/>
  <c r="AI178" i="34"/>
  <c r="S268" i="35"/>
  <c r="T263" i="35"/>
  <c r="AK90" i="55"/>
  <c r="Y9" i="37"/>
  <c r="AY9" i="37"/>
  <c r="AY11" i="37"/>
  <c r="AH89" i="34"/>
  <c r="AH87" i="34"/>
  <c r="AH88" i="34"/>
  <c r="AH90" i="34"/>
  <c r="AI86" i="34"/>
  <c r="S160" i="35"/>
  <c r="T155" i="35"/>
  <c r="AN37" i="44"/>
  <c r="AL8" i="21"/>
  <c r="AL8" i="55"/>
  <c r="AL34" i="55"/>
  <c r="AL60" i="55"/>
  <c r="AL86" i="55"/>
  <c r="AF36" i="11"/>
  <c r="AE183" i="27"/>
  <c r="AD205" i="27"/>
  <c r="AI78" i="54"/>
  <c r="AH50" i="54"/>
  <c r="AK101" i="32"/>
  <c r="AM33" i="21"/>
  <c r="AM89" i="21"/>
  <c r="AM6" i="54"/>
  <c r="AM50" i="44"/>
  <c r="AK21" i="21"/>
  <c r="AK21" i="55"/>
  <c r="AK47" i="55"/>
  <c r="AK73" i="55"/>
  <c r="AK99" i="55"/>
  <c r="Q10" i="13"/>
  <c r="Q66" i="11"/>
  <c r="R300" i="35"/>
  <c r="R301" i="35"/>
  <c r="R304" i="35"/>
  <c r="R80" i="35"/>
  <c r="AP47" i="21"/>
  <c r="AP103" i="21"/>
  <c r="AP20" i="54"/>
  <c r="AK102" i="55"/>
  <c r="S43" i="34"/>
  <c r="S41" i="34"/>
  <c r="S42" i="34"/>
  <c r="S44" i="34"/>
  <c r="T40" i="34"/>
  <c r="AH225" i="34"/>
  <c r="AH226" i="34"/>
  <c r="AH228" i="34"/>
  <c r="AI224" i="34"/>
  <c r="AH227" i="34"/>
  <c r="AJ76" i="21"/>
  <c r="AM60" i="21"/>
  <c r="AL5" i="54"/>
  <c r="AL32" i="21"/>
  <c r="AL88" i="21"/>
  <c r="AO17" i="55"/>
  <c r="AO43" i="55"/>
  <c r="AO69" i="55"/>
  <c r="AO17" i="21"/>
  <c r="AQ46" i="44"/>
  <c r="AI51" i="54"/>
  <c r="AI107" i="54"/>
  <c r="AJ79" i="54"/>
  <c r="O15" i="17"/>
  <c r="O20" i="17"/>
  <c r="O23" i="17"/>
  <c r="P22" i="17"/>
  <c r="K3" i="24"/>
  <c r="J139" i="27"/>
  <c r="I91" i="11"/>
  <c r="I95" i="11"/>
  <c r="AL37" i="54"/>
  <c r="AM65" i="54"/>
  <c r="AK131" i="32"/>
  <c r="AL53" i="32"/>
  <c r="Q17" i="13"/>
  <c r="AJ39" i="21"/>
  <c r="AK67" i="21"/>
  <c r="AJ95" i="21"/>
  <c r="AJ12" i="54"/>
  <c r="AI46" i="54"/>
  <c r="AJ74" i="54"/>
  <c r="AI68" i="21"/>
  <c r="AA4" i="13"/>
  <c r="AA31" i="13"/>
  <c r="AA20" i="37"/>
  <c r="AA29" i="37"/>
  <c r="AA39" i="12"/>
  <c r="AG31" i="54"/>
  <c r="AH59" i="54"/>
  <c r="AB200" i="27"/>
  <c r="AA46" i="11"/>
  <c r="AA36" i="12"/>
  <c r="AM72" i="54"/>
  <c r="AB97" i="27"/>
  <c r="AC97" i="27"/>
  <c r="AJ46" i="21"/>
  <c r="AJ102" i="21"/>
  <c r="AJ19" i="54"/>
  <c r="AE157" i="27"/>
  <c r="AD158" i="27"/>
  <c r="AD159" i="27"/>
  <c r="AD197" i="27"/>
  <c r="AP35" i="44"/>
  <c r="AN6" i="21"/>
  <c r="AN6" i="55"/>
  <c r="AN32" i="55"/>
  <c r="AN58" i="55"/>
  <c r="AN84" i="55"/>
  <c r="AG66" i="54"/>
  <c r="AF38" i="54"/>
  <c r="AF94" i="54"/>
  <c r="AA45" i="11"/>
  <c r="AE145" i="32"/>
  <c r="AA37" i="12"/>
  <c r="R67" i="11"/>
  <c r="R15" i="11"/>
  <c r="R14" i="11"/>
  <c r="AI86" i="54"/>
  <c r="AD9" i="13"/>
  <c r="AK3" i="45"/>
  <c r="AI2" i="13"/>
  <c r="Q388" i="35"/>
  <c r="Q389" i="35"/>
  <c r="Q323" i="35"/>
  <c r="Y22" i="11"/>
  <c r="C23" i="15"/>
  <c r="C22" i="15"/>
  <c r="AJ81" i="55"/>
  <c r="AG43" i="11"/>
  <c r="AL138" i="32"/>
  <c r="AD79" i="11"/>
  <c r="AD47" i="12"/>
  <c r="AE33" i="59"/>
  <c r="AF31" i="59"/>
  <c r="AJ86" i="21"/>
  <c r="AU177" i="27"/>
  <c r="AM5" i="21"/>
  <c r="AM5" i="55"/>
  <c r="AM31" i="55"/>
  <c r="AM57" i="55"/>
  <c r="AM83" i="55"/>
  <c r="AO34" i="44"/>
  <c r="AE97" i="54"/>
  <c r="AJ79" i="21"/>
  <c r="AJ107" i="21"/>
  <c r="AG96" i="54"/>
  <c r="AL93" i="21"/>
  <c r="P8" i="13"/>
  <c r="P20" i="13"/>
  <c r="P27" i="13"/>
  <c r="AK61" i="34"/>
  <c r="AK79" i="21"/>
  <c r="AJ24" i="54"/>
  <c r="AJ51" i="21"/>
  <c r="AK101" i="54"/>
  <c r="R378" i="35"/>
  <c r="R385" i="35"/>
  <c r="AF18" i="17"/>
  <c r="AB9" i="58"/>
  <c r="AI102" i="21"/>
  <c r="AH40" i="54"/>
  <c r="AI68" i="54"/>
  <c r="AM61" i="54"/>
  <c r="AL89" i="54"/>
  <c r="AL33" i="54"/>
  <c r="AI91" i="54"/>
  <c r="AH11" i="55"/>
  <c r="AH37" i="55"/>
  <c r="AH63" i="55"/>
  <c r="AH89" i="55"/>
  <c r="AJ40" i="44"/>
  <c r="AH11" i="21"/>
  <c r="AF97" i="21"/>
  <c r="AD95" i="27"/>
  <c r="AC96" i="27"/>
  <c r="AC199" i="27"/>
  <c r="AF87" i="54"/>
  <c r="AE35" i="11"/>
  <c r="AE27" i="11"/>
  <c r="AA61" i="11"/>
  <c r="AA12" i="13"/>
  <c r="T103" i="32"/>
  <c r="T95" i="32"/>
  <c r="T148" i="32"/>
  <c r="P9" i="36"/>
  <c r="AK56" i="32"/>
  <c r="AJ132" i="32"/>
  <c r="AF37" i="11"/>
  <c r="AI39" i="54"/>
  <c r="AJ67" i="54"/>
  <c r="AI95" i="54"/>
  <c r="AJ25" i="21"/>
  <c r="AJ25" i="55"/>
  <c r="AJ51" i="55"/>
  <c r="AJ77" i="55"/>
  <c r="AL54" i="44"/>
  <c r="AH78" i="54"/>
  <c r="AH106" i="54"/>
  <c r="AK19" i="21"/>
  <c r="AK19" i="55"/>
  <c r="AK45" i="55"/>
  <c r="AK71" i="55"/>
  <c r="AM48" i="44"/>
  <c r="AG108" i="54"/>
  <c r="AG12" i="17"/>
  <c r="AJ48" i="21"/>
  <c r="AJ104" i="21"/>
  <c r="AK76" i="21"/>
  <c r="AJ21" i="54"/>
  <c r="K10" i="36"/>
  <c r="K58" i="12"/>
  <c r="K89" i="11"/>
  <c r="AN73" i="21"/>
  <c r="BD73" i="21"/>
  <c r="AM45" i="21"/>
  <c r="AM18" i="54"/>
  <c r="AM101" i="21"/>
  <c r="AE112" i="27"/>
  <c r="AD195" i="27"/>
  <c r="AC78" i="11"/>
  <c r="AG55" i="32"/>
  <c r="AF140" i="32"/>
  <c r="AF72" i="32"/>
  <c r="AJ58" i="54"/>
  <c r="AP77" i="21"/>
  <c r="AO22" i="54"/>
  <c r="AO49" i="21"/>
  <c r="AO105" i="21"/>
  <c r="AK3" i="54"/>
  <c r="AK30" i="21"/>
  <c r="AK86" i="21"/>
  <c r="Y43" i="12"/>
  <c r="BA54" i="32"/>
  <c r="AI13" i="54"/>
  <c r="AI40" i="21"/>
  <c r="AJ68" i="21"/>
  <c r="S344" i="35"/>
  <c r="S345" i="35"/>
  <c r="S348" i="35"/>
  <c r="S188" i="35"/>
  <c r="T241" i="35"/>
  <c r="U236" i="35"/>
  <c r="AH31" i="21"/>
  <c r="AI59" i="21"/>
  <c r="AH4" i="54"/>
  <c r="AH27" i="21"/>
  <c r="AE4" i="12"/>
  <c r="S17" i="25"/>
  <c r="S18" i="25"/>
  <c r="T22" i="25"/>
  <c r="T40" i="25"/>
  <c r="T17" i="24"/>
  <c r="S19" i="25"/>
  <c r="AM100" i="21"/>
  <c r="AG71" i="35"/>
  <c r="AQ26" i="55"/>
  <c r="AQ52" i="55"/>
  <c r="AQ78" i="55"/>
  <c r="AQ26" i="21"/>
  <c r="AS55" i="44"/>
  <c r="AJ88" i="54"/>
  <c r="AL17" i="35"/>
  <c r="AQ104" i="55"/>
  <c r="AG158" i="34"/>
  <c r="AG156" i="34"/>
  <c r="AG157" i="34"/>
  <c r="AG159" i="34"/>
  <c r="AH155" i="34"/>
  <c r="S278" i="35"/>
  <c r="S279" i="35"/>
  <c r="S282" i="35"/>
  <c r="S26" i="35"/>
  <c r="R289" i="35"/>
  <c r="R290" i="35"/>
  <c r="R53" i="35"/>
  <c r="R293" i="35"/>
  <c r="AN10" i="21"/>
  <c r="AN10" i="55"/>
  <c r="AN36" i="55"/>
  <c r="AN62" i="55"/>
  <c r="AN88" i="55"/>
  <c r="AP39" i="44"/>
  <c r="AU41" i="13"/>
  <c r="AV82" i="11"/>
  <c r="AI125" i="35"/>
  <c r="AH14" i="55"/>
  <c r="AH40" i="55"/>
  <c r="AH66" i="55"/>
  <c r="AH92" i="55"/>
  <c r="AH14" i="21"/>
  <c r="AJ43" i="44"/>
  <c r="Z23" i="13"/>
  <c r="Z22" i="13"/>
  <c r="Z5" i="13"/>
  <c r="Z35" i="12"/>
  <c r="AK24" i="21"/>
  <c r="AK24" i="55"/>
  <c r="AK50" i="55"/>
  <c r="AK76" i="55"/>
  <c r="AM53" i="44"/>
  <c r="AK78" i="33"/>
  <c r="AJ92" i="33"/>
  <c r="AH16" i="24"/>
  <c r="R133" i="35"/>
  <c r="S128" i="35"/>
  <c r="AB24" i="13"/>
  <c r="AB23" i="13"/>
  <c r="AB22" i="13"/>
  <c r="AG38" i="21"/>
  <c r="AG94" i="21"/>
  <c r="AH66" i="21"/>
  <c r="AG11" i="54"/>
  <c r="U27" i="25"/>
  <c r="U28" i="25"/>
  <c r="AI25" i="54"/>
  <c r="AI52" i="21"/>
  <c r="AI108" i="21"/>
  <c r="AJ80" i="21"/>
  <c r="AP47" i="44"/>
  <c r="AN18" i="21"/>
  <c r="AN18" i="55"/>
  <c r="AN44" i="55"/>
  <c r="AN70" i="55"/>
  <c r="AN96" i="55"/>
  <c r="AJ35" i="54"/>
  <c r="AJ91" i="54"/>
  <c r="AK6" i="58"/>
  <c r="AK175" i="34"/>
  <c r="AP68" i="31"/>
  <c r="AN28" i="32"/>
  <c r="AN52" i="32"/>
  <c r="AP46" i="31"/>
  <c r="AJ2" i="12"/>
  <c r="AK70" i="35"/>
  <c r="AK3" i="25"/>
  <c r="AM57" i="21"/>
  <c r="AK129" i="34"/>
  <c r="AK14" i="34"/>
  <c r="AJ33" i="28"/>
  <c r="AK191" i="27"/>
  <c r="AK37" i="34"/>
  <c r="AM72" i="33"/>
  <c r="AK221" i="34"/>
  <c r="AK43" i="35"/>
  <c r="AK205" i="35"/>
  <c r="AK198" i="34"/>
  <c r="AK16" i="35"/>
  <c r="AP24" i="31"/>
  <c r="AK2" i="11"/>
  <c r="AK15" i="27"/>
  <c r="AM26" i="33"/>
  <c r="AK15" i="25"/>
  <c r="AK232" i="35"/>
  <c r="AN123" i="32"/>
  <c r="AK259" i="35"/>
  <c r="AM49" i="33"/>
  <c r="AN4" i="32"/>
  <c r="AN76" i="32"/>
  <c r="AN100" i="32"/>
  <c r="AK7" i="59"/>
  <c r="AM4" i="33"/>
  <c r="AM29" i="54"/>
  <c r="AP2" i="31"/>
  <c r="AP90" i="31"/>
  <c r="AJ52" i="28"/>
  <c r="AJ55" i="11"/>
  <c r="AK2" i="24"/>
  <c r="AO11" i="17"/>
  <c r="AM85" i="54"/>
  <c r="AM85" i="21"/>
  <c r="AK124" i="35"/>
  <c r="AM2" i="21"/>
  <c r="AJ7" i="37"/>
  <c r="AK39" i="25"/>
  <c r="AK25" i="25"/>
  <c r="AK151" i="35"/>
  <c r="AN3" i="44"/>
  <c r="AN31" i="44"/>
  <c r="AK35" i="25"/>
  <c r="AK83" i="34"/>
  <c r="AK106" i="34"/>
  <c r="AK178" i="35"/>
  <c r="AJ15" i="28"/>
  <c r="AK77" i="27"/>
  <c r="AK24" i="59"/>
  <c r="AM2" i="54"/>
  <c r="AM2" i="55"/>
  <c r="AK152" i="34"/>
  <c r="AM57" i="54"/>
  <c r="AK97" i="35"/>
  <c r="AJ7" i="36"/>
  <c r="AK60" i="34"/>
  <c r="AM29" i="21"/>
  <c r="V214" i="35"/>
  <c r="W209" i="35"/>
  <c r="AL3" i="21"/>
  <c r="AL3" i="55"/>
  <c r="AL29" i="55"/>
  <c r="AL55" i="55"/>
  <c r="AN32" i="44"/>
  <c r="D5" i="16"/>
  <c r="C7" i="16"/>
  <c r="AH108" i="54"/>
  <c r="AH52" i="54"/>
  <c r="AI80" i="54"/>
  <c r="AD202" i="27"/>
  <c r="AE180" i="27"/>
  <c r="AH66" i="34"/>
  <c r="AH64" i="34"/>
  <c r="AH65" i="34"/>
  <c r="AH67" i="34"/>
  <c r="AI63" i="34"/>
  <c r="AO95" i="55"/>
  <c r="BD95" i="55"/>
  <c r="AK58" i="21"/>
  <c r="AJ86" i="54"/>
  <c r="AJ30" i="54"/>
  <c r="AF41" i="54"/>
  <c r="AI144" i="32"/>
  <c r="AN73" i="33"/>
  <c r="AI199" i="34"/>
  <c r="AH201" i="34"/>
  <c r="AJ23" i="55"/>
  <c r="AJ49" i="55"/>
  <c r="AJ75" i="55"/>
  <c r="AJ101" i="55"/>
  <c r="AJ23" i="21"/>
  <c r="AL52" i="44"/>
  <c r="E4" i="50"/>
  <c r="AB78" i="11"/>
  <c r="AK129" i="32"/>
  <c r="AF34" i="11"/>
  <c r="AF32" i="11"/>
  <c r="AL28" i="55"/>
  <c r="AL54" i="55"/>
  <c r="AL80" i="55"/>
  <c r="T341" i="35"/>
  <c r="T185" i="35"/>
  <c r="T183" i="35"/>
  <c r="T184" i="35"/>
  <c r="T186" i="35"/>
  <c r="T342" i="35"/>
  <c r="T343" i="35"/>
  <c r="AA14" i="13"/>
  <c r="AQ81" i="21"/>
  <c r="AP26" i="54"/>
  <c r="AP53" i="21"/>
  <c r="AP109" i="21"/>
  <c r="T277" i="35"/>
  <c r="T21" i="35"/>
  <c r="T22" i="35"/>
  <c r="T24" i="35"/>
  <c r="T276" i="35"/>
  <c r="T275" i="35"/>
  <c r="T23" i="35"/>
  <c r="Z23" i="11"/>
  <c r="Z22" i="11"/>
  <c r="AA5" i="12"/>
  <c r="Z7" i="12"/>
  <c r="Z11" i="12"/>
  <c r="Z43" i="12"/>
  <c r="AI48" i="54"/>
  <c r="AI104" i="54"/>
  <c r="AN44" i="21"/>
  <c r="AO72" i="21"/>
  <c r="AN17" i="54"/>
  <c r="BD17" i="21"/>
  <c r="AE93" i="55"/>
  <c r="AD105" i="55"/>
  <c r="AA6" i="12"/>
  <c r="AO53" i="54"/>
  <c r="AP81" i="54"/>
  <c r="AJ34" i="27"/>
  <c r="AK33" i="27"/>
  <c r="AI35" i="27"/>
  <c r="AD41" i="11"/>
  <c r="AI136" i="32"/>
  <c r="AM128" i="32"/>
  <c r="AH33" i="11"/>
  <c r="AM37" i="21"/>
  <c r="AM93" i="21"/>
  <c r="AM10" i="54"/>
  <c r="X3" i="13"/>
  <c r="X6" i="13"/>
  <c r="AK35" i="21"/>
  <c r="AK91" i="21"/>
  <c r="AK8" i="54"/>
  <c r="Y34" i="37"/>
  <c r="AY30" i="37"/>
  <c r="AG14" i="54"/>
  <c r="AG97" i="21"/>
  <c r="AG110" i="21"/>
  <c r="AE4" i="24"/>
  <c r="AG41" i="21"/>
  <c r="AH69" i="21"/>
  <c r="AH82" i="21"/>
  <c r="AE9" i="11"/>
  <c r="Y23" i="13"/>
  <c r="Y22" i="13"/>
  <c r="C24" i="18"/>
  <c r="C23" i="18"/>
  <c r="C22" i="18"/>
  <c r="L21" i="34"/>
  <c r="L236" i="34"/>
  <c r="AL45" i="54"/>
  <c r="AM73" i="54"/>
  <c r="AL101" i="54"/>
  <c r="AB65" i="11"/>
  <c r="AB12" i="11"/>
  <c r="AB11" i="11"/>
  <c r="AN49" i="54"/>
  <c r="BD49" i="54"/>
  <c r="AO77" i="54"/>
  <c r="AN105" i="54"/>
  <c r="BD105" i="54"/>
  <c r="BD22" i="54"/>
  <c r="AC44" i="37"/>
  <c r="AC21" i="24"/>
  <c r="AM41" i="44"/>
  <c r="AK12" i="21"/>
  <c r="AK12" i="55"/>
  <c r="AK38" i="55"/>
  <c r="AK64" i="55"/>
  <c r="AJ153" i="34"/>
  <c r="AG59" i="54"/>
  <c r="AN109" i="54"/>
  <c r="BD109" i="54"/>
  <c r="AC4" i="25"/>
  <c r="AC16" i="25"/>
  <c r="AC198" i="27"/>
  <c r="AB42" i="11"/>
  <c r="AB40" i="11"/>
  <c r="AB41" i="12"/>
  <c r="AH57" i="32"/>
  <c r="AG142" i="32"/>
  <c r="AC47" i="11"/>
  <c r="AH29" i="11"/>
  <c r="AH28" i="11"/>
  <c r="AM124" i="32"/>
  <c r="AJ78" i="21"/>
  <c r="AI23" i="54"/>
  <c r="AI50" i="21"/>
  <c r="AI106" i="21"/>
  <c r="AO47" i="54"/>
  <c r="AB15" i="13"/>
  <c r="AR51" i="44"/>
  <c r="AP22" i="55"/>
  <c r="AP48" i="55"/>
  <c r="AP74" i="55"/>
  <c r="AP100" i="55"/>
  <c r="AP22" i="21"/>
  <c r="AF66" i="54"/>
  <c r="AF82" i="54"/>
  <c r="AC62" i="11"/>
  <c r="U13" i="17"/>
  <c r="Z3" i="12"/>
  <c r="Z11" i="37"/>
  <c r="Z9" i="37"/>
  <c r="AJ13" i="55"/>
  <c r="AJ39" i="55"/>
  <c r="AJ65" i="55"/>
  <c r="AL42" i="44"/>
  <c r="AJ13" i="21"/>
  <c r="AB64" i="11"/>
  <c r="AB10" i="11"/>
  <c r="AJ84" i="34"/>
  <c r="AK33" i="44"/>
  <c r="AI4" i="21"/>
  <c r="AI4" i="55"/>
  <c r="AI30" i="55"/>
  <c r="AI56" i="55"/>
  <c r="AI82" i="55"/>
  <c r="AK32" i="54"/>
  <c r="AK88" i="54"/>
  <c r="AL60" i="54"/>
  <c r="S7" i="58"/>
  <c r="S10" i="58"/>
  <c r="S13" i="58"/>
  <c r="AN72" i="54"/>
  <c r="BD72" i="54"/>
  <c r="AM100" i="54"/>
  <c r="AM44" i="54"/>
  <c r="S297" i="35"/>
  <c r="S77" i="35"/>
  <c r="S75" i="35"/>
  <c r="S76" i="35"/>
  <c r="S78" i="35"/>
  <c r="S299" i="35"/>
  <c r="S298" i="35"/>
  <c r="V102" i="32"/>
  <c r="AS49" i="44"/>
  <c r="AQ20" i="55"/>
  <c r="AQ46" i="55"/>
  <c r="AQ72" i="55"/>
  <c r="AQ98" i="55"/>
  <c r="AQ20" i="21"/>
  <c r="S287" i="35"/>
  <c r="S50" i="35"/>
  <c r="S48" i="35"/>
  <c r="S49" i="35"/>
  <c r="T49" i="35"/>
  <c r="T51" i="35"/>
  <c r="S286" i="35"/>
  <c r="S293" i="35"/>
  <c r="S288" i="35"/>
  <c r="S53" i="35"/>
  <c r="BD88" i="55"/>
  <c r="AC61" i="11"/>
  <c r="AC12" i="13"/>
  <c r="U182" i="35"/>
  <c r="T187" i="35"/>
  <c r="AI89" i="34"/>
  <c r="AI87" i="34"/>
  <c r="AI88" i="34"/>
  <c r="AI90" i="34"/>
  <c r="AJ86" i="34"/>
  <c r="S79" i="35"/>
  <c r="T74" i="35"/>
  <c r="BD96" i="55"/>
  <c r="AO96" i="55"/>
  <c r="AG31" i="59"/>
  <c r="AE47" i="12"/>
  <c r="AE79" i="11"/>
  <c r="AF33" i="59"/>
  <c r="AO84" i="55"/>
  <c r="BD84" i="55"/>
  <c r="U47" i="35"/>
  <c r="T52" i="35"/>
  <c r="AE9" i="13"/>
  <c r="AI12" i="17"/>
  <c r="AI92" i="55"/>
  <c r="AP22" i="54"/>
  <c r="AP105" i="21"/>
  <c r="AP49" i="21"/>
  <c r="AQ77" i="21"/>
  <c r="AE36" i="37"/>
  <c r="AE39" i="37"/>
  <c r="AF42" i="37"/>
  <c r="AE37" i="37"/>
  <c r="AY34" i="37"/>
  <c r="AX34" i="37"/>
  <c r="AJ38" i="37"/>
  <c r="AJ39" i="37"/>
  <c r="Y57" i="12"/>
  <c r="C57" i="16"/>
  <c r="AB42" i="37"/>
  <c r="Y42" i="37"/>
  <c r="AY42" i="37"/>
  <c r="Y43" i="37"/>
  <c r="AY43" i="37"/>
  <c r="AC43" i="37"/>
  <c r="AJ43" i="37"/>
  <c r="Z43" i="37"/>
  <c r="AH42" i="37"/>
  <c r="AA43" i="37"/>
  <c r="AE43" i="37"/>
  <c r="AA42" i="37"/>
  <c r="AD43" i="37"/>
  <c r="AC42" i="37"/>
  <c r="AB43" i="37"/>
  <c r="AG43" i="37"/>
  <c r="AD42" i="37"/>
  <c r="AG42" i="37"/>
  <c r="Z42" i="37"/>
  <c r="AP53" i="54"/>
  <c r="AP109" i="54"/>
  <c r="V355" i="35"/>
  <c r="V356" i="35"/>
  <c r="V359" i="35"/>
  <c r="V215" i="35"/>
  <c r="AG38" i="54"/>
  <c r="AG94" i="54"/>
  <c r="AH66" i="54"/>
  <c r="AH82" i="54"/>
  <c r="AE62" i="11"/>
  <c r="AO10" i="21"/>
  <c r="AO10" i="55"/>
  <c r="AO36" i="55"/>
  <c r="AO62" i="55"/>
  <c r="AO88" i="55"/>
  <c r="AQ39" i="44"/>
  <c r="T12" i="58"/>
  <c r="S9" i="24"/>
  <c r="R46" i="12"/>
  <c r="AN41" i="44"/>
  <c r="AL12" i="55"/>
  <c r="AL38" i="55"/>
  <c r="AL64" i="55"/>
  <c r="AL12" i="21"/>
  <c r="M17" i="34"/>
  <c r="L238" i="34"/>
  <c r="AG34" i="11"/>
  <c r="AG32" i="11"/>
  <c r="AL129" i="32"/>
  <c r="AM52" i="44"/>
  <c r="AK23" i="21"/>
  <c r="AK23" i="55"/>
  <c r="AK49" i="55"/>
  <c r="AK75" i="55"/>
  <c r="AK101" i="55"/>
  <c r="AO18" i="21"/>
  <c r="AO18" i="55"/>
  <c r="AO44" i="55"/>
  <c r="AO70" i="55"/>
  <c r="AQ47" i="44"/>
  <c r="S131" i="35"/>
  <c r="S321" i="35"/>
  <c r="S387" i="35"/>
  <c r="R19" i="11"/>
  <c r="R17" i="11"/>
  <c r="S320" i="35"/>
  <c r="S386" i="35"/>
  <c r="S129" i="35"/>
  <c r="S130" i="35"/>
  <c r="S132" i="35"/>
  <c r="S319" i="35"/>
  <c r="AN53" i="44"/>
  <c r="AL24" i="21"/>
  <c r="AL24" i="55"/>
  <c r="AL50" i="55"/>
  <c r="AL76" i="55"/>
  <c r="AI14" i="21"/>
  <c r="AI14" i="55"/>
  <c r="AI40" i="55"/>
  <c r="AI66" i="55"/>
  <c r="AK43" i="44"/>
  <c r="AJ125" i="35"/>
  <c r="BF54" i="32"/>
  <c r="U79" i="32"/>
  <c r="T119" i="32"/>
  <c r="AJ51" i="54"/>
  <c r="AK79" i="54"/>
  <c r="AM32" i="21"/>
  <c r="AN60" i="21"/>
  <c r="BD60" i="21"/>
  <c r="AM5" i="54"/>
  <c r="AK74" i="54"/>
  <c r="AJ102" i="54"/>
  <c r="AJ46" i="54"/>
  <c r="AJ39" i="54"/>
  <c r="AK67" i="54"/>
  <c r="AM53" i="32"/>
  <c r="AL131" i="32"/>
  <c r="Q8" i="13"/>
  <c r="Q20" i="13"/>
  <c r="Q27" i="13"/>
  <c r="S290" i="35"/>
  <c r="AG18" i="17"/>
  <c r="AC9" i="58"/>
  <c r="AJ199" i="34"/>
  <c r="R322" i="35"/>
  <c r="R326" i="35"/>
  <c r="R392" i="35"/>
  <c r="R18" i="24"/>
  <c r="R134" i="35"/>
  <c r="AH41" i="21"/>
  <c r="AI69" i="21"/>
  <c r="AH97" i="21"/>
  <c r="AH14" i="54"/>
  <c r="AQ26" i="54"/>
  <c r="AQ53" i="21"/>
  <c r="AR81" i="21"/>
  <c r="AQ109" i="21"/>
  <c r="U365" i="35"/>
  <c r="U239" i="35"/>
  <c r="U237" i="35"/>
  <c r="U238" i="35"/>
  <c r="U240" i="35"/>
  <c r="U363" i="35"/>
  <c r="U364" i="35"/>
  <c r="AI40" i="54"/>
  <c r="AJ68" i="54"/>
  <c r="AI96" i="54"/>
  <c r="Y3" i="13"/>
  <c r="AB45" i="11"/>
  <c r="AF145" i="32"/>
  <c r="AB37" i="12"/>
  <c r="L88" i="11"/>
  <c r="K81" i="11"/>
  <c r="AL19" i="55"/>
  <c r="AL45" i="55"/>
  <c r="AL71" i="55"/>
  <c r="AL97" i="55"/>
  <c r="AL19" i="21"/>
  <c r="AN48" i="44"/>
  <c r="AM54" i="44"/>
  <c r="AK25" i="21"/>
  <c r="AK25" i="55"/>
  <c r="AK51" i="55"/>
  <c r="AK77" i="55"/>
  <c r="AL56" i="32"/>
  <c r="AK132" i="32"/>
  <c r="AG37" i="11"/>
  <c r="AH11" i="54"/>
  <c r="AH38" i="21"/>
  <c r="AH94" i="21"/>
  <c r="AH96" i="54"/>
  <c r="AL61" i="34"/>
  <c r="Z11" i="13"/>
  <c r="Y11" i="13"/>
  <c r="C11" i="18"/>
  <c r="AA44" i="11"/>
  <c r="AA39" i="11"/>
  <c r="AC41" i="12"/>
  <c r="AD198" i="27"/>
  <c r="AC42" i="11"/>
  <c r="AC40" i="11"/>
  <c r="AG27" i="54"/>
  <c r="AD9" i="12"/>
  <c r="AL93" i="54"/>
  <c r="AE110" i="54"/>
  <c r="AC15" i="24"/>
  <c r="AQ75" i="21"/>
  <c r="AN61" i="21"/>
  <c r="BD61" i="21"/>
  <c r="AC65" i="11"/>
  <c r="AC12" i="11"/>
  <c r="AC11" i="11"/>
  <c r="AL90" i="55"/>
  <c r="AI181" i="34"/>
  <c r="AI179" i="34"/>
  <c r="AI180" i="34"/>
  <c r="AI182" i="34"/>
  <c r="AJ178" i="34"/>
  <c r="AJ110" i="34"/>
  <c r="AJ111" i="34"/>
  <c r="AJ113" i="34"/>
  <c r="AK109" i="34"/>
  <c r="AJ112" i="34"/>
  <c r="AQ20" i="54"/>
  <c r="AR75" i="21"/>
  <c r="AQ103" i="21"/>
  <c r="AQ47" i="21"/>
  <c r="AJ4" i="55"/>
  <c r="AJ30" i="55"/>
  <c r="AJ56" i="55"/>
  <c r="AJ82" i="55"/>
  <c r="AL33" i="44"/>
  <c r="AJ4" i="21"/>
  <c r="AK13" i="55"/>
  <c r="AK39" i="55"/>
  <c r="AK65" i="55"/>
  <c r="AK13" i="21"/>
  <c r="AM42" i="44"/>
  <c r="AS51" i="44"/>
  <c r="AQ22" i="21"/>
  <c r="AQ22" i="55"/>
  <c r="AQ48" i="55"/>
  <c r="AQ74" i="55"/>
  <c r="AQ100" i="55"/>
  <c r="AI50" i="54"/>
  <c r="AJ78" i="54"/>
  <c r="AN124" i="32"/>
  <c r="AI29" i="11"/>
  <c r="AI28" i="11"/>
  <c r="AB4" i="13"/>
  <c r="AB39" i="12"/>
  <c r="AB20" i="37"/>
  <c r="AB29" i="37"/>
  <c r="AG54" i="21"/>
  <c r="AE6" i="25"/>
  <c r="AE5" i="25"/>
  <c r="AD21" i="24"/>
  <c r="AD44" i="37"/>
  <c r="AE21" i="24"/>
  <c r="AL63" i="54"/>
  <c r="AK35" i="54"/>
  <c r="AK91" i="54"/>
  <c r="AN65" i="21"/>
  <c r="BD65" i="21"/>
  <c r="AJ35" i="27"/>
  <c r="AF93" i="55"/>
  <c r="AE105" i="55"/>
  <c r="AB6" i="12"/>
  <c r="AN100" i="21"/>
  <c r="BD100" i="21"/>
  <c r="AB31" i="13"/>
  <c r="AB77" i="11"/>
  <c r="AO73" i="33"/>
  <c r="AF97" i="54"/>
  <c r="AF110" i="54"/>
  <c r="AD15" i="24"/>
  <c r="AK58" i="54"/>
  <c r="E17" i="50"/>
  <c r="E19" i="50"/>
  <c r="E22" i="50"/>
  <c r="E25" i="50"/>
  <c r="C11" i="16"/>
  <c r="AL3" i="54"/>
  <c r="AL30" i="21"/>
  <c r="AK63" i="54"/>
  <c r="U29" i="25"/>
  <c r="AK24" i="54"/>
  <c r="AK51" i="21"/>
  <c r="AK107" i="21"/>
  <c r="AL79" i="21"/>
  <c r="AV41" i="13"/>
  <c r="AW82" i="11"/>
  <c r="AN93" i="21"/>
  <c r="BD93" i="21"/>
  <c r="AN37" i="21"/>
  <c r="AO65" i="21"/>
  <c r="AN10" i="54"/>
  <c r="BD10" i="21"/>
  <c r="AM17" i="35"/>
  <c r="T19" i="25"/>
  <c r="T17" i="25"/>
  <c r="T18" i="25"/>
  <c r="U22" i="25"/>
  <c r="U40" i="25"/>
  <c r="U17" i="24"/>
  <c r="AH31" i="54"/>
  <c r="AH87" i="54"/>
  <c r="T366" i="35"/>
  <c r="T367" i="35"/>
  <c r="T242" i="35"/>
  <c r="T370" i="35"/>
  <c r="AI96" i="21"/>
  <c r="AL58" i="21"/>
  <c r="AL58" i="54"/>
  <c r="AK30" i="54"/>
  <c r="AK86" i="54"/>
  <c r="AH55" i="32"/>
  <c r="AG140" i="32"/>
  <c r="AG72" i="32"/>
  <c r="AM101" i="54"/>
  <c r="AM45" i="54"/>
  <c r="AN73" i="54"/>
  <c r="BD73" i="54"/>
  <c r="AC200" i="27"/>
  <c r="AB46" i="11"/>
  <c r="AB36" i="12"/>
  <c r="AK40" i="44"/>
  <c r="AI11" i="21"/>
  <c r="AI11" i="55"/>
  <c r="AI37" i="55"/>
  <c r="AI63" i="55"/>
  <c r="AI89" i="55"/>
  <c r="AN5" i="21"/>
  <c r="AP34" i="44"/>
  <c r="AN5" i="55"/>
  <c r="AN31" i="55"/>
  <c r="AN57" i="55"/>
  <c r="AN83" i="55"/>
  <c r="AV177" i="27"/>
  <c r="AK81" i="55"/>
  <c r="R10" i="13"/>
  <c r="R66" i="11"/>
  <c r="AK74" i="21"/>
  <c r="AF54" i="54"/>
  <c r="AD12" i="25"/>
  <c r="AD8" i="25"/>
  <c r="AD4" i="25"/>
  <c r="AD16" i="25"/>
  <c r="AI102" i="54"/>
  <c r="AG36" i="11"/>
  <c r="AG35" i="11"/>
  <c r="K27" i="24"/>
  <c r="K26" i="24"/>
  <c r="K31" i="24"/>
  <c r="AP17" i="55"/>
  <c r="AP43" i="55"/>
  <c r="AP69" i="55"/>
  <c r="AP95" i="55"/>
  <c r="AP17" i="21"/>
  <c r="AR46" i="44"/>
  <c r="T43" i="34"/>
  <c r="T41" i="34"/>
  <c r="T42" i="34"/>
  <c r="T44" i="34"/>
  <c r="U40" i="34"/>
  <c r="AQ75" i="54"/>
  <c r="AP47" i="54"/>
  <c r="AK48" i="21"/>
  <c r="AK104" i="21"/>
  <c r="AK21" i="54"/>
  <c r="AL76" i="21"/>
  <c r="AL77" i="32"/>
  <c r="AF183" i="27"/>
  <c r="AE205" i="27"/>
  <c r="AL35" i="21"/>
  <c r="AM63" i="21"/>
  <c r="AL8" i="54"/>
  <c r="T331" i="35"/>
  <c r="T330" i="35"/>
  <c r="T332" i="35"/>
  <c r="T158" i="35"/>
  <c r="T156" i="35"/>
  <c r="T157" i="35"/>
  <c r="T159" i="35"/>
  <c r="T104" i="35"/>
  <c r="T102" i="35"/>
  <c r="T103" i="35"/>
  <c r="T105" i="35"/>
  <c r="T309" i="35"/>
  <c r="T310" i="35"/>
  <c r="T308" i="35"/>
  <c r="AR20" i="55"/>
  <c r="AR46" i="55"/>
  <c r="AR72" i="55"/>
  <c r="AR98" i="55"/>
  <c r="AT49" i="44"/>
  <c r="AR20" i="21"/>
  <c r="AJ136" i="32"/>
  <c r="AE41" i="11"/>
  <c r="T25" i="35"/>
  <c r="U20" i="35"/>
  <c r="AH204" i="34"/>
  <c r="AH202" i="34"/>
  <c r="AH203" i="34"/>
  <c r="AH205" i="34"/>
  <c r="AI201" i="34"/>
  <c r="AC64" i="11"/>
  <c r="AC10" i="11"/>
  <c r="AM3" i="55"/>
  <c r="AM29" i="55"/>
  <c r="AM55" i="55"/>
  <c r="AO32" i="44"/>
  <c r="AM3" i="21"/>
  <c r="AJ80" i="54"/>
  <c r="AI52" i="54"/>
  <c r="AI108" i="54"/>
  <c r="AH158" i="34"/>
  <c r="AH156" i="34"/>
  <c r="AH157" i="34"/>
  <c r="AH159" i="34"/>
  <c r="AI155" i="34"/>
  <c r="AT55" i="44"/>
  <c r="AR26" i="55"/>
  <c r="AR52" i="55"/>
  <c r="AR78" i="55"/>
  <c r="AR104" i="55"/>
  <c r="AR26" i="21"/>
  <c r="AH71" i="35"/>
  <c r="AO105" i="54"/>
  <c r="AO49" i="54"/>
  <c r="AP77" i="54"/>
  <c r="AF112" i="27"/>
  <c r="AE195" i="27"/>
  <c r="AM138" i="32"/>
  <c r="AH43" i="11"/>
  <c r="AO6" i="21"/>
  <c r="AO6" i="55"/>
  <c r="AO32" i="55"/>
  <c r="AO58" i="55"/>
  <c r="AQ35" i="44"/>
  <c r="AD97" i="27"/>
  <c r="AL32" i="54"/>
  <c r="AL88" i="54"/>
  <c r="AM60" i="54"/>
  <c r="AI227" i="34"/>
  <c r="AI225" i="34"/>
  <c r="AI226" i="34"/>
  <c r="AI228" i="34"/>
  <c r="AJ224" i="34"/>
  <c r="AL102" i="55"/>
  <c r="AB14" i="13"/>
  <c r="AF35" i="11"/>
  <c r="S377" i="35"/>
  <c r="S269" i="35"/>
  <c r="S381" i="35"/>
  <c r="AF110" i="21"/>
  <c r="AD4" i="24"/>
  <c r="AK91" i="55"/>
  <c r="AK103" i="55"/>
  <c r="AI135" i="34"/>
  <c r="AI133" i="34"/>
  <c r="AI134" i="34"/>
  <c r="AI136" i="34"/>
  <c r="AJ132" i="34"/>
  <c r="AI4" i="54"/>
  <c r="AI87" i="21"/>
  <c r="AI31" i="21"/>
  <c r="AJ59" i="21"/>
  <c r="AI27" i="21"/>
  <c r="AF4" i="12"/>
  <c r="AK84" i="34"/>
  <c r="AK68" i="21"/>
  <c r="AJ96" i="21"/>
  <c r="AJ40" i="21"/>
  <c r="AJ13" i="54"/>
  <c r="AP75" i="54"/>
  <c r="AI57" i="32"/>
  <c r="AH142" i="32"/>
  <c r="AD47" i="11"/>
  <c r="AK153" i="34"/>
  <c r="AG41" i="54"/>
  <c r="AG54" i="54"/>
  <c r="AE12" i="25"/>
  <c r="AE8" i="25"/>
  <c r="AH69" i="54"/>
  <c r="AL63" i="21"/>
  <c r="AB5" i="12"/>
  <c r="AA23" i="11"/>
  <c r="AA22" i="11"/>
  <c r="AA11" i="13"/>
  <c r="AA11" i="12"/>
  <c r="AA7" i="12"/>
  <c r="AA3" i="12"/>
  <c r="AA11" i="37"/>
  <c r="AA9" i="37"/>
  <c r="AJ76" i="54"/>
  <c r="AJ104" i="54"/>
  <c r="AJ23" i="54"/>
  <c r="AJ50" i="21"/>
  <c r="AJ106" i="21"/>
  <c r="AK78" i="21"/>
  <c r="AI66" i="34"/>
  <c r="AI64" i="34"/>
  <c r="AI65" i="34"/>
  <c r="AI67" i="34"/>
  <c r="AJ63" i="34"/>
  <c r="W78" i="32"/>
  <c r="AO103" i="54"/>
  <c r="AC24" i="13"/>
  <c r="AC23" i="13"/>
  <c r="AC22" i="13"/>
  <c r="AK12" i="54"/>
  <c r="AK39" i="21"/>
  <c r="AK95" i="21"/>
  <c r="AC15" i="13"/>
  <c r="AM93" i="54"/>
  <c r="AM37" i="54"/>
  <c r="AN65" i="54"/>
  <c r="BD65" i="54"/>
  <c r="AI33" i="11"/>
  <c r="AN128" i="32"/>
  <c r="AK34" i="27"/>
  <c r="AL33" i="27"/>
  <c r="AO109" i="54"/>
  <c r="AN44" i="54"/>
  <c r="BD44" i="54"/>
  <c r="BD17" i="54"/>
  <c r="Z3" i="13"/>
  <c r="AF27" i="11"/>
  <c r="AG69" i="54"/>
  <c r="AG82" i="54"/>
  <c r="AD62" i="11"/>
  <c r="AE202" i="27"/>
  <c r="AF180" i="27"/>
  <c r="W354" i="35"/>
  <c r="W212" i="35"/>
  <c r="W210" i="35"/>
  <c r="W211" i="35"/>
  <c r="W213" i="35"/>
  <c r="W353" i="35"/>
  <c r="W352" i="35"/>
  <c r="AM54" i="55"/>
  <c r="AM28" i="55"/>
  <c r="AM80" i="55"/>
  <c r="AN57" i="54"/>
  <c r="AK52" i="28"/>
  <c r="AQ68" i="31"/>
  <c r="AL152" i="34"/>
  <c r="AN85" i="21"/>
  <c r="AL14" i="34"/>
  <c r="AQ46" i="31"/>
  <c r="AL60" i="34"/>
  <c r="AL16" i="35"/>
  <c r="AL2" i="24"/>
  <c r="AP11" i="17"/>
  <c r="AQ2" i="31"/>
  <c r="AQ90" i="31"/>
  <c r="AK15" i="28"/>
  <c r="AN57" i="21"/>
  <c r="AL7" i="59"/>
  <c r="AQ24" i="31"/>
  <c r="AL39" i="25"/>
  <c r="AL37" i="34"/>
  <c r="AL124" i="35"/>
  <c r="AL83" i="34"/>
  <c r="AL106" i="34"/>
  <c r="AL205" i="35"/>
  <c r="AO28" i="32"/>
  <c r="AO52" i="32"/>
  <c r="AK2" i="12"/>
  <c r="AK7" i="37"/>
  <c r="AL151" i="35"/>
  <c r="AL70" i="35"/>
  <c r="AL175" i="34"/>
  <c r="AL259" i="35"/>
  <c r="AL15" i="25"/>
  <c r="AL178" i="35"/>
  <c r="AK7" i="36"/>
  <c r="AL221" i="34"/>
  <c r="AL77" i="27"/>
  <c r="AN2" i="54"/>
  <c r="AN2" i="55"/>
  <c r="AL198" i="34"/>
  <c r="AK55" i="11"/>
  <c r="AL3" i="25"/>
  <c r="AL43" i="35"/>
  <c r="AO4" i="32"/>
  <c r="AO76" i="32"/>
  <c r="AO100" i="32"/>
  <c r="AL35" i="25"/>
  <c r="AN72" i="33"/>
  <c r="AL15" i="27"/>
  <c r="AN4" i="33"/>
  <c r="AL24" i="59"/>
  <c r="AN49" i="33"/>
  <c r="AN2" i="21"/>
  <c r="AN26" i="33"/>
  <c r="AL2" i="11"/>
  <c r="AN85" i="54"/>
  <c r="AK33" i="28"/>
  <c r="AN29" i="54"/>
  <c r="AL6" i="58"/>
  <c r="AL129" i="34"/>
  <c r="AL232" i="35"/>
  <c r="AO3" i="44"/>
  <c r="AO31" i="44"/>
  <c r="AL191" i="27"/>
  <c r="AN29" i="21"/>
  <c r="AL97" i="35"/>
  <c r="AO123" i="32"/>
  <c r="AL25" i="25"/>
  <c r="AL3" i="45"/>
  <c r="AJ2" i="13"/>
  <c r="AN45" i="21"/>
  <c r="AO73" i="21"/>
  <c r="AN101" i="21"/>
  <c r="BD101" i="21"/>
  <c r="AN18" i="54"/>
  <c r="BD18" i="21"/>
  <c r="AL78" i="33"/>
  <c r="AK92" i="33"/>
  <c r="AI16" i="24"/>
  <c r="T7" i="58"/>
  <c r="AH87" i="21"/>
  <c r="AC77" i="11"/>
  <c r="AJ48" i="54"/>
  <c r="AK76" i="54"/>
  <c r="AK46" i="21"/>
  <c r="AL74" i="21"/>
  <c r="AK19" i="54"/>
  <c r="AJ25" i="54"/>
  <c r="AJ52" i="21"/>
  <c r="AJ108" i="21"/>
  <c r="AK80" i="21"/>
  <c r="AE95" i="27"/>
  <c r="AD96" i="27"/>
  <c r="AD199" i="27"/>
  <c r="T36" i="25"/>
  <c r="AN6" i="54"/>
  <c r="AN33" i="21"/>
  <c r="BD33" i="21"/>
  <c r="BD6" i="21"/>
  <c r="AE158" i="27"/>
  <c r="AE159" i="27"/>
  <c r="AF157" i="27"/>
  <c r="AE197" i="27"/>
  <c r="AA5" i="13"/>
  <c r="AA35" i="12"/>
  <c r="AG87" i="54"/>
  <c r="AO17" i="54"/>
  <c r="AO44" i="21"/>
  <c r="AO100" i="21"/>
  <c r="AL21" i="55"/>
  <c r="AL47" i="55"/>
  <c r="AL73" i="55"/>
  <c r="AL99" i="55"/>
  <c r="AN50" i="44"/>
  <c r="AL21" i="21"/>
  <c r="AM33" i="54"/>
  <c r="AM89" i="54"/>
  <c r="AN61" i="54"/>
  <c r="BD61" i="54"/>
  <c r="AJ144" i="32"/>
  <c r="AK144" i="32"/>
  <c r="AM8" i="21"/>
  <c r="AO37" i="44"/>
  <c r="AM8" i="55"/>
  <c r="AM34" i="55"/>
  <c r="AM60" i="55"/>
  <c r="AM86" i="55"/>
  <c r="S333" i="35"/>
  <c r="S334" i="35"/>
  <c r="S337" i="35"/>
  <c r="S161" i="35"/>
  <c r="T374" i="35"/>
  <c r="T376" i="35"/>
  <c r="T266" i="35"/>
  <c r="T264" i="35"/>
  <c r="T265" i="35"/>
  <c r="T267" i="35"/>
  <c r="T375" i="35"/>
  <c r="S311" i="35"/>
  <c r="S312" i="35"/>
  <c r="S107" i="35"/>
  <c r="S315" i="35"/>
  <c r="T160" i="35"/>
  <c r="U155" i="35"/>
  <c r="AJ89" i="55"/>
  <c r="AI204" i="34"/>
  <c r="AI202" i="34"/>
  <c r="AI203" i="34"/>
  <c r="AI205" i="34"/>
  <c r="AJ201" i="34"/>
  <c r="AD61" i="11"/>
  <c r="AD12" i="13"/>
  <c r="BD83" i="55"/>
  <c r="AF159" i="27"/>
  <c r="AJ89" i="34"/>
  <c r="AJ87" i="34"/>
  <c r="AJ88" i="34"/>
  <c r="AJ66" i="34"/>
  <c r="AJ64" i="34"/>
  <c r="AJ65" i="34"/>
  <c r="AJ67" i="34"/>
  <c r="AK63" i="34"/>
  <c r="AJ181" i="34"/>
  <c r="AJ179" i="34"/>
  <c r="AJ180" i="34"/>
  <c r="AJ182" i="34"/>
  <c r="AK178" i="34"/>
  <c r="W214" i="35"/>
  <c r="X209" i="35"/>
  <c r="AJ227" i="34"/>
  <c r="AJ225" i="34"/>
  <c r="AJ226" i="34"/>
  <c r="AJ228" i="34"/>
  <c r="AK224" i="34"/>
  <c r="T268" i="35"/>
  <c r="U263" i="35"/>
  <c r="AJ133" i="34"/>
  <c r="AJ134" i="34"/>
  <c r="AJ136" i="34"/>
  <c r="AK132" i="34"/>
  <c r="AJ135" i="34"/>
  <c r="T106" i="35"/>
  <c r="U101" i="35"/>
  <c r="V236" i="35"/>
  <c r="U241" i="35"/>
  <c r="AE61" i="11"/>
  <c r="AE12" i="13"/>
  <c r="AG112" i="27"/>
  <c r="AF195" i="27"/>
  <c r="AE78" i="11"/>
  <c r="AI71" i="35"/>
  <c r="AG183" i="27"/>
  <c r="AF205" i="27"/>
  <c r="AP103" i="54"/>
  <c r="AQ17" i="55"/>
  <c r="AQ43" i="55"/>
  <c r="AQ69" i="55"/>
  <c r="AQ95" i="55"/>
  <c r="AQ17" i="21"/>
  <c r="AS46" i="44"/>
  <c r="AO124" i="32"/>
  <c r="AJ29" i="11"/>
  <c r="AJ28" i="11"/>
  <c r="AM88" i="54"/>
  <c r="AN60" i="54"/>
  <c r="BD60" i="54"/>
  <c r="AM32" i="54"/>
  <c r="AN52" i="44"/>
  <c r="AL23" i="55"/>
  <c r="AL49" i="55"/>
  <c r="AL75" i="55"/>
  <c r="AL101" i="55"/>
  <c r="AL23" i="21"/>
  <c r="T344" i="35"/>
  <c r="T345" i="35"/>
  <c r="T348" i="35"/>
  <c r="T188" i="35"/>
  <c r="AN8" i="55"/>
  <c r="AN34" i="55"/>
  <c r="AN60" i="55"/>
  <c r="AN86" i="55"/>
  <c r="AN8" i="21"/>
  <c r="AP37" i="44"/>
  <c r="AD41" i="12"/>
  <c r="AE198" i="27"/>
  <c r="AD42" i="11"/>
  <c r="AD40" i="11"/>
  <c r="AL67" i="21"/>
  <c r="W102" i="32"/>
  <c r="AG97" i="54"/>
  <c r="AL153" i="34"/>
  <c r="AI31" i="54"/>
  <c r="AI87" i="54"/>
  <c r="S378" i="35"/>
  <c r="AP6" i="55"/>
  <c r="AP32" i="55"/>
  <c r="AP58" i="55"/>
  <c r="AP84" i="55"/>
  <c r="AR35" i="44"/>
  <c r="AP6" i="21"/>
  <c r="AS81" i="21"/>
  <c r="AR26" i="54"/>
  <c r="AR53" i="21"/>
  <c r="AR109" i="21"/>
  <c r="AM30" i="21"/>
  <c r="AM86" i="21"/>
  <c r="AN58" i="21"/>
  <c r="AM3" i="54"/>
  <c r="T278" i="35"/>
  <c r="T279" i="35"/>
  <c r="T282" i="35"/>
  <c r="T26" i="35"/>
  <c r="AR47" i="21"/>
  <c r="AS75" i="21"/>
  <c r="AR20" i="54"/>
  <c r="AL91" i="21"/>
  <c r="AL76" i="54"/>
  <c r="AK48" i="54"/>
  <c r="AK104" i="54"/>
  <c r="AP44" i="21"/>
  <c r="AP17" i="54"/>
  <c r="AQ72" i="21"/>
  <c r="K33" i="24"/>
  <c r="K60" i="24"/>
  <c r="K29" i="24"/>
  <c r="AL81" i="55"/>
  <c r="AI11" i="54"/>
  <c r="AJ66" i="21"/>
  <c r="AI38" i="21"/>
  <c r="AI59" i="54"/>
  <c r="AN37" i="54"/>
  <c r="BD37" i="54"/>
  <c r="BD10" i="54"/>
  <c r="H6" i="17"/>
  <c r="C43" i="16"/>
  <c r="AP73" i="33"/>
  <c r="AC5" i="12"/>
  <c r="AB23" i="11"/>
  <c r="AB22" i="11"/>
  <c r="AB7" i="12"/>
  <c r="AB3" i="12"/>
  <c r="AB11" i="37"/>
  <c r="AB9" i="37"/>
  <c r="AB11" i="12"/>
  <c r="AI18" i="17"/>
  <c r="AE9" i="58"/>
  <c r="AQ22" i="54"/>
  <c r="AQ105" i="21"/>
  <c r="AQ49" i="21"/>
  <c r="AR77" i="21"/>
  <c r="AI66" i="21"/>
  <c r="AI82" i="21"/>
  <c r="AF9" i="11"/>
  <c r="AL25" i="21"/>
  <c r="AL25" i="55"/>
  <c r="AL51" i="55"/>
  <c r="AL77" i="55"/>
  <c r="AN54" i="44"/>
  <c r="AH36" i="11"/>
  <c r="AL144" i="32"/>
  <c r="AJ95" i="54"/>
  <c r="AJ14" i="55"/>
  <c r="AJ40" i="55"/>
  <c r="AJ66" i="55"/>
  <c r="AJ92" i="55"/>
  <c r="AL43" i="44"/>
  <c r="AJ14" i="21"/>
  <c r="AL24" i="54"/>
  <c r="AL51" i="21"/>
  <c r="AM79" i="21"/>
  <c r="AL107" i="21"/>
  <c r="AH34" i="11"/>
  <c r="AH32" i="11"/>
  <c r="AM129" i="32"/>
  <c r="AL39" i="21"/>
  <c r="AM67" i="21"/>
  <c r="AL12" i="54"/>
  <c r="AL95" i="21"/>
  <c r="AQ81" i="54"/>
  <c r="AH43" i="37"/>
  <c r="AP49" i="54"/>
  <c r="AP105" i="54"/>
  <c r="AF47" i="12"/>
  <c r="AF79" i="11"/>
  <c r="AG33" i="59"/>
  <c r="AH31" i="59"/>
  <c r="T75" i="35"/>
  <c r="T76" i="35"/>
  <c r="T78" i="35"/>
  <c r="T298" i="35"/>
  <c r="T297" i="35"/>
  <c r="T299" i="35"/>
  <c r="T77" i="35"/>
  <c r="U342" i="35"/>
  <c r="U185" i="35"/>
  <c r="U341" i="35"/>
  <c r="U183" i="35"/>
  <c r="U184" i="35"/>
  <c r="U186" i="35"/>
  <c r="U343" i="35"/>
  <c r="AN33" i="54"/>
  <c r="BD33" i="54"/>
  <c r="AO61" i="54"/>
  <c r="AN89" i="54"/>
  <c r="BD89" i="54"/>
  <c r="BD6" i="54"/>
  <c r="AJ52" i="54"/>
  <c r="AK80" i="54"/>
  <c r="AJ108" i="54"/>
  <c r="AD64" i="11"/>
  <c r="AD10" i="11"/>
  <c r="AD14" i="13"/>
  <c r="Z6" i="13"/>
  <c r="AJ50" i="54"/>
  <c r="AK78" i="54"/>
  <c r="AJ106" i="54"/>
  <c r="AL103" i="55"/>
  <c r="AI158" i="34"/>
  <c r="AI156" i="34"/>
  <c r="AI157" i="34"/>
  <c r="AI159" i="34"/>
  <c r="AJ155" i="34"/>
  <c r="U276" i="35"/>
  <c r="U277" i="35"/>
  <c r="U23" i="35"/>
  <c r="U21" i="35"/>
  <c r="U22" i="35"/>
  <c r="U24" i="35"/>
  <c r="U275" i="35"/>
  <c r="U17" i="25"/>
  <c r="U18" i="25"/>
  <c r="V22" i="25"/>
  <c r="V40" i="25"/>
  <c r="V17" i="24"/>
  <c r="AL79" i="54"/>
  <c r="AK51" i="54"/>
  <c r="AK107" i="54"/>
  <c r="AL68" i="21"/>
  <c r="AK13" i="54"/>
  <c r="AK96" i="21"/>
  <c r="AK40" i="21"/>
  <c r="AM90" i="55"/>
  <c r="AB44" i="11"/>
  <c r="AB39" i="11"/>
  <c r="AH41" i="54"/>
  <c r="AH54" i="54"/>
  <c r="AF12" i="25"/>
  <c r="AF8" i="25"/>
  <c r="AK199" i="34"/>
  <c r="S133" i="35"/>
  <c r="T128" i="35"/>
  <c r="AO18" i="54"/>
  <c r="AO45" i="21"/>
  <c r="AO101" i="21"/>
  <c r="AZ39" i="37"/>
  <c r="AE44" i="37"/>
  <c r="S67" i="11"/>
  <c r="U36" i="25"/>
  <c r="S15" i="11"/>
  <c r="S14" i="11"/>
  <c r="AK46" i="54"/>
  <c r="AK102" i="54"/>
  <c r="AM35" i="21"/>
  <c r="AM91" i="21"/>
  <c r="AM8" i="54"/>
  <c r="AG110" i="54"/>
  <c r="AE15" i="24"/>
  <c r="AO61" i="21"/>
  <c r="AD200" i="27"/>
  <c r="AC46" i="11"/>
  <c r="AC36" i="12"/>
  <c r="AK102" i="21"/>
  <c r="AH110" i="21"/>
  <c r="AF4" i="24"/>
  <c r="AK2" i="13"/>
  <c r="AM3" i="45"/>
  <c r="AO72" i="54"/>
  <c r="AM33" i="27"/>
  <c r="AL34" i="27"/>
  <c r="AK39" i="54"/>
  <c r="AL67" i="54"/>
  <c r="AC14" i="13"/>
  <c r="AA43" i="12"/>
  <c r="AJ57" i="32"/>
  <c r="AI142" i="32"/>
  <c r="AE47" i="11"/>
  <c r="AJ40" i="54"/>
  <c r="AJ96" i="54"/>
  <c r="AK68" i="54"/>
  <c r="AH12" i="17"/>
  <c r="AN138" i="32"/>
  <c r="AI43" i="11"/>
  <c r="AH54" i="21"/>
  <c r="AF6" i="25"/>
  <c r="AF5" i="25"/>
  <c r="AP32" i="44"/>
  <c r="AN3" i="21"/>
  <c r="AN3" i="55"/>
  <c r="AN29" i="55"/>
  <c r="AN55" i="55"/>
  <c r="AS20" i="55"/>
  <c r="AS46" i="55"/>
  <c r="AS72" i="55"/>
  <c r="AS98" i="55"/>
  <c r="AU49" i="44"/>
  <c r="AS20" i="21"/>
  <c r="AL101" i="32"/>
  <c r="U41" i="34"/>
  <c r="U42" i="34"/>
  <c r="U44" i="34"/>
  <c r="V40" i="34"/>
  <c r="U43" i="34"/>
  <c r="AQ34" i="44"/>
  <c r="AO5" i="21"/>
  <c r="AO5" i="55"/>
  <c r="AO31" i="55"/>
  <c r="AO57" i="55"/>
  <c r="AO83" i="55"/>
  <c r="AJ11" i="55"/>
  <c r="AJ37" i="55"/>
  <c r="AJ63" i="55"/>
  <c r="AJ11" i="21"/>
  <c r="AL40" i="44"/>
  <c r="AC45" i="11"/>
  <c r="AC44" i="11"/>
  <c r="AC39" i="11"/>
  <c r="AG145" i="32"/>
  <c r="AC37" i="12"/>
  <c r="AN17" i="35"/>
  <c r="AW41" i="13"/>
  <c r="V29" i="25"/>
  <c r="V27" i="25"/>
  <c r="V28" i="25"/>
  <c r="AM58" i="21"/>
  <c r="AG93" i="55"/>
  <c r="AF105" i="55"/>
  <c r="AC6" i="12"/>
  <c r="AD9" i="58"/>
  <c r="AH18" i="17"/>
  <c r="AI106" i="54"/>
  <c r="AR22" i="21"/>
  <c r="AR22" i="55"/>
  <c r="AR48" i="55"/>
  <c r="AR74" i="55"/>
  <c r="AR100" i="55"/>
  <c r="AT51" i="44"/>
  <c r="AJ4" i="54"/>
  <c r="AJ31" i="21"/>
  <c r="AJ87" i="21"/>
  <c r="AK59" i="21"/>
  <c r="AQ103" i="54"/>
  <c r="AQ47" i="54"/>
  <c r="AC4" i="13"/>
  <c r="AC31" i="13"/>
  <c r="AC39" i="12"/>
  <c r="AC20" i="37"/>
  <c r="AC29" i="37"/>
  <c r="AM61" i="34"/>
  <c r="AH38" i="54"/>
  <c r="AH94" i="54"/>
  <c r="AI66" i="54"/>
  <c r="AM56" i="32"/>
  <c r="AL132" i="32"/>
  <c r="AH37" i="11"/>
  <c r="AO48" i="44"/>
  <c r="AM19" i="55"/>
  <c r="AM45" i="55"/>
  <c r="AM71" i="55"/>
  <c r="AM97" i="55"/>
  <c r="AM19" i="21"/>
  <c r="L44" i="13"/>
  <c r="L40" i="13"/>
  <c r="AQ53" i="54"/>
  <c r="AR81" i="54"/>
  <c r="V13" i="17"/>
  <c r="AN53" i="32"/>
  <c r="AM131" i="32"/>
  <c r="AM88" i="21"/>
  <c r="AJ107" i="54"/>
  <c r="AO53" i="44"/>
  <c r="AM24" i="21"/>
  <c r="AM24" i="55"/>
  <c r="AM50" i="55"/>
  <c r="AM76" i="55"/>
  <c r="AM102" i="55"/>
  <c r="AP18" i="55"/>
  <c r="AP44" i="55"/>
  <c r="AP70" i="55"/>
  <c r="AR47" i="44"/>
  <c r="AP18" i="21"/>
  <c r="AG27" i="11"/>
  <c r="AP10" i="55"/>
  <c r="AP36" i="55"/>
  <c r="AP62" i="55"/>
  <c r="AP88" i="55"/>
  <c r="AR39" i="44"/>
  <c r="AP10" i="21"/>
  <c r="AI43" i="37"/>
  <c r="AI42" i="37"/>
  <c r="AJ42" i="37"/>
  <c r="AF43" i="37"/>
  <c r="S300" i="35"/>
  <c r="S301" i="35"/>
  <c r="S80" i="35"/>
  <c r="S304" i="35"/>
  <c r="AO50" i="44"/>
  <c r="AM21" i="55"/>
  <c r="AM47" i="55"/>
  <c r="AM73" i="55"/>
  <c r="AM99" i="55"/>
  <c r="AM21" i="21"/>
  <c r="AM78" i="33"/>
  <c r="AL92" i="33"/>
  <c r="AJ16" i="24"/>
  <c r="AJ33" i="11"/>
  <c r="AO128" i="32"/>
  <c r="AL84" i="34"/>
  <c r="AF41" i="11"/>
  <c r="AK136" i="32"/>
  <c r="K55" i="24"/>
  <c r="AL30" i="54"/>
  <c r="AL86" i="54"/>
  <c r="AM58" i="54"/>
  <c r="AK110" i="34"/>
  <c r="AK111" i="34"/>
  <c r="AK113" i="34"/>
  <c r="AL109" i="34"/>
  <c r="AK112" i="34"/>
  <c r="AK25" i="54"/>
  <c r="AK52" i="21"/>
  <c r="AL80" i="21"/>
  <c r="AK125" i="35"/>
  <c r="M18" i="34"/>
  <c r="M20" i="34"/>
  <c r="M237" i="34"/>
  <c r="L51" i="12"/>
  <c r="M234" i="34"/>
  <c r="M19" i="24"/>
  <c r="M11" i="24"/>
  <c r="AO93" i="21"/>
  <c r="AP65" i="21"/>
  <c r="AO10" i="54"/>
  <c r="AO37" i="21"/>
  <c r="U50" i="35"/>
  <c r="U48" i="35"/>
  <c r="U49" i="35"/>
  <c r="U51" i="35"/>
  <c r="U287" i="35"/>
  <c r="U286" i="35"/>
  <c r="U288" i="35"/>
  <c r="AP96" i="55"/>
  <c r="AO57" i="54"/>
  <c r="BE57" i="54"/>
  <c r="AL15" i="28"/>
  <c r="AM60" i="34"/>
  <c r="AM25" i="25"/>
  <c r="AO2" i="21"/>
  <c r="BE2" i="21"/>
  <c r="AO2" i="54"/>
  <c r="AR24" i="31"/>
  <c r="AR2" i="31"/>
  <c r="AM129" i="34"/>
  <c r="AM2" i="11"/>
  <c r="AM77" i="27"/>
  <c r="AO29" i="21"/>
  <c r="BE29" i="21"/>
  <c r="AO26" i="33"/>
  <c r="AM152" i="34"/>
  <c r="AM39" i="25"/>
  <c r="AP28" i="32"/>
  <c r="AP52" i="32"/>
  <c r="AM43" i="35"/>
  <c r="AO85" i="21"/>
  <c r="BE85" i="21"/>
  <c r="AM37" i="34"/>
  <c r="AP3" i="44"/>
  <c r="AP31" i="44"/>
  <c r="AM16" i="35"/>
  <c r="AM124" i="35"/>
  <c r="AM175" i="34"/>
  <c r="AR90" i="31"/>
  <c r="AM205" i="35"/>
  <c r="AP123" i="32"/>
  <c r="AM198" i="34"/>
  <c r="AP4" i="32"/>
  <c r="AP76" i="32"/>
  <c r="AP100" i="32"/>
  <c r="AM6" i="58"/>
  <c r="AL55" i="11"/>
  <c r="AR68" i="31"/>
  <c r="AR46" i="31"/>
  <c r="AM14" i="34"/>
  <c r="AO29" i="54"/>
  <c r="BE29" i="54"/>
  <c r="AM178" i="35"/>
  <c r="AM97" i="35"/>
  <c r="AO72" i="33"/>
  <c r="BE72" i="33"/>
  <c r="AL33" i="28"/>
  <c r="AM15" i="25"/>
  <c r="AM259" i="35"/>
  <c r="AM15" i="27"/>
  <c r="AM3" i="25"/>
  <c r="AO49" i="33"/>
  <c r="BE49" i="33"/>
  <c r="AM83" i="34"/>
  <c r="AM106" i="34"/>
  <c r="AM151" i="35"/>
  <c r="AM35" i="25"/>
  <c r="AM70" i="35"/>
  <c r="AM221" i="34"/>
  <c r="AO4" i="33"/>
  <c r="BE4" i="33"/>
  <c r="AL7" i="36"/>
  <c r="AO57" i="21"/>
  <c r="BE57" i="21"/>
  <c r="AM232" i="35"/>
  <c r="AO85" i="54"/>
  <c r="BE85" i="54"/>
  <c r="AL52" i="28"/>
  <c r="AL2" i="12"/>
  <c r="AL2" i="13"/>
  <c r="AL7" i="37"/>
  <c r="AM2" i="24"/>
  <c r="AQ11" i="17"/>
  <c r="AM191" i="27"/>
  <c r="AP72" i="21"/>
  <c r="AG157" i="27"/>
  <c r="AF158" i="27"/>
  <c r="AF197" i="27"/>
  <c r="AL21" i="54"/>
  <c r="AL48" i="21"/>
  <c r="AL104" i="21"/>
  <c r="AM76" i="21"/>
  <c r="AO100" i="54"/>
  <c r="AO44" i="54"/>
  <c r="AP72" i="54"/>
  <c r="AN89" i="21"/>
  <c r="BD89" i="21"/>
  <c r="AE96" i="27"/>
  <c r="AE199" i="27"/>
  <c r="AF95" i="27"/>
  <c r="AO73" i="54"/>
  <c r="AN45" i="54"/>
  <c r="BD45" i="54"/>
  <c r="BD18" i="54"/>
  <c r="AN54" i="55"/>
  <c r="AN80" i="55"/>
  <c r="AN28" i="55"/>
  <c r="AF202" i="27"/>
  <c r="AG180" i="27"/>
  <c r="AN100" i="54"/>
  <c r="BD100" i="54"/>
  <c r="AB11" i="13"/>
  <c r="AJ90" i="34"/>
  <c r="AK86" i="34"/>
  <c r="AO6" i="54"/>
  <c r="AO89" i="21"/>
  <c r="AO33" i="21"/>
  <c r="AP61" i="21"/>
  <c r="AD78" i="11"/>
  <c r="AU55" i="44"/>
  <c r="AS26" i="21"/>
  <c r="AS26" i="55"/>
  <c r="AS52" i="55"/>
  <c r="AS78" i="55"/>
  <c r="AS104" i="55"/>
  <c r="AL91" i="54"/>
  <c r="AM63" i="54"/>
  <c r="AL35" i="54"/>
  <c r="AD65" i="11"/>
  <c r="AD12" i="11"/>
  <c r="AD11" i="11"/>
  <c r="AW177" i="27"/>
  <c r="AN32" i="21"/>
  <c r="BD32" i="21"/>
  <c r="AN5" i="54"/>
  <c r="AO60" i="21"/>
  <c r="BD5" i="21"/>
  <c r="AB5" i="13"/>
  <c r="AB35" i="12"/>
  <c r="AI55" i="32"/>
  <c r="AH140" i="32"/>
  <c r="AH72" i="32"/>
  <c r="AH27" i="54"/>
  <c r="AE9" i="12"/>
  <c r="U7" i="58"/>
  <c r="U10" i="58"/>
  <c r="AL86" i="21"/>
  <c r="AK35" i="27"/>
  <c r="AE4" i="25"/>
  <c r="AE16" i="25"/>
  <c r="AL13" i="55"/>
  <c r="AL39" i="55"/>
  <c r="AL65" i="55"/>
  <c r="AL91" i="55"/>
  <c r="AN42" i="44"/>
  <c r="AL13" i="21"/>
  <c r="AK4" i="21"/>
  <c r="AK4" i="55"/>
  <c r="AK30" i="55"/>
  <c r="AK56" i="55"/>
  <c r="AK82" i="55"/>
  <c r="AM33" i="44"/>
  <c r="AM74" i="21"/>
  <c r="AL102" i="21"/>
  <c r="AL46" i="21"/>
  <c r="AL19" i="54"/>
  <c r="Y6" i="13"/>
  <c r="C3" i="18"/>
  <c r="C6" i="18"/>
  <c r="R323" i="35"/>
  <c r="R388" i="35"/>
  <c r="R389" i="35"/>
  <c r="U103" i="32"/>
  <c r="U95" i="32"/>
  <c r="U148" i="32"/>
  <c r="Q9" i="36"/>
  <c r="AI14" i="54"/>
  <c r="AI27" i="54"/>
  <c r="AF9" i="12"/>
  <c r="AI41" i="21"/>
  <c r="AI54" i="21"/>
  <c r="AG6" i="25"/>
  <c r="AG5" i="25"/>
  <c r="S385" i="35"/>
  <c r="R17" i="13"/>
  <c r="R8" i="13"/>
  <c r="R20" i="13"/>
  <c r="R27" i="13"/>
  <c r="AK50" i="21"/>
  <c r="AK106" i="21"/>
  <c r="AL78" i="21"/>
  <c r="AK23" i="54"/>
  <c r="K76" i="11"/>
  <c r="L240" i="34"/>
  <c r="AM12" i="55"/>
  <c r="AM38" i="55"/>
  <c r="AM64" i="55"/>
  <c r="AM12" i="21"/>
  <c r="AO41" i="44"/>
  <c r="R45" i="12"/>
  <c r="AE42" i="37"/>
  <c r="T53" i="35"/>
  <c r="T289" i="35"/>
  <c r="T290" i="35"/>
  <c r="T293" i="35"/>
  <c r="V47" i="35"/>
  <c r="U52" i="35"/>
  <c r="U25" i="35"/>
  <c r="V20" i="35"/>
  <c r="AG79" i="11"/>
  <c r="AG47" i="12"/>
  <c r="AH33" i="59"/>
  <c r="AI31" i="59"/>
  <c r="AK225" i="34"/>
  <c r="AK226" i="34"/>
  <c r="AK228" i="34"/>
  <c r="AL224" i="34"/>
  <c r="AK227" i="34"/>
  <c r="AK66" i="34"/>
  <c r="AK64" i="34"/>
  <c r="AK65" i="34"/>
  <c r="AK67" i="34"/>
  <c r="AL63" i="34"/>
  <c r="AJ158" i="34"/>
  <c r="AJ156" i="34"/>
  <c r="AJ157" i="34"/>
  <c r="AJ159" i="34"/>
  <c r="AK155" i="34"/>
  <c r="AJ204" i="34"/>
  <c r="AJ202" i="34"/>
  <c r="AJ203" i="34"/>
  <c r="AJ205" i="34"/>
  <c r="AK201" i="34"/>
  <c r="AS100" i="55"/>
  <c r="BD86" i="55"/>
  <c r="AK179" i="34"/>
  <c r="AK180" i="34"/>
  <c r="AK182" i="34"/>
  <c r="AL178" i="34"/>
  <c r="AK181" i="34"/>
  <c r="AN99" i="55"/>
  <c r="AK87" i="34"/>
  <c r="AK88" i="34"/>
  <c r="AK90" i="34"/>
  <c r="AK89" i="34"/>
  <c r="AQ84" i="55"/>
  <c r="R35" i="13"/>
  <c r="AX177" i="27"/>
  <c r="AP61" i="54"/>
  <c r="AO89" i="54"/>
  <c r="AO33" i="54"/>
  <c r="AM21" i="54"/>
  <c r="AM48" i="21"/>
  <c r="AN76" i="21"/>
  <c r="BD76" i="21"/>
  <c r="AM104" i="21"/>
  <c r="W27" i="25"/>
  <c r="W28" i="25"/>
  <c r="Y32" i="25"/>
  <c r="AK11" i="55"/>
  <c r="AK37" i="55"/>
  <c r="AK63" i="55"/>
  <c r="AK11" i="21"/>
  <c r="AM40" i="44"/>
  <c r="AM77" i="32"/>
  <c r="AO3" i="21"/>
  <c r="AO3" i="55"/>
  <c r="AO29" i="55"/>
  <c r="AO55" i="55"/>
  <c r="AQ32" i="44"/>
  <c r="AK57" i="32"/>
  <c r="AJ142" i="32"/>
  <c r="AF47" i="11"/>
  <c r="S10" i="13"/>
  <c r="S66" i="11"/>
  <c r="V7" i="58"/>
  <c r="V10" i="58"/>
  <c r="AI82" i="54"/>
  <c r="AF62" i="11"/>
  <c r="X78" i="32"/>
  <c r="AE77" i="11"/>
  <c r="AG159" i="27"/>
  <c r="AK89" i="55"/>
  <c r="AN12" i="21"/>
  <c r="AN12" i="55"/>
  <c r="AN38" i="55"/>
  <c r="AN64" i="55"/>
  <c r="AP41" i="44"/>
  <c r="K30" i="13"/>
  <c r="K29" i="13"/>
  <c r="K46" i="13"/>
  <c r="K50" i="13"/>
  <c r="K51" i="13"/>
  <c r="K75" i="11"/>
  <c r="AJ69" i="21"/>
  <c r="AJ82" i="21"/>
  <c r="AG9" i="11"/>
  <c r="AG9" i="13"/>
  <c r="AL46" i="54"/>
  <c r="AL102" i="54"/>
  <c r="AM74" i="54"/>
  <c r="AM68" i="21"/>
  <c r="AL40" i="21"/>
  <c r="AL96" i="21"/>
  <c r="AL13" i="54"/>
  <c r="AN88" i="54"/>
  <c r="BD88" i="54"/>
  <c r="AN32" i="54"/>
  <c r="BD32" i="54"/>
  <c r="BD5" i="54"/>
  <c r="AE10" i="11"/>
  <c r="AE64" i="11"/>
  <c r="AF96" i="27"/>
  <c r="AF199" i="27"/>
  <c r="AG95" i="27"/>
  <c r="AN6" i="58"/>
  <c r="AS2" i="31"/>
  <c r="AN16" i="35"/>
  <c r="AS46" i="31"/>
  <c r="AP29" i="54"/>
  <c r="AN2" i="11"/>
  <c r="AP85" i="54"/>
  <c r="AN35" i="25"/>
  <c r="AP49" i="33"/>
  <c r="AM33" i="28"/>
  <c r="AN14" i="34"/>
  <c r="AN151" i="35"/>
  <c r="AN259" i="35"/>
  <c r="AN15" i="25"/>
  <c r="AQ28" i="32"/>
  <c r="AQ52" i="32"/>
  <c r="AN191" i="27"/>
  <c r="AN232" i="35"/>
  <c r="AM52" i="28"/>
  <c r="AP2" i="21"/>
  <c r="AM15" i="28"/>
  <c r="AS68" i="31"/>
  <c r="AN37" i="34"/>
  <c r="AN152" i="34"/>
  <c r="AN39" i="25"/>
  <c r="AQ123" i="32"/>
  <c r="AN175" i="34"/>
  <c r="AS90" i="31"/>
  <c r="AM7" i="37"/>
  <c r="AN15" i="27"/>
  <c r="AN77" i="27"/>
  <c r="AN97" i="35"/>
  <c r="AP57" i="21"/>
  <c r="AP26" i="33"/>
  <c r="AP57" i="54"/>
  <c r="AN70" i="35"/>
  <c r="AN129" i="34"/>
  <c r="AS24" i="31"/>
  <c r="AN205" i="35"/>
  <c r="AP2" i="54"/>
  <c r="AP2" i="55"/>
  <c r="AN2" i="24"/>
  <c r="AR11" i="17"/>
  <c r="AP29" i="21"/>
  <c r="AN43" i="35"/>
  <c r="AM2" i="12"/>
  <c r="AM2" i="13"/>
  <c r="AN178" i="35"/>
  <c r="AN83" i="34"/>
  <c r="AN106" i="34"/>
  <c r="AN3" i="25"/>
  <c r="AN198" i="34"/>
  <c r="AQ3" i="44"/>
  <c r="AQ31" i="44"/>
  <c r="AP4" i="33"/>
  <c r="AN221" i="34"/>
  <c r="AQ4" i="32"/>
  <c r="AQ76" i="32"/>
  <c r="AQ100" i="32"/>
  <c r="AN60" i="34"/>
  <c r="AP72" i="33"/>
  <c r="AM55" i="11"/>
  <c r="AN124" i="35"/>
  <c r="AP85" i="21"/>
  <c r="AN25" i="25"/>
  <c r="AM7" i="36"/>
  <c r="AO2" i="55"/>
  <c r="BE2" i="54"/>
  <c r="AL125" i="35"/>
  <c r="AK52" i="54"/>
  <c r="AL80" i="54"/>
  <c r="AK108" i="54"/>
  <c r="AQ109" i="54"/>
  <c r="AN19" i="21"/>
  <c r="AN19" i="55"/>
  <c r="AN45" i="55"/>
  <c r="AN71" i="55"/>
  <c r="AN97" i="55"/>
  <c r="AP48" i="44"/>
  <c r="AN61" i="34"/>
  <c r="AR22" i="54"/>
  <c r="AR49" i="21"/>
  <c r="AR105" i="21"/>
  <c r="AJ11" i="54"/>
  <c r="AJ38" i="21"/>
  <c r="AJ54" i="21"/>
  <c r="AH6" i="25"/>
  <c r="AH5" i="25"/>
  <c r="AK66" i="21"/>
  <c r="AK82" i="21"/>
  <c r="AH9" i="11"/>
  <c r="AP5" i="55"/>
  <c r="AP31" i="55"/>
  <c r="AP57" i="55"/>
  <c r="AP83" i="55"/>
  <c r="AR34" i="44"/>
  <c r="AP5" i="21"/>
  <c r="AF4" i="25"/>
  <c r="AF16" i="25"/>
  <c r="AK95" i="54"/>
  <c r="AM34" i="27"/>
  <c r="AN33" i="27"/>
  <c r="AN63" i="21"/>
  <c r="BD63" i="21"/>
  <c r="AL74" i="54"/>
  <c r="AO101" i="54"/>
  <c r="AO45" i="54"/>
  <c r="AP73" i="54"/>
  <c r="AH97" i="54"/>
  <c r="AH110" i="54"/>
  <c r="AF15" i="24"/>
  <c r="U19" i="25"/>
  <c r="AQ77" i="54"/>
  <c r="AK14" i="55"/>
  <c r="AK40" i="55"/>
  <c r="AK66" i="55"/>
  <c r="AK92" i="55"/>
  <c r="AM43" i="44"/>
  <c r="AK14" i="21"/>
  <c r="AH35" i="11"/>
  <c r="AO54" i="44"/>
  <c r="AM25" i="55"/>
  <c r="AM51" i="55"/>
  <c r="AM77" i="55"/>
  <c r="AM25" i="21"/>
  <c r="H7" i="17"/>
  <c r="AO65" i="54"/>
  <c r="AQ72" i="54"/>
  <c r="AP44" i="54"/>
  <c r="AP100" i="54"/>
  <c r="AR103" i="21"/>
  <c r="AM30" i="54"/>
  <c r="AN58" i="54"/>
  <c r="AM86" i="54"/>
  <c r="AJ59" i="54"/>
  <c r="AD4" i="13"/>
  <c r="AD20" i="37"/>
  <c r="AD29" i="37"/>
  <c r="AD39" i="12"/>
  <c r="AM23" i="21"/>
  <c r="AM23" i="55"/>
  <c r="AM49" i="55"/>
  <c r="AM75" i="55"/>
  <c r="AM101" i="55"/>
  <c r="AO52" i="44"/>
  <c r="AT46" i="44"/>
  <c r="AR17" i="21"/>
  <c r="AR17" i="55"/>
  <c r="AR43" i="55"/>
  <c r="AR69" i="55"/>
  <c r="AR95" i="55"/>
  <c r="AE65" i="11"/>
  <c r="AE12" i="11"/>
  <c r="AE11" i="11"/>
  <c r="AH112" i="27"/>
  <c r="AG195" i="27"/>
  <c r="AF78" i="11"/>
  <c r="U266" i="35"/>
  <c r="U264" i="35"/>
  <c r="U265" i="35"/>
  <c r="U267" i="35"/>
  <c r="U376" i="35"/>
  <c r="U375" i="35"/>
  <c r="U374" i="35"/>
  <c r="X353" i="35"/>
  <c r="X354" i="35"/>
  <c r="X352" i="35"/>
  <c r="X212" i="35"/>
  <c r="X210" i="35"/>
  <c r="X211" i="35"/>
  <c r="X213" i="35"/>
  <c r="U331" i="35"/>
  <c r="U158" i="35"/>
  <c r="U156" i="35"/>
  <c r="U157" i="35"/>
  <c r="U159" i="35"/>
  <c r="U332" i="35"/>
  <c r="U330" i="35"/>
  <c r="V79" i="32"/>
  <c r="U119" i="32"/>
  <c r="AK31" i="21"/>
  <c r="AK87" i="21"/>
  <c r="AK4" i="54"/>
  <c r="AL59" i="21"/>
  <c r="AT26" i="55"/>
  <c r="AT52" i="55"/>
  <c r="AT78" i="55"/>
  <c r="AT104" i="55"/>
  <c r="AV55" i="44"/>
  <c r="AT26" i="21"/>
  <c r="AS47" i="44"/>
  <c r="AQ18" i="55"/>
  <c r="AQ44" i="55"/>
  <c r="AQ70" i="55"/>
  <c r="AQ96" i="55"/>
  <c r="AQ18" i="21"/>
  <c r="AN131" i="32"/>
  <c r="AO53" i="32"/>
  <c r="AO17" i="35"/>
  <c r="AO32" i="21"/>
  <c r="AP60" i="21"/>
  <c r="AO5" i="54"/>
  <c r="AC35" i="12"/>
  <c r="AC5" i="13"/>
  <c r="AF44" i="37"/>
  <c r="AF21" i="24"/>
  <c r="AF9" i="58"/>
  <c r="S322" i="35"/>
  <c r="S134" i="35"/>
  <c r="S326" i="35"/>
  <c r="S392" i="35"/>
  <c r="S18" i="24"/>
  <c r="AN90" i="55"/>
  <c r="AM103" i="55"/>
  <c r="AK69" i="21"/>
  <c r="AJ14" i="54"/>
  <c r="AJ97" i="21"/>
  <c r="AJ41" i="21"/>
  <c r="AF9" i="13"/>
  <c r="AR77" i="54"/>
  <c r="AQ49" i="54"/>
  <c r="AQ105" i="54"/>
  <c r="AI94" i="21"/>
  <c r="AM39" i="21"/>
  <c r="AM95" i="21"/>
  <c r="AN67" i="21"/>
  <c r="BD67" i="21"/>
  <c r="AM12" i="54"/>
  <c r="AK106" i="54"/>
  <c r="AK50" i="54"/>
  <c r="AL78" i="54"/>
  <c r="AI97" i="21"/>
  <c r="AN33" i="44"/>
  <c r="AL4" i="21"/>
  <c r="AL4" i="55"/>
  <c r="AL30" i="55"/>
  <c r="AL56" i="55"/>
  <c r="AL82" i="55"/>
  <c r="AO42" i="44"/>
  <c r="AM13" i="21"/>
  <c r="AM13" i="55"/>
  <c r="AM39" i="55"/>
  <c r="AM65" i="55"/>
  <c r="AM91" i="55"/>
  <c r="AD45" i="11"/>
  <c r="AH145" i="32"/>
  <c r="AD37" i="12"/>
  <c r="AN88" i="21"/>
  <c r="BD88" i="21"/>
  <c r="AN101" i="54"/>
  <c r="BD101" i="54"/>
  <c r="AE200" i="27"/>
  <c r="AD46" i="11"/>
  <c r="AD36" i="12"/>
  <c r="AH157" i="27"/>
  <c r="AG158" i="27"/>
  <c r="AG197" i="27"/>
  <c r="BF4" i="32"/>
  <c r="BC191" i="27"/>
  <c r="BA6" i="37"/>
  <c r="BA6" i="36"/>
  <c r="AO37" i="54"/>
  <c r="AP65" i="54"/>
  <c r="L49" i="12"/>
  <c r="L54" i="12"/>
  <c r="L34" i="13"/>
  <c r="AK108" i="21"/>
  <c r="AG41" i="11"/>
  <c r="AL136" i="32"/>
  <c r="AM84" i="34"/>
  <c r="AL86" i="34"/>
  <c r="AP50" i="44"/>
  <c r="AN21" i="55"/>
  <c r="AN47" i="55"/>
  <c r="AN73" i="55"/>
  <c r="AN21" i="21"/>
  <c r="AR75" i="54"/>
  <c r="AJ27" i="21"/>
  <c r="AG4" i="12"/>
  <c r="AJ87" i="54"/>
  <c r="AJ31" i="54"/>
  <c r="AK59" i="54"/>
  <c r="AD5" i="12"/>
  <c r="AC23" i="11"/>
  <c r="AC22" i="11"/>
  <c r="AC7" i="12"/>
  <c r="AC11" i="12"/>
  <c r="AC43" i="12"/>
  <c r="E41" i="18"/>
  <c r="AS47" i="21"/>
  <c r="AT75" i="21"/>
  <c r="AS20" i="54"/>
  <c r="AA3" i="13"/>
  <c r="AJ12" i="17"/>
  <c r="AN63" i="54"/>
  <c r="BD63" i="54"/>
  <c r="AM91" i="54"/>
  <c r="AM35" i="54"/>
  <c r="AP73" i="21"/>
  <c r="AI69" i="54"/>
  <c r="AN129" i="32"/>
  <c r="AI34" i="11"/>
  <c r="AI32" i="11"/>
  <c r="AD24" i="13"/>
  <c r="AC3" i="12"/>
  <c r="AC11" i="37"/>
  <c r="AC9" i="37"/>
  <c r="AN93" i="54"/>
  <c r="BD93" i="54"/>
  <c r="AM81" i="55"/>
  <c r="J5" i="11"/>
  <c r="J53" i="11"/>
  <c r="J58" i="11"/>
  <c r="J57" i="11"/>
  <c r="AR47" i="54"/>
  <c r="AR103" i="54"/>
  <c r="BD58" i="21"/>
  <c r="AP33" i="21"/>
  <c r="AP6" i="54"/>
  <c r="AQ61" i="21"/>
  <c r="AQ37" i="44"/>
  <c r="AO8" i="21"/>
  <c r="AO8" i="55"/>
  <c r="AO34" i="55"/>
  <c r="AO60" i="55"/>
  <c r="AO86" i="55"/>
  <c r="AQ100" i="21"/>
  <c r="AQ17" i="54"/>
  <c r="AR72" i="21"/>
  <c r="AQ44" i="21"/>
  <c r="AH183" i="27"/>
  <c r="AG205" i="27"/>
  <c r="AJ71" i="35"/>
  <c r="AE97" i="27"/>
  <c r="AF97" i="27"/>
  <c r="U366" i="35"/>
  <c r="U367" i="35"/>
  <c r="U242" i="35"/>
  <c r="U370" i="35"/>
  <c r="U309" i="35"/>
  <c r="U310" i="35"/>
  <c r="U104" i="35"/>
  <c r="U102" i="35"/>
  <c r="U103" i="35"/>
  <c r="U105" i="35"/>
  <c r="U308" i="35"/>
  <c r="AK133" i="34"/>
  <c r="AK134" i="34"/>
  <c r="AK136" i="34"/>
  <c r="AL132" i="34"/>
  <c r="AK135" i="34"/>
  <c r="T377" i="35"/>
  <c r="T269" i="35"/>
  <c r="T381" i="35"/>
  <c r="W355" i="35"/>
  <c r="W356" i="35"/>
  <c r="W215" i="35"/>
  <c r="W359" i="35"/>
  <c r="T333" i="35"/>
  <c r="T334" i="35"/>
  <c r="T337" i="35"/>
  <c r="T161" i="35"/>
  <c r="L7" i="24"/>
  <c r="AI41" i="54"/>
  <c r="AI97" i="54"/>
  <c r="AJ69" i="54"/>
  <c r="AE15" i="13"/>
  <c r="AH180" i="27"/>
  <c r="AG202" i="27"/>
  <c r="AE41" i="12"/>
  <c r="AF198" i="27"/>
  <c r="AE42" i="11"/>
  <c r="AE40" i="11"/>
  <c r="AK33" i="11"/>
  <c r="AP128" i="32"/>
  <c r="AS39" i="44"/>
  <c r="AQ10" i="55"/>
  <c r="AQ36" i="55"/>
  <c r="AQ62" i="55"/>
  <c r="AQ88" i="55"/>
  <c r="AQ10" i="21"/>
  <c r="AN24" i="21"/>
  <c r="AN24" i="55"/>
  <c r="AN50" i="55"/>
  <c r="AN76" i="55"/>
  <c r="AN102" i="55"/>
  <c r="AP53" i="44"/>
  <c r="AD15" i="13"/>
  <c r="AE14" i="13"/>
  <c r="AL35" i="27"/>
  <c r="AJ55" i="32"/>
  <c r="AI140" i="32"/>
  <c r="AI72" i="32"/>
  <c r="AS109" i="21"/>
  <c r="AT81" i="21"/>
  <c r="AS26" i="54"/>
  <c r="AS53" i="21"/>
  <c r="AD77" i="11"/>
  <c r="AD31" i="13"/>
  <c r="AL48" i="54"/>
  <c r="AM76" i="54"/>
  <c r="AL104" i="54"/>
  <c r="M19" i="34"/>
  <c r="M235" i="34"/>
  <c r="AL112" i="34"/>
  <c r="AL110" i="34"/>
  <c r="AL111" i="34"/>
  <c r="AL113" i="34"/>
  <c r="AM109" i="34"/>
  <c r="AN78" i="33"/>
  <c r="AM92" i="33"/>
  <c r="AK16" i="24"/>
  <c r="AP37" i="21"/>
  <c r="AP93" i="21"/>
  <c r="AQ65" i="21"/>
  <c r="AP10" i="54"/>
  <c r="AP18" i="54"/>
  <c r="AP45" i="21"/>
  <c r="AQ73" i="21"/>
  <c r="AP101" i="21"/>
  <c r="AM24" i="54"/>
  <c r="AM51" i="21"/>
  <c r="AN79" i="21"/>
  <c r="BD79" i="21"/>
  <c r="AM107" i="21"/>
  <c r="AI36" i="11"/>
  <c r="AI35" i="11"/>
  <c r="AM144" i="32"/>
  <c r="AN74" i="21"/>
  <c r="BD74" i="21"/>
  <c r="AM19" i="54"/>
  <c r="AM46" i="21"/>
  <c r="AM102" i="21"/>
  <c r="AN56" i="32"/>
  <c r="AM132" i="32"/>
  <c r="AI37" i="11"/>
  <c r="AU51" i="44"/>
  <c r="AS22" i="21"/>
  <c r="AS22" i="55"/>
  <c r="AS48" i="55"/>
  <c r="AS74" i="55"/>
  <c r="AH93" i="55"/>
  <c r="AG105" i="55"/>
  <c r="AD6" i="12"/>
  <c r="V43" i="34"/>
  <c r="V41" i="34"/>
  <c r="V42" i="34"/>
  <c r="V44" i="34"/>
  <c r="W40" i="34"/>
  <c r="AT20" i="55"/>
  <c r="AT46" i="55"/>
  <c r="AT72" i="55"/>
  <c r="AT98" i="55"/>
  <c r="AT20" i="21"/>
  <c r="AV49" i="44"/>
  <c r="AN3" i="54"/>
  <c r="AN30" i="21"/>
  <c r="BD3" i="21"/>
  <c r="AJ43" i="11"/>
  <c r="AO138" i="32"/>
  <c r="T67" i="11"/>
  <c r="T15" i="11"/>
  <c r="T14" i="11"/>
  <c r="V36" i="25"/>
  <c r="T131" i="35"/>
  <c r="T129" i="35"/>
  <c r="T130" i="35"/>
  <c r="T132" i="35"/>
  <c r="T319" i="35"/>
  <c r="T321" i="35"/>
  <c r="T387" i="35"/>
  <c r="S19" i="11"/>
  <c r="S17" i="11"/>
  <c r="T320" i="35"/>
  <c r="T386" i="35"/>
  <c r="AL199" i="34"/>
  <c r="AK40" i="54"/>
  <c r="AK96" i="54"/>
  <c r="AL68" i="54"/>
  <c r="V182" i="35"/>
  <c r="U187" i="35"/>
  <c r="T79" i="35"/>
  <c r="U74" i="35"/>
  <c r="AL39" i="54"/>
  <c r="AL95" i="54"/>
  <c r="AH27" i="11"/>
  <c r="AL51" i="54"/>
  <c r="AM79" i="54"/>
  <c r="AL107" i="54"/>
  <c r="AM80" i="21"/>
  <c r="AL25" i="54"/>
  <c r="AL108" i="21"/>
  <c r="AL52" i="21"/>
  <c r="AB43" i="12"/>
  <c r="AQ73" i="33"/>
  <c r="AI38" i="54"/>
  <c r="AI54" i="54"/>
  <c r="AG12" i="25"/>
  <c r="AG8" i="25"/>
  <c r="AG4" i="25"/>
  <c r="AG16" i="25"/>
  <c r="AI94" i="54"/>
  <c r="AI110" i="54"/>
  <c r="AG15" i="24"/>
  <c r="AP100" i="21"/>
  <c r="AR53" i="54"/>
  <c r="AR109" i="54"/>
  <c r="AS81" i="54"/>
  <c r="AQ6" i="55"/>
  <c r="AQ32" i="55"/>
  <c r="AQ58" i="55"/>
  <c r="AS35" i="44"/>
  <c r="AQ6" i="21"/>
  <c r="AM153" i="34"/>
  <c r="AN8" i="54"/>
  <c r="AN35" i="21"/>
  <c r="BD35" i="21"/>
  <c r="BD8" i="21"/>
  <c r="AL50" i="21"/>
  <c r="AL106" i="21"/>
  <c r="AM78" i="21"/>
  <c r="AL23" i="54"/>
  <c r="AK29" i="11"/>
  <c r="AP124" i="32"/>
  <c r="V363" i="35"/>
  <c r="V365" i="35"/>
  <c r="V364" i="35"/>
  <c r="V239" i="35"/>
  <c r="V237" i="35"/>
  <c r="V238" i="35"/>
  <c r="V240" i="35"/>
  <c r="T311" i="35"/>
  <c r="T312" i="35"/>
  <c r="T107" i="35"/>
  <c r="T315" i="35"/>
  <c r="X214" i="35"/>
  <c r="Y209" i="35"/>
  <c r="AK158" i="34"/>
  <c r="AK156" i="34"/>
  <c r="AK157" i="34"/>
  <c r="AK159" i="34"/>
  <c r="AL155" i="34"/>
  <c r="AR96" i="55"/>
  <c r="AH79" i="11"/>
  <c r="AH47" i="12"/>
  <c r="AI33" i="59"/>
  <c r="AJ31" i="59"/>
  <c r="BD102" i="55"/>
  <c r="W236" i="35"/>
  <c r="V241" i="35"/>
  <c r="W43" i="34"/>
  <c r="W41" i="34"/>
  <c r="W42" i="34"/>
  <c r="W44" i="34"/>
  <c r="X40" i="34"/>
  <c r="AM112" i="34"/>
  <c r="AM110" i="34"/>
  <c r="AM111" i="34"/>
  <c r="AM113" i="34"/>
  <c r="AN109" i="34"/>
  <c r="U160" i="35"/>
  <c r="V155" i="35"/>
  <c r="BD97" i="55"/>
  <c r="AK204" i="34"/>
  <c r="AK202" i="34"/>
  <c r="AK203" i="34"/>
  <c r="AK205" i="34"/>
  <c r="AL201" i="34"/>
  <c r="U106" i="35"/>
  <c r="V101" i="35"/>
  <c r="T133" i="35"/>
  <c r="U128" i="35"/>
  <c r="U268" i="35"/>
  <c r="V263" i="35"/>
  <c r="BD58" i="54"/>
  <c r="AQ33" i="21"/>
  <c r="AQ6" i="54"/>
  <c r="AQ89" i="21"/>
  <c r="AR61" i="21"/>
  <c r="T300" i="35"/>
  <c r="T301" i="35"/>
  <c r="T304" i="35"/>
  <c r="T80" i="35"/>
  <c r="T385" i="35"/>
  <c r="BD30" i="21"/>
  <c r="AS22" i="54"/>
  <c r="AS49" i="21"/>
  <c r="AT77" i="21"/>
  <c r="AS53" i="54"/>
  <c r="AS109" i="54"/>
  <c r="AT81" i="54"/>
  <c r="AL135" i="34"/>
  <c r="AL133" i="34"/>
  <c r="AL134" i="34"/>
  <c r="AL136" i="34"/>
  <c r="AM132" i="34"/>
  <c r="AP33" i="54"/>
  <c r="AP89" i="54"/>
  <c r="AQ61" i="54"/>
  <c r="AG198" i="27"/>
  <c r="AF42" i="11"/>
  <c r="AF40" i="11"/>
  <c r="AF41" i="12"/>
  <c r="AU26" i="55"/>
  <c r="AU52" i="55"/>
  <c r="AU78" i="55"/>
  <c r="AU104" i="55"/>
  <c r="AU26" i="21"/>
  <c r="AW55" i="44"/>
  <c r="AP32" i="21"/>
  <c r="AQ60" i="21"/>
  <c r="AP88" i="21"/>
  <c r="AP5" i="54"/>
  <c r="AO61" i="34"/>
  <c r="AG96" i="27"/>
  <c r="AG199" i="27"/>
  <c r="AH95" i="27"/>
  <c r="AP3" i="21"/>
  <c r="AP3" i="55"/>
  <c r="AP29" i="55"/>
  <c r="AP55" i="55"/>
  <c r="AR32" i="44"/>
  <c r="AL181" i="34"/>
  <c r="AL179" i="34"/>
  <c r="AL180" i="34"/>
  <c r="AL182" i="34"/>
  <c r="AM178" i="34"/>
  <c r="V287" i="35"/>
  <c r="V288" i="35"/>
  <c r="V286" i="35"/>
  <c r="V50" i="35"/>
  <c r="V48" i="35"/>
  <c r="V49" i="35"/>
  <c r="V51" i="35"/>
  <c r="AO63" i="21"/>
  <c r="AM67" i="54"/>
  <c r="U344" i="35"/>
  <c r="U345" i="35"/>
  <c r="U348" i="35"/>
  <c r="U188" i="35"/>
  <c r="AO58" i="54"/>
  <c r="AN86" i="54"/>
  <c r="AN30" i="54"/>
  <c r="BD3" i="54"/>
  <c r="AI93" i="55"/>
  <c r="AH105" i="55"/>
  <c r="AE6" i="12"/>
  <c r="AT22" i="55"/>
  <c r="AT48" i="55"/>
  <c r="AT74" i="55"/>
  <c r="AV51" i="44"/>
  <c r="AT22" i="21"/>
  <c r="AK55" i="32"/>
  <c r="AJ140" i="32"/>
  <c r="AJ72" i="32"/>
  <c r="AN51" i="21"/>
  <c r="AN107" i="21"/>
  <c r="BD107" i="21"/>
  <c r="AN24" i="54"/>
  <c r="BD24" i="21"/>
  <c r="AQ128" i="32"/>
  <c r="AL33" i="11"/>
  <c r="AF64" i="11"/>
  <c r="AF10" i="11"/>
  <c r="AK71" i="35"/>
  <c r="AR37" i="44"/>
  <c r="AP8" i="21"/>
  <c r="AP8" i="55"/>
  <c r="AP34" i="55"/>
  <c r="AP60" i="55"/>
  <c r="AP86" i="55"/>
  <c r="AS75" i="54"/>
  <c r="AD23" i="13"/>
  <c r="AD22" i="13"/>
  <c r="AS103" i="21"/>
  <c r="AN21" i="54"/>
  <c r="AN48" i="21"/>
  <c r="AO76" i="21"/>
  <c r="AN104" i="21"/>
  <c r="BD104" i="21"/>
  <c r="BD21" i="21"/>
  <c r="AO93" i="54"/>
  <c r="AL31" i="21"/>
  <c r="AL4" i="54"/>
  <c r="AL27" i="21"/>
  <c r="AI4" i="12"/>
  <c r="AJ41" i="54"/>
  <c r="AJ97" i="54"/>
  <c r="AK69" i="54"/>
  <c r="W13" i="17"/>
  <c r="AG21" i="24"/>
  <c r="AG44" i="37"/>
  <c r="AO88" i="21"/>
  <c r="AR18" i="55"/>
  <c r="AR44" i="55"/>
  <c r="AR70" i="55"/>
  <c r="AR18" i="21"/>
  <c r="AT47" i="44"/>
  <c r="AL59" i="54"/>
  <c r="AK31" i="54"/>
  <c r="V103" i="32"/>
  <c r="V95" i="32"/>
  <c r="V148" i="32"/>
  <c r="R9" i="36"/>
  <c r="AI112" i="27"/>
  <c r="AH195" i="27"/>
  <c r="AR44" i="21"/>
  <c r="AS72" i="21"/>
  <c r="AR100" i="21"/>
  <c r="AR17" i="54"/>
  <c r="AM50" i="21"/>
  <c r="AM106" i="21"/>
  <c r="AM23" i="54"/>
  <c r="AL14" i="55"/>
  <c r="AL40" i="55"/>
  <c r="AL66" i="55"/>
  <c r="AL92" i="55"/>
  <c r="AN43" i="44"/>
  <c r="AL14" i="21"/>
  <c r="V17" i="25"/>
  <c r="V18" i="25"/>
  <c r="W22" i="25"/>
  <c r="W40" i="25"/>
  <c r="W17" i="24"/>
  <c r="AQ5" i="21"/>
  <c r="AQ5" i="55"/>
  <c r="AQ31" i="55"/>
  <c r="AQ57" i="55"/>
  <c r="AQ83" i="55"/>
  <c r="AS34" i="44"/>
  <c r="AJ94" i="21"/>
  <c r="AJ110" i="21"/>
  <c r="AH4" i="24"/>
  <c r="AS77" i="21"/>
  <c r="AS105" i="21"/>
  <c r="AO19" i="55"/>
  <c r="AO45" i="55"/>
  <c r="AO71" i="55"/>
  <c r="AO97" i="55"/>
  <c r="AO19" i="21"/>
  <c r="AQ48" i="44"/>
  <c r="AO80" i="55"/>
  <c r="BE80" i="55"/>
  <c r="AO28" i="55"/>
  <c r="AO54" i="55"/>
  <c r="AP80" i="55"/>
  <c r="AP28" i="55"/>
  <c r="AP54" i="55"/>
  <c r="AF200" i="27"/>
  <c r="AE46" i="11"/>
  <c r="AE36" i="12"/>
  <c r="AL40" i="54"/>
  <c r="AL96" i="54"/>
  <c r="AM68" i="54"/>
  <c r="AN12" i="54"/>
  <c r="AN39" i="21"/>
  <c r="AN95" i="21"/>
  <c r="BD95" i="21"/>
  <c r="BD12" i="21"/>
  <c r="AN40" i="44"/>
  <c r="AL11" i="55"/>
  <c r="AL37" i="55"/>
  <c r="AL63" i="55"/>
  <c r="AL89" i="55"/>
  <c r="AL11" i="21"/>
  <c r="W29" i="25"/>
  <c r="AL66" i="34"/>
  <c r="AL64" i="34"/>
  <c r="AL65" i="34"/>
  <c r="AL67" i="34"/>
  <c r="AM63" i="34"/>
  <c r="U278" i="35"/>
  <c r="U279" i="35"/>
  <c r="U282" i="35"/>
  <c r="U26" i="35"/>
  <c r="AM80" i="54"/>
  <c r="AL52" i="54"/>
  <c r="AL108" i="54"/>
  <c r="AE5" i="12"/>
  <c r="AD23" i="11"/>
  <c r="AD22" i="11"/>
  <c r="AD11" i="13"/>
  <c r="AD11" i="12"/>
  <c r="AD7" i="12"/>
  <c r="AO78" i="33"/>
  <c r="BD78" i="33"/>
  <c r="BD92" i="33"/>
  <c r="AN92" i="33"/>
  <c r="AL16" i="24"/>
  <c r="AE4" i="13"/>
  <c r="AE31" i="13"/>
  <c r="AE39" i="12"/>
  <c r="AE20" i="37"/>
  <c r="AE29" i="37"/>
  <c r="P15" i="17"/>
  <c r="P20" i="17"/>
  <c r="P23" i="17"/>
  <c r="Q22" i="17"/>
  <c r="L3" i="24"/>
  <c r="AT75" i="54"/>
  <c r="AS47" i="54"/>
  <c r="AS103" i="54"/>
  <c r="AL87" i="34"/>
  <c r="AL88" i="34"/>
  <c r="AL90" i="34"/>
  <c r="AM86" i="34"/>
  <c r="AL89" i="34"/>
  <c r="AD35" i="12"/>
  <c r="AD5" i="13"/>
  <c r="BD90" i="55"/>
  <c r="BE53" i="32"/>
  <c r="AO131" i="32"/>
  <c r="AP53" i="32"/>
  <c r="AF77" i="11"/>
  <c r="AK14" i="54"/>
  <c r="AK41" i="21"/>
  <c r="AK97" i="21"/>
  <c r="AL69" i="21"/>
  <c r="AF61" i="11"/>
  <c r="AF12" i="13"/>
  <c r="BD99" i="55"/>
  <c r="AT100" i="55"/>
  <c r="V275" i="35"/>
  <c r="V277" i="35"/>
  <c r="V276" i="35"/>
  <c r="V23" i="35"/>
  <c r="V21" i="35"/>
  <c r="V22" i="35"/>
  <c r="V24" i="35"/>
  <c r="AQ124" i="32"/>
  <c r="AL29" i="11"/>
  <c r="AL28" i="11"/>
  <c r="AN153" i="34"/>
  <c r="AR6" i="21"/>
  <c r="AR6" i="55"/>
  <c r="AR32" i="55"/>
  <c r="AR58" i="55"/>
  <c r="AT35" i="44"/>
  <c r="AB3" i="13"/>
  <c r="AB6" i="13"/>
  <c r="AK28" i="11"/>
  <c r="D29" i="15"/>
  <c r="D28" i="15"/>
  <c r="AN91" i="21"/>
  <c r="BD91" i="21"/>
  <c r="AJ66" i="54"/>
  <c r="V185" i="35"/>
  <c r="V183" i="35"/>
  <c r="V184" i="35"/>
  <c r="V186" i="35"/>
  <c r="V342" i="35"/>
  <c r="V343" i="35"/>
  <c r="V341" i="35"/>
  <c r="AM199" i="34"/>
  <c r="S17" i="13"/>
  <c r="S8" i="13"/>
  <c r="S20" i="13"/>
  <c r="S27" i="13"/>
  <c r="U15" i="11"/>
  <c r="U14" i="11"/>
  <c r="W36" i="25"/>
  <c r="U67" i="11"/>
  <c r="AN86" i="21"/>
  <c r="AM51" i="54"/>
  <c r="AN79" i="54"/>
  <c r="BD79" i="54"/>
  <c r="AP45" i="54"/>
  <c r="AQ73" i="54"/>
  <c r="M21" i="34"/>
  <c r="M236" i="34"/>
  <c r="AM35" i="27"/>
  <c r="AQ10" i="54"/>
  <c r="AQ37" i="21"/>
  <c r="AR65" i="21"/>
  <c r="D33" i="15"/>
  <c r="AH202" i="27"/>
  <c r="AI180" i="27"/>
  <c r="T378" i="35"/>
  <c r="AF65" i="11"/>
  <c r="AF15" i="13"/>
  <c r="AF12" i="11"/>
  <c r="AF11" i="11"/>
  <c r="AN81" i="55"/>
  <c r="AI27" i="11"/>
  <c r="AA6" i="13"/>
  <c r="AD3" i="12"/>
  <c r="AD11" i="37"/>
  <c r="AD9" i="37"/>
  <c r="AN84" i="34"/>
  <c r="AH158" i="27"/>
  <c r="AH159" i="27"/>
  <c r="AI157" i="27"/>
  <c r="AH197" i="27"/>
  <c r="AM40" i="21"/>
  <c r="AM13" i="54"/>
  <c r="AN68" i="21"/>
  <c r="BD68" i="21"/>
  <c r="AM96" i="21"/>
  <c r="AO33" i="44"/>
  <c r="AM4" i="21"/>
  <c r="AM4" i="55"/>
  <c r="AM30" i="55"/>
  <c r="AM56" i="55"/>
  <c r="AM82" i="55"/>
  <c r="AP17" i="35"/>
  <c r="AJ36" i="11"/>
  <c r="AN144" i="32"/>
  <c r="AU46" i="44"/>
  <c r="AS17" i="55"/>
  <c r="AS43" i="55"/>
  <c r="AS69" i="55"/>
  <c r="AS95" i="55"/>
  <c r="AS17" i="21"/>
  <c r="AJ82" i="54"/>
  <c r="AG62" i="11"/>
  <c r="AP54" i="44"/>
  <c r="AN25" i="55"/>
  <c r="AN51" i="55"/>
  <c r="AN77" i="55"/>
  <c r="AN25" i="21"/>
  <c r="AR49" i="54"/>
  <c r="AR105" i="54"/>
  <c r="AS77" i="54"/>
  <c r="AR4" i="32"/>
  <c r="AR76" i="32"/>
  <c r="AR100" i="32"/>
  <c r="AQ57" i="21"/>
  <c r="AQ29" i="21"/>
  <c r="AO232" i="35"/>
  <c r="AQ72" i="33"/>
  <c r="AQ2" i="54"/>
  <c r="AQ2" i="55"/>
  <c r="AT46" i="31"/>
  <c r="AN7" i="37"/>
  <c r="AO60" i="34"/>
  <c r="AR123" i="32"/>
  <c r="AN52" i="28"/>
  <c r="AR28" i="32"/>
  <c r="AR52" i="32"/>
  <c r="AO15" i="25"/>
  <c r="AQ49" i="33"/>
  <c r="AO6" i="58"/>
  <c r="AO124" i="35"/>
  <c r="AO198" i="34"/>
  <c r="AO97" i="35"/>
  <c r="AQ29" i="54"/>
  <c r="AO205" i="35"/>
  <c r="AQ85" i="21"/>
  <c r="AN7" i="36"/>
  <c r="AO37" i="34"/>
  <c r="AT24" i="31"/>
  <c r="AO35" i="25"/>
  <c r="AQ4" i="33"/>
  <c r="AN55" i="11"/>
  <c r="AO15" i="27"/>
  <c r="AO39" i="25"/>
  <c r="AO221" i="34"/>
  <c r="AO175" i="34"/>
  <c r="AO83" i="34"/>
  <c r="AO106" i="34"/>
  <c r="AO43" i="35"/>
  <c r="AO3" i="25"/>
  <c r="AO77" i="27"/>
  <c r="AN33" i="28"/>
  <c r="AO259" i="35"/>
  <c r="AT2" i="31"/>
  <c r="AN2" i="12"/>
  <c r="AN2" i="13"/>
  <c r="AT90" i="31"/>
  <c r="AQ26" i="33"/>
  <c r="AO14" i="34"/>
  <c r="AT68" i="31"/>
  <c r="AO191" i="27"/>
  <c r="AO129" i="34"/>
  <c r="AO2" i="24"/>
  <c r="AS11" i="17"/>
  <c r="AO151" i="35"/>
  <c r="AN15" i="28"/>
  <c r="AO152" i="34"/>
  <c r="AO178" i="35"/>
  <c r="AQ2" i="21"/>
  <c r="AO25" i="25"/>
  <c r="AO16" i="35"/>
  <c r="AQ57" i="54"/>
  <c r="AO2" i="11"/>
  <c r="AQ85" i="54"/>
  <c r="AR3" i="44"/>
  <c r="AR31" i="44"/>
  <c r="AO70" i="35"/>
  <c r="X102" i="32"/>
  <c r="AO30" i="21"/>
  <c r="AO3" i="54"/>
  <c r="AK94" i="21"/>
  <c r="AK110" i="21"/>
  <c r="AI4" i="24"/>
  <c r="AL66" i="21"/>
  <c r="AL82" i="21"/>
  <c r="AI9" i="11"/>
  <c r="AK38" i="21"/>
  <c r="AK11" i="54"/>
  <c r="AM104" i="54"/>
  <c r="AM48" i="54"/>
  <c r="AN76" i="54"/>
  <c r="BD76" i="54"/>
  <c r="T10" i="13"/>
  <c r="T66" i="11"/>
  <c r="AT47" i="21"/>
  <c r="AT103" i="21"/>
  <c r="AT20" i="54"/>
  <c r="AU75" i="21"/>
  <c r="AO56" i="32"/>
  <c r="AN132" i="32"/>
  <c r="AJ37" i="11"/>
  <c r="AE45" i="11"/>
  <c r="AE44" i="11"/>
  <c r="AE39" i="11"/>
  <c r="AI145" i="32"/>
  <c r="AE37" i="12"/>
  <c r="AT39" i="44"/>
  <c r="AR10" i="21"/>
  <c r="AR10" i="55"/>
  <c r="AR36" i="55"/>
  <c r="AR62" i="55"/>
  <c r="AR88" i="55"/>
  <c r="AO8" i="54"/>
  <c r="AO91" i="21"/>
  <c r="AP63" i="21"/>
  <c r="AO35" i="21"/>
  <c r="AM25" i="54"/>
  <c r="AN80" i="21"/>
  <c r="BD80" i="21"/>
  <c r="AM52" i="21"/>
  <c r="AM108" i="21"/>
  <c r="AH9" i="13"/>
  <c r="AM101" i="32"/>
  <c r="AR84" i="55"/>
  <c r="AL227" i="34"/>
  <c r="AL225" i="34"/>
  <c r="AL226" i="34"/>
  <c r="AL228" i="34"/>
  <c r="AM224" i="34"/>
  <c r="AL50" i="54"/>
  <c r="AL106" i="54"/>
  <c r="AM78" i="54"/>
  <c r="AN35" i="54"/>
  <c r="BD35" i="54"/>
  <c r="AO63" i="54"/>
  <c r="BD8" i="54"/>
  <c r="AR73" i="33"/>
  <c r="U299" i="35"/>
  <c r="U298" i="35"/>
  <c r="U77" i="35"/>
  <c r="U75" i="35"/>
  <c r="U76" i="35"/>
  <c r="U78" i="35"/>
  <c r="U297" i="35"/>
  <c r="AK43" i="11"/>
  <c r="D43" i="15"/>
  <c r="AP138" i="32"/>
  <c r="AO58" i="21"/>
  <c r="AW49" i="44"/>
  <c r="AU20" i="55"/>
  <c r="AU46" i="55"/>
  <c r="AU72" i="55"/>
  <c r="AU98" i="55"/>
  <c r="AU20" i="21"/>
  <c r="AM46" i="54"/>
  <c r="AM102" i="54"/>
  <c r="AN74" i="54"/>
  <c r="BD74" i="54"/>
  <c r="AP37" i="54"/>
  <c r="AP93" i="54"/>
  <c r="AQ65" i="54"/>
  <c r="AO24" i="55"/>
  <c r="AO50" i="55"/>
  <c r="AO76" i="55"/>
  <c r="AO102" i="55"/>
  <c r="AQ53" i="44"/>
  <c r="AO24" i="21"/>
  <c r="AF24" i="13"/>
  <c r="AF23" i="13"/>
  <c r="AF22" i="13"/>
  <c r="AI183" i="27"/>
  <c r="AH205" i="27"/>
  <c r="AR72" i="54"/>
  <c r="AQ100" i="54"/>
  <c r="AQ44" i="54"/>
  <c r="AP89" i="21"/>
  <c r="K139" i="27"/>
  <c r="J91" i="11"/>
  <c r="J95" i="11"/>
  <c r="AJ34" i="11"/>
  <c r="AJ32" i="11"/>
  <c r="AO129" i="32"/>
  <c r="AC3" i="13"/>
  <c r="AC6" i="13"/>
  <c r="AJ27" i="54"/>
  <c r="AG9" i="12"/>
  <c r="AO21" i="55"/>
  <c r="AO47" i="55"/>
  <c r="AO73" i="55"/>
  <c r="AO99" i="55"/>
  <c r="AQ50" i="44"/>
  <c r="AO21" i="21"/>
  <c r="AM136" i="32"/>
  <c r="AH41" i="11"/>
  <c r="L10" i="36"/>
  <c r="L58" i="12"/>
  <c r="L89" i="11"/>
  <c r="BF52" i="32"/>
  <c r="BF28" i="32"/>
  <c r="BF76" i="32"/>
  <c r="BF100" i="32"/>
  <c r="AD44" i="11"/>
  <c r="AD39" i="11"/>
  <c r="AP42" i="44"/>
  <c r="AN13" i="21"/>
  <c r="AN13" i="55"/>
  <c r="AN39" i="55"/>
  <c r="AN65" i="55"/>
  <c r="AN91" i="55"/>
  <c r="AN67" i="54"/>
  <c r="BD67" i="54"/>
  <c r="AM95" i="54"/>
  <c r="AM39" i="54"/>
  <c r="AI110" i="21"/>
  <c r="AG4" i="24"/>
  <c r="AN103" i="55"/>
  <c r="S388" i="35"/>
  <c r="S389" i="35"/>
  <c r="S323" i="35"/>
  <c r="AO32" i="54"/>
  <c r="AP60" i="54"/>
  <c r="AO88" i="54"/>
  <c r="AR73" i="21"/>
  <c r="AQ18" i="54"/>
  <c r="AQ45" i="21"/>
  <c r="AQ101" i="21"/>
  <c r="AT53" i="21"/>
  <c r="AT26" i="54"/>
  <c r="AU81" i="21"/>
  <c r="AT109" i="21"/>
  <c r="AK27" i="21"/>
  <c r="AH4" i="12"/>
  <c r="AK54" i="21"/>
  <c r="AI6" i="25"/>
  <c r="AI5" i="25"/>
  <c r="AP52" i="44"/>
  <c r="AN23" i="55"/>
  <c r="AN49" i="55"/>
  <c r="AN75" i="55"/>
  <c r="AN101" i="55"/>
  <c r="AN23" i="21"/>
  <c r="AC11" i="13"/>
  <c r="AN34" i="27"/>
  <c r="AO33" i="27"/>
  <c r="AJ38" i="54"/>
  <c r="AJ54" i="54"/>
  <c r="AH12" i="25"/>
  <c r="AH8" i="25"/>
  <c r="AH4" i="25"/>
  <c r="AH16" i="25"/>
  <c r="AK66" i="54"/>
  <c r="AK82" i="54"/>
  <c r="AH62" i="11"/>
  <c r="AJ94" i="54"/>
  <c r="AJ110" i="54"/>
  <c r="AH15" i="24"/>
  <c r="AN19" i="54"/>
  <c r="AN46" i="21"/>
  <c r="AN102" i="21"/>
  <c r="BD102" i="21"/>
  <c r="BD19" i="21"/>
  <c r="AM125" i="35"/>
  <c r="AF14" i="13"/>
  <c r="AO60" i="54"/>
  <c r="AQ41" i="44"/>
  <c r="AO12" i="55"/>
  <c r="AO38" i="55"/>
  <c r="AO64" i="55"/>
  <c r="AO90" i="55"/>
  <c r="AO12" i="21"/>
  <c r="AE24" i="13"/>
  <c r="AE23" i="13"/>
  <c r="AE22" i="13"/>
  <c r="AL57" i="32"/>
  <c r="AK142" i="32"/>
  <c r="AG47" i="11"/>
  <c r="U289" i="35"/>
  <c r="U290" i="35"/>
  <c r="U53" i="35"/>
  <c r="U293" i="35"/>
  <c r="BD101" i="55"/>
  <c r="BD91" i="55"/>
  <c r="AN112" i="34"/>
  <c r="AN110" i="34"/>
  <c r="AN111" i="34"/>
  <c r="AN113" i="34"/>
  <c r="AO109" i="34"/>
  <c r="AM89" i="34"/>
  <c r="AM87" i="34"/>
  <c r="AM88" i="34"/>
  <c r="AM90" i="34"/>
  <c r="AN86" i="34"/>
  <c r="W47" i="35"/>
  <c r="V52" i="35"/>
  <c r="AM181" i="34"/>
  <c r="AM179" i="34"/>
  <c r="AM180" i="34"/>
  <c r="AM182" i="34"/>
  <c r="AN178" i="34"/>
  <c r="X43" i="34"/>
  <c r="X41" i="34"/>
  <c r="X42" i="34"/>
  <c r="X44" i="34"/>
  <c r="Y40" i="34"/>
  <c r="AI47" i="12"/>
  <c r="AI79" i="11"/>
  <c r="AJ33" i="59"/>
  <c r="AK31" i="59"/>
  <c r="AL158" i="34"/>
  <c r="AL156" i="34"/>
  <c r="AL157" i="34"/>
  <c r="AL159" i="34"/>
  <c r="AM155" i="34"/>
  <c r="AM225" i="34"/>
  <c r="AM226" i="34"/>
  <c r="AM228" i="34"/>
  <c r="AN224" i="34"/>
  <c r="AM227" i="34"/>
  <c r="V25" i="35"/>
  <c r="W20" i="35"/>
  <c r="U79" i="35"/>
  <c r="V74" i="35"/>
  <c r="AM12" i="17"/>
  <c r="AV98" i="55"/>
  <c r="AL204" i="34"/>
  <c r="AL202" i="34"/>
  <c r="AL203" i="34"/>
  <c r="AL205" i="34"/>
  <c r="AI9" i="13"/>
  <c r="W182" i="35"/>
  <c r="V187" i="35"/>
  <c r="AH61" i="11"/>
  <c r="AH12" i="13"/>
  <c r="AM133" i="34"/>
  <c r="AM134" i="34"/>
  <c r="AM136" i="34"/>
  <c r="AN132" i="34"/>
  <c r="AM135" i="34"/>
  <c r="AN50" i="21"/>
  <c r="AN106" i="21"/>
  <c r="BD106" i="21"/>
  <c r="AN23" i="54"/>
  <c r="BD23" i="21"/>
  <c r="AQ45" i="54"/>
  <c r="AR73" i="54"/>
  <c r="AQ101" i="54"/>
  <c r="AN80" i="54"/>
  <c r="BD80" i="54"/>
  <c r="AM52" i="54"/>
  <c r="AM108" i="54"/>
  <c r="AN25" i="54"/>
  <c r="AN52" i="21"/>
  <c r="AO80" i="21"/>
  <c r="AN108" i="21"/>
  <c r="BD108" i="21"/>
  <c r="BD25" i="21"/>
  <c r="AV46" i="44"/>
  <c r="AT17" i="55"/>
  <c r="AT43" i="55"/>
  <c r="AT69" i="55"/>
  <c r="AT95" i="55"/>
  <c r="AT17" i="21"/>
  <c r="AO153" i="34"/>
  <c r="AU100" i="55"/>
  <c r="AQ53" i="32"/>
  <c r="AP131" i="32"/>
  <c r="AN107" i="54"/>
  <c r="AO79" i="54"/>
  <c r="AN51" i="54"/>
  <c r="BD51" i="54"/>
  <c r="BD24" i="54"/>
  <c r="BD86" i="54"/>
  <c r="AG24" i="13"/>
  <c r="AG23" i="13"/>
  <c r="AG22" i="13"/>
  <c r="AR10" i="54"/>
  <c r="AR37" i="21"/>
  <c r="AS65" i="21"/>
  <c r="AR93" i="21"/>
  <c r="AK38" i="54"/>
  <c r="AK94" i="54"/>
  <c r="AP58" i="21"/>
  <c r="AR2" i="21"/>
  <c r="AP198" i="34"/>
  <c r="AS28" i="32"/>
  <c r="AS52" i="32"/>
  <c r="AR85" i="21"/>
  <c r="AR72" i="33"/>
  <c r="AP25" i="25"/>
  <c r="AP2" i="24"/>
  <c r="AT11" i="17"/>
  <c r="AP2" i="11"/>
  <c r="AU68" i="31"/>
  <c r="AP124" i="35"/>
  <c r="AO7" i="37"/>
  <c r="AU90" i="31"/>
  <c r="AR29" i="54"/>
  <c r="AS4" i="32"/>
  <c r="AS76" i="32"/>
  <c r="AS100" i="32"/>
  <c r="AP14" i="34"/>
  <c r="AP191" i="27"/>
  <c r="AP16" i="35"/>
  <c r="AR85" i="54"/>
  <c r="AP15" i="25"/>
  <c r="AP60" i="34"/>
  <c r="AP15" i="27"/>
  <c r="AP221" i="34"/>
  <c r="AP70" i="35"/>
  <c r="AO15" i="28"/>
  <c r="AP259" i="35"/>
  <c r="AR4" i="33"/>
  <c r="AU24" i="31"/>
  <c r="AS3" i="44"/>
  <c r="AS31" i="44"/>
  <c r="AP6" i="58"/>
  <c r="AP175" i="34"/>
  <c r="AP205" i="35"/>
  <c r="AO7" i="36"/>
  <c r="AP37" i="34"/>
  <c r="AR26" i="33"/>
  <c r="AO55" i="11"/>
  <c r="AP35" i="25"/>
  <c r="AP151" i="35"/>
  <c r="AO2" i="12"/>
  <c r="AO2" i="13"/>
  <c r="AP43" i="35"/>
  <c r="AS123" i="32"/>
  <c r="AR49" i="33"/>
  <c r="AP97" i="35"/>
  <c r="AR2" i="54"/>
  <c r="AR2" i="55"/>
  <c r="AU2" i="31"/>
  <c r="AP232" i="35"/>
  <c r="AP77" i="27"/>
  <c r="AP152" i="34"/>
  <c r="AP39" i="25"/>
  <c r="AP3" i="25"/>
  <c r="AU46" i="31"/>
  <c r="AR57" i="21"/>
  <c r="AP178" i="35"/>
  <c r="AR29" i="21"/>
  <c r="AP129" i="34"/>
  <c r="AP83" i="34"/>
  <c r="AP106" i="34"/>
  <c r="AR57" i="54"/>
  <c r="AO33" i="28"/>
  <c r="AO52" i="28"/>
  <c r="AJ35" i="11"/>
  <c r="AM4" i="54"/>
  <c r="AM31" i="21"/>
  <c r="AN59" i="21"/>
  <c r="AM27" i="21"/>
  <c r="AJ4" i="12"/>
  <c r="AM40" i="54"/>
  <c r="AN68" i="54"/>
  <c r="BD68" i="54"/>
  <c r="BD81" i="55"/>
  <c r="AO81" i="55"/>
  <c r="AR65" i="54"/>
  <c r="AQ37" i="54"/>
  <c r="AP101" i="54"/>
  <c r="BD86" i="21"/>
  <c r="AN199" i="34"/>
  <c r="AM201" i="34"/>
  <c r="AS6" i="55"/>
  <c r="AS32" i="55"/>
  <c r="AS58" i="55"/>
  <c r="AS84" i="55"/>
  <c r="AU35" i="44"/>
  <c r="AS6" i="21"/>
  <c r="AK36" i="11"/>
  <c r="AO144" i="32"/>
  <c r="AP78" i="33"/>
  <c r="AO92" i="33"/>
  <c r="AM16" i="24"/>
  <c r="AM11" i="55"/>
  <c r="AM37" i="55"/>
  <c r="AM63" i="55"/>
  <c r="AM89" i="55"/>
  <c r="AM11" i="21"/>
  <c r="AO40" i="44"/>
  <c r="AO67" i="21"/>
  <c r="AO19" i="54"/>
  <c r="AO46" i="21"/>
  <c r="AO102" i="21"/>
  <c r="AT34" i="44"/>
  <c r="AR5" i="21"/>
  <c r="AR5" i="55"/>
  <c r="AR31" i="55"/>
  <c r="AR57" i="55"/>
  <c r="AR83" i="55"/>
  <c r="W7" i="58"/>
  <c r="W10" i="58"/>
  <c r="AK27" i="54"/>
  <c r="AH9" i="12"/>
  <c r="AS18" i="55"/>
  <c r="AS44" i="55"/>
  <c r="AS70" i="55"/>
  <c r="AS96" i="55"/>
  <c r="AU47" i="44"/>
  <c r="AS18" i="21"/>
  <c r="AH21" i="24"/>
  <c r="AH44" i="37"/>
  <c r="AM59" i="54"/>
  <c r="AL31" i="54"/>
  <c r="AL87" i="54"/>
  <c r="AL71" i="35"/>
  <c r="AF45" i="11"/>
  <c r="AJ145" i="32"/>
  <c r="AF37" i="12"/>
  <c r="AU22" i="21"/>
  <c r="AU22" i="55"/>
  <c r="AU48" i="55"/>
  <c r="AU74" i="55"/>
  <c r="AW51" i="44"/>
  <c r="AU53" i="21"/>
  <c r="AV81" i="21"/>
  <c r="AU109" i="21"/>
  <c r="AU26" i="54"/>
  <c r="AQ33" i="54"/>
  <c r="AQ89" i="54"/>
  <c r="V264" i="35"/>
  <c r="V265" i="35"/>
  <c r="V267" i="35"/>
  <c r="V374" i="35"/>
  <c r="V376" i="35"/>
  <c r="V266" i="35"/>
  <c r="V375" i="35"/>
  <c r="U131" i="35"/>
  <c r="U319" i="35"/>
  <c r="U129" i="35"/>
  <c r="U130" i="35"/>
  <c r="U132" i="35"/>
  <c r="U321" i="35"/>
  <c r="U387" i="35"/>
  <c r="T19" i="11"/>
  <c r="T17" i="11"/>
  <c r="U320" i="35"/>
  <c r="U386" i="35"/>
  <c r="U333" i="35"/>
  <c r="U334" i="35"/>
  <c r="U161" i="35"/>
  <c r="U337" i="35"/>
  <c r="V366" i="35"/>
  <c r="V367" i="35"/>
  <c r="V242" i="35"/>
  <c r="V370" i="35"/>
  <c r="AO39" i="21"/>
  <c r="AP67" i="21"/>
  <c r="AO12" i="54"/>
  <c r="AP129" i="32"/>
  <c r="AK34" i="11"/>
  <c r="AS73" i="33"/>
  <c r="AG61" i="11"/>
  <c r="AG12" i="13"/>
  <c r="AO84" i="34"/>
  <c r="AN35" i="27"/>
  <c r="AK97" i="54"/>
  <c r="AK41" i="54"/>
  <c r="AL69" i="54"/>
  <c r="AM66" i="34"/>
  <c r="AM64" i="34"/>
  <c r="AM65" i="34"/>
  <c r="AM67" i="34"/>
  <c r="AN63" i="34"/>
  <c r="AE5" i="13"/>
  <c r="AE35" i="12"/>
  <c r="AP19" i="55"/>
  <c r="AP45" i="55"/>
  <c r="AP71" i="55"/>
  <c r="AP97" i="55"/>
  <c r="AP19" i="21"/>
  <c r="AR48" i="44"/>
  <c r="AM50" i="54"/>
  <c r="AM106" i="54"/>
  <c r="AT22" i="54"/>
  <c r="AT49" i="21"/>
  <c r="AT105" i="21"/>
  <c r="AP3" i="54"/>
  <c r="AP30" i="21"/>
  <c r="AQ58" i="21"/>
  <c r="AP32" i="54"/>
  <c r="AP88" i="54"/>
  <c r="AX55" i="44"/>
  <c r="AV26" i="55"/>
  <c r="AV52" i="55"/>
  <c r="AV78" i="55"/>
  <c r="AV104" i="55"/>
  <c r="AV26" i="21"/>
  <c r="AS49" i="54"/>
  <c r="AS105" i="54"/>
  <c r="AT77" i="54"/>
  <c r="AT53" i="54"/>
  <c r="AU81" i="54"/>
  <c r="AT109" i="54"/>
  <c r="AN136" i="32"/>
  <c r="AI41" i="11"/>
  <c r="AG65" i="11"/>
  <c r="AG15" i="13"/>
  <c r="AG12" i="11"/>
  <c r="AG11" i="11"/>
  <c r="AV20" i="21"/>
  <c r="AV20" i="55"/>
  <c r="AV46" i="55"/>
  <c r="AV72" i="55"/>
  <c r="AX49" i="44"/>
  <c r="AR41" i="44"/>
  <c r="AP12" i="55"/>
  <c r="AP38" i="55"/>
  <c r="AP64" i="55"/>
  <c r="AP90" i="55"/>
  <c r="AP12" i="21"/>
  <c r="AN125" i="35"/>
  <c r="AO74" i="21"/>
  <c r="AO23" i="55"/>
  <c r="AO49" i="55"/>
  <c r="AO75" i="55"/>
  <c r="AO101" i="55"/>
  <c r="AO23" i="21"/>
  <c r="AQ52" i="44"/>
  <c r="AK12" i="17"/>
  <c r="M88" i="11"/>
  <c r="L81" i="11"/>
  <c r="AP76" i="21"/>
  <c r="AO104" i="21"/>
  <c r="AO48" i="21"/>
  <c r="AO21" i="54"/>
  <c r="AI205" i="27"/>
  <c r="AJ183" i="27"/>
  <c r="AO51" i="21"/>
  <c r="AP79" i="21"/>
  <c r="AO24" i="54"/>
  <c r="AO107" i="21"/>
  <c r="AN91" i="54"/>
  <c r="BD91" i="54"/>
  <c r="AO35" i="54"/>
  <c r="AO91" i="54"/>
  <c r="AU39" i="44"/>
  <c r="AS10" i="55"/>
  <c r="AS36" i="55"/>
  <c r="AS62" i="55"/>
  <c r="AS88" i="55"/>
  <c r="AS10" i="21"/>
  <c r="AP56" i="32"/>
  <c r="BE56" i="32"/>
  <c r="AO132" i="32"/>
  <c r="AK37" i="11"/>
  <c r="D37" i="15"/>
  <c r="AP58" i="54"/>
  <c r="AO30" i="54"/>
  <c r="AO86" i="21"/>
  <c r="AQ80" i="55"/>
  <c r="AQ54" i="55"/>
  <c r="AQ28" i="55"/>
  <c r="AO25" i="55"/>
  <c r="AO51" i="55"/>
  <c r="AO77" i="55"/>
  <c r="AO103" i="55"/>
  <c r="AO25" i="21"/>
  <c r="AQ54" i="44"/>
  <c r="AS44" i="21"/>
  <c r="AS100" i="21"/>
  <c r="AS17" i="54"/>
  <c r="AP33" i="44"/>
  <c r="AN4" i="21"/>
  <c r="AN4" i="55"/>
  <c r="AN30" i="55"/>
  <c r="AN56" i="55"/>
  <c r="AN82" i="55"/>
  <c r="AQ93" i="21"/>
  <c r="N17" i="34"/>
  <c r="M238" i="34"/>
  <c r="AM107" i="54"/>
  <c r="U66" i="11"/>
  <c r="U10" i="13"/>
  <c r="L26" i="24"/>
  <c r="L31" i="24"/>
  <c r="L27" i="24"/>
  <c r="X27" i="25"/>
  <c r="X28" i="25"/>
  <c r="AN39" i="54"/>
  <c r="BD39" i="54"/>
  <c r="BD12" i="54"/>
  <c r="V19" i="25"/>
  <c r="AN78" i="21"/>
  <c r="BD78" i="21"/>
  <c r="AR44" i="54"/>
  <c r="AR100" i="54"/>
  <c r="AS72" i="54"/>
  <c r="AG78" i="11"/>
  <c r="AK54" i="54"/>
  <c r="AI12" i="25"/>
  <c r="AI8" i="25"/>
  <c r="AI4" i="25"/>
  <c r="AI16" i="25"/>
  <c r="AR18" i="54"/>
  <c r="AR45" i="21"/>
  <c r="AR101" i="21"/>
  <c r="AS73" i="21"/>
  <c r="AK18" i="17"/>
  <c r="AG9" i="58"/>
  <c r="AL87" i="21"/>
  <c r="AO76" i="54"/>
  <c r="AN48" i="54"/>
  <c r="BD48" i="54"/>
  <c r="AN104" i="54"/>
  <c r="BD104" i="54"/>
  <c r="BD21" i="54"/>
  <c r="AP35" i="21"/>
  <c r="AP91" i="21"/>
  <c r="AP8" i="54"/>
  <c r="AQ63" i="21"/>
  <c r="AR128" i="32"/>
  <c r="AM33" i="11"/>
  <c r="AO79" i="21"/>
  <c r="AL55" i="32"/>
  <c r="AK140" i="32"/>
  <c r="AK72" i="32"/>
  <c r="AQ3" i="21"/>
  <c r="AQ3" i="55"/>
  <c r="AQ29" i="55"/>
  <c r="AQ55" i="55"/>
  <c r="AS32" i="44"/>
  <c r="U377" i="35"/>
  <c r="U269" i="35"/>
  <c r="U381" i="35"/>
  <c r="T322" i="35"/>
  <c r="T326" i="35"/>
  <c r="T392" i="35"/>
  <c r="T18" i="24"/>
  <c r="T134" i="35"/>
  <c r="V104" i="35"/>
  <c r="V310" i="35"/>
  <c r="V308" i="35"/>
  <c r="V309" i="35"/>
  <c r="V102" i="35"/>
  <c r="V103" i="35"/>
  <c r="V105" i="35"/>
  <c r="W239" i="35"/>
  <c r="W364" i="35"/>
  <c r="W363" i="35"/>
  <c r="W237" i="35"/>
  <c r="W238" i="35"/>
  <c r="W240" i="35"/>
  <c r="W365" i="35"/>
  <c r="Y354" i="35"/>
  <c r="Y353" i="35"/>
  <c r="Y352" i="35"/>
  <c r="Y212" i="35"/>
  <c r="Y210" i="35"/>
  <c r="Y211" i="35"/>
  <c r="Y213" i="35"/>
  <c r="AQ42" i="44"/>
  <c r="AO13" i="21"/>
  <c r="AO13" i="55"/>
  <c r="AO39" i="55"/>
  <c r="AO65" i="55"/>
  <c r="AO91" i="55"/>
  <c r="AT47" i="54"/>
  <c r="AU75" i="54"/>
  <c r="AT103" i="54"/>
  <c r="Y78" i="32"/>
  <c r="AI158" i="27"/>
  <c r="AI159" i="27"/>
  <c r="AJ157" i="27"/>
  <c r="AI197" i="27"/>
  <c r="AG10" i="11"/>
  <c r="AG64" i="11"/>
  <c r="AR124" i="32"/>
  <c r="AM29" i="11"/>
  <c r="AM28" i="11"/>
  <c r="AE11" i="13"/>
  <c r="AL12" i="17"/>
  <c r="AM14" i="21"/>
  <c r="AM14" i="55"/>
  <c r="AM40" i="55"/>
  <c r="AM66" i="55"/>
  <c r="AM92" i="55"/>
  <c r="AO43" i="44"/>
  <c r="W79" i="32"/>
  <c r="V119" i="32"/>
  <c r="AJ93" i="55"/>
  <c r="AI105" i="55"/>
  <c r="AF6" i="12"/>
  <c r="AG200" i="27"/>
  <c r="AF46" i="11"/>
  <c r="AF36" i="12"/>
  <c r="V332" i="35"/>
  <c r="V331" i="35"/>
  <c r="V330" i="35"/>
  <c r="V158" i="35"/>
  <c r="V156" i="35"/>
  <c r="V157" i="35"/>
  <c r="V159" i="35"/>
  <c r="AM57" i="32"/>
  <c r="AL142" i="32"/>
  <c r="AH47" i="11"/>
  <c r="BD103" i="55"/>
  <c r="AJ27" i="11"/>
  <c r="AN46" i="54"/>
  <c r="BD46" i="54"/>
  <c r="AO74" i="54"/>
  <c r="AN102" i="54"/>
  <c r="BD102" i="54"/>
  <c r="BD19" i="54"/>
  <c r="AO34" i="27"/>
  <c r="AP33" i="27"/>
  <c r="AN40" i="21"/>
  <c r="AN13" i="54"/>
  <c r="AN96" i="21"/>
  <c r="BD96" i="21"/>
  <c r="AO68" i="21"/>
  <c r="BD13" i="21"/>
  <c r="AP21" i="21"/>
  <c r="AP21" i="55"/>
  <c r="AP47" i="55"/>
  <c r="AP73" i="55"/>
  <c r="AP99" i="55"/>
  <c r="AR50" i="44"/>
  <c r="AG97" i="27"/>
  <c r="AP24" i="55"/>
  <c r="AP50" i="55"/>
  <c r="AP76" i="55"/>
  <c r="AP102" i="55"/>
  <c r="AR53" i="44"/>
  <c r="AP24" i="21"/>
  <c r="AU20" i="54"/>
  <c r="AU103" i="21"/>
  <c r="AU47" i="21"/>
  <c r="AV75" i="21"/>
  <c r="AL43" i="11"/>
  <c r="AQ138" i="32"/>
  <c r="AN77" i="32"/>
  <c r="AQ17" i="35"/>
  <c r="AG41" i="12"/>
  <c r="AH198" i="27"/>
  <c r="AG42" i="11"/>
  <c r="AG40" i="11"/>
  <c r="AI202" i="27"/>
  <c r="AJ180" i="27"/>
  <c r="V67" i="11"/>
  <c r="V15" i="11"/>
  <c r="V14" i="11"/>
  <c r="AR6" i="54"/>
  <c r="AR33" i="21"/>
  <c r="AD43" i="12"/>
  <c r="AL11" i="54"/>
  <c r="AL38" i="21"/>
  <c r="AL54" i="21"/>
  <c r="AJ6" i="25"/>
  <c r="AJ5" i="25"/>
  <c r="AM66" i="21"/>
  <c r="AQ5" i="54"/>
  <c r="AQ88" i="21"/>
  <c r="AQ32" i="21"/>
  <c r="AR60" i="21"/>
  <c r="AL97" i="21"/>
  <c r="AL14" i="54"/>
  <c r="AM69" i="21"/>
  <c r="AL41" i="21"/>
  <c r="AJ112" i="27"/>
  <c r="AI195" i="27"/>
  <c r="AH78" i="11"/>
  <c r="AK87" i="54"/>
  <c r="AM59" i="21"/>
  <c r="AM82" i="21"/>
  <c r="AJ9" i="11"/>
  <c r="AJ9" i="13"/>
  <c r="AQ8" i="55"/>
  <c r="AQ34" i="55"/>
  <c r="AQ60" i="55"/>
  <c r="AQ86" i="55"/>
  <c r="AQ8" i="21"/>
  <c r="AS37" i="44"/>
  <c r="AG14" i="13"/>
  <c r="AE23" i="11"/>
  <c r="AE22" i="11"/>
  <c r="AF5" i="12"/>
  <c r="AE11" i="12"/>
  <c r="AE43" i="12"/>
  <c r="AE7" i="12"/>
  <c r="AE3" i="12"/>
  <c r="AE11" i="37"/>
  <c r="AE9" i="37"/>
  <c r="BD30" i="54"/>
  <c r="AH96" i="27"/>
  <c r="AH199" i="27"/>
  <c r="AI95" i="27"/>
  <c r="AP61" i="34"/>
  <c r="AF4" i="13"/>
  <c r="AF31" i="13"/>
  <c r="AF20" i="37"/>
  <c r="AF29" i="37"/>
  <c r="AF39" i="12"/>
  <c r="U311" i="35"/>
  <c r="U312" i="35"/>
  <c r="U107" i="35"/>
  <c r="U315" i="35"/>
  <c r="X355" i="35"/>
  <c r="X356" i="35"/>
  <c r="X215" i="35"/>
  <c r="X359" i="35"/>
  <c r="V160" i="35"/>
  <c r="W155" i="35"/>
  <c r="AN181" i="34"/>
  <c r="AN179" i="34"/>
  <c r="AN180" i="34"/>
  <c r="AN182" i="34"/>
  <c r="AO178" i="34"/>
  <c r="AO112" i="34"/>
  <c r="AO110" i="34"/>
  <c r="AO111" i="34"/>
  <c r="AO113" i="34"/>
  <c r="AP109" i="34"/>
  <c r="AQ90" i="55"/>
  <c r="AL31" i="59"/>
  <c r="AJ79" i="11"/>
  <c r="AJ47" i="12"/>
  <c r="AK33" i="59"/>
  <c r="Z209" i="35"/>
  <c r="Y214" i="35"/>
  <c r="AN64" i="34"/>
  <c r="AN65" i="34"/>
  <c r="AN67" i="34"/>
  <c r="AO63" i="34"/>
  <c r="AN66" i="34"/>
  <c r="BD82" i="55"/>
  <c r="BD59" i="21"/>
  <c r="Y43" i="34"/>
  <c r="Y41" i="34"/>
  <c r="Y42" i="34"/>
  <c r="Y44" i="34"/>
  <c r="Z40" i="34"/>
  <c r="AN89" i="34"/>
  <c r="AN87" i="34"/>
  <c r="AN88" i="34"/>
  <c r="AN90" i="34"/>
  <c r="AO86" i="34"/>
  <c r="AK112" i="27"/>
  <c r="AJ195" i="27"/>
  <c r="AI78" i="11"/>
  <c r="AM66" i="54"/>
  <c r="AL38" i="54"/>
  <c r="AL94" i="54"/>
  <c r="AN57" i="32"/>
  <c r="AM142" i="32"/>
  <c r="AI47" i="11"/>
  <c r="N18" i="34"/>
  <c r="N20" i="34"/>
  <c r="N237" i="34"/>
  <c r="M51" i="12"/>
  <c r="N234" i="34"/>
  <c r="N19" i="24"/>
  <c r="N11" i="24"/>
  <c r="AQ129" i="32"/>
  <c r="AL34" i="11"/>
  <c r="AL32" i="11"/>
  <c r="AV35" i="44"/>
  <c r="AT6" i="55"/>
  <c r="AT32" i="55"/>
  <c r="AT58" i="55"/>
  <c r="AT84" i="55"/>
  <c r="AT6" i="21"/>
  <c r="AN52" i="54"/>
  <c r="BD52" i="54"/>
  <c r="BD25" i="54"/>
  <c r="U300" i="35"/>
  <c r="U301" i="35"/>
  <c r="U304" i="35"/>
  <c r="U80" i="35"/>
  <c r="V278" i="35"/>
  <c r="V279" i="35"/>
  <c r="V26" i="35"/>
  <c r="V282" i="35"/>
  <c r="AM158" i="34"/>
  <c r="AM156" i="34"/>
  <c r="AM157" i="34"/>
  <c r="AM159" i="34"/>
  <c r="AN155" i="34"/>
  <c r="W287" i="35"/>
  <c r="W288" i="35"/>
  <c r="W48" i="35"/>
  <c r="W49" i="35"/>
  <c r="W51" i="35"/>
  <c r="W50" i="35"/>
  <c r="W286" i="35"/>
  <c r="AQ61" i="34"/>
  <c r="AE3" i="13"/>
  <c r="AE6" i="13"/>
  <c r="AR8" i="55"/>
  <c r="AR34" i="55"/>
  <c r="AR60" i="55"/>
  <c r="AR86" i="55"/>
  <c r="AR8" i="21"/>
  <c r="AT37" i="44"/>
  <c r="AQ32" i="54"/>
  <c r="AR60" i="54"/>
  <c r="AQ88" i="54"/>
  <c r="AL94" i="21"/>
  <c r="AL110" i="21"/>
  <c r="AJ4" i="24"/>
  <c r="AR33" i="54"/>
  <c r="AR89" i="54"/>
  <c r="AS61" i="54"/>
  <c r="AH10" i="11"/>
  <c r="AH64" i="11"/>
  <c r="AR17" i="35"/>
  <c r="AN101" i="32"/>
  <c r="AU47" i="54"/>
  <c r="AV75" i="54"/>
  <c r="AH97" i="27"/>
  <c r="AF35" i="12"/>
  <c r="AF5" i="13"/>
  <c r="AM14" i="54"/>
  <c r="AM41" i="21"/>
  <c r="AN69" i="21"/>
  <c r="BD69" i="21"/>
  <c r="AH14" i="13"/>
  <c r="AO40" i="21"/>
  <c r="AP68" i="21"/>
  <c r="AO96" i="21"/>
  <c r="AO13" i="54"/>
  <c r="X236" i="35"/>
  <c r="W241" i="35"/>
  <c r="AQ30" i="21"/>
  <c r="AQ86" i="21"/>
  <c r="AQ3" i="54"/>
  <c r="AR58" i="21"/>
  <c r="AP91" i="54"/>
  <c r="AP35" i="54"/>
  <c r="AQ63" i="54"/>
  <c r="AN95" i="54"/>
  <c r="BD95" i="54"/>
  <c r="X29" i="25"/>
  <c r="AT72" i="21"/>
  <c r="AS10" i="54"/>
  <c r="AS37" i="21"/>
  <c r="AT65" i="21"/>
  <c r="AS93" i="21"/>
  <c r="AY55" i="44"/>
  <c r="AW26" i="21"/>
  <c r="AW26" i="55"/>
  <c r="AW52" i="55"/>
  <c r="AW78" i="55"/>
  <c r="AW104" i="55"/>
  <c r="AP86" i="21"/>
  <c r="AP30" i="54"/>
  <c r="AQ58" i="54"/>
  <c r="AT49" i="54"/>
  <c r="AU77" i="54"/>
  <c r="AT105" i="54"/>
  <c r="AN78" i="54"/>
  <c r="BD78" i="54"/>
  <c r="AP84" i="34"/>
  <c r="AT73" i="33"/>
  <c r="AO95" i="21"/>
  <c r="U385" i="35"/>
  <c r="AM71" i="35"/>
  <c r="AS45" i="21"/>
  <c r="AT73" i="21"/>
  <c r="AS18" i="54"/>
  <c r="AS101" i="21"/>
  <c r="AR32" i="21"/>
  <c r="AR88" i="21"/>
  <c r="AR5" i="54"/>
  <c r="AP74" i="21"/>
  <c r="AN11" i="55"/>
  <c r="AN37" i="55"/>
  <c r="AN63" i="55"/>
  <c r="AN89" i="55"/>
  <c r="AN11" i="21"/>
  <c r="AP40" i="44"/>
  <c r="D36" i="15"/>
  <c r="D35" i="15"/>
  <c r="AK35" i="11"/>
  <c r="AO199" i="34"/>
  <c r="AM96" i="54"/>
  <c r="AR28" i="55"/>
  <c r="AR54" i="55"/>
  <c r="AR80" i="55"/>
  <c r="AL66" i="54"/>
  <c r="AL82" i="54"/>
  <c r="AI62" i="11"/>
  <c r="AT17" i="54"/>
  <c r="AT44" i="21"/>
  <c r="AU72" i="21"/>
  <c r="AO78" i="21"/>
  <c r="AR138" i="32"/>
  <c r="AM43" i="11"/>
  <c r="AN40" i="54"/>
  <c r="BD40" i="54"/>
  <c r="BD13" i="54"/>
  <c r="AK93" i="55"/>
  <c r="AJ105" i="55"/>
  <c r="AG6" i="12"/>
  <c r="AQ33" i="44"/>
  <c r="AO4" i="55"/>
  <c r="AO30" i="55"/>
  <c r="AO56" i="55"/>
  <c r="AO82" i="55"/>
  <c r="AO4" i="21"/>
  <c r="U133" i="35"/>
  <c r="V128" i="35"/>
  <c r="AU49" i="21"/>
  <c r="AU105" i="21"/>
  <c r="AU22" i="54"/>
  <c r="AM204" i="34"/>
  <c r="AM202" i="34"/>
  <c r="AM203" i="34"/>
  <c r="AM205" i="34"/>
  <c r="AN201" i="34"/>
  <c r="AK110" i="54"/>
  <c r="AI15" i="24"/>
  <c r="V66" i="11"/>
  <c r="V10" i="13"/>
  <c r="AP24" i="54"/>
  <c r="AP51" i="21"/>
  <c r="AQ79" i="21"/>
  <c r="AP107" i="21"/>
  <c r="AS50" i="44"/>
  <c r="AQ21" i="21"/>
  <c r="AQ21" i="55"/>
  <c r="AQ47" i="55"/>
  <c r="AQ73" i="55"/>
  <c r="AQ99" i="55"/>
  <c r="W103" i="32"/>
  <c r="W95" i="32"/>
  <c r="W148" i="32"/>
  <c r="S9" i="36"/>
  <c r="AH41" i="12"/>
  <c r="AI198" i="27"/>
  <c r="AH42" i="11"/>
  <c r="AH40" i="11"/>
  <c r="AR42" i="44"/>
  <c r="AP13" i="21"/>
  <c r="AP13" i="55"/>
  <c r="AP39" i="55"/>
  <c r="AP65" i="55"/>
  <c r="AP91" i="55"/>
  <c r="W101" i="35"/>
  <c r="V106" i="35"/>
  <c r="X13" i="17"/>
  <c r="U378" i="35"/>
  <c r="AG77" i="11"/>
  <c r="L33" i="24"/>
  <c r="L29" i="24"/>
  <c r="AP25" i="55"/>
  <c r="AP51" i="55"/>
  <c r="AP77" i="55"/>
  <c r="AP103" i="55"/>
  <c r="AP25" i="21"/>
  <c r="AR54" i="44"/>
  <c r="AK183" i="27"/>
  <c r="AJ205" i="27"/>
  <c r="AO104" i="54"/>
  <c r="AP76" i="54"/>
  <c r="AO48" i="54"/>
  <c r="AR52" i="44"/>
  <c r="AP23" i="55"/>
  <c r="AP49" i="55"/>
  <c r="AP75" i="55"/>
  <c r="AP101" i="55"/>
  <c r="AP23" i="21"/>
  <c r="AQ12" i="55"/>
  <c r="AQ38" i="55"/>
  <c r="AQ64" i="55"/>
  <c r="AQ12" i="21"/>
  <c r="AS41" i="44"/>
  <c r="AV47" i="21"/>
  <c r="AW75" i="21"/>
  <c r="AV20" i="54"/>
  <c r="AO136" i="32"/>
  <c r="AJ41" i="11"/>
  <c r="AQ60" i="54"/>
  <c r="AU77" i="21"/>
  <c r="AO35" i="27"/>
  <c r="AP35" i="27"/>
  <c r="T17" i="13"/>
  <c r="T8" i="13"/>
  <c r="T20" i="13"/>
  <c r="T27" i="13"/>
  <c r="V268" i="35"/>
  <c r="W263" i="35"/>
  <c r="AV22" i="21"/>
  <c r="AV22" i="55"/>
  <c r="AV48" i="55"/>
  <c r="AV74" i="55"/>
  <c r="AV100" i="55"/>
  <c r="AX51" i="44"/>
  <c r="AF44" i="11"/>
  <c r="AF39" i="11"/>
  <c r="AT18" i="55"/>
  <c r="AT44" i="55"/>
  <c r="AT70" i="55"/>
  <c r="AT96" i="55"/>
  <c r="AT18" i="21"/>
  <c r="AV47" i="44"/>
  <c r="AS5" i="21"/>
  <c r="AS5" i="55"/>
  <c r="AS31" i="55"/>
  <c r="AS57" i="55"/>
  <c r="AS83" i="55"/>
  <c r="AU34" i="44"/>
  <c r="AM11" i="54"/>
  <c r="AM94" i="21"/>
  <c r="AM38" i="21"/>
  <c r="AN66" i="21"/>
  <c r="AQ78" i="33"/>
  <c r="AP92" i="33"/>
  <c r="AN16" i="24"/>
  <c r="AM54" i="21"/>
  <c r="AK6" i="25"/>
  <c r="AK5" i="25"/>
  <c r="AL36" i="11"/>
  <c r="AN135" i="34"/>
  <c r="AN133" i="34"/>
  <c r="AN134" i="34"/>
  <c r="AN136" i="34"/>
  <c r="AO132" i="34"/>
  <c r="V344" i="35"/>
  <c r="V345" i="35"/>
  <c r="V188" i="35"/>
  <c r="V348" i="35"/>
  <c r="AJ202" i="27"/>
  <c r="AK180" i="27"/>
  <c r="AP21" i="54"/>
  <c r="AP48" i="21"/>
  <c r="AP104" i="21"/>
  <c r="AP34" i="27"/>
  <c r="AQ33" i="27"/>
  <c r="AM55" i="32"/>
  <c r="AL140" i="32"/>
  <c r="AL72" i="32"/>
  <c r="AQ56" i="32"/>
  <c r="AP132" i="32"/>
  <c r="AL37" i="11"/>
  <c r="AP12" i="54"/>
  <c r="AP39" i="21"/>
  <c r="AQ67" i="21"/>
  <c r="AY49" i="44"/>
  <c r="AW20" i="21"/>
  <c r="AW20" i="55"/>
  <c r="AW46" i="55"/>
  <c r="AW72" i="55"/>
  <c r="AW98" i="55"/>
  <c r="AP46" i="21"/>
  <c r="AP102" i="21"/>
  <c r="AP19" i="54"/>
  <c r="AQ74" i="21"/>
  <c r="AL18" i="17"/>
  <c r="AH9" i="58"/>
  <c r="AM87" i="21"/>
  <c r="AQ175" i="34"/>
  <c r="AS26" i="33"/>
  <c r="AQ3" i="25"/>
  <c r="AQ15" i="25"/>
  <c r="AQ124" i="35"/>
  <c r="AP15" i="28"/>
  <c r="AV90" i="31"/>
  <c r="AV2" i="31"/>
  <c r="AP7" i="37"/>
  <c r="AV46" i="31"/>
  <c r="AQ198" i="34"/>
  <c r="AP55" i="11"/>
  <c r="AQ232" i="35"/>
  <c r="AQ6" i="58"/>
  <c r="AS49" i="33"/>
  <c r="AS57" i="21"/>
  <c r="AQ43" i="35"/>
  <c r="AQ129" i="34"/>
  <c r="AQ14" i="34"/>
  <c r="AQ39" i="25"/>
  <c r="AQ191" i="27"/>
  <c r="AQ205" i="35"/>
  <c r="AQ25" i="25"/>
  <c r="AQ60" i="34"/>
  <c r="AP7" i="36"/>
  <c r="AQ178" i="35"/>
  <c r="AT28" i="32"/>
  <c r="AT52" i="32"/>
  <c r="AS29" i="21"/>
  <c r="AQ70" i="35"/>
  <c r="AQ16" i="35"/>
  <c r="AP2" i="12"/>
  <c r="AP2" i="13"/>
  <c r="AS72" i="33"/>
  <c r="AQ152" i="34"/>
  <c r="AP52" i="28"/>
  <c r="AQ259" i="35"/>
  <c r="AQ97" i="35"/>
  <c r="AV24" i="31"/>
  <c r="AQ37" i="34"/>
  <c r="AS85" i="21"/>
  <c r="AS4" i="33"/>
  <c r="AQ35" i="25"/>
  <c r="AS57" i="54"/>
  <c r="AQ2" i="24"/>
  <c r="AU11" i="17"/>
  <c r="AS2" i="54"/>
  <c r="AS2" i="55"/>
  <c r="AQ2" i="11"/>
  <c r="AS85" i="54"/>
  <c r="AS2" i="21"/>
  <c r="AT123" i="32"/>
  <c r="AT3" i="44"/>
  <c r="AT31" i="44"/>
  <c r="AV68" i="31"/>
  <c r="AP33" i="28"/>
  <c r="AQ77" i="27"/>
  <c r="AQ151" i="35"/>
  <c r="AQ221" i="34"/>
  <c r="AT4" i="32"/>
  <c r="AT76" i="32"/>
  <c r="AT100" i="32"/>
  <c r="AQ15" i="27"/>
  <c r="AS29" i="54"/>
  <c r="AQ83" i="34"/>
  <c r="AQ106" i="34"/>
  <c r="AJ95" i="27"/>
  <c r="AI96" i="27"/>
  <c r="AI199" i="27"/>
  <c r="AF3" i="12"/>
  <c r="AF11" i="37"/>
  <c r="AF9" i="37"/>
  <c r="AQ8" i="54"/>
  <c r="AQ35" i="21"/>
  <c r="AR63" i="21"/>
  <c r="AD3" i="13"/>
  <c r="AS61" i="21"/>
  <c r="AH24" i="13"/>
  <c r="AH23" i="13"/>
  <c r="AH22" i="13"/>
  <c r="AH200" i="27"/>
  <c r="AG46" i="11"/>
  <c r="AG36" i="12"/>
  <c r="AH77" i="11"/>
  <c r="AL41" i="54"/>
  <c r="AL97" i="54"/>
  <c r="AR89" i="21"/>
  <c r="AG4" i="13"/>
  <c r="AG31" i="13"/>
  <c r="AG20" i="37"/>
  <c r="AG29" i="37"/>
  <c r="AG39" i="12"/>
  <c r="AQ24" i="21"/>
  <c r="AQ24" i="55"/>
  <c r="AQ50" i="55"/>
  <c r="AQ76" i="55"/>
  <c r="AQ102" i="55"/>
  <c r="AS53" i="44"/>
  <c r="AG5" i="12"/>
  <c r="AF23" i="11"/>
  <c r="AF22" i="11"/>
  <c r="AF11" i="12"/>
  <c r="AF43" i="12"/>
  <c r="AF7" i="12"/>
  <c r="AN14" i="21"/>
  <c r="AN27" i="21"/>
  <c r="AK4" i="12"/>
  <c r="AN14" i="55"/>
  <c r="AN40" i="55"/>
  <c r="AN66" i="55"/>
  <c r="AN92" i="55"/>
  <c r="AP43" i="44"/>
  <c r="AS124" i="32"/>
  <c r="AN29" i="11"/>
  <c r="AN28" i="11"/>
  <c r="AJ158" i="27"/>
  <c r="AJ159" i="27"/>
  <c r="AK157" i="27"/>
  <c r="AJ197" i="27"/>
  <c r="Y102" i="32"/>
  <c r="T323" i="35"/>
  <c r="T388" i="35"/>
  <c r="T389" i="35"/>
  <c r="AT32" i="44"/>
  <c r="AR3" i="55"/>
  <c r="AR29" i="55"/>
  <c r="AR55" i="55"/>
  <c r="AR3" i="21"/>
  <c r="AG45" i="11"/>
  <c r="AG44" i="11"/>
  <c r="AG39" i="11"/>
  <c r="AK145" i="32"/>
  <c r="AG37" i="12"/>
  <c r="AN33" i="11"/>
  <c r="AS128" i="32"/>
  <c r="AR101" i="54"/>
  <c r="AS73" i="54"/>
  <c r="AR45" i="54"/>
  <c r="W19" i="25"/>
  <c r="W17" i="25"/>
  <c r="W18" i="25"/>
  <c r="X22" i="25"/>
  <c r="AO67" i="54"/>
  <c r="L76" i="11"/>
  <c r="M240" i="34"/>
  <c r="AO59" i="21"/>
  <c r="AN4" i="54"/>
  <c r="AN87" i="21"/>
  <c r="AN31" i="21"/>
  <c r="BD4" i="21"/>
  <c r="AT72" i="54"/>
  <c r="AS44" i="54"/>
  <c r="AO52" i="21"/>
  <c r="AP80" i="21"/>
  <c r="AO25" i="54"/>
  <c r="AO86" i="54"/>
  <c r="AT10" i="21"/>
  <c r="AT10" i="55"/>
  <c r="AT36" i="55"/>
  <c r="AT62" i="55"/>
  <c r="AT88" i="55"/>
  <c r="AV39" i="44"/>
  <c r="AP63" i="54"/>
  <c r="AO51" i="54"/>
  <c r="AO107" i="54"/>
  <c r="AH65" i="11"/>
  <c r="AH12" i="11"/>
  <c r="AH11" i="11"/>
  <c r="M44" i="13"/>
  <c r="AO23" i="54"/>
  <c r="AO50" i="21"/>
  <c r="AO106" i="21"/>
  <c r="AO125" i="35"/>
  <c r="AH15" i="13"/>
  <c r="AV53" i="21"/>
  <c r="AV109" i="21"/>
  <c r="AV26" i="54"/>
  <c r="AQ19" i="55"/>
  <c r="AQ45" i="55"/>
  <c r="AQ71" i="55"/>
  <c r="AQ97" i="55"/>
  <c r="AQ19" i="21"/>
  <c r="AS48" i="44"/>
  <c r="D34" i="15"/>
  <c r="D32" i="15"/>
  <c r="D27" i="15"/>
  <c r="AK32" i="11"/>
  <c r="AO39" i="54"/>
  <c r="AO95" i="54"/>
  <c r="AP67" i="54"/>
  <c r="AR61" i="54"/>
  <c r="AU53" i="54"/>
  <c r="AV81" i="54"/>
  <c r="AU109" i="54"/>
  <c r="AL27" i="54"/>
  <c r="AI9" i="12"/>
  <c r="AI21" i="24"/>
  <c r="AI44" i="37"/>
  <c r="AO46" i="54"/>
  <c r="AS33" i="21"/>
  <c r="AS89" i="21"/>
  <c r="AS6" i="54"/>
  <c r="AT61" i="21"/>
  <c r="AQ93" i="54"/>
  <c r="AP81" i="55"/>
  <c r="AM31" i="54"/>
  <c r="AR37" i="54"/>
  <c r="BD107" i="54"/>
  <c r="AR53" i="32"/>
  <c r="AQ131" i="32"/>
  <c r="AP153" i="34"/>
  <c r="AU17" i="55"/>
  <c r="AU43" i="55"/>
  <c r="AU69" i="55"/>
  <c r="AU95" i="55"/>
  <c r="AU17" i="21"/>
  <c r="AW46" i="44"/>
  <c r="AN50" i="54"/>
  <c r="BD50" i="54"/>
  <c r="BD23" i="54"/>
  <c r="W342" i="35"/>
  <c r="W341" i="35"/>
  <c r="W185" i="35"/>
  <c r="W183" i="35"/>
  <c r="W184" i="35"/>
  <c r="W186" i="35"/>
  <c r="W343" i="35"/>
  <c r="V297" i="35"/>
  <c r="V77" i="35"/>
  <c r="V75" i="35"/>
  <c r="V76" i="35"/>
  <c r="V78" i="35"/>
  <c r="V299" i="35"/>
  <c r="V298" i="35"/>
  <c r="W276" i="35"/>
  <c r="W277" i="35"/>
  <c r="W275" i="35"/>
  <c r="W23" i="35"/>
  <c r="W21" i="35"/>
  <c r="W22" i="35"/>
  <c r="W24" i="35"/>
  <c r="AN227" i="34"/>
  <c r="AN225" i="34"/>
  <c r="AN226" i="34"/>
  <c r="AN228" i="34"/>
  <c r="AO224" i="34"/>
  <c r="V289" i="35"/>
  <c r="V290" i="35"/>
  <c r="V293" i="35"/>
  <c r="V53" i="35"/>
  <c r="AP110" i="34"/>
  <c r="AP111" i="34"/>
  <c r="AP113" i="34"/>
  <c r="AQ109" i="34"/>
  <c r="AP112" i="34"/>
  <c r="BD92" i="55"/>
  <c r="AU84" i="55"/>
  <c r="AO181" i="34"/>
  <c r="AO179" i="34"/>
  <c r="AO180" i="34"/>
  <c r="AO182" i="34"/>
  <c r="AP178" i="34"/>
  <c r="V79" i="35"/>
  <c r="W74" i="35"/>
  <c r="AO135" i="34"/>
  <c r="AO133" i="34"/>
  <c r="AO134" i="34"/>
  <c r="AO136" i="34"/>
  <c r="AP132" i="34"/>
  <c r="AW100" i="55"/>
  <c r="BD89" i="55"/>
  <c r="AN12" i="17"/>
  <c r="AL110" i="54"/>
  <c r="AJ15" i="24"/>
  <c r="AO89" i="34"/>
  <c r="AO87" i="34"/>
  <c r="AO88" i="34"/>
  <c r="AO90" i="34"/>
  <c r="AO227" i="34"/>
  <c r="AO225" i="34"/>
  <c r="AO226" i="34"/>
  <c r="AO228" i="34"/>
  <c r="AP224" i="34"/>
  <c r="AV95" i="55"/>
  <c r="D4" i="16"/>
  <c r="W187" i="35"/>
  <c r="X182" i="35"/>
  <c r="AX98" i="55"/>
  <c r="BD66" i="21"/>
  <c r="AN82" i="21"/>
  <c r="AK9" i="11"/>
  <c r="AT83" i="55"/>
  <c r="AN204" i="34"/>
  <c r="AN202" i="34"/>
  <c r="AN203" i="34"/>
  <c r="AN205" i="34"/>
  <c r="AO201" i="34"/>
  <c r="AS86" i="55"/>
  <c r="AN158" i="34"/>
  <c r="AN156" i="34"/>
  <c r="AN157" i="34"/>
  <c r="AN159" i="34"/>
  <c r="AO155" i="34"/>
  <c r="AM54" i="54"/>
  <c r="AK12" i="25"/>
  <c r="AK8" i="25"/>
  <c r="AK27" i="11"/>
  <c r="AR19" i="55"/>
  <c r="AR45" i="55"/>
  <c r="AR71" i="55"/>
  <c r="AR97" i="55"/>
  <c r="AT48" i="44"/>
  <c r="AR19" i="21"/>
  <c r="AU10" i="55"/>
  <c r="AU36" i="55"/>
  <c r="AU62" i="55"/>
  <c r="AU88" i="55"/>
  <c r="AW39" i="44"/>
  <c r="AU10" i="21"/>
  <c r="BD87" i="21"/>
  <c r="BD110" i="21"/>
  <c r="L30" i="13"/>
  <c r="L29" i="13"/>
  <c r="L46" i="13"/>
  <c r="L50" i="13"/>
  <c r="L51" i="13"/>
  <c r="L75" i="11"/>
  <c r="X17" i="25"/>
  <c r="X18" i="25"/>
  <c r="Y22" i="25"/>
  <c r="Y40" i="25"/>
  <c r="Y17" i="24"/>
  <c r="X19" i="25"/>
  <c r="AR30" i="21"/>
  <c r="AR3" i="54"/>
  <c r="AS58" i="21"/>
  <c r="AI41" i="12"/>
  <c r="AJ198" i="27"/>
  <c r="AI42" i="11"/>
  <c r="AI40" i="11"/>
  <c r="AG3" i="12"/>
  <c r="AG11" i="37"/>
  <c r="AG9" i="37"/>
  <c r="AG5" i="13"/>
  <c r="AG35" i="12"/>
  <c r="AD6" i="13"/>
  <c r="AP136" i="32"/>
  <c r="AK41" i="11"/>
  <c r="AI12" i="11"/>
  <c r="AI11" i="11"/>
  <c r="AI65" i="11"/>
  <c r="AI12" i="13"/>
  <c r="AI61" i="11"/>
  <c r="AM41" i="54"/>
  <c r="AN69" i="54"/>
  <c r="AS17" i="35"/>
  <c r="AS63" i="21"/>
  <c r="AR91" i="21"/>
  <c r="AR8" i="54"/>
  <c r="AR35" i="21"/>
  <c r="N19" i="34"/>
  <c r="N235" i="34"/>
  <c r="AI77" i="11"/>
  <c r="Z43" i="34"/>
  <c r="Z41" i="34"/>
  <c r="Z42" i="34"/>
  <c r="Z44" i="34"/>
  <c r="AA40" i="34"/>
  <c r="AO66" i="34"/>
  <c r="AO64" i="34"/>
  <c r="AO65" i="34"/>
  <c r="AO67" i="34"/>
  <c r="AP63" i="34"/>
  <c r="AN106" i="54"/>
  <c r="BD106" i="54"/>
  <c r="AM36" i="11"/>
  <c r="AS65" i="54"/>
  <c r="AN59" i="54"/>
  <c r="AP74" i="54"/>
  <c r="AI9" i="58"/>
  <c r="AM18" i="17"/>
  <c r="AQ19" i="54"/>
  <c r="AQ46" i="21"/>
  <c r="AR74" i="21"/>
  <c r="AW81" i="21"/>
  <c r="AP78" i="21"/>
  <c r="AP106" i="21"/>
  <c r="AO52" i="54"/>
  <c r="AP80" i="54"/>
  <c r="AO59" i="54"/>
  <c r="AN87" i="54"/>
  <c r="AN31" i="54"/>
  <c r="BD4" i="54"/>
  <c r="AK197" i="27"/>
  <c r="AK158" i="27"/>
  <c r="AK159" i="27"/>
  <c r="AL157" i="27"/>
  <c r="AX20" i="55"/>
  <c r="AX46" i="55"/>
  <c r="AX72" i="55"/>
  <c r="AZ49" i="44"/>
  <c r="AX20" i="21"/>
  <c r="AP39" i="54"/>
  <c r="AQ67" i="54"/>
  <c r="AP95" i="54"/>
  <c r="AQ76" i="21"/>
  <c r="AT60" i="21"/>
  <c r="AS32" i="21"/>
  <c r="AS5" i="54"/>
  <c r="AV105" i="21"/>
  <c r="AV22" i="54"/>
  <c r="AW77" i="21"/>
  <c r="AV49" i="21"/>
  <c r="AV103" i="21"/>
  <c r="AR12" i="55"/>
  <c r="AR38" i="55"/>
  <c r="AR64" i="55"/>
  <c r="AR90" i="55"/>
  <c r="AR12" i="21"/>
  <c r="AT41" i="44"/>
  <c r="AK205" i="27"/>
  <c r="AL183" i="27"/>
  <c r="AH4" i="13"/>
  <c r="AH31" i="13"/>
  <c r="AH39" i="12"/>
  <c r="AH20" i="37"/>
  <c r="AH29" i="37"/>
  <c r="X79" i="32"/>
  <c r="W119" i="32"/>
  <c r="AV77" i="21"/>
  <c r="AR33" i="44"/>
  <c r="AP4" i="21"/>
  <c r="AP4" i="55"/>
  <c r="AP30" i="55"/>
  <c r="AP56" i="55"/>
  <c r="AP82" i="55"/>
  <c r="AT100" i="21"/>
  <c r="AS60" i="21"/>
  <c r="AS88" i="21"/>
  <c r="AW53" i="21"/>
  <c r="AX81" i="21"/>
  <c r="AW26" i="54"/>
  <c r="X364" i="35"/>
  <c r="X365" i="35"/>
  <c r="X239" i="35"/>
  <c r="X237" i="35"/>
  <c r="X238" i="35"/>
  <c r="X240" i="35"/>
  <c r="X363" i="35"/>
  <c r="AM97" i="21"/>
  <c r="AI97" i="27"/>
  <c r="AJ97" i="27"/>
  <c r="AT6" i="54"/>
  <c r="AT33" i="21"/>
  <c r="AT89" i="21"/>
  <c r="AL112" i="27"/>
  <c r="AK195" i="27"/>
  <c r="AJ78" i="11"/>
  <c r="AT124" i="32"/>
  <c r="AO29" i="11"/>
  <c r="AO28" i="11"/>
  <c r="AQ51" i="21"/>
  <c r="AR79" i="21"/>
  <c r="AQ24" i="54"/>
  <c r="AQ107" i="21"/>
  <c r="AK95" i="27"/>
  <c r="AJ96" i="27"/>
  <c r="AJ199" i="27"/>
  <c r="AW20" i="54"/>
  <c r="AW103" i="21"/>
  <c r="AW47" i="21"/>
  <c r="AX75" i="21"/>
  <c r="AQ34" i="27"/>
  <c r="AR33" i="27"/>
  <c r="AP50" i="21"/>
  <c r="AQ78" i="21"/>
  <c r="AP23" i="54"/>
  <c r="AP52" i="21"/>
  <c r="AP108" i="21"/>
  <c r="AP25" i="54"/>
  <c r="W310" i="35"/>
  <c r="W309" i="35"/>
  <c r="W104" i="35"/>
  <c r="W102" i="35"/>
  <c r="W103" i="35"/>
  <c r="W105" i="35"/>
  <c r="W308" i="35"/>
  <c r="AQ79" i="54"/>
  <c r="AP51" i="54"/>
  <c r="AP107" i="54"/>
  <c r="AQ153" i="34"/>
  <c r="AM87" i="54"/>
  <c r="M40" i="13"/>
  <c r="B44" i="18"/>
  <c r="B40" i="18"/>
  <c r="AT37" i="21"/>
  <c r="AU65" i="21"/>
  <c r="AT10" i="54"/>
  <c r="AT93" i="21"/>
  <c r="AU32" i="44"/>
  <c r="AS3" i="55"/>
  <c r="AS29" i="55"/>
  <c r="AS55" i="55"/>
  <c r="AS3" i="21"/>
  <c r="AO14" i="21"/>
  <c r="AO14" i="55"/>
  <c r="AO40" i="55"/>
  <c r="AO66" i="55"/>
  <c r="AO92" i="55"/>
  <c r="AQ43" i="44"/>
  <c r="AR24" i="21"/>
  <c r="AR24" i="55"/>
  <c r="AR50" i="55"/>
  <c r="AR76" i="55"/>
  <c r="AR102" i="55"/>
  <c r="AT53" i="44"/>
  <c r="AM69" i="54"/>
  <c r="AM82" i="54"/>
  <c r="AJ62" i="11"/>
  <c r="AP95" i="21"/>
  <c r="AH45" i="11"/>
  <c r="AL145" i="32"/>
  <c r="AH37" i="12"/>
  <c r="AK202" i="27"/>
  <c r="AL180" i="27"/>
  <c r="AL35" i="11"/>
  <c r="AK4" i="25"/>
  <c r="AK16" i="25"/>
  <c r="AR78" i="33"/>
  <c r="AQ92" i="33"/>
  <c r="AO16" i="24"/>
  <c r="AM94" i="54"/>
  <c r="AN66" i="54"/>
  <c r="BD66" i="54"/>
  <c r="AM38" i="54"/>
  <c r="AU18" i="21"/>
  <c r="AU18" i="55"/>
  <c r="AU44" i="55"/>
  <c r="AU70" i="55"/>
  <c r="AU96" i="55"/>
  <c r="AW47" i="44"/>
  <c r="W266" i="35"/>
  <c r="W264" i="35"/>
  <c r="W265" i="35"/>
  <c r="W267" i="35"/>
  <c r="W376" i="35"/>
  <c r="W375" i="35"/>
  <c r="W374" i="35"/>
  <c r="AQ12" i="54"/>
  <c r="AQ39" i="21"/>
  <c r="AR67" i="21"/>
  <c r="AQ95" i="21"/>
  <c r="AS52" i="44"/>
  <c r="AQ23" i="55"/>
  <c r="AQ49" i="55"/>
  <c r="AQ75" i="55"/>
  <c r="AQ101" i="55"/>
  <c r="AQ23" i="21"/>
  <c r="K5" i="11"/>
  <c r="K53" i="11"/>
  <c r="K58" i="11"/>
  <c r="K57" i="11"/>
  <c r="AP13" i="54"/>
  <c r="AP40" i="21"/>
  <c r="AQ68" i="21"/>
  <c r="V131" i="35"/>
  <c r="V129" i="35"/>
  <c r="V130" i="35"/>
  <c r="V132" i="35"/>
  <c r="V319" i="35"/>
  <c r="V321" i="35"/>
  <c r="V387" i="35"/>
  <c r="U19" i="11"/>
  <c r="U17" i="11"/>
  <c r="V320" i="35"/>
  <c r="V386" i="35"/>
  <c r="AN96" i="54"/>
  <c r="BD96" i="54"/>
  <c r="AN43" i="11"/>
  <c r="AS138" i="32"/>
  <c r="AO11" i="21"/>
  <c r="AO11" i="55"/>
  <c r="AO37" i="55"/>
  <c r="AO63" i="55"/>
  <c r="AO89" i="55"/>
  <c r="AQ40" i="44"/>
  <c r="AR32" i="54"/>
  <c r="AS60" i="54"/>
  <c r="AL54" i="54"/>
  <c r="AJ12" i="25"/>
  <c r="AJ8" i="25"/>
  <c r="AJ4" i="25"/>
  <c r="AJ16" i="25"/>
  <c r="AU73" i="33"/>
  <c r="AQ84" i="34"/>
  <c r="AP86" i="34"/>
  <c r="AX26" i="55"/>
  <c r="AX52" i="55"/>
  <c r="AX78" i="55"/>
  <c r="AX104" i="55"/>
  <c r="AZ55" i="44"/>
  <c r="AX26" i="21"/>
  <c r="AU103" i="54"/>
  <c r="AO77" i="32"/>
  <c r="AI14" i="13"/>
  <c r="AR61" i="34"/>
  <c r="AO80" i="54"/>
  <c r="AL27" i="11"/>
  <c r="Y355" i="35"/>
  <c r="Y356" i="35"/>
  <c r="Y359" i="35"/>
  <c r="Y215" i="35"/>
  <c r="AK79" i="11"/>
  <c r="AL33" i="59"/>
  <c r="AK47" i="12"/>
  <c r="D47" i="16"/>
  <c r="W158" i="35"/>
  <c r="W330" i="35"/>
  <c r="W156" i="35"/>
  <c r="W157" i="35"/>
  <c r="W159" i="35"/>
  <c r="W331" i="35"/>
  <c r="W332" i="35"/>
  <c r="W25" i="35"/>
  <c r="X20" i="35"/>
  <c r="AQ81" i="55"/>
  <c r="AJ21" i="24"/>
  <c r="AJ44" i="37"/>
  <c r="AV109" i="54"/>
  <c r="AW81" i="54"/>
  <c r="AV53" i="54"/>
  <c r="AP125" i="35"/>
  <c r="AO33" i="11"/>
  <c r="AT128" i="32"/>
  <c r="AN14" i="54"/>
  <c r="AN41" i="21"/>
  <c r="AN97" i="21"/>
  <c r="BD97" i="21"/>
  <c r="BD14" i="21"/>
  <c r="AQ35" i="54"/>
  <c r="AQ76" i="54"/>
  <c r="AP48" i="54"/>
  <c r="AP104" i="54"/>
  <c r="AI24" i="13"/>
  <c r="AI23" i="13"/>
  <c r="AI22" i="13"/>
  <c r="AR21" i="55"/>
  <c r="AR47" i="55"/>
  <c r="AR73" i="55"/>
  <c r="AR99" i="55"/>
  <c r="AT50" i="44"/>
  <c r="AR21" i="21"/>
  <c r="AL93" i="55"/>
  <c r="AK105" i="55"/>
  <c r="AH6" i="12"/>
  <c r="AN71" i="35"/>
  <c r="AS37" i="54"/>
  <c r="AS93" i="54"/>
  <c r="W366" i="35"/>
  <c r="W367" i="35"/>
  <c r="W242" i="35"/>
  <c r="W370" i="35"/>
  <c r="AV17" i="21"/>
  <c r="AV17" i="55"/>
  <c r="AV43" i="55"/>
  <c r="AV69" i="55"/>
  <c r="AX46" i="44"/>
  <c r="AR131" i="32"/>
  <c r="AS53" i="32"/>
  <c r="AR93" i="54"/>
  <c r="AO102" i="54"/>
  <c r="AP79" i="54"/>
  <c r="AO108" i="21"/>
  <c r="AF3" i="13"/>
  <c r="AF6" i="13"/>
  <c r="AU3" i="44"/>
  <c r="AU31" i="44"/>
  <c r="AR97" i="35"/>
  <c r="AW90" i="31"/>
  <c r="AT2" i="54"/>
  <c r="AT2" i="55"/>
  <c r="AT57" i="21"/>
  <c r="AR2" i="24"/>
  <c r="AV11" i="17"/>
  <c r="AR175" i="34"/>
  <c r="AR191" i="27"/>
  <c r="AQ7" i="37"/>
  <c r="AQ7" i="36"/>
  <c r="AR15" i="27"/>
  <c r="AU123" i="32"/>
  <c r="AT29" i="54"/>
  <c r="AQ55" i="11"/>
  <c r="AR221" i="34"/>
  <c r="AR6" i="58"/>
  <c r="AR77" i="27"/>
  <c r="AT2" i="21"/>
  <c r="AR83" i="34"/>
  <c r="AR106" i="34"/>
  <c r="AW2" i="31"/>
  <c r="AT85" i="54"/>
  <c r="AR178" i="35"/>
  <c r="AR37" i="34"/>
  <c r="AU4" i="32"/>
  <c r="AU76" i="32"/>
  <c r="AU100" i="32"/>
  <c r="AW24" i="31"/>
  <c r="AR60" i="34"/>
  <c r="AW46" i="31"/>
  <c r="AW68" i="31"/>
  <c r="AR3" i="25"/>
  <c r="AQ52" i="28"/>
  <c r="AR2" i="11"/>
  <c r="AR16" i="35"/>
  <c r="AR198" i="34"/>
  <c r="AQ15" i="28"/>
  <c r="AR205" i="35"/>
  <c r="AT49" i="33"/>
  <c r="AU28" i="32"/>
  <c r="AU52" i="32"/>
  <c r="AR152" i="34"/>
  <c r="AT4" i="33"/>
  <c r="AR35" i="25"/>
  <c r="AT26" i="33"/>
  <c r="AT57" i="54"/>
  <c r="AR232" i="35"/>
  <c r="AR39" i="25"/>
  <c r="AR15" i="25"/>
  <c r="AT29" i="21"/>
  <c r="AT72" i="33"/>
  <c r="AR129" i="34"/>
  <c r="AR43" i="35"/>
  <c r="AR259" i="35"/>
  <c r="AR14" i="34"/>
  <c r="AT85" i="21"/>
  <c r="AR25" i="25"/>
  <c r="AR124" i="35"/>
  <c r="AQ2" i="12"/>
  <c r="AQ2" i="13"/>
  <c r="AQ33" i="28"/>
  <c r="AR151" i="35"/>
  <c r="AR70" i="35"/>
  <c r="AO78" i="54"/>
  <c r="AU44" i="21"/>
  <c r="AU100" i="21"/>
  <c r="AU17" i="54"/>
  <c r="AM27" i="54"/>
  <c r="AJ9" i="12"/>
  <c r="AS89" i="54"/>
  <c r="AS33" i="54"/>
  <c r="AT61" i="54"/>
  <c r="AO50" i="54"/>
  <c r="AO106" i="54"/>
  <c r="AP78" i="54"/>
  <c r="AS100" i="54"/>
  <c r="BD31" i="21"/>
  <c r="BD54" i="21"/>
  <c r="M7" i="24"/>
  <c r="X40" i="25"/>
  <c r="X17" i="24"/>
  <c r="X36" i="25"/>
  <c r="Z78" i="32"/>
  <c r="AF11" i="13"/>
  <c r="AQ91" i="21"/>
  <c r="AI200" i="27"/>
  <c r="AH46" i="11"/>
  <c r="AH36" i="12"/>
  <c r="AS80" i="55"/>
  <c r="AS28" i="55"/>
  <c r="AS54" i="55"/>
  <c r="AM110" i="21"/>
  <c r="AK4" i="24"/>
  <c r="AQ74" i="54"/>
  <c r="AP46" i="54"/>
  <c r="AR56" i="32"/>
  <c r="AQ132" i="32"/>
  <c r="AM37" i="11"/>
  <c r="AN55" i="32"/>
  <c r="AM140" i="32"/>
  <c r="AM72" i="32"/>
  <c r="AI10" i="11"/>
  <c r="AI64" i="11"/>
  <c r="AP144" i="32"/>
  <c r="AV34" i="44"/>
  <c r="AT5" i="55"/>
  <c r="AT31" i="55"/>
  <c r="AT57" i="55"/>
  <c r="AT5" i="21"/>
  <c r="AT101" i="21"/>
  <c r="AT18" i="54"/>
  <c r="AT45" i="21"/>
  <c r="AU73" i="21"/>
  <c r="AW22" i="21"/>
  <c r="AW22" i="55"/>
  <c r="AW48" i="55"/>
  <c r="AW74" i="55"/>
  <c r="AY51" i="44"/>
  <c r="V377" i="35"/>
  <c r="V381" i="35"/>
  <c r="V269" i="35"/>
  <c r="AQ35" i="27"/>
  <c r="AV103" i="54"/>
  <c r="AV47" i="54"/>
  <c r="AW75" i="54"/>
  <c r="AS54" i="44"/>
  <c r="AQ25" i="55"/>
  <c r="AQ51" i="55"/>
  <c r="AQ77" i="55"/>
  <c r="AQ103" i="55"/>
  <c r="AQ25" i="21"/>
  <c r="V311" i="35"/>
  <c r="V312" i="35"/>
  <c r="V107" i="35"/>
  <c r="V315" i="35"/>
  <c r="AQ13" i="55"/>
  <c r="AQ39" i="55"/>
  <c r="AQ65" i="55"/>
  <c r="AQ91" i="55"/>
  <c r="AS42" i="44"/>
  <c r="AQ13" i="21"/>
  <c r="AQ21" i="54"/>
  <c r="AQ48" i="21"/>
  <c r="AQ104" i="21"/>
  <c r="AR76" i="21"/>
  <c r="AU49" i="54"/>
  <c r="AU105" i="54"/>
  <c r="AV77" i="54"/>
  <c r="U322" i="35"/>
  <c r="U134" i="35"/>
  <c r="U326" i="35"/>
  <c r="U392" i="35"/>
  <c r="U18" i="24"/>
  <c r="AO31" i="21"/>
  <c r="AO87" i="21"/>
  <c r="AP59" i="21"/>
  <c r="AO4" i="54"/>
  <c r="AO27" i="21"/>
  <c r="AL4" i="12"/>
  <c r="AH5" i="12"/>
  <c r="AG23" i="11"/>
  <c r="AG22" i="11"/>
  <c r="AG11" i="12"/>
  <c r="AG43" i="12"/>
  <c r="AG7" i="12"/>
  <c r="AO68" i="54"/>
  <c r="AT44" i="54"/>
  <c r="AT100" i="54"/>
  <c r="AU72" i="54"/>
  <c r="AP199" i="34"/>
  <c r="AN11" i="54"/>
  <c r="AN38" i="21"/>
  <c r="AN94" i="21"/>
  <c r="BD11" i="21"/>
  <c r="BD27" i="21"/>
  <c r="AS45" i="54"/>
  <c r="AT73" i="54"/>
  <c r="AP86" i="54"/>
  <c r="Y27" i="25"/>
  <c r="Y28" i="25"/>
  <c r="AQ30" i="54"/>
  <c r="AO40" i="54"/>
  <c r="AO96" i="54"/>
  <c r="AU37" i="44"/>
  <c r="AS8" i="21"/>
  <c r="AS8" i="55"/>
  <c r="AS34" i="55"/>
  <c r="AS60" i="55"/>
  <c r="W52" i="35"/>
  <c r="X47" i="35"/>
  <c r="AN108" i="54"/>
  <c r="BD108" i="54"/>
  <c r="AW35" i="44"/>
  <c r="AU6" i="21"/>
  <c r="AU6" i="55"/>
  <c r="AU32" i="55"/>
  <c r="AU58" i="55"/>
  <c r="AR129" i="32"/>
  <c r="AM34" i="11"/>
  <c r="AM32" i="11"/>
  <c r="M34" i="13"/>
  <c r="B34" i="18"/>
  <c r="M49" i="12"/>
  <c r="M54" i="12"/>
  <c r="B51" i="16"/>
  <c r="B49" i="16"/>
  <c r="AO57" i="32"/>
  <c r="AN142" i="32"/>
  <c r="AJ47" i="11"/>
  <c r="BD82" i="21"/>
  <c r="Z352" i="35"/>
  <c r="Z353" i="35"/>
  <c r="Z354" i="35"/>
  <c r="Z212" i="35"/>
  <c r="Z210" i="35"/>
  <c r="Z211" i="35"/>
  <c r="Z213" i="35"/>
  <c r="V333" i="35"/>
  <c r="V334" i="35"/>
  <c r="V337" i="35"/>
  <c r="V161" i="35"/>
  <c r="AO202" i="34"/>
  <c r="AO203" i="34"/>
  <c r="AO204" i="34"/>
  <c r="BD94" i="21"/>
  <c r="AN110" i="21"/>
  <c r="AL4" i="24"/>
  <c r="AP92" i="55"/>
  <c r="X101" i="35"/>
  <c r="W106" i="35"/>
  <c r="X241" i="35"/>
  <c r="Y236" i="35"/>
  <c r="AP225" i="34"/>
  <c r="AP226" i="34"/>
  <c r="AP228" i="34"/>
  <c r="AQ224" i="34"/>
  <c r="AP227" i="34"/>
  <c r="AR103" i="55"/>
  <c r="AP89" i="55"/>
  <c r="V133" i="35"/>
  <c r="W128" i="35"/>
  <c r="AV96" i="55"/>
  <c r="X263" i="35"/>
  <c r="W268" i="35"/>
  <c r="AP66" i="34"/>
  <c r="AP64" i="34"/>
  <c r="AP65" i="34"/>
  <c r="AP67" i="34"/>
  <c r="AQ63" i="34"/>
  <c r="AP133" i="34"/>
  <c r="AP134" i="34"/>
  <c r="AP136" i="34"/>
  <c r="AQ132" i="34"/>
  <c r="AP135" i="34"/>
  <c r="AR91" i="55"/>
  <c r="AP179" i="34"/>
  <c r="AP180" i="34"/>
  <c r="AP182" i="34"/>
  <c r="AQ178" i="34"/>
  <c r="AP181" i="34"/>
  <c r="Z214" i="35"/>
  <c r="AA209" i="35"/>
  <c r="W289" i="35"/>
  <c r="W290" i="35"/>
  <c r="W293" i="35"/>
  <c r="W53" i="35"/>
  <c r="AV37" i="44"/>
  <c r="AT8" i="21"/>
  <c r="AT8" i="55"/>
  <c r="AT34" i="55"/>
  <c r="AT60" i="55"/>
  <c r="AQ199" i="34"/>
  <c r="Z102" i="32"/>
  <c r="AQ23" i="54"/>
  <c r="AQ50" i="21"/>
  <c r="AR78" i="21"/>
  <c r="AQ106" i="21"/>
  <c r="AR153" i="34"/>
  <c r="AR34" i="27"/>
  <c r="AS33" i="27"/>
  <c r="AW53" i="54"/>
  <c r="AW109" i="54"/>
  <c r="AX81" i="54"/>
  <c r="AY20" i="55"/>
  <c r="AY46" i="55"/>
  <c r="AY72" i="55"/>
  <c r="AY98" i="55"/>
  <c r="BA49" i="44"/>
  <c r="AY20" i="21"/>
  <c r="BD87" i="54"/>
  <c r="Y17" i="25"/>
  <c r="Y18" i="25"/>
  <c r="Z22" i="25"/>
  <c r="Z40" i="25"/>
  <c r="Z17" i="24"/>
  <c r="Y19" i="25"/>
  <c r="AT86" i="55"/>
  <c r="AU83" i="55"/>
  <c r="X343" i="35"/>
  <c r="X183" i="35"/>
  <c r="X184" i="35"/>
  <c r="X186" i="35"/>
  <c r="X342" i="35"/>
  <c r="X185" i="35"/>
  <c r="X341" i="35"/>
  <c r="W299" i="35"/>
  <c r="W298" i="35"/>
  <c r="W75" i="35"/>
  <c r="W76" i="35"/>
  <c r="W78" i="35"/>
  <c r="W297" i="35"/>
  <c r="W77" i="35"/>
  <c r="AV84" i="55"/>
  <c r="AQ112" i="34"/>
  <c r="AQ110" i="34"/>
  <c r="AQ111" i="34"/>
  <c r="AQ113" i="34"/>
  <c r="AR109" i="34"/>
  <c r="AP57" i="32"/>
  <c r="BE57" i="32"/>
  <c r="AO142" i="32"/>
  <c r="AK47" i="11"/>
  <c r="D47" i="15"/>
  <c r="AV6" i="55"/>
  <c r="AV32" i="55"/>
  <c r="AV58" i="55"/>
  <c r="AX35" i="44"/>
  <c r="AV6" i="21"/>
  <c r="AQ86" i="54"/>
  <c r="AO66" i="54"/>
  <c r="AN38" i="54"/>
  <c r="BD38" i="54"/>
  <c r="BD11" i="54"/>
  <c r="AH3" i="12"/>
  <c r="AH11" i="37"/>
  <c r="AH9" i="37"/>
  <c r="AR13" i="55"/>
  <c r="AR39" i="55"/>
  <c r="AR65" i="55"/>
  <c r="AR13" i="21"/>
  <c r="AT42" i="44"/>
  <c r="V378" i="35"/>
  <c r="AT5" i="54"/>
  <c r="AT32" i="21"/>
  <c r="AT88" i="21"/>
  <c r="AI45" i="11"/>
  <c r="AM145" i="32"/>
  <c r="AI37" i="12"/>
  <c r="W67" i="11"/>
  <c r="Y36" i="25"/>
  <c r="W15" i="11"/>
  <c r="W14" i="11"/>
  <c r="AN54" i="21"/>
  <c r="AL6" i="25"/>
  <c r="AL5" i="25"/>
  <c r="AV72" i="21"/>
  <c r="AT53" i="32"/>
  <c r="AS131" i="32"/>
  <c r="AT65" i="54"/>
  <c r="AO71" i="35"/>
  <c r="AU50" i="44"/>
  <c r="AS21" i="55"/>
  <c r="AS47" i="55"/>
  <c r="AS73" i="55"/>
  <c r="AS99" i="55"/>
  <c r="AS21" i="21"/>
  <c r="AN41" i="54"/>
  <c r="BD41" i="54"/>
  <c r="BD14" i="54"/>
  <c r="AR81" i="55"/>
  <c r="D75" i="15"/>
  <c r="AL79" i="11"/>
  <c r="AM79" i="11"/>
  <c r="AN79" i="11"/>
  <c r="AO79" i="11"/>
  <c r="AP79" i="11"/>
  <c r="AQ79" i="11"/>
  <c r="AR79" i="11"/>
  <c r="AS79" i="11"/>
  <c r="AT79" i="11"/>
  <c r="AU79" i="11"/>
  <c r="AV79" i="11"/>
  <c r="AW79" i="11"/>
  <c r="E75" i="15"/>
  <c r="AO101" i="32"/>
  <c r="BE77" i="32"/>
  <c r="AV73" i="33"/>
  <c r="AP40" i="54"/>
  <c r="AP96" i="54"/>
  <c r="AH44" i="11"/>
  <c r="AH39" i="11"/>
  <c r="AO41" i="21"/>
  <c r="AP69" i="21"/>
  <c r="AO14" i="54"/>
  <c r="AT37" i="54"/>
  <c r="AU65" i="54"/>
  <c r="AT93" i="54"/>
  <c r="AQ80" i="21"/>
  <c r="AW103" i="54"/>
  <c r="AW47" i="54"/>
  <c r="AX75" i="54"/>
  <c r="AR79" i="54"/>
  <c r="AQ51" i="54"/>
  <c r="AQ107" i="54"/>
  <c r="AP29" i="11"/>
  <c r="AP28" i="11"/>
  <c r="AU124" i="32"/>
  <c r="AT33" i="54"/>
  <c r="AU61" i="54"/>
  <c r="AW109" i="21"/>
  <c r="X103" i="32"/>
  <c r="X95" i="32"/>
  <c r="X148" i="32"/>
  <c r="T9" i="36"/>
  <c r="AU41" i="44"/>
  <c r="AS12" i="55"/>
  <c r="AS38" i="55"/>
  <c r="AS64" i="55"/>
  <c r="AS90" i="55"/>
  <c r="AS12" i="21"/>
  <c r="AN27" i="54"/>
  <c r="AK9" i="12"/>
  <c r="D9" i="16"/>
  <c r="F18" i="50"/>
  <c r="AQ102" i="21"/>
  <c r="AM35" i="11"/>
  <c r="AM27" i="11"/>
  <c r="N236" i="34"/>
  <c r="N21" i="34"/>
  <c r="BD69" i="54"/>
  <c r="D41" i="15"/>
  <c r="AJ24" i="13"/>
  <c r="AJ23" i="13"/>
  <c r="AJ22" i="13"/>
  <c r="AR30" i="54"/>
  <c r="AS58" i="54"/>
  <c r="AR86" i="54"/>
  <c r="Y7" i="58"/>
  <c r="AR102" i="21"/>
  <c r="AR19" i="54"/>
  <c r="AS74" i="21"/>
  <c r="AR46" i="21"/>
  <c r="D9" i="15"/>
  <c r="AK9" i="13"/>
  <c r="W344" i="35"/>
  <c r="W345" i="35"/>
  <c r="W188" i="35"/>
  <c r="W348" i="35"/>
  <c r="V300" i="35"/>
  <c r="V301" i="35"/>
  <c r="V304" i="35"/>
  <c r="V80" i="35"/>
  <c r="AW22" i="54"/>
  <c r="AW49" i="21"/>
  <c r="AW105" i="21"/>
  <c r="AS56" i="32"/>
  <c r="AR132" i="32"/>
  <c r="AN37" i="11"/>
  <c r="AH5" i="13"/>
  <c r="AH35" i="12"/>
  <c r="AG11" i="13"/>
  <c r="AR21" i="54"/>
  <c r="AR48" i="21"/>
  <c r="AS76" i="21"/>
  <c r="AR84" i="34"/>
  <c r="AP11" i="55"/>
  <c r="AP37" i="55"/>
  <c r="AP63" i="55"/>
  <c r="AP11" i="21"/>
  <c r="AR40" i="44"/>
  <c r="AP52" i="54"/>
  <c r="AP108" i="54"/>
  <c r="AQ80" i="54"/>
  <c r="AS33" i="44"/>
  <c r="AQ4" i="21"/>
  <c r="AQ4" i="55"/>
  <c r="AQ30" i="55"/>
  <c r="AQ56" i="55"/>
  <c r="AQ82" i="55"/>
  <c r="AA43" i="34"/>
  <c r="AA41" i="34"/>
  <c r="AA42" i="34"/>
  <c r="AA44" i="34"/>
  <c r="AB40" i="34"/>
  <c r="AT17" i="35"/>
  <c r="D27" i="50"/>
  <c r="D28" i="50"/>
  <c r="D31" i="50"/>
  <c r="B54" i="16"/>
  <c r="AO66" i="21"/>
  <c r="AX22" i="21"/>
  <c r="AX22" i="55"/>
  <c r="AX48" i="55"/>
  <c r="AX74" i="55"/>
  <c r="AX100" i="55"/>
  <c r="AZ51" i="44"/>
  <c r="AN140" i="32"/>
  <c r="AO55" i="32"/>
  <c r="AN72" i="32"/>
  <c r="X7" i="58"/>
  <c r="X10" i="58"/>
  <c r="AT80" i="55"/>
  <c r="AT54" i="55"/>
  <c r="AT28" i="55"/>
  <c r="AR144" i="32"/>
  <c r="AN36" i="11"/>
  <c r="AV44" i="21"/>
  <c r="AV100" i="21"/>
  <c r="AV17" i="54"/>
  <c r="AI5" i="12"/>
  <c r="AH23" i="11"/>
  <c r="AH22" i="11"/>
  <c r="AH11" i="13"/>
  <c r="AH11" i="12"/>
  <c r="AH43" i="12"/>
  <c r="AH7" i="12"/>
  <c r="AQ91" i="54"/>
  <c r="AO69" i="21"/>
  <c r="AP33" i="11"/>
  <c r="AU128" i="32"/>
  <c r="AQ125" i="35"/>
  <c r="AK21" i="24"/>
  <c r="AK9" i="58"/>
  <c r="AK44" i="37"/>
  <c r="X276" i="35"/>
  <c r="X277" i="35"/>
  <c r="X275" i="35"/>
  <c r="X23" i="35"/>
  <c r="X21" i="35"/>
  <c r="X22" i="35"/>
  <c r="X24" i="35"/>
  <c r="AY81" i="21"/>
  <c r="AX53" i="21"/>
  <c r="AX109" i="21"/>
  <c r="AX26" i="54"/>
  <c r="AP90" i="34"/>
  <c r="AQ86" i="34"/>
  <c r="AO11" i="54"/>
  <c r="AO38" i="21"/>
  <c r="AO94" i="21"/>
  <c r="AP96" i="21"/>
  <c r="L139" i="27"/>
  <c r="K91" i="11"/>
  <c r="AT52" i="44"/>
  <c r="AR23" i="55"/>
  <c r="AR49" i="55"/>
  <c r="AR75" i="55"/>
  <c r="AR101" i="55"/>
  <c r="AR23" i="21"/>
  <c r="AQ39" i="54"/>
  <c r="AR67" i="54"/>
  <c r="AQ95" i="54"/>
  <c r="AU18" i="54"/>
  <c r="AU45" i="21"/>
  <c r="AV73" i="21"/>
  <c r="AU101" i="21"/>
  <c r="AL202" i="27"/>
  <c r="AM180" i="27"/>
  <c r="AR51" i="21"/>
  <c r="AS79" i="21"/>
  <c r="AR24" i="54"/>
  <c r="AS30" i="21"/>
  <c r="AS86" i="21"/>
  <c r="AS3" i="54"/>
  <c r="AJ200" i="27"/>
  <c r="AI46" i="11"/>
  <c r="AI36" i="12"/>
  <c r="AJ77" i="11"/>
  <c r="AU61" i="21"/>
  <c r="AM183" i="27"/>
  <c r="AL205" i="27"/>
  <c r="AR39" i="21"/>
  <c r="AS67" i="21"/>
  <c r="AR12" i="54"/>
  <c r="AR95" i="21"/>
  <c r="AT60" i="54"/>
  <c r="AS32" i="54"/>
  <c r="AS88" i="54"/>
  <c r="AJ41" i="12"/>
  <c r="AK198" i="27"/>
  <c r="AJ42" i="11"/>
  <c r="AJ40" i="11"/>
  <c r="BD27" i="54"/>
  <c r="AQ144" i="32"/>
  <c r="AM97" i="54"/>
  <c r="AM110" i="54"/>
  <c r="AK15" i="24"/>
  <c r="AQ136" i="32"/>
  <c r="AL41" i="11"/>
  <c r="AI4" i="13"/>
  <c r="AI31" i="13"/>
  <c r="AI20" i="37"/>
  <c r="AI29" i="37"/>
  <c r="AI39" i="12"/>
  <c r="AU93" i="21"/>
  <c r="AU37" i="21"/>
  <c r="AV65" i="21"/>
  <c r="AU10" i="54"/>
  <c r="AU48" i="44"/>
  <c r="AS19" i="55"/>
  <c r="AS45" i="55"/>
  <c r="AS71" i="55"/>
  <c r="AS97" i="55"/>
  <c r="AS19" i="21"/>
  <c r="AO158" i="34"/>
  <c r="AO156" i="34"/>
  <c r="AO157" i="34"/>
  <c r="AO159" i="34"/>
  <c r="AP155" i="34"/>
  <c r="AU33" i="21"/>
  <c r="AV61" i="21"/>
  <c r="AU6" i="54"/>
  <c r="Y13" i="17"/>
  <c r="AQ13" i="54"/>
  <c r="AQ40" i="21"/>
  <c r="AR68" i="21"/>
  <c r="AQ96" i="21"/>
  <c r="AR25" i="55"/>
  <c r="AR51" i="55"/>
  <c r="AR77" i="55"/>
  <c r="AT54" i="44"/>
  <c r="AR25" i="21"/>
  <c r="AO12" i="17"/>
  <c r="Q15" i="17"/>
  <c r="Q20" i="17"/>
  <c r="Q23" i="17"/>
  <c r="R22" i="17"/>
  <c r="M3" i="24"/>
  <c r="AW17" i="55"/>
  <c r="AW43" i="55"/>
  <c r="AW69" i="55"/>
  <c r="AW95" i="55"/>
  <c r="AW17" i="21"/>
  <c r="AY46" i="44"/>
  <c r="X155" i="35"/>
  <c r="W160" i="35"/>
  <c r="U17" i="13"/>
  <c r="U8" i="13"/>
  <c r="U20" i="13"/>
  <c r="U27" i="13"/>
  <c r="AV18" i="55"/>
  <c r="AV44" i="55"/>
  <c r="AV70" i="55"/>
  <c r="AX47" i="44"/>
  <c r="AV18" i="21"/>
  <c r="AS24" i="21"/>
  <c r="AS24" i="55"/>
  <c r="AS50" i="55"/>
  <c r="AS76" i="55"/>
  <c r="AS102" i="55"/>
  <c r="AU53" i="44"/>
  <c r="AT3" i="55"/>
  <c r="AT29" i="55"/>
  <c r="AT55" i="55"/>
  <c r="AV32" i="44"/>
  <c r="AT3" i="21"/>
  <c r="AP50" i="54"/>
  <c r="AQ78" i="54"/>
  <c r="AM157" i="27"/>
  <c r="AL197" i="27"/>
  <c r="AL158" i="27"/>
  <c r="AL159" i="27"/>
  <c r="AQ102" i="54"/>
  <c r="AQ46" i="54"/>
  <c r="AR74" i="54"/>
  <c r="AR35" i="54"/>
  <c r="AS63" i="54"/>
  <c r="AJ15" i="13"/>
  <c r="AS129" i="32"/>
  <c r="AN34" i="11"/>
  <c r="AN32" i="11"/>
  <c r="AS101" i="54"/>
  <c r="AO205" i="34"/>
  <c r="AP201" i="34"/>
  <c r="U388" i="35"/>
  <c r="U389" i="35"/>
  <c r="U323" i="35"/>
  <c r="AR80" i="21"/>
  <c r="AQ108" i="21"/>
  <c r="AQ52" i="21"/>
  <c r="AQ25" i="54"/>
  <c r="AR35" i="27"/>
  <c r="M10" i="36"/>
  <c r="M12" i="36"/>
  <c r="X287" i="35"/>
  <c r="X286" i="35"/>
  <c r="X288" i="35"/>
  <c r="X50" i="35"/>
  <c r="X48" i="35"/>
  <c r="X49" i="35"/>
  <c r="X51" i="35"/>
  <c r="AT63" i="21"/>
  <c r="AS8" i="54"/>
  <c r="AS91" i="21"/>
  <c r="AS35" i="21"/>
  <c r="AP68" i="54"/>
  <c r="AR58" i="54"/>
  <c r="Y29" i="25"/>
  <c r="AG3" i="13"/>
  <c r="AG6" i="13"/>
  <c r="AO31" i="54"/>
  <c r="AO87" i="54"/>
  <c r="AO54" i="21"/>
  <c r="AM6" i="25"/>
  <c r="AM5" i="25"/>
  <c r="AQ48" i="54"/>
  <c r="AQ104" i="54"/>
  <c r="AU73" i="54"/>
  <c r="AT45" i="54"/>
  <c r="AT101" i="54"/>
  <c r="AU5" i="55"/>
  <c r="AU31" i="55"/>
  <c r="AU57" i="55"/>
  <c r="AW34" i="44"/>
  <c r="AU5" i="21"/>
  <c r="AP102" i="54"/>
  <c r="AV72" i="54"/>
  <c r="AU100" i="54"/>
  <c r="AU44" i="54"/>
  <c r="AS97" i="35"/>
  <c r="AU2" i="54"/>
  <c r="AU2" i="55"/>
  <c r="AR33" i="28"/>
  <c r="AR55" i="11"/>
  <c r="AS25" i="25"/>
  <c r="AV4" i="32"/>
  <c r="AV76" i="32"/>
  <c r="AV100" i="32"/>
  <c r="AS152" i="34"/>
  <c r="AS37" i="34"/>
  <c r="AS70" i="35"/>
  <c r="AU26" i="33"/>
  <c r="AS2" i="24"/>
  <c r="AW11" i="17"/>
  <c r="AX2" i="31"/>
  <c r="AU85" i="21"/>
  <c r="AU72" i="33"/>
  <c r="AU29" i="21"/>
  <c r="AS6" i="58"/>
  <c r="AS35" i="25"/>
  <c r="AR15" i="28"/>
  <c r="AU2" i="21"/>
  <c r="AS16" i="35"/>
  <c r="AU57" i="21"/>
  <c r="AS129" i="34"/>
  <c r="AV3" i="44"/>
  <c r="AV31" i="44"/>
  <c r="AS232" i="35"/>
  <c r="AX24" i="31"/>
  <c r="AX68" i="31"/>
  <c r="AS205" i="35"/>
  <c r="AS151" i="35"/>
  <c r="AS43" i="35"/>
  <c r="AS2" i="11"/>
  <c r="AS15" i="25"/>
  <c r="AV28" i="32"/>
  <c r="AV52" i="32"/>
  <c r="AV123" i="32"/>
  <c r="AS15" i="27"/>
  <c r="AR7" i="37"/>
  <c r="AS77" i="27"/>
  <c r="AU49" i="33"/>
  <c r="AU85" i="54"/>
  <c r="AX46" i="31"/>
  <c r="AR2" i="12"/>
  <c r="AR2" i="13"/>
  <c r="AS198" i="34"/>
  <c r="AS3" i="25"/>
  <c r="AS259" i="35"/>
  <c r="AU4" i="33"/>
  <c r="AS191" i="27"/>
  <c r="AS178" i="35"/>
  <c r="AS60" i="34"/>
  <c r="AU29" i="54"/>
  <c r="AS14" i="34"/>
  <c r="AS83" i="34"/>
  <c r="AS106" i="34"/>
  <c r="AX90" i="31"/>
  <c r="AS175" i="34"/>
  <c r="AU57" i="54"/>
  <c r="AS221" i="34"/>
  <c r="AS124" i="35"/>
  <c r="AS39" i="25"/>
  <c r="AR7" i="36"/>
  <c r="AR52" i="28"/>
  <c r="AM93" i="55"/>
  <c r="AL105" i="55"/>
  <c r="AI6" i="12"/>
  <c r="AR63" i="54"/>
  <c r="AJ9" i="58"/>
  <c r="AN18" i="17"/>
  <c r="W278" i="35"/>
  <c r="W279" i="35"/>
  <c r="W282" i="35"/>
  <c r="W26" i="35"/>
  <c r="AS61" i="34"/>
  <c r="AY26" i="55"/>
  <c r="AY52" i="55"/>
  <c r="AY78" i="55"/>
  <c r="AY104" i="55"/>
  <c r="AY26" i="21"/>
  <c r="BA55" i="44"/>
  <c r="AP89" i="34"/>
  <c r="AP87" i="34"/>
  <c r="AP88" i="34"/>
  <c r="AR88" i="54"/>
  <c r="AO43" i="11"/>
  <c r="AT138" i="32"/>
  <c r="V385" i="35"/>
  <c r="K95" i="11"/>
  <c r="AS78" i="33"/>
  <c r="AR92" i="33"/>
  <c r="AP16" i="24"/>
  <c r="AJ64" i="11"/>
  <c r="AJ10" i="11"/>
  <c r="AJ14" i="13"/>
  <c r="AJ61" i="11"/>
  <c r="AJ12" i="13"/>
  <c r="AP14" i="55"/>
  <c r="AP40" i="55"/>
  <c r="AP66" i="55"/>
  <c r="AR43" i="44"/>
  <c r="AP14" i="21"/>
  <c r="AK96" i="27"/>
  <c r="AK199" i="27"/>
  <c r="AL95" i="27"/>
  <c r="AM112" i="27"/>
  <c r="AL195" i="27"/>
  <c r="AQ59" i="21"/>
  <c r="AP31" i="21"/>
  <c r="AP87" i="21"/>
  <c r="AP4" i="54"/>
  <c r="AP27" i="21"/>
  <c r="AM4" i="12"/>
  <c r="AJ12" i="11"/>
  <c r="AJ11" i="11"/>
  <c r="AJ65" i="11"/>
  <c r="AV49" i="54"/>
  <c r="AW77" i="54"/>
  <c r="AV105" i="54"/>
  <c r="AX103" i="21"/>
  <c r="AX20" i="54"/>
  <c r="AX47" i="21"/>
  <c r="AY75" i="21"/>
  <c r="BD31" i="54"/>
  <c r="AN54" i="54"/>
  <c r="AL12" i="25"/>
  <c r="AL8" i="25"/>
  <c r="AO108" i="54"/>
  <c r="AI15" i="13"/>
  <c r="BD59" i="54"/>
  <c r="BD82" i="54"/>
  <c r="AN82" i="54"/>
  <c r="AK62" i="11"/>
  <c r="AR86" i="21"/>
  <c r="AV10" i="55"/>
  <c r="AV36" i="55"/>
  <c r="AV62" i="55"/>
  <c r="AV88" i="55"/>
  <c r="AX39" i="44"/>
  <c r="AV10" i="21"/>
  <c r="D3" i="16"/>
  <c r="I5" i="17"/>
  <c r="AW88" i="55"/>
  <c r="AQ66" i="34"/>
  <c r="AQ64" i="34"/>
  <c r="AQ65" i="34"/>
  <c r="AQ67" i="34"/>
  <c r="AR63" i="34"/>
  <c r="AX95" i="55"/>
  <c r="AY100" i="55"/>
  <c r="AM159" i="27"/>
  <c r="AB43" i="34"/>
  <c r="AB41" i="34"/>
  <c r="AB42" i="34"/>
  <c r="AB44" i="34"/>
  <c r="AC40" i="34"/>
  <c r="X52" i="35"/>
  <c r="Y47" i="35"/>
  <c r="AP204" i="34"/>
  <c r="AP202" i="34"/>
  <c r="AP203" i="34"/>
  <c r="AP205" i="34"/>
  <c r="AQ201" i="34"/>
  <c r="AQ89" i="34"/>
  <c r="AQ87" i="34"/>
  <c r="AQ88" i="34"/>
  <c r="AQ90" i="34"/>
  <c r="AR86" i="34"/>
  <c r="X25" i="35"/>
  <c r="Y20" i="35"/>
  <c r="AW10" i="55"/>
  <c r="AW36" i="55"/>
  <c r="AW62" i="55"/>
  <c r="AY39" i="44"/>
  <c r="AW10" i="21"/>
  <c r="AP43" i="11"/>
  <c r="AU138" i="32"/>
  <c r="AZ26" i="55"/>
  <c r="AZ52" i="55"/>
  <c r="AZ78" i="55"/>
  <c r="AZ104" i="55"/>
  <c r="BE104" i="55"/>
  <c r="AZ26" i="21"/>
  <c r="AT129" i="32"/>
  <c r="AO34" i="11"/>
  <c r="AO32" i="11"/>
  <c r="AS25" i="55"/>
  <c r="AS51" i="55"/>
  <c r="AS77" i="55"/>
  <c r="AS25" i="21"/>
  <c r="AU54" i="44"/>
  <c r="AU17" i="35"/>
  <c r="AT56" i="32"/>
  <c r="AS132" i="32"/>
  <c r="AO37" i="11"/>
  <c r="AS12" i="54"/>
  <c r="AS39" i="21"/>
  <c r="AS95" i="21"/>
  <c r="AT67" i="21"/>
  <c r="Y79" i="32"/>
  <c r="X119" i="32"/>
  <c r="AO41" i="54"/>
  <c r="AY35" i="44"/>
  <c r="AW6" i="55"/>
  <c r="AW32" i="55"/>
  <c r="AW58" i="55"/>
  <c r="AW84" i="55"/>
  <c r="AW6" i="21"/>
  <c r="AR199" i="34"/>
  <c r="AQ135" i="34"/>
  <c r="AQ133" i="34"/>
  <c r="AQ134" i="34"/>
  <c r="AQ136" i="34"/>
  <c r="AR132" i="34"/>
  <c r="X264" i="35"/>
  <c r="X265" i="35"/>
  <c r="X267" i="35"/>
  <c r="X375" i="35"/>
  <c r="X374" i="35"/>
  <c r="X376" i="35"/>
  <c r="X266" i="35"/>
  <c r="AQ225" i="34"/>
  <c r="AQ226" i="34"/>
  <c r="AQ228" i="34"/>
  <c r="AR224" i="34"/>
  <c r="AQ227" i="34"/>
  <c r="Y365" i="35"/>
  <c r="Y239" i="35"/>
  <c r="Y237" i="35"/>
  <c r="Y238" i="35"/>
  <c r="Y240" i="35"/>
  <c r="Y364" i="35"/>
  <c r="Y363" i="35"/>
  <c r="AP12" i="17"/>
  <c r="BD54" i="54"/>
  <c r="AP31" i="54"/>
  <c r="AP27" i="54"/>
  <c r="AM9" i="12"/>
  <c r="AK200" i="27"/>
  <c r="AJ46" i="11"/>
  <c r="AJ36" i="12"/>
  <c r="AZ81" i="21"/>
  <c r="BE81" i="21"/>
  <c r="AY109" i="21"/>
  <c r="AY53" i="21"/>
  <c r="AY26" i="54"/>
  <c r="AT61" i="34"/>
  <c r="AI23" i="11"/>
  <c r="AI22" i="11"/>
  <c r="AJ5" i="12"/>
  <c r="AI11" i="12"/>
  <c r="AI7" i="12"/>
  <c r="AI3" i="12"/>
  <c r="AI11" i="37"/>
  <c r="AI9" i="37"/>
  <c r="AT37" i="34"/>
  <c r="AV49" i="33"/>
  <c r="AT16" i="35"/>
  <c r="AT129" i="34"/>
  <c r="AT124" i="35"/>
  <c r="AV72" i="33"/>
  <c r="AT232" i="35"/>
  <c r="AY24" i="31"/>
  <c r="AT15" i="25"/>
  <c r="AT97" i="35"/>
  <c r="AS7" i="37"/>
  <c r="AY68" i="31"/>
  <c r="AT25" i="25"/>
  <c r="AV4" i="33"/>
  <c r="AT6" i="58"/>
  <c r="AT39" i="25"/>
  <c r="AV29" i="54"/>
  <c r="AS7" i="36"/>
  <c r="AY90" i="31"/>
  <c r="AT3" i="25"/>
  <c r="AS33" i="28"/>
  <c r="AV85" i="21"/>
  <c r="AV57" i="54"/>
  <c r="AT198" i="34"/>
  <c r="AY46" i="31"/>
  <c r="AS52" i="28"/>
  <c r="AT2" i="24"/>
  <c r="AX11" i="17"/>
  <c r="AW3" i="44"/>
  <c r="AW31" i="44"/>
  <c r="AS2" i="12"/>
  <c r="AS2" i="13"/>
  <c r="AT15" i="27"/>
  <c r="AV26" i="33"/>
  <c r="AT43" i="35"/>
  <c r="AY2" i="31"/>
  <c r="AT70" i="35"/>
  <c r="AT60" i="34"/>
  <c r="AT175" i="34"/>
  <c r="AT259" i="35"/>
  <c r="AT2" i="11"/>
  <c r="AT77" i="27"/>
  <c r="AT151" i="35"/>
  <c r="AT83" i="34"/>
  <c r="AT106" i="34"/>
  <c r="AV85" i="54"/>
  <c r="AW28" i="32"/>
  <c r="AW52" i="32"/>
  <c r="AT152" i="34"/>
  <c r="AW123" i="32"/>
  <c r="AS15" i="28"/>
  <c r="AV2" i="54"/>
  <c r="AV2" i="55"/>
  <c r="AT14" i="34"/>
  <c r="AS55" i="11"/>
  <c r="AV57" i="21"/>
  <c r="AT178" i="35"/>
  <c r="AV2" i="21"/>
  <c r="AT35" i="25"/>
  <c r="AV29" i="21"/>
  <c r="AT221" i="34"/>
  <c r="AW4" i="32"/>
  <c r="AW76" i="32"/>
  <c r="AW100" i="32"/>
  <c r="AT205" i="35"/>
  <c r="AT191" i="27"/>
  <c r="AU80" i="55"/>
  <c r="AU28" i="55"/>
  <c r="AU54" i="55"/>
  <c r="AP59" i="54"/>
  <c r="AX12" i="36"/>
  <c r="M16" i="36"/>
  <c r="AR91" i="54"/>
  <c r="AK97" i="27"/>
  <c r="AL97" i="27"/>
  <c r="AT30" i="21"/>
  <c r="AU58" i="21"/>
  <c r="AT3" i="54"/>
  <c r="X158" i="35"/>
  <c r="X330" i="35"/>
  <c r="X156" i="35"/>
  <c r="X157" i="35"/>
  <c r="X159" i="35"/>
  <c r="X332" i="35"/>
  <c r="X331" i="35"/>
  <c r="AU33" i="54"/>
  <c r="AV61" i="54"/>
  <c r="AU89" i="54"/>
  <c r="AM41" i="11"/>
  <c r="AR136" i="32"/>
  <c r="AJ39" i="11"/>
  <c r="AR39" i="54"/>
  <c r="AN183" i="27"/>
  <c r="AM205" i="27"/>
  <c r="AI5" i="13"/>
  <c r="AI35" i="12"/>
  <c r="AR107" i="21"/>
  <c r="AM202" i="27"/>
  <c r="AN180" i="27"/>
  <c r="AX53" i="54"/>
  <c r="AY81" i="54"/>
  <c r="AX109" i="54"/>
  <c r="AL21" i="24"/>
  <c r="AL44" i="37"/>
  <c r="AQ33" i="11"/>
  <c r="AV128" i="32"/>
  <c r="AV44" i="54"/>
  <c r="AW72" i="54"/>
  <c r="AN35" i="11"/>
  <c r="BE55" i="32"/>
  <c r="BE72" i="32"/>
  <c r="AO140" i="32"/>
  <c r="AP55" i="32"/>
  <c r="AO72" i="32"/>
  <c r="AX49" i="21"/>
  <c r="AX105" i="21"/>
  <c r="AX22" i="54"/>
  <c r="AR4" i="55"/>
  <c r="AR30" i="55"/>
  <c r="AR56" i="55"/>
  <c r="AR82" i="55"/>
  <c r="AT33" i="44"/>
  <c r="AR4" i="21"/>
  <c r="AS40" i="44"/>
  <c r="AQ11" i="21"/>
  <c r="AQ27" i="21"/>
  <c r="AN4" i="12"/>
  <c r="AQ11" i="55"/>
  <c r="AQ37" i="55"/>
  <c r="AQ63" i="55"/>
  <c r="AR48" i="54"/>
  <c r="AS76" i="54"/>
  <c r="AX77" i="21"/>
  <c r="AV124" i="32"/>
  <c r="AQ29" i="11"/>
  <c r="AQ28" i="11"/>
  <c r="AO97" i="21"/>
  <c r="AQ68" i="54"/>
  <c r="AS48" i="21"/>
  <c r="AS104" i="21"/>
  <c r="AT76" i="21"/>
  <c r="AS21" i="54"/>
  <c r="AP71" i="35"/>
  <c r="AT131" i="32"/>
  <c r="AU53" i="32"/>
  <c r="AT32" i="54"/>
  <c r="AT88" i="54"/>
  <c r="AS13" i="55"/>
  <c r="AS39" i="55"/>
  <c r="AS65" i="55"/>
  <c r="AS91" i="55"/>
  <c r="AS13" i="21"/>
  <c r="AU42" i="44"/>
  <c r="AN94" i="54"/>
  <c r="AQ57" i="32"/>
  <c r="AP142" i="32"/>
  <c r="AL47" i="11"/>
  <c r="AS153" i="34"/>
  <c r="W321" i="35"/>
  <c r="W387" i="35"/>
  <c r="V19" i="11"/>
  <c r="V17" i="11"/>
  <c r="W131" i="35"/>
  <c r="W129" i="35"/>
  <c r="W130" i="35"/>
  <c r="W132" i="35"/>
  <c r="W320" i="35"/>
  <c r="W386" i="35"/>
  <c r="W319" i="35"/>
  <c r="X366" i="35"/>
  <c r="X367" i="35"/>
  <c r="X370" i="35"/>
  <c r="X242" i="35"/>
  <c r="AT78" i="33"/>
  <c r="AS92" i="33"/>
  <c r="AQ16" i="24"/>
  <c r="AQ52" i="54"/>
  <c r="AM158" i="27"/>
  <c r="AN157" i="27"/>
  <c r="AM197" i="27"/>
  <c r="W333" i="35"/>
  <c r="W334" i="35"/>
  <c r="W161" i="35"/>
  <c r="W337" i="35"/>
  <c r="AK65" i="11"/>
  <c r="D61" i="15"/>
  <c r="AK12" i="11"/>
  <c r="BB205" i="27"/>
  <c r="AO38" i="54"/>
  <c r="AP66" i="54"/>
  <c r="AR125" i="35"/>
  <c r="AQ4" i="54"/>
  <c r="AQ87" i="21"/>
  <c r="AQ31" i="21"/>
  <c r="AW49" i="54"/>
  <c r="AX77" i="54"/>
  <c r="D9" i="18"/>
  <c r="AO36" i="11"/>
  <c r="AO35" i="11"/>
  <c r="AS144" i="32"/>
  <c r="W79" i="35"/>
  <c r="X74" i="35"/>
  <c r="AQ89" i="55"/>
  <c r="AK78" i="11"/>
  <c r="BB195" i="27"/>
  <c r="AO27" i="54"/>
  <c r="AL9" i="12"/>
  <c r="Z27" i="25"/>
  <c r="Z28" i="25"/>
  <c r="AB32" i="25"/>
  <c r="Z29" i="25"/>
  <c r="AP106" i="54"/>
  <c r="AU3" i="21"/>
  <c r="AU3" i="55"/>
  <c r="AU29" i="55"/>
  <c r="AU55" i="55"/>
  <c r="AW32" i="44"/>
  <c r="AS51" i="21"/>
  <c r="AS107" i="21"/>
  <c r="AT79" i="21"/>
  <c r="AS24" i="54"/>
  <c r="AZ46" i="44"/>
  <c r="AX17" i="55"/>
  <c r="AX43" i="55"/>
  <c r="AX69" i="55"/>
  <c r="AX17" i="21"/>
  <c r="M26" i="24"/>
  <c r="M31" i="24"/>
  <c r="M27" i="24"/>
  <c r="AU89" i="21"/>
  <c r="AP158" i="34"/>
  <c r="AP156" i="34"/>
  <c r="AP157" i="34"/>
  <c r="AP159" i="34"/>
  <c r="AQ155" i="34"/>
  <c r="AV48" i="44"/>
  <c r="AT19" i="55"/>
  <c r="AT45" i="55"/>
  <c r="AT71" i="55"/>
  <c r="AT97" i="55"/>
  <c r="AT19" i="21"/>
  <c r="AJ4" i="13"/>
  <c r="AJ31" i="13"/>
  <c r="AJ20" i="37"/>
  <c r="AJ29" i="37"/>
  <c r="AJ39" i="12"/>
  <c r="AR51" i="54"/>
  <c r="AR107" i="54"/>
  <c r="AS79" i="54"/>
  <c r="AK10" i="11"/>
  <c r="AK64" i="11"/>
  <c r="D60" i="15"/>
  <c r="BB202" i="27"/>
  <c r="AU45" i="54"/>
  <c r="AV73" i="54"/>
  <c r="AS23" i="55"/>
  <c r="AS49" i="55"/>
  <c r="AS75" i="55"/>
  <c r="AS101" i="55"/>
  <c r="AS23" i="21"/>
  <c r="AU52" i="44"/>
  <c r="AP66" i="21"/>
  <c r="AP82" i="21"/>
  <c r="AM9" i="11"/>
  <c r="AH3" i="13"/>
  <c r="AH6" i="13"/>
  <c r="AW72" i="21"/>
  <c r="AW100" i="21"/>
  <c r="AJ45" i="11"/>
  <c r="AJ44" i="11"/>
  <c r="AN145" i="32"/>
  <c r="AJ37" i="12"/>
  <c r="AO82" i="21"/>
  <c r="AL9" i="11"/>
  <c r="AP38" i="21"/>
  <c r="AP94" i="21"/>
  <c r="AQ66" i="21"/>
  <c r="AQ82" i="21"/>
  <c r="AN9" i="11"/>
  <c r="AP11" i="54"/>
  <c r="AS84" i="34"/>
  <c r="AR104" i="21"/>
  <c r="O17" i="34"/>
  <c r="N238" i="34"/>
  <c r="AT12" i="55"/>
  <c r="AT38" i="55"/>
  <c r="AT64" i="55"/>
  <c r="AT90" i="55"/>
  <c r="AT12" i="21"/>
  <c r="AV41" i="44"/>
  <c r="AT89" i="54"/>
  <c r="AP77" i="32"/>
  <c r="BE101" i="32"/>
  <c r="AO69" i="54"/>
  <c r="Z36" i="25"/>
  <c r="X67" i="11"/>
  <c r="X15" i="11"/>
  <c r="X14" i="11"/>
  <c r="AI44" i="11"/>
  <c r="AI39" i="11"/>
  <c r="AU60" i="21"/>
  <c r="AR13" i="54"/>
  <c r="AR40" i="21"/>
  <c r="AS68" i="21"/>
  <c r="AR112" i="34"/>
  <c r="AR110" i="34"/>
  <c r="AR111" i="34"/>
  <c r="AR113" i="34"/>
  <c r="AS109" i="34"/>
  <c r="Z19" i="25"/>
  <c r="Z17" i="25"/>
  <c r="Z18" i="25"/>
  <c r="AA22" i="25"/>
  <c r="AA40" i="25"/>
  <c r="AA17" i="24"/>
  <c r="AY47" i="21"/>
  <c r="AY103" i="21"/>
  <c r="AZ75" i="21"/>
  <c r="BE75" i="21"/>
  <c r="AY20" i="54"/>
  <c r="AS34" i="27"/>
  <c r="AT33" i="27"/>
  <c r="AQ50" i="54"/>
  <c r="AT91" i="21"/>
  <c r="AT35" i="21"/>
  <c r="AT8" i="54"/>
  <c r="AU63" i="21"/>
  <c r="AQ179" i="34"/>
  <c r="AQ180" i="34"/>
  <c r="AQ182" i="34"/>
  <c r="AR178" i="34"/>
  <c r="AQ181" i="34"/>
  <c r="V322" i="35"/>
  <c r="V326" i="35"/>
  <c r="V392" i="35"/>
  <c r="V18" i="24"/>
  <c r="V134" i="35"/>
  <c r="W311" i="35"/>
  <c r="W312" i="35"/>
  <c r="W315" i="35"/>
  <c r="W107" i="35"/>
  <c r="D58" i="15"/>
  <c r="D57" i="15"/>
  <c r="AK12" i="13"/>
  <c r="D12" i="18"/>
  <c r="AK61" i="11"/>
  <c r="AM95" i="27"/>
  <c r="AL96" i="27"/>
  <c r="AL199" i="27"/>
  <c r="AQ14" i="21"/>
  <c r="AQ14" i="55"/>
  <c r="AQ40" i="55"/>
  <c r="AQ66" i="55"/>
  <c r="AQ92" i="55"/>
  <c r="AS43" i="44"/>
  <c r="AK14" i="13"/>
  <c r="D14" i="18"/>
  <c r="AX34" i="44"/>
  <c r="AV5" i="21"/>
  <c r="AV5" i="55"/>
  <c r="AV31" i="55"/>
  <c r="AV57" i="55"/>
  <c r="AV83" i="55"/>
  <c r="AO54" i="54"/>
  <c r="AM12" i="25"/>
  <c r="AM8" i="25"/>
  <c r="AM4" i="25"/>
  <c r="AM16" i="25"/>
  <c r="AT24" i="21"/>
  <c r="AT24" i="55"/>
  <c r="AT50" i="55"/>
  <c r="AT76" i="55"/>
  <c r="AT102" i="55"/>
  <c r="AV53" i="44"/>
  <c r="AY47" i="44"/>
  <c r="AW18" i="55"/>
  <c r="AW44" i="55"/>
  <c r="AW70" i="55"/>
  <c r="AW96" i="55"/>
  <c r="AW18" i="21"/>
  <c r="AQ96" i="54"/>
  <c r="AR68" i="54"/>
  <c r="AQ40" i="54"/>
  <c r="AS102" i="21"/>
  <c r="AT74" i="21"/>
  <c r="AS46" i="21"/>
  <c r="AS19" i="54"/>
  <c r="AS86" i="54"/>
  <c r="AS30" i="54"/>
  <c r="AT58" i="54"/>
  <c r="AR23" i="54"/>
  <c r="AR50" i="21"/>
  <c r="AR106" i="21"/>
  <c r="AS78" i="21"/>
  <c r="AL4" i="25"/>
  <c r="AL16" i="25"/>
  <c r="X187" i="35"/>
  <c r="Y182" i="35"/>
  <c r="Z355" i="35"/>
  <c r="Z356" i="35"/>
  <c r="Z215" i="35"/>
  <c r="Z359" i="35"/>
  <c r="AS103" i="55"/>
  <c r="AN93" i="55"/>
  <c r="AM105" i="55"/>
  <c r="AJ6" i="12"/>
  <c r="AV37" i="21"/>
  <c r="AW65" i="21"/>
  <c r="AV10" i="54"/>
  <c r="AX47" i="54"/>
  <c r="AX103" i="54"/>
  <c r="AN112" i="27"/>
  <c r="AM195" i="27"/>
  <c r="AP41" i="21"/>
  <c r="AP54" i="21"/>
  <c r="AN6" i="25"/>
  <c r="AN5" i="25"/>
  <c r="AP14" i="54"/>
  <c r="AQ69" i="21"/>
  <c r="AU32" i="21"/>
  <c r="AV60" i="21"/>
  <c r="AU88" i="21"/>
  <c r="AU5" i="54"/>
  <c r="AR76" i="54"/>
  <c r="AR104" i="54"/>
  <c r="AS91" i="54"/>
  <c r="AT63" i="54"/>
  <c r="AS35" i="54"/>
  <c r="AN27" i="11"/>
  <c r="AK41" i="12"/>
  <c r="AL198" i="27"/>
  <c r="AK42" i="11"/>
  <c r="AV101" i="21"/>
  <c r="AW73" i="21"/>
  <c r="AV18" i="54"/>
  <c r="AV45" i="21"/>
  <c r="AW17" i="54"/>
  <c r="AX72" i="21"/>
  <c r="AW44" i="21"/>
  <c r="AR108" i="21"/>
  <c r="AR52" i="21"/>
  <c r="AR25" i="54"/>
  <c r="AS80" i="21"/>
  <c r="AU37" i="54"/>
  <c r="AV65" i="54"/>
  <c r="AT58" i="21"/>
  <c r="AI11" i="13"/>
  <c r="BA51" i="44"/>
  <c r="AY22" i="21"/>
  <c r="AY22" i="55"/>
  <c r="AY48" i="55"/>
  <c r="AY74" i="55"/>
  <c r="AR46" i="54"/>
  <c r="AS74" i="54"/>
  <c r="AW73" i="33"/>
  <c r="AS81" i="55"/>
  <c r="AN97" i="54"/>
  <c r="BD97" i="54"/>
  <c r="AV50" i="44"/>
  <c r="AT21" i="21"/>
  <c r="AT21" i="55"/>
  <c r="AT47" i="55"/>
  <c r="AT73" i="55"/>
  <c r="AT99" i="55"/>
  <c r="W66" i="11"/>
  <c r="W10" i="13"/>
  <c r="AV89" i="21"/>
  <c r="AV6" i="54"/>
  <c r="AV33" i="21"/>
  <c r="AW61" i="21"/>
  <c r="Z7" i="58"/>
  <c r="Z10" i="58"/>
  <c r="AZ20" i="21"/>
  <c r="AZ20" i="55"/>
  <c r="AZ46" i="55"/>
  <c r="AZ72" i="55"/>
  <c r="AZ98" i="55"/>
  <c r="BE98" i="55"/>
  <c r="AA78" i="32"/>
  <c r="AW37" i="44"/>
  <c r="AU8" i="21"/>
  <c r="AU8" i="55"/>
  <c r="AU34" i="55"/>
  <c r="AU60" i="55"/>
  <c r="AU86" i="55"/>
  <c r="AA354" i="35"/>
  <c r="AA212" i="35"/>
  <c r="AA352" i="35"/>
  <c r="AA353" i="35"/>
  <c r="AA210" i="35"/>
  <c r="AA211" i="35"/>
  <c r="AA213" i="35"/>
  <c r="W377" i="35"/>
  <c r="W269" i="35"/>
  <c r="W381" i="35"/>
  <c r="X309" i="35"/>
  <c r="X102" i="35"/>
  <c r="X103" i="35"/>
  <c r="X105" i="35"/>
  <c r="X308" i="35"/>
  <c r="X104" i="35"/>
  <c r="X310" i="35"/>
  <c r="W133" i="35"/>
  <c r="X128" i="35"/>
  <c r="AR89" i="34"/>
  <c r="AR87" i="34"/>
  <c r="AR88" i="34"/>
  <c r="AR90" i="34"/>
  <c r="AS86" i="34"/>
  <c r="AQ204" i="34"/>
  <c r="AQ202" i="34"/>
  <c r="AQ203" i="34"/>
  <c r="AQ205" i="34"/>
  <c r="AR201" i="34"/>
  <c r="AC43" i="34"/>
  <c r="AC41" i="34"/>
  <c r="AC42" i="34"/>
  <c r="AC44" i="34"/>
  <c r="AD40" i="34"/>
  <c r="AQ156" i="34"/>
  <c r="AQ157" i="34"/>
  <c r="AQ159" i="34"/>
  <c r="AR155" i="34"/>
  <c r="AQ158" i="34"/>
  <c r="W378" i="35"/>
  <c r="AT48" i="21"/>
  <c r="AU76" i="21"/>
  <c r="AT21" i="54"/>
  <c r="AT104" i="21"/>
  <c r="AX18" i="55"/>
  <c r="AX44" i="55"/>
  <c r="AX70" i="55"/>
  <c r="AX96" i="55"/>
  <c r="AZ47" i="44"/>
  <c r="AX18" i="21"/>
  <c r="AQ14" i="54"/>
  <c r="AQ41" i="21"/>
  <c r="AQ97" i="21"/>
  <c r="AT34" i="27"/>
  <c r="AU33" i="27"/>
  <c r="AN9" i="13"/>
  <c r="AX44" i="21"/>
  <c r="AX100" i="21"/>
  <c r="AX17" i="54"/>
  <c r="AY72" i="21"/>
  <c r="AA27" i="25"/>
  <c r="AA28" i="25"/>
  <c r="AA29" i="25"/>
  <c r="AS125" i="35"/>
  <c r="AL41" i="12"/>
  <c r="AM198" i="27"/>
  <c r="AL42" i="11"/>
  <c r="AL40" i="11"/>
  <c r="AI43" i="12"/>
  <c r="Y263" i="35"/>
  <c r="X268" i="35"/>
  <c r="AV17" i="35"/>
  <c r="AW37" i="21"/>
  <c r="AW93" i="21"/>
  <c r="AW10" i="54"/>
  <c r="AU35" i="21"/>
  <c r="AV63" i="21"/>
  <c r="AU8" i="54"/>
  <c r="AU21" i="21"/>
  <c r="AU21" i="55"/>
  <c r="AU47" i="55"/>
  <c r="AU73" i="55"/>
  <c r="AU99" i="55"/>
  <c r="AW50" i="44"/>
  <c r="AU93" i="54"/>
  <c r="AP41" i="54"/>
  <c r="AQ69" i="54"/>
  <c r="AV93" i="21"/>
  <c r="AU24" i="55"/>
  <c r="AU50" i="55"/>
  <c r="AU76" i="55"/>
  <c r="AU102" i="55"/>
  <c r="AU24" i="21"/>
  <c r="AW53" i="44"/>
  <c r="AL200" i="27"/>
  <c r="AK46" i="11"/>
  <c r="D46" i="15"/>
  <c r="AK36" i="12"/>
  <c r="V323" i="35"/>
  <c r="V388" i="35"/>
  <c r="V389" i="35"/>
  <c r="AT35" i="54"/>
  <c r="AT91" i="54"/>
  <c r="AS112" i="34"/>
  <c r="AS110" i="34"/>
  <c r="AS111" i="34"/>
  <c r="AS113" i="34"/>
  <c r="AT109" i="34"/>
  <c r="Y67" i="11"/>
  <c r="AA36" i="25"/>
  <c r="Y15" i="11"/>
  <c r="AP101" i="32"/>
  <c r="AT84" i="34"/>
  <c r="AT23" i="55"/>
  <c r="AT49" i="55"/>
  <c r="AT75" i="55"/>
  <c r="AT101" i="55"/>
  <c r="AT23" i="21"/>
  <c r="AV52" i="44"/>
  <c r="AU30" i="21"/>
  <c r="AU3" i="54"/>
  <c r="AV58" i="21"/>
  <c r="AU86" i="21"/>
  <c r="AQ31" i="54"/>
  <c r="AR59" i="54"/>
  <c r="AN158" i="27"/>
  <c r="AO157" i="27"/>
  <c r="AN197" i="27"/>
  <c r="AQ108" i="54"/>
  <c r="BD94" i="54"/>
  <c r="BD110" i="54"/>
  <c r="AN110" i="54"/>
  <c r="AL15" i="24"/>
  <c r="AU131" i="32"/>
  <c r="AV53" i="32"/>
  <c r="AQ71" i="35"/>
  <c r="AT40" i="44"/>
  <c r="AR11" i="55"/>
  <c r="AR37" i="55"/>
  <c r="AR63" i="55"/>
  <c r="AR89" i="55"/>
  <c r="AR11" i="21"/>
  <c r="AY77" i="21"/>
  <c r="AR33" i="11"/>
  <c r="AW128" i="32"/>
  <c r="AO180" i="27"/>
  <c r="AN202" i="27"/>
  <c r="AR95" i="54"/>
  <c r="AS136" i="32"/>
  <c r="AN41" i="11"/>
  <c r="AW26" i="33"/>
  <c r="AU232" i="35"/>
  <c r="AU3" i="25"/>
  <c r="AT2" i="12"/>
  <c r="AT2" i="13"/>
  <c r="AW29" i="21"/>
  <c r="AU83" i="34"/>
  <c r="AU106" i="34"/>
  <c r="AW49" i="33"/>
  <c r="AX28" i="32"/>
  <c r="AX52" i="32"/>
  <c r="AU2" i="11"/>
  <c r="AT55" i="11"/>
  <c r="AW85" i="54"/>
  <c r="AU191" i="27"/>
  <c r="AW29" i="54"/>
  <c r="AX3" i="44"/>
  <c r="AX31" i="44"/>
  <c r="AU205" i="35"/>
  <c r="AU178" i="35"/>
  <c r="AX4" i="32"/>
  <c r="AX76" i="32"/>
  <c r="AX100" i="32"/>
  <c r="AW4" i="33"/>
  <c r="AW2" i="54"/>
  <c r="AW2" i="55"/>
  <c r="AT15" i="28"/>
  <c r="AU60" i="34"/>
  <c r="AT7" i="37"/>
  <c r="AU43" i="35"/>
  <c r="AU97" i="35"/>
  <c r="AU77" i="27"/>
  <c r="AU152" i="34"/>
  <c r="AU25" i="25"/>
  <c r="AU35" i="25"/>
  <c r="AU124" i="35"/>
  <c r="AU39" i="25"/>
  <c r="AU15" i="25"/>
  <c r="AU259" i="35"/>
  <c r="AZ46" i="31"/>
  <c r="AU6" i="58"/>
  <c r="AU151" i="35"/>
  <c r="AT7" i="36"/>
  <c r="AZ90" i="31"/>
  <c r="AT33" i="28"/>
  <c r="AU175" i="34"/>
  <c r="AZ68" i="31"/>
  <c r="AW2" i="21"/>
  <c r="AU37" i="34"/>
  <c r="AW85" i="21"/>
  <c r="AU15" i="27"/>
  <c r="AU16" i="35"/>
  <c r="AW57" i="54"/>
  <c r="AW72" i="33"/>
  <c r="AW57" i="21"/>
  <c r="AX123" i="32"/>
  <c r="AU198" i="34"/>
  <c r="AZ24" i="31"/>
  <c r="AU2" i="24"/>
  <c r="AY11" i="17"/>
  <c r="AU221" i="34"/>
  <c r="AU129" i="34"/>
  <c r="AT52" i="28"/>
  <c r="AU70" i="35"/>
  <c r="AZ2" i="31"/>
  <c r="AU14" i="34"/>
  <c r="AU61" i="34"/>
  <c r="AR135" i="34"/>
  <c r="AR133" i="34"/>
  <c r="AR134" i="34"/>
  <c r="AR136" i="34"/>
  <c r="AS132" i="34"/>
  <c r="AS199" i="34"/>
  <c r="AX6" i="55"/>
  <c r="AX32" i="55"/>
  <c r="AX58" i="55"/>
  <c r="AX84" i="55"/>
  <c r="AZ35" i="44"/>
  <c r="AX6" i="21"/>
  <c r="AO97" i="54"/>
  <c r="AZ39" i="44"/>
  <c r="AX10" i="55"/>
  <c r="AX36" i="55"/>
  <c r="AX62" i="55"/>
  <c r="AX88" i="55"/>
  <c r="AX10" i="21"/>
  <c r="AZ22" i="21"/>
  <c r="AZ22" i="55"/>
  <c r="AZ48" i="55"/>
  <c r="AZ74" i="55"/>
  <c r="AZ100" i="55"/>
  <c r="BE100" i="55"/>
  <c r="AL78" i="11"/>
  <c r="AW5" i="21"/>
  <c r="AW5" i="55"/>
  <c r="AW31" i="55"/>
  <c r="AW57" i="55"/>
  <c r="AW83" i="55"/>
  <c r="AY34" i="44"/>
  <c r="AR40" i="54"/>
  <c r="AR96" i="54"/>
  <c r="W300" i="35"/>
  <c r="W301" i="35"/>
  <c r="W80" i="35"/>
  <c r="W304" i="35"/>
  <c r="AV54" i="55"/>
  <c r="AV80" i="55"/>
  <c r="AV28" i="55"/>
  <c r="AR227" i="34"/>
  <c r="AR225" i="34"/>
  <c r="AR226" i="34"/>
  <c r="AR228" i="34"/>
  <c r="AS224" i="34"/>
  <c r="AS39" i="54"/>
  <c r="AT67" i="54"/>
  <c r="AZ53" i="21"/>
  <c r="AZ109" i="21"/>
  <c r="BE109" i="21"/>
  <c r="AZ26" i="54"/>
  <c r="BE26" i="21"/>
  <c r="AR64" i="34"/>
  <c r="AR65" i="34"/>
  <c r="AR67" i="34"/>
  <c r="AS63" i="34"/>
  <c r="AR66" i="34"/>
  <c r="AZ20" i="54"/>
  <c r="AZ47" i="21"/>
  <c r="AZ103" i="21"/>
  <c r="BE103" i="21"/>
  <c r="BE20" i="21"/>
  <c r="AR52" i="54"/>
  <c r="AS80" i="54"/>
  <c r="AO112" i="27"/>
  <c r="AN195" i="27"/>
  <c r="AM78" i="11"/>
  <c r="AV8" i="21"/>
  <c r="AX37" i="44"/>
  <c r="AV8" i="55"/>
  <c r="AV34" i="55"/>
  <c r="AV60" i="55"/>
  <c r="AV86" i="55"/>
  <c r="AR102" i="54"/>
  <c r="D42" i="15"/>
  <c r="D40" i="15"/>
  <c r="AK40" i="11"/>
  <c r="AU32" i="54"/>
  <c r="AV60" i="54"/>
  <c r="AP97" i="21"/>
  <c r="AP110" i="21"/>
  <c r="AN4" i="24"/>
  <c r="AY75" i="54"/>
  <c r="AJ23" i="11"/>
  <c r="AJ22" i="11"/>
  <c r="AK5" i="12"/>
  <c r="AJ7" i="12"/>
  <c r="AJ3" i="12"/>
  <c r="AJ11" i="37"/>
  <c r="AJ9" i="37"/>
  <c r="AJ11" i="12"/>
  <c r="AR50" i="54"/>
  <c r="AR106" i="54"/>
  <c r="AS46" i="54"/>
  <c r="AT74" i="54"/>
  <c r="AW45" i="21"/>
  <c r="AX73" i="21"/>
  <c r="AW101" i="21"/>
  <c r="AW18" i="54"/>
  <c r="AT43" i="44"/>
  <c r="AR14" i="55"/>
  <c r="AR40" i="55"/>
  <c r="AR66" i="55"/>
  <c r="AR92" i="55"/>
  <c r="AR14" i="21"/>
  <c r="AN95" i="27"/>
  <c r="AM96" i="27"/>
  <c r="AM199" i="27"/>
  <c r="AQ106" i="54"/>
  <c r="AA7" i="58"/>
  <c r="AA10" i="58"/>
  <c r="AR96" i="21"/>
  <c r="AO82" i="54"/>
  <c r="AL62" i="11"/>
  <c r="AW41" i="44"/>
  <c r="AU12" i="21"/>
  <c r="AU12" i="55"/>
  <c r="AU38" i="55"/>
  <c r="AU64" i="55"/>
  <c r="AU90" i="55"/>
  <c r="M76" i="11"/>
  <c r="N240" i="34"/>
  <c r="AM9" i="13"/>
  <c r="AL9" i="13"/>
  <c r="AS50" i="21"/>
  <c r="AT78" i="21"/>
  <c r="AS23" i="54"/>
  <c r="AU101" i="54"/>
  <c r="D10" i="15"/>
  <c r="AW48" i="44"/>
  <c r="AU19" i="21"/>
  <c r="AU19" i="55"/>
  <c r="AU45" i="55"/>
  <c r="AU71" i="55"/>
  <c r="AU97" i="55"/>
  <c r="M33" i="24"/>
  <c r="M29" i="24"/>
  <c r="BA46" i="44"/>
  <c r="AY17" i="21"/>
  <c r="AY17" i="55"/>
  <c r="AY43" i="55"/>
  <c r="AY69" i="55"/>
  <c r="D74" i="15"/>
  <c r="D73" i="15"/>
  <c r="AK77" i="11"/>
  <c r="AW105" i="54"/>
  <c r="AR59" i="21"/>
  <c r="AU78" i="33"/>
  <c r="AT92" i="33"/>
  <c r="AR16" i="24"/>
  <c r="W385" i="35"/>
  <c r="V17" i="13"/>
  <c r="V8" i="13"/>
  <c r="V20" i="13"/>
  <c r="V27" i="13"/>
  <c r="AT13" i="21"/>
  <c r="AT13" i="55"/>
  <c r="AT39" i="55"/>
  <c r="AT65" i="55"/>
  <c r="AT91" i="55"/>
  <c r="AV42" i="44"/>
  <c r="AU60" i="54"/>
  <c r="AP36" i="11"/>
  <c r="AR29" i="11"/>
  <c r="AR28" i="11"/>
  <c r="AW124" i="32"/>
  <c r="AR31" i="21"/>
  <c r="AS59" i="21"/>
  <c r="AR4" i="54"/>
  <c r="AR87" i="21"/>
  <c r="AR27" i="21"/>
  <c r="AO4" i="12"/>
  <c r="AP140" i="32"/>
  <c r="AQ55" i="32"/>
  <c r="AP72" i="32"/>
  <c r="AV100" i="54"/>
  <c r="AL10" i="11"/>
  <c r="AL64" i="11"/>
  <c r="AL65" i="11"/>
  <c r="AL12" i="11"/>
  <c r="AL11" i="11"/>
  <c r="AS67" i="54"/>
  <c r="AS95" i="54"/>
  <c r="AT86" i="21"/>
  <c r="Q24" i="36"/>
  <c r="Q68" i="11"/>
  <c r="X20" i="36"/>
  <c r="X21" i="36"/>
  <c r="O25" i="36"/>
  <c r="O13" i="11"/>
  <c r="O8" i="11"/>
  <c r="Q25" i="36"/>
  <c r="Q13" i="11"/>
  <c r="Q8" i="11"/>
  <c r="S19" i="36"/>
  <c r="X24" i="36"/>
  <c r="X68" i="11"/>
  <c r="M56" i="12"/>
  <c r="M24" i="36"/>
  <c r="R24" i="36"/>
  <c r="R68" i="11"/>
  <c r="N24" i="36"/>
  <c r="N68" i="11"/>
  <c r="S18" i="36"/>
  <c r="S21" i="36"/>
  <c r="V24" i="36"/>
  <c r="V68" i="11"/>
  <c r="M25" i="36"/>
  <c r="N25" i="36"/>
  <c r="N13" i="11"/>
  <c r="N8" i="11"/>
  <c r="P25" i="36"/>
  <c r="P13" i="11"/>
  <c r="P8" i="11"/>
  <c r="P24" i="36"/>
  <c r="P68" i="11"/>
  <c r="O24" i="36"/>
  <c r="O68" i="11"/>
  <c r="R25" i="36"/>
  <c r="R13" i="11"/>
  <c r="R8" i="11"/>
  <c r="U24" i="36"/>
  <c r="U68" i="11"/>
  <c r="S24" i="36"/>
  <c r="S68" i="11"/>
  <c r="W24" i="36"/>
  <c r="W68" i="11"/>
  <c r="W25" i="36"/>
  <c r="W13" i="11"/>
  <c r="V25" i="36"/>
  <c r="V13" i="11"/>
  <c r="V8" i="11"/>
  <c r="AJ11" i="13"/>
  <c r="AY53" i="54"/>
  <c r="AZ81" i="54"/>
  <c r="BE81" i="54"/>
  <c r="AJ5" i="13"/>
  <c r="AJ35" i="12"/>
  <c r="AP87" i="54"/>
  <c r="AP69" i="54"/>
  <c r="AP97" i="54"/>
  <c r="AU56" i="32"/>
  <c r="AT132" i="32"/>
  <c r="AP37" i="11"/>
  <c r="AO27" i="11"/>
  <c r="AV138" i="32"/>
  <c r="AQ43" i="11"/>
  <c r="Y23" i="35"/>
  <c r="Y21" i="35"/>
  <c r="Y22" i="35"/>
  <c r="Y24" i="35"/>
  <c r="Y275" i="35"/>
  <c r="Y277" i="35"/>
  <c r="Y276" i="35"/>
  <c r="X106" i="35"/>
  <c r="Y101" i="35"/>
  <c r="AW44" i="54"/>
  <c r="AX72" i="54"/>
  <c r="AW100" i="54"/>
  <c r="X344" i="35"/>
  <c r="X345" i="35"/>
  <c r="X188" i="35"/>
  <c r="X348" i="35"/>
  <c r="Z13" i="17"/>
  <c r="X10" i="13"/>
  <c r="X66" i="11"/>
  <c r="X60" i="11"/>
  <c r="AT102" i="21"/>
  <c r="AT19" i="54"/>
  <c r="AT46" i="21"/>
  <c r="AU74" i="21"/>
  <c r="AR57" i="32"/>
  <c r="AQ142" i="32"/>
  <c r="AM47" i="11"/>
  <c r="AQ11" i="54"/>
  <c r="AR66" i="21"/>
  <c r="AQ38" i="21"/>
  <c r="AQ94" i="21"/>
  <c r="AL9" i="58"/>
  <c r="AP18" i="17"/>
  <c r="X160" i="35"/>
  <c r="Y155" i="35"/>
  <c r="Z236" i="35"/>
  <c r="Y241" i="35"/>
  <c r="Y103" i="32"/>
  <c r="Y95" i="32"/>
  <c r="Y148" i="32"/>
  <c r="U9" i="36"/>
  <c r="AS52" i="21"/>
  <c r="AT80" i="21"/>
  <c r="AS108" i="21"/>
  <c r="AS25" i="54"/>
  <c r="X289" i="35"/>
  <c r="X290" i="35"/>
  <c r="X53" i="35"/>
  <c r="X293" i="35"/>
  <c r="AN159" i="27"/>
  <c r="AY95" i="55"/>
  <c r="AA102" i="32"/>
  <c r="AX73" i="33"/>
  <c r="AA214" i="35"/>
  <c r="AB209" i="35"/>
  <c r="AV33" i="54"/>
  <c r="AV89" i="54"/>
  <c r="AT81" i="55"/>
  <c r="AY22" i="54"/>
  <c r="AY49" i="21"/>
  <c r="AY105" i="21"/>
  <c r="AV45" i="54"/>
  <c r="AW73" i="54"/>
  <c r="AV101" i="54"/>
  <c r="AK4" i="13"/>
  <c r="D4" i="18"/>
  <c r="AK20" i="37"/>
  <c r="AK39" i="12"/>
  <c r="D41" i="16"/>
  <c r="D39" i="16"/>
  <c r="F21" i="50"/>
  <c r="AV37" i="54"/>
  <c r="AW65" i="54"/>
  <c r="BD93" i="55"/>
  <c r="BD105" i="55"/>
  <c r="AO93" i="55"/>
  <c r="AN105" i="55"/>
  <c r="AK6" i="12"/>
  <c r="Y185" i="35"/>
  <c r="Y343" i="35"/>
  <c r="Y342" i="35"/>
  <c r="Y183" i="35"/>
  <c r="Y184" i="35"/>
  <c r="Y186" i="35"/>
  <c r="Y341" i="35"/>
  <c r="AT51" i="21"/>
  <c r="AU79" i="21"/>
  <c r="AT24" i="54"/>
  <c r="AV5" i="54"/>
  <c r="AW60" i="21"/>
  <c r="AV88" i="21"/>
  <c r="AV32" i="21"/>
  <c r="AR179" i="34"/>
  <c r="AR180" i="34"/>
  <c r="AR182" i="34"/>
  <c r="AS178" i="34"/>
  <c r="AR181" i="34"/>
  <c r="AR78" i="54"/>
  <c r="AY47" i="54"/>
  <c r="AZ75" i="54"/>
  <c r="BE75" i="54"/>
  <c r="AY103" i="54"/>
  <c r="AA19" i="25"/>
  <c r="AA17" i="25"/>
  <c r="AA18" i="25"/>
  <c r="AB22" i="25"/>
  <c r="AB40" i="25"/>
  <c r="AB17" i="24"/>
  <c r="AT39" i="21"/>
  <c r="AU67" i="21"/>
  <c r="AT12" i="54"/>
  <c r="O20" i="34"/>
  <c r="O237" i="34"/>
  <c r="N51" i="12"/>
  <c r="O234" i="34"/>
  <c r="O19" i="24"/>
  <c r="AP38" i="54"/>
  <c r="AQ66" i="54"/>
  <c r="AT79" i="54"/>
  <c r="AS51" i="54"/>
  <c r="AV3" i="55"/>
  <c r="AV29" i="55"/>
  <c r="AV55" i="55"/>
  <c r="AV3" i="21"/>
  <c r="AX32" i="44"/>
  <c r="AS35" i="27"/>
  <c r="AT35" i="27"/>
  <c r="X77" i="35"/>
  <c r="X75" i="35"/>
  <c r="X76" i="35"/>
  <c r="X78" i="35"/>
  <c r="X299" i="35"/>
  <c r="X298" i="35"/>
  <c r="X297" i="35"/>
  <c r="AQ54" i="21"/>
  <c r="AO6" i="25"/>
  <c r="AO5" i="25"/>
  <c r="AO94" i="54"/>
  <c r="AK11" i="11"/>
  <c r="D12" i="15"/>
  <c r="D11" i="15"/>
  <c r="AR80" i="54"/>
  <c r="AT153" i="34"/>
  <c r="AS40" i="21"/>
  <c r="AT68" i="21"/>
  <c r="AS96" i="21"/>
  <c r="AS13" i="54"/>
  <c r="AS48" i="54"/>
  <c r="AS4" i="55"/>
  <c r="AS30" i="55"/>
  <c r="AS56" i="55"/>
  <c r="AS82" i="55"/>
  <c r="AU33" i="44"/>
  <c r="AS4" i="21"/>
  <c r="AX49" i="54"/>
  <c r="AX105" i="54"/>
  <c r="AY77" i="54"/>
  <c r="AK45" i="11"/>
  <c r="AO145" i="32"/>
  <c r="AK37" i="12"/>
  <c r="D37" i="16"/>
  <c r="AM21" i="24"/>
  <c r="AM44" i="37"/>
  <c r="AO183" i="27"/>
  <c r="AN205" i="27"/>
  <c r="AT86" i="54"/>
  <c r="AT30" i="54"/>
  <c r="AU58" i="54"/>
  <c r="AQ59" i="54"/>
  <c r="AW6" i="54"/>
  <c r="AW33" i="21"/>
  <c r="AX61" i="21"/>
  <c r="AV54" i="44"/>
  <c r="AT25" i="55"/>
  <c r="AT51" i="55"/>
  <c r="AT77" i="55"/>
  <c r="AT103" i="55"/>
  <c r="AT25" i="21"/>
  <c r="AU129" i="32"/>
  <c r="AP34" i="11"/>
  <c r="AP32" i="11"/>
  <c r="X278" i="35"/>
  <c r="X279" i="35"/>
  <c r="X282" i="35"/>
  <c r="X26" i="35"/>
  <c r="Y288" i="35"/>
  <c r="Y286" i="35"/>
  <c r="Y50" i="35"/>
  <c r="Y48" i="35"/>
  <c r="Y49" i="35"/>
  <c r="Y51" i="35"/>
  <c r="Y287" i="35"/>
  <c r="AO110" i="21"/>
  <c r="AM4" i="24"/>
  <c r="X79" i="35"/>
  <c r="Y74" i="35"/>
  <c r="AR12" i="17"/>
  <c r="AT112" i="34"/>
  <c r="AT110" i="34"/>
  <c r="AT111" i="34"/>
  <c r="AT113" i="34"/>
  <c r="AU109" i="34"/>
  <c r="AR204" i="34"/>
  <c r="AR202" i="34"/>
  <c r="AR203" i="34"/>
  <c r="Y52" i="35"/>
  <c r="Z47" i="35"/>
  <c r="AU103" i="55"/>
  <c r="AQ110" i="21"/>
  <c r="AO4" i="24"/>
  <c r="AW86" i="55"/>
  <c r="AS227" i="34"/>
  <c r="AS225" i="34"/>
  <c r="AS226" i="34"/>
  <c r="AS228" i="34"/>
  <c r="AT224" i="34"/>
  <c r="AS89" i="34"/>
  <c r="AS87" i="34"/>
  <c r="AS88" i="34"/>
  <c r="AS90" i="34"/>
  <c r="AT86" i="34"/>
  <c r="V60" i="11"/>
  <c r="AR205" i="34"/>
  <c r="AS201" i="34"/>
  <c r="Y25" i="35"/>
  <c r="Z20" i="35"/>
  <c r="AS135" i="34"/>
  <c r="AS133" i="34"/>
  <c r="AS134" i="34"/>
  <c r="AS136" i="34"/>
  <c r="AT132" i="34"/>
  <c r="AY96" i="55"/>
  <c r="AD43" i="34"/>
  <c r="AD41" i="34"/>
  <c r="AD42" i="34"/>
  <c r="AD44" i="34"/>
  <c r="AE40" i="34"/>
  <c r="AS31" i="21"/>
  <c r="AS87" i="21"/>
  <c r="AS4" i="54"/>
  <c r="AO110" i="54"/>
  <c r="AM15" i="24"/>
  <c r="N49" i="12"/>
  <c r="N54" i="12"/>
  <c r="N34" i="13"/>
  <c r="AT95" i="21"/>
  <c r="AB17" i="25"/>
  <c r="AB18" i="25"/>
  <c r="AC22" i="25"/>
  <c r="AC40" i="25"/>
  <c r="AC17" i="24"/>
  <c r="AT107" i="21"/>
  <c r="AK23" i="11"/>
  <c r="AL5" i="12"/>
  <c r="D6" i="16"/>
  <c r="AK11" i="12"/>
  <c r="AK7" i="12"/>
  <c r="AZ20" i="37"/>
  <c r="AK29" i="37"/>
  <c r="AK30" i="37"/>
  <c r="AY105" i="54"/>
  <c r="AY49" i="54"/>
  <c r="AZ77" i="54"/>
  <c r="BE77" i="54"/>
  <c r="AW61" i="54"/>
  <c r="AA355" i="35"/>
  <c r="AA356" i="35"/>
  <c r="AA359" i="35"/>
  <c r="AA215" i="35"/>
  <c r="Z365" i="35"/>
  <c r="Z363" i="35"/>
  <c r="Z239" i="35"/>
  <c r="Z237" i="35"/>
  <c r="Z238" i="35"/>
  <c r="Z240" i="35"/>
  <c r="Z364" i="35"/>
  <c r="AQ38" i="54"/>
  <c r="AQ94" i="54"/>
  <c r="AR66" i="54"/>
  <c r="AR82" i="54"/>
  <c r="AO62" i="11"/>
  <c r="AR43" i="11"/>
  <c r="AW138" i="32"/>
  <c r="W38" i="13"/>
  <c r="AX24" i="36"/>
  <c r="M68" i="11"/>
  <c r="AL45" i="11"/>
  <c r="AP145" i="32"/>
  <c r="AL37" i="12"/>
  <c r="AT144" i="32"/>
  <c r="AY100" i="21"/>
  <c r="AY17" i="54"/>
  <c r="AY44" i="21"/>
  <c r="AZ72" i="21"/>
  <c r="BE72" i="21"/>
  <c r="AS106" i="21"/>
  <c r="AM200" i="27"/>
  <c r="AL46" i="11"/>
  <c r="AL36" i="12"/>
  <c r="AU43" i="44"/>
  <c r="AS14" i="21"/>
  <c r="AS14" i="55"/>
  <c r="AS40" i="55"/>
  <c r="AS66" i="55"/>
  <c r="AS92" i="55"/>
  <c r="AS102" i="54"/>
  <c r="AS78" i="54"/>
  <c r="AU88" i="54"/>
  <c r="AV8" i="54"/>
  <c r="AV35" i="21"/>
  <c r="AV91" i="21"/>
  <c r="AW63" i="21"/>
  <c r="AZ47" i="54"/>
  <c r="BE47" i="54"/>
  <c r="AZ103" i="54"/>
  <c r="BE103" i="54"/>
  <c r="BE20" i="54"/>
  <c r="AS64" i="34"/>
  <c r="AS65" i="34"/>
  <c r="AS67" i="34"/>
  <c r="AT63" i="34"/>
  <c r="AS66" i="34"/>
  <c r="AS68" i="54"/>
  <c r="AX10" i="54"/>
  <c r="AX37" i="21"/>
  <c r="AX93" i="21"/>
  <c r="AX33" i="21"/>
  <c r="AY61" i="21"/>
  <c r="AX6" i="54"/>
  <c r="AX89" i="21"/>
  <c r="AV129" i="34"/>
  <c r="AV124" i="35"/>
  <c r="AV2" i="24"/>
  <c r="AZ11" i="17"/>
  <c r="AV221" i="34"/>
  <c r="AV151" i="35"/>
  <c r="AV175" i="34"/>
  <c r="AV97" i="35"/>
  <c r="AV77" i="27"/>
  <c r="BA24" i="31"/>
  <c r="AV15" i="25"/>
  <c r="AU7" i="37"/>
  <c r="AV37" i="34"/>
  <c r="AV83" i="34"/>
  <c r="AV106" i="34"/>
  <c r="AX85" i="54"/>
  <c r="AV6" i="58"/>
  <c r="AV70" i="35"/>
  <c r="AY4" i="32"/>
  <c r="AY76" i="32"/>
  <c r="AY100" i="32"/>
  <c r="AU15" i="28"/>
  <c r="AX49" i="33"/>
  <c r="AY123" i="32"/>
  <c r="AU7" i="36"/>
  <c r="AX2" i="21"/>
  <c r="AX26" i="33"/>
  <c r="AV15" i="27"/>
  <c r="AV14" i="34"/>
  <c r="AV232" i="35"/>
  <c r="AV191" i="27"/>
  <c r="AV35" i="25"/>
  <c r="BA2" i="31"/>
  <c r="AY3" i="44"/>
  <c r="AY31" i="44"/>
  <c r="AV39" i="25"/>
  <c r="AU2" i="12"/>
  <c r="AU2" i="13"/>
  <c r="AU33" i="28"/>
  <c r="BA90" i="31"/>
  <c r="AU52" i="28"/>
  <c r="AV178" i="35"/>
  <c r="AX29" i="21"/>
  <c r="AU55" i="11"/>
  <c r="AX57" i="54"/>
  <c r="AX72" i="33"/>
  <c r="AX85" i="21"/>
  <c r="BA68" i="31"/>
  <c r="AV198" i="34"/>
  <c r="AV16" i="35"/>
  <c r="AV152" i="34"/>
  <c r="AV25" i="25"/>
  <c r="BA46" i="31"/>
  <c r="AX29" i="54"/>
  <c r="AV60" i="34"/>
  <c r="AX57" i="21"/>
  <c r="AY28" i="32"/>
  <c r="AY52" i="32"/>
  <c r="AV259" i="35"/>
  <c r="AV3" i="25"/>
  <c r="AV2" i="11"/>
  <c r="AX4" i="33"/>
  <c r="AV205" i="35"/>
  <c r="AX2" i="54"/>
  <c r="AX2" i="55"/>
  <c r="AV43" i="35"/>
  <c r="AM10" i="11"/>
  <c r="AM64" i="11"/>
  <c r="AM14" i="13"/>
  <c r="Y66" i="11"/>
  <c r="C63" i="15"/>
  <c r="C62" i="15"/>
  <c r="AU63" i="54"/>
  <c r="AV63" i="54"/>
  <c r="AU35" i="54"/>
  <c r="AU91" i="54"/>
  <c r="AX65" i="21"/>
  <c r="AM97" i="27"/>
  <c r="AT125" i="35"/>
  <c r="AR69" i="21"/>
  <c r="AX18" i="54"/>
  <c r="AX45" i="21"/>
  <c r="AY73" i="21"/>
  <c r="AX101" i="21"/>
  <c r="W322" i="35"/>
  <c r="W134" i="35"/>
  <c r="W326" i="35"/>
  <c r="W392" i="35"/>
  <c r="W18" i="24"/>
  <c r="D45" i="15"/>
  <c r="D44" i="15"/>
  <c r="D39" i="15"/>
  <c r="AK44" i="11"/>
  <c r="AP27" i="11"/>
  <c r="AW54" i="44"/>
  <c r="AU25" i="55"/>
  <c r="AU51" i="55"/>
  <c r="AU77" i="55"/>
  <c r="AU25" i="21"/>
  <c r="AW89" i="21"/>
  <c r="AQ82" i="54"/>
  <c r="AN62" i="11"/>
  <c r="AN21" i="24"/>
  <c r="AN44" i="37"/>
  <c r="AT4" i="55"/>
  <c r="AT30" i="55"/>
  <c r="AT56" i="55"/>
  <c r="AT82" i="55"/>
  <c r="AT4" i="21"/>
  <c r="AV33" i="44"/>
  <c r="AS104" i="54"/>
  <c r="AT39" i="54"/>
  <c r="AT95" i="54"/>
  <c r="AP93" i="55"/>
  <c r="AO105" i="55"/>
  <c r="AL6" i="12"/>
  <c r="AV93" i="54"/>
  <c r="AZ77" i="21"/>
  <c r="BE77" i="21"/>
  <c r="AT80" i="54"/>
  <c r="AS52" i="54"/>
  <c r="AS108" i="54"/>
  <c r="Y331" i="35"/>
  <c r="Y330" i="35"/>
  <c r="Y156" i="35"/>
  <c r="Y157" i="35"/>
  <c r="Y159" i="35"/>
  <c r="Y158" i="35"/>
  <c r="Y332" i="35"/>
  <c r="AV56" i="32"/>
  <c r="AU132" i="32"/>
  <c r="AQ37" i="11"/>
  <c r="AY109" i="54"/>
  <c r="S60" i="11"/>
  <c r="O38" i="13"/>
  <c r="O60" i="11"/>
  <c r="AX25" i="36"/>
  <c r="M13" i="11"/>
  <c r="N38" i="13"/>
  <c r="S26" i="36"/>
  <c r="T26" i="36"/>
  <c r="U26" i="36"/>
  <c r="V26" i="36"/>
  <c r="W26" i="36"/>
  <c r="AY21" i="36"/>
  <c r="T20" i="24"/>
  <c r="B56" i="16"/>
  <c r="M36" i="13"/>
  <c r="B36" i="18"/>
  <c r="M58" i="12"/>
  <c r="M89" i="11"/>
  <c r="U25" i="36"/>
  <c r="U13" i="11"/>
  <c r="U8" i="11"/>
  <c r="Y20" i="24"/>
  <c r="X26" i="36"/>
  <c r="Y26" i="36"/>
  <c r="Z26" i="36"/>
  <c r="AA26" i="36"/>
  <c r="AB26" i="36"/>
  <c r="AC26" i="36"/>
  <c r="AD26" i="36"/>
  <c r="AP35" i="11"/>
  <c r="AU68" i="21"/>
  <c r="AT40" i="21"/>
  <c r="AT96" i="21"/>
  <c r="AT13" i="54"/>
  <c r="AZ17" i="55"/>
  <c r="AZ43" i="55"/>
  <c r="AZ69" i="55"/>
  <c r="AZ95" i="55"/>
  <c r="BE95" i="55"/>
  <c r="AZ17" i="21"/>
  <c r="AU19" i="54"/>
  <c r="AU46" i="21"/>
  <c r="AV74" i="21"/>
  <c r="AU102" i="21"/>
  <c r="AU12" i="54"/>
  <c r="AV67" i="21"/>
  <c r="AU39" i="21"/>
  <c r="AU95" i="21"/>
  <c r="AN96" i="27"/>
  <c r="AN199" i="27"/>
  <c r="AO95" i="27"/>
  <c r="AW45" i="54"/>
  <c r="AW101" i="54"/>
  <c r="AJ43" i="12"/>
  <c r="W60" i="11"/>
  <c r="AR108" i="54"/>
  <c r="AX60" i="21"/>
  <c r="AW5" i="54"/>
  <c r="AW32" i="21"/>
  <c r="AW88" i="21"/>
  <c r="AZ105" i="21"/>
  <c r="BE105" i="21"/>
  <c r="AZ22" i="54"/>
  <c r="AZ49" i="21"/>
  <c r="BE22" i="21"/>
  <c r="AY6" i="55"/>
  <c r="AY32" i="55"/>
  <c r="AY58" i="55"/>
  <c r="AY84" i="55"/>
  <c r="BA35" i="44"/>
  <c r="AY6" i="21"/>
  <c r="AT199" i="34"/>
  <c r="AV61" i="34"/>
  <c r="AO202" i="27"/>
  <c r="AP180" i="27"/>
  <c r="AR11" i="54"/>
  <c r="AR38" i="21"/>
  <c r="AR94" i="21"/>
  <c r="AR110" i="21"/>
  <c r="AP4" i="24"/>
  <c r="AS66" i="21"/>
  <c r="AW53" i="32"/>
  <c r="AV131" i="32"/>
  <c r="AW52" i="44"/>
  <c r="AU23" i="21"/>
  <c r="AU23" i="55"/>
  <c r="AU49" i="55"/>
  <c r="AU75" i="55"/>
  <c r="AU101" i="55"/>
  <c r="AQ77" i="32"/>
  <c r="AV24" i="21"/>
  <c r="AV24" i="55"/>
  <c r="AV50" i="55"/>
  <c r="AV76" i="55"/>
  <c r="AV102" i="55"/>
  <c r="AX53" i="44"/>
  <c r="AX50" i="44"/>
  <c r="AV21" i="21"/>
  <c r="AV21" i="55"/>
  <c r="AV47" i="55"/>
  <c r="AV73" i="55"/>
  <c r="AV99" i="55"/>
  <c r="X377" i="35"/>
  <c r="X269" i="35"/>
  <c r="X381" i="35"/>
  <c r="AX44" i="54"/>
  <c r="AX100" i="54"/>
  <c r="AY72" i="54"/>
  <c r="AY18" i="55"/>
  <c r="AY44" i="55"/>
  <c r="AY70" i="55"/>
  <c r="BA47" i="44"/>
  <c r="AY18" i="21"/>
  <c r="AT48" i="54"/>
  <c r="AT104" i="54"/>
  <c r="AU76" i="54"/>
  <c r="AR158" i="34"/>
  <c r="AR156" i="34"/>
  <c r="AR157" i="34"/>
  <c r="AR159" i="34"/>
  <c r="AS155" i="34"/>
  <c r="AQ34" i="11"/>
  <c r="AQ32" i="11"/>
  <c r="AV129" i="32"/>
  <c r="AX61" i="54"/>
  <c r="AW89" i="54"/>
  <c r="AW33" i="54"/>
  <c r="AQ18" i="17"/>
  <c r="AM9" i="58"/>
  <c r="AS40" i="54"/>
  <c r="AT68" i="54"/>
  <c r="AY32" i="44"/>
  <c r="AW3" i="55"/>
  <c r="AW29" i="55"/>
  <c r="AW55" i="55"/>
  <c r="AW3" i="21"/>
  <c r="AP94" i="54"/>
  <c r="Z182" i="35"/>
  <c r="Y187" i="35"/>
  <c r="AB78" i="32"/>
  <c r="Z79" i="32"/>
  <c r="Y119" i="32"/>
  <c r="X333" i="35"/>
  <c r="X334" i="35"/>
  <c r="X337" i="35"/>
  <c r="X161" i="35"/>
  <c r="Y102" i="35"/>
  <c r="Y103" i="35"/>
  <c r="Y105" i="35"/>
  <c r="Y104" i="35"/>
  <c r="Y309" i="35"/>
  <c r="Y308" i="35"/>
  <c r="Y310" i="35"/>
  <c r="AP110" i="54"/>
  <c r="AN15" i="24"/>
  <c r="U60" i="11"/>
  <c r="P38" i="13"/>
  <c r="P60" i="11"/>
  <c r="N60" i="11"/>
  <c r="Q38" i="13"/>
  <c r="Q60" i="11"/>
  <c r="AS29" i="11"/>
  <c r="AS28" i="11"/>
  <c r="AX124" i="32"/>
  <c r="L5" i="11"/>
  <c r="L53" i="11"/>
  <c r="L58" i="11"/>
  <c r="L57" i="11"/>
  <c r="AX48" i="44"/>
  <c r="AV19" i="21"/>
  <c r="AV19" i="55"/>
  <c r="AV45" i="55"/>
  <c r="AV71" i="55"/>
  <c r="AV97" i="55"/>
  <c r="AS106" i="54"/>
  <c r="AS50" i="54"/>
  <c r="AT78" i="54"/>
  <c r="N7" i="24"/>
  <c r="AV12" i="21"/>
  <c r="AX41" i="44"/>
  <c r="AV12" i="55"/>
  <c r="AV38" i="55"/>
  <c r="AV64" i="55"/>
  <c r="AV90" i="55"/>
  <c r="AR97" i="21"/>
  <c r="AR14" i="54"/>
  <c r="AR41" i="21"/>
  <c r="AR54" i="21"/>
  <c r="AP6" i="25"/>
  <c r="AP5" i="25"/>
  <c r="AK39" i="11"/>
  <c r="AL24" i="13"/>
  <c r="AK24" i="13"/>
  <c r="AM77" i="11"/>
  <c r="AZ109" i="54"/>
  <c r="BE109" i="54"/>
  <c r="AZ53" i="54"/>
  <c r="BE53" i="54"/>
  <c r="BE26" i="54"/>
  <c r="BA39" i="44"/>
  <c r="AY10" i="21"/>
  <c r="AY10" i="55"/>
  <c r="AY36" i="55"/>
  <c r="AY62" i="55"/>
  <c r="AY88" i="55"/>
  <c r="AP54" i="54"/>
  <c r="AN12" i="25"/>
  <c r="AN8" i="25"/>
  <c r="AN4" i="25"/>
  <c r="AN16" i="25"/>
  <c r="AW54" i="55"/>
  <c r="AW80" i="55"/>
  <c r="AW28" i="55"/>
  <c r="AP82" i="54"/>
  <c r="AM62" i="11"/>
  <c r="AT136" i="32"/>
  <c r="AO41" i="11"/>
  <c r="AS33" i="11"/>
  <c r="AX128" i="32"/>
  <c r="AQ36" i="11"/>
  <c r="AQ35" i="11"/>
  <c r="AM41" i="12"/>
  <c r="AN198" i="27"/>
  <c r="AM42" i="11"/>
  <c r="AM40" i="11"/>
  <c r="AQ27" i="54"/>
  <c r="AN9" i="12"/>
  <c r="AT50" i="21"/>
  <c r="AT106" i="21"/>
  <c r="AT23" i="54"/>
  <c r="AU78" i="21"/>
  <c r="AU84" i="34"/>
  <c r="C15" i="15"/>
  <c r="C14" i="15"/>
  <c r="Y14" i="11"/>
  <c r="Y10" i="13"/>
  <c r="AU51" i="21"/>
  <c r="AV79" i="21"/>
  <c r="AU24" i="54"/>
  <c r="AU91" i="21"/>
  <c r="AX65" i="54"/>
  <c r="AW37" i="54"/>
  <c r="AW93" i="54"/>
  <c r="Y266" i="35"/>
  <c r="Y375" i="35"/>
  <c r="Y376" i="35"/>
  <c r="Y374" i="35"/>
  <c r="Y264" i="35"/>
  <c r="Y265" i="35"/>
  <c r="Y267" i="35"/>
  <c r="AL4" i="13"/>
  <c r="AL31" i="13"/>
  <c r="AL20" i="37"/>
  <c r="AL29" i="37"/>
  <c r="AL39" i="12"/>
  <c r="AB27" i="25"/>
  <c r="AB28" i="25"/>
  <c r="AU34" i="27"/>
  <c r="AV33" i="27"/>
  <c r="AQ41" i="54"/>
  <c r="AR69" i="54"/>
  <c r="AQ12" i="17"/>
  <c r="AM12" i="11"/>
  <c r="AM11" i="11"/>
  <c r="AM65" i="11"/>
  <c r="AM15" i="13"/>
  <c r="AS181" i="34"/>
  <c r="AS179" i="34"/>
  <c r="AS180" i="34"/>
  <c r="AS182" i="34"/>
  <c r="AT178" i="34"/>
  <c r="AV32" i="54"/>
  <c r="AW60" i="54"/>
  <c r="AT52" i="21"/>
  <c r="AT108" i="21"/>
  <c r="AT25" i="54"/>
  <c r="AP183" i="27"/>
  <c r="AO205" i="27"/>
  <c r="AT76" i="54"/>
  <c r="AU153" i="34"/>
  <c r="AL15" i="13"/>
  <c r="AK15" i="13"/>
  <c r="D15" i="18"/>
  <c r="AV3" i="54"/>
  <c r="AV30" i="21"/>
  <c r="AW58" i="21"/>
  <c r="AS107" i="54"/>
  <c r="O18" i="34"/>
  <c r="AB7" i="58"/>
  <c r="AB10" i="58"/>
  <c r="AT51" i="54"/>
  <c r="AT107" i="54"/>
  <c r="AU81" i="55"/>
  <c r="AB353" i="35"/>
  <c r="AB354" i="35"/>
  <c r="AB210" i="35"/>
  <c r="AB211" i="35"/>
  <c r="AB213" i="35"/>
  <c r="AB352" i="35"/>
  <c r="AB212" i="35"/>
  <c r="AY73" i="33"/>
  <c r="Y366" i="35"/>
  <c r="Y367" i="35"/>
  <c r="Y242" i="35"/>
  <c r="Y370" i="35"/>
  <c r="AR142" i="32"/>
  <c r="AN47" i="11"/>
  <c r="AS57" i="32"/>
  <c r="AU74" i="54"/>
  <c r="AT46" i="54"/>
  <c r="AT102" i="54"/>
  <c r="X311" i="35"/>
  <c r="X312" i="35"/>
  <c r="X107" i="35"/>
  <c r="X315" i="35"/>
  <c r="T24" i="36"/>
  <c r="T68" i="11"/>
  <c r="U38" i="13"/>
  <c r="T25" i="36"/>
  <c r="T13" i="11"/>
  <c r="T8" i="11"/>
  <c r="R38" i="13"/>
  <c r="R60" i="11"/>
  <c r="S25" i="36"/>
  <c r="S13" i="11"/>
  <c r="S8" i="11"/>
  <c r="X25" i="36"/>
  <c r="X13" i="11"/>
  <c r="AR55" i="32"/>
  <c r="AQ140" i="32"/>
  <c r="AQ72" i="32"/>
  <c r="AR31" i="54"/>
  <c r="AS59" i="54"/>
  <c r="AR27" i="54"/>
  <c r="AO9" i="12"/>
  <c r="AU13" i="21"/>
  <c r="AU13" i="55"/>
  <c r="AU39" i="55"/>
  <c r="AU65" i="55"/>
  <c r="AU91" i="55"/>
  <c r="AW42" i="44"/>
  <c r="AV78" i="33"/>
  <c r="AU92" i="33"/>
  <c r="AS16" i="24"/>
  <c r="AK31" i="13"/>
  <c r="D31" i="18"/>
  <c r="AL14" i="13"/>
  <c r="B72" i="15"/>
  <c r="B71" i="15"/>
  <c r="D9" i="50"/>
  <c r="M30" i="13"/>
  <c r="M75" i="11"/>
  <c r="AL61" i="11"/>
  <c r="AL12" i="13"/>
  <c r="AK3" i="12"/>
  <c r="AK11" i="37"/>
  <c r="AY37" i="44"/>
  <c r="AW8" i="55"/>
  <c r="AW34" i="55"/>
  <c r="AW60" i="55"/>
  <c r="AW8" i="21"/>
  <c r="AP112" i="27"/>
  <c r="AO195" i="27"/>
  <c r="AN78" i="11"/>
  <c r="AX5" i="55"/>
  <c r="AX31" i="55"/>
  <c r="AX57" i="55"/>
  <c r="AX83" i="55"/>
  <c r="AZ34" i="44"/>
  <c r="AX5" i="21"/>
  <c r="AL77" i="11"/>
  <c r="AS11" i="55"/>
  <c r="AS37" i="55"/>
  <c r="AS63" i="55"/>
  <c r="AS89" i="55"/>
  <c r="AU40" i="44"/>
  <c r="AS11" i="21"/>
  <c r="AS27" i="21"/>
  <c r="AP4" i="12"/>
  <c r="AR71" i="35"/>
  <c r="AO158" i="27"/>
  <c r="AO159" i="27"/>
  <c r="AP157" i="27"/>
  <c r="AO197" i="27"/>
  <c r="AQ87" i="54"/>
  <c r="AU30" i="54"/>
  <c r="AV58" i="54"/>
  <c r="Z15" i="11"/>
  <c r="Z14" i="11"/>
  <c r="Z67" i="11"/>
  <c r="AB36" i="25"/>
  <c r="AK5" i="13"/>
  <c r="D5" i="18"/>
  <c r="AK35" i="12"/>
  <c r="D36" i="16"/>
  <c r="D35" i="16"/>
  <c r="F24" i="50"/>
  <c r="AU21" i="54"/>
  <c r="AU48" i="21"/>
  <c r="AU104" i="21"/>
  <c r="AW17" i="35"/>
  <c r="AI3" i="13"/>
  <c r="AI6" i="13"/>
  <c r="X131" i="35"/>
  <c r="X320" i="35"/>
  <c r="X386" i="35"/>
  <c r="X129" i="35"/>
  <c r="X130" i="35"/>
  <c r="X132" i="35"/>
  <c r="X321" i="35"/>
  <c r="X387" i="35"/>
  <c r="W19" i="11"/>
  <c r="W17" i="11"/>
  <c r="X319" i="35"/>
  <c r="C10" i="18"/>
  <c r="C8" i="18"/>
  <c r="C20" i="18"/>
  <c r="C27" i="18"/>
  <c r="AV101" i="55"/>
  <c r="AO61" i="11"/>
  <c r="AO12" i="13"/>
  <c r="F4" i="50"/>
  <c r="AT135" i="34"/>
  <c r="AT133" i="34"/>
  <c r="AT134" i="34"/>
  <c r="AT136" i="34"/>
  <c r="AU132" i="34"/>
  <c r="AU112" i="34"/>
  <c r="AU110" i="34"/>
  <c r="AU111" i="34"/>
  <c r="AU113" i="34"/>
  <c r="AV109" i="34"/>
  <c r="AS158" i="34"/>
  <c r="AS156" i="34"/>
  <c r="AS157" i="34"/>
  <c r="AS159" i="34"/>
  <c r="AT155" i="34"/>
  <c r="AT12" i="17"/>
  <c r="AT89" i="34"/>
  <c r="AT87" i="34"/>
  <c r="AT88" i="34"/>
  <c r="AT90" i="34"/>
  <c r="AU86" i="34"/>
  <c r="AS204" i="34"/>
  <c r="AS202" i="34"/>
  <c r="AS203" i="34"/>
  <c r="AS205" i="34"/>
  <c r="AT201" i="34"/>
  <c r="AP159" i="27"/>
  <c r="X385" i="35"/>
  <c r="AZ11" i="37"/>
  <c r="AK9" i="37"/>
  <c r="AZ9" i="37"/>
  <c r="M29" i="13"/>
  <c r="B30" i="18"/>
  <c r="B29" i="18"/>
  <c r="AS142" i="32"/>
  <c r="AO47" i="11"/>
  <c r="AT57" i="32"/>
  <c r="O19" i="34"/>
  <c r="O235" i="34"/>
  <c r="AU136" i="32"/>
  <c r="AP41" i="11"/>
  <c r="AW3" i="54"/>
  <c r="AW30" i="21"/>
  <c r="AW86" i="21"/>
  <c r="AX58" i="21"/>
  <c r="AW61" i="34"/>
  <c r="AN97" i="27"/>
  <c r="AV91" i="54"/>
  <c r="AV35" i="54"/>
  <c r="AW63" i="54"/>
  <c r="Z276" i="35"/>
  <c r="Z275" i="35"/>
  <c r="Z277" i="35"/>
  <c r="Z23" i="35"/>
  <c r="Z21" i="35"/>
  <c r="Z22" i="35"/>
  <c r="Z24" i="35"/>
  <c r="AS71" i="35"/>
  <c r="AV13" i="55"/>
  <c r="AV39" i="55"/>
  <c r="AV65" i="55"/>
  <c r="AV91" i="55"/>
  <c r="AV13" i="21"/>
  <c r="AX42" i="44"/>
  <c r="AS55" i="32"/>
  <c r="AR140" i="32"/>
  <c r="AR72" i="32"/>
  <c r="AV30" i="54"/>
  <c r="AV153" i="34"/>
  <c r="AT52" i="54"/>
  <c r="AT108" i="54"/>
  <c r="AT181" i="34"/>
  <c r="AT179" i="34"/>
  <c r="AT180" i="34"/>
  <c r="AT182" i="34"/>
  <c r="AU178" i="34"/>
  <c r="AW33" i="27"/>
  <c r="AV34" i="27"/>
  <c r="Y268" i="35"/>
  <c r="Z263" i="35"/>
  <c r="AU51" i="54"/>
  <c r="AU107" i="54"/>
  <c r="AV84" i="34"/>
  <c r="AM39" i="11"/>
  <c r="AT33" i="11"/>
  <c r="AY128" i="32"/>
  <c r="AM12" i="13"/>
  <c r="AM61" i="11"/>
  <c r="AS69" i="21"/>
  <c r="AS82" i="21"/>
  <c r="AP9" i="11"/>
  <c r="AV95" i="21"/>
  <c r="AV39" i="21"/>
  <c r="AW67" i="21"/>
  <c r="AV12" i="54"/>
  <c r="AV19" i="54"/>
  <c r="AV46" i="21"/>
  <c r="AV102" i="21"/>
  <c r="AT29" i="11"/>
  <c r="AT28" i="11"/>
  <c r="AY124" i="32"/>
  <c r="Z103" i="32"/>
  <c r="Z95" i="32"/>
  <c r="Z148" i="32"/>
  <c r="V9" i="36"/>
  <c r="Z341" i="35"/>
  <c r="Z185" i="35"/>
  <c r="Z342" i="35"/>
  <c r="Z183" i="35"/>
  <c r="Z184" i="35"/>
  <c r="Z186" i="35"/>
  <c r="Z343" i="35"/>
  <c r="AS96" i="54"/>
  <c r="AQ27" i="11"/>
  <c r="AZ18" i="55"/>
  <c r="AZ44" i="55"/>
  <c r="AZ70" i="55"/>
  <c r="AZ18" i="21"/>
  <c r="AW76" i="21"/>
  <c r="AV21" i="54"/>
  <c r="AV48" i="21"/>
  <c r="AV104" i="21"/>
  <c r="AV24" i="54"/>
  <c r="AV107" i="21"/>
  <c r="AW79" i="21"/>
  <c r="AV51" i="21"/>
  <c r="AV78" i="21"/>
  <c r="AU106" i="21"/>
  <c r="AU23" i="54"/>
  <c r="AU50" i="21"/>
  <c r="AQ54" i="54"/>
  <c r="AO12" i="25"/>
  <c r="AO8" i="25"/>
  <c r="AO4" i="25"/>
  <c r="AO16" i="25"/>
  <c r="AR36" i="11"/>
  <c r="AY33" i="21"/>
  <c r="AY89" i="21"/>
  <c r="AZ61" i="21"/>
  <c r="BE61" i="21"/>
  <c r="AY6" i="54"/>
  <c r="AX73" i="54"/>
  <c r="AU95" i="54"/>
  <c r="AV67" i="54"/>
  <c r="AU39" i="54"/>
  <c r="AT40" i="54"/>
  <c r="AT96" i="54"/>
  <c r="AU68" i="54"/>
  <c r="T8" i="58"/>
  <c r="T10" i="58"/>
  <c r="T13" i="58"/>
  <c r="X18" i="17"/>
  <c r="S38" i="13"/>
  <c r="AW56" i="32"/>
  <c r="AV132" i="32"/>
  <c r="AR37" i="11"/>
  <c r="AO44" i="37"/>
  <c r="AO21" i="24"/>
  <c r="AU25" i="54"/>
  <c r="AU52" i="21"/>
  <c r="AU108" i="21"/>
  <c r="AX33" i="54"/>
  <c r="AY61" i="54"/>
  <c r="AX89" i="54"/>
  <c r="AY65" i="54"/>
  <c r="AX37" i="54"/>
  <c r="AX93" i="54"/>
  <c r="AV43" i="44"/>
  <c r="AT14" i="55"/>
  <c r="AT40" i="55"/>
  <c r="AT66" i="55"/>
  <c r="AT92" i="55"/>
  <c r="AT14" i="21"/>
  <c r="B64" i="15"/>
  <c r="B56" i="15"/>
  <c r="M38" i="13"/>
  <c r="B38" i="18"/>
  <c r="E9" i="56"/>
  <c r="E10" i="56"/>
  <c r="E12" i="56"/>
  <c r="M60" i="11"/>
  <c r="D23" i="15"/>
  <c r="D22" i="15"/>
  <c r="AK22" i="11"/>
  <c r="AB19" i="25"/>
  <c r="N58" i="12"/>
  <c r="N89" i="11"/>
  <c r="N10" i="36"/>
  <c r="Y278" i="35"/>
  <c r="Y279" i="35"/>
  <c r="Y26" i="35"/>
  <c r="Y282" i="35"/>
  <c r="AS12" i="17"/>
  <c r="Y299" i="35"/>
  <c r="Y298" i="35"/>
  <c r="Y75" i="35"/>
  <c r="Y76" i="35"/>
  <c r="Y78" i="35"/>
  <c r="Y77" i="35"/>
  <c r="Y297" i="35"/>
  <c r="AW8" i="54"/>
  <c r="AW35" i="21"/>
  <c r="AX63" i="21"/>
  <c r="AW91" i="21"/>
  <c r="AW78" i="33"/>
  <c r="AV92" i="33"/>
  <c r="AT16" i="24"/>
  <c r="AB214" i="35"/>
  <c r="AC209" i="35"/>
  <c r="AT50" i="54"/>
  <c r="AT106" i="54"/>
  <c r="AU78" i="54"/>
  <c r="AZ10" i="21"/>
  <c r="AZ10" i="55"/>
  <c r="AZ36" i="55"/>
  <c r="AZ62" i="55"/>
  <c r="AZ88" i="55"/>
  <c r="BE88" i="55"/>
  <c r="AR34" i="11"/>
  <c r="AR32" i="11"/>
  <c r="AW129" i="32"/>
  <c r="AY18" i="54"/>
  <c r="AY45" i="21"/>
  <c r="AZ73" i="21"/>
  <c r="BE73" i="21"/>
  <c r="AN64" i="11"/>
  <c r="AN10" i="11"/>
  <c r="AU199" i="34"/>
  <c r="D33" i="50"/>
  <c r="D34" i="50"/>
  <c r="B58" i="16"/>
  <c r="B13" i="15"/>
  <c r="B8" i="15"/>
  <c r="M8" i="11"/>
  <c r="AQ93" i="55"/>
  <c r="AP105" i="55"/>
  <c r="AM6" i="12"/>
  <c r="W388" i="35"/>
  <c r="W389" i="35"/>
  <c r="W323" i="35"/>
  <c r="AC7" i="58"/>
  <c r="AC10" i="58"/>
  <c r="AZ96" i="55"/>
  <c r="BE96" i="55"/>
  <c r="AX86" i="55"/>
  <c r="AU48" i="54"/>
  <c r="AV76" i="54"/>
  <c r="AU104" i="54"/>
  <c r="W17" i="13"/>
  <c r="W8" i="13"/>
  <c r="W20" i="13"/>
  <c r="W27" i="13"/>
  <c r="AX17" i="35"/>
  <c r="AV76" i="21"/>
  <c r="AA67" i="11"/>
  <c r="AA15" i="11"/>
  <c r="AA14" i="11"/>
  <c r="AC36" i="25"/>
  <c r="AU86" i="54"/>
  <c r="AS11" i="54"/>
  <c r="AS38" i="21"/>
  <c r="AS54" i="21"/>
  <c r="AQ6" i="25"/>
  <c r="AQ5" i="25"/>
  <c r="AX5" i="54"/>
  <c r="AX32" i="21"/>
  <c r="AX88" i="21"/>
  <c r="AN77" i="11"/>
  <c r="AX8" i="21"/>
  <c r="AX8" i="55"/>
  <c r="AX34" i="55"/>
  <c r="AX60" i="55"/>
  <c r="AZ37" i="44"/>
  <c r="AR87" i="54"/>
  <c r="AZ73" i="33"/>
  <c r="AU79" i="54"/>
  <c r="AV86" i="21"/>
  <c r="AU80" i="21"/>
  <c r="AV88" i="54"/>
  <c r="AQ97" i="54"/>
  <c r="AU107" i="21"/>
  <c r="AM4" i="13"/>
  <c r="AM31" i="13"/>
  <c r="AM39" i="12"/>
  <c r="AM20" i="37"/>
  <c r="AM29" i="37"/>
  <c r="R15" i="17"/>
  <c r="R20" i="17"/>
  <c r="R23" i="17"/>
  <c r="S22" i="17"/>
  <c r="N3" i="24"/>
  <c r="AY48" i="44"/>
  <c r="AW19" i="55"/>
  <c r="AW45" i="55"/>
  <c r="AW71" i="55"/>
  <c r="AW97" i="55"/>
  <c r="AW19" i="21"/>
  <c r="W8" i="11"/>
  <c r="AX3" i="21"/>
  <c r="AZ32" i="44"/>
  <c r="AX3" i="55"/>
  <c r="AX29" i="55"/>
  <c r="AX55" i="55"/>
  <c r="AY50" i="44"/>
  <c r="AW21" i="21"/>
  <c r="AW21" i="55"/>
  <c r="AW47" i="55"/>
  <c r="AW73" i="55"/>
  <c r="AW99" i="55"/>
  <c r="AQ101" i="32"/>
  <c r="AX52" i="44"/>
  <c r="AV23" i="21"/>
  <c r="AV23" i="55"/>
  <c r="AV49" i="55"/>
  <c r="AV75" i="55"/>
  <c r="AW131" i="32"/>
  <c r="AX53" i="32"/>
  <c r="AR94" i="54"/>
  <c r="AR38" i="54"/>
  <c r="AZ6" i="21"/>
  <c r="AZ6" i="55"/>
  <c r="AZ32" i="55"/>
  <c r="AZ58" i="55"/>
  <c r="AZ84" i="55"/>
  <c r="BE84" i="55"/>
  <c r="AZ49" i="54"/>
  <c r="BE49" i="54"/>
  <c r="BE22" i="54"/>
  <c r="AW32" i="54"/>
  <c r="AX60" i="54"/>
  <c r="AW88" i="54"/>
  <c r="AU102" i="54"/>
  <c r="AU46" i="54"/>
  <c r="AV74" i="54"/>
  <c r="M81" i="11"/>
  <c r="AU67" i="54"/>
  <c r="AU35" i="27"/>
  <c r="AV35" i="27"/>
  <c r="AU4" i="55"/>
  <c r="AU30" i="55"/>
  <c r="AU56" i="55"/>
  <c r="AU82" i="55"/>
  <c r="AU4" i="21"/>
  <c r="AW33" i="44"/>
  <c r="AN9" i="58"/>
  <c r="AR18" i="17"/>
  <c r="AA13" i="17"/>
  <c r="AW6" i="58"/>
  <c r="AW198" i="34"/>
  <c r="AW191" i="27"/>
  <c r="AW14" i="34"/>
  <c r="BB24" i="31"/>
  <c r="AW37" i="34"/>
  <c r="AW39" i="25"/>
  <c r="AW83" i="34"/>
  <c r="AW106" i="34"/>
  <c r="AV33" i="28"/>
  <c r="AW2" i="11"/>
  <c r="BB90" i="31"/>
  <c r="AY2" i="21"/>
  <c r="BB2" i="31"/>
  <c r="AW2" i="24"/>
  <c r="BA11" i="17"/>
  <c r="AY72" i="33"/>
  <c r="AV55" i="11"/>
  <c r="AV7" i="36"/>
  <c r="BB68" i="31"/>
  <c r="AZ28" i="32"/>
  <c r="AZ52" i="32"/>
  <c r="BB46" i="31"/>
  <c r="AW232" i="35"/>
  <c r="AW97" i="35"/>
  <c r="AY85" i="21"/>
  <c r="AW25" i="25"/>
  <c r="AV15" i="28"/>
  <c r="AW129" i="34"/>
  <c r="AW60" i="34"/>
  <c r="AW259" i="35"/>
  <c r="AW175" i="34"/>
  <c r="AY57" i="21"/>
  <c r="AY29" i="21"/>
  <c r="AY4" i="33"/>
  <c r="AW151" i="35"/>
  <c r="AV7" i="37"/>
  <c r="AW205" i="35"/>
  <c r="AW178" i="35"/>
  <c r="AW152" i="34"/>
  <c r="AW35" i="25"/>
  <c r="AW43" i="35"/>
  <c r="AW3" i="25"/>
  <c r="AY85" i="54"/>
  <c r="AY29" i="54"/>
  <c r="AW15" i="25"/>
  <c r="AY26" i="33"/>
  <c r="AW70" i="35"/>
  <c r="AZ4" i="32"/>
  <c r="AZ76" i="32"/>
  <c r="AZ100" i="32"/>
  <c r="AZ123" i="32"/>
  <c r="AZ3" i="44"/>
  <c r="AZ31" i="44"/>
  <c r="AW124" i="35"/>
  <c r="AW221" i="34"/>
  <c r="AY57" i="54"/>
  <c r="AY49" i="33"/>
  <c r="AW77" i="27"/>
  <c r="AW15" i="27"/>
  <c r="AW16" i="35"/>
  <c r="AV52" i="28"/>
  <c r="AY2" i="54"/>
  <c r="AY2" i="55"/>
  <c r="AV2" i="12"/>
  <c r="AV2" i="13"/>
  <c r="AY65" i="21"/>
  <c r="AT66" i="34"/>
  <c r="AT64" i="34"/>
  <c r="AT65" i="34"/>
  <c r="AT67" i="34"/>
  <c r="AU63" i="34"/>
  <c r="AL35" i="12"/>
  <c r="AL5" i="13"/>
  <c r="AS43" i="11"/>
  <c r="AX138" i="32"/>
  <c r="AA236" i="35"/>
  <c r="Z241" i="35"/>
  <c r="AK43" i="12"/>
  <c r="AT59" i="21"/>
  <c r="AE41" i="34"/>
  <c r="AE42" i="34"/>
  <c r="AE44" i="34"/>
  <c r="AF40" i="34"/>
  <c r="AE43" i="34"/>
  <c r="V38" i="13"/>
  <c r="AT227" i="34"/>
  <c r="AT225" i="34"/>
  <c r="AT226" i="34"/>
  <c r="AT228" i="34"/>
  <c r="AU224" i="34"/>
  <c r="Z288" i="35"/>
  <c r="Z286" i="35"/>
  <c r="Z50" i="35"/>
  <c r="Z287" i="35"/>
  <c r="Z48" i="35"/>
  <c r="Z49" i="35"/>
  <c r="Z51" i="35"/>
  <c r="X300" i="35"/>
  <c r="X301" i="35"/>
  <c r="X304" i="35"/>
  <c r="X80" i="35"/>
  <c r="AP197" i="27"/>
  <c r="AP158" i="27"/>
  <c r="AQ157" i="27"/>
  <c r="AM45" i="11"/>
  <c r="AM44" i="11"/>
  <c r="AQ145" i="32"/>
  <c r="AM37" i="12"/>
  <c r="T38" i="13"/>
  <c r="T60" i="11"/>
  <c r="AV81" i="55"/>
  <c r="AQ183" i="27"/>
  <c r="AP205" i="27"/>
  <c r="AL23" i="13"/>
  <c r="AY41" i="44"/>
  <c r="AW12" i="55"/>
  <c r="AW38" i="55"/>
  <c r="AW64" i="55"/>
  <c r="AW90" i="55"/>
  <c r="AW12" i="21"/>
  <c r="Y344" i="35"/>
  <c r="Y345" i="35"/>
  <c r="Y348" i="35"/>
  <c r="Y188" i="35"/>
  <c r="AN200" i="27"/>
  <c r="AM46" i="11"/>
  <c r="AM36" i="12"/>
  <c r="AX45" i="54"/>
  <c r="AY73" i="54"/>
  <c r="AS41" i="21"/>
  <c r="AT69" i="21"/>
  <c r="AS14" i="54"/>
  <c r="X133" i="35"/>
  <c r="Y128" i="35"/>
  <c r="Z10" i="13"/>
  <c r="Z66" i="11"/>
  <c r="AN41" i="12"/>
  <c r="AO198" i="27"/>
  <c r="AN42" i="11"/>
  <c r="AN40" i="11"/>
  <c r="AV40" i="44"/>
  <c r="AT11" i="21"/>
  <c r="AT11" i="55"/>
  <c r="AT37" i="55"/>
  <c r="AT63" i="55"/>
  <c r="AT89" i="55"/>
  <c r="AY5" i="55"/>
  <c r="AY31" i="55"/>
  <c r="AY57" i="55"/>
  <c r="AY83" i="55"/>
  <c r="AY5" i="21"/>
  <c r="BA34" i="44"/>
  <c r="AQ112" i="27"/>
  <c r="AP195" i="27"/>
  <c r="AO78" i="11"/>
  <c r="AU40" i="21"/>
  <c r="AV68" i="21"/>
  <c r="AU13" i="54"/>
  <c r="AN65" i="11"/>
  <c r="AN12" i="11"/>
  <c r="AN11" i="11"/>
  <c r="AB29" i="25"/>
  <c r="AU144" i="32"/>
  <c r="AY37" i="21"/>
  <c r="AY93" i="21"/>
  <c r="AY10" i="54"/>
  <c r="AK23" i="13"/>
  <c r="AK22" i="13"/>
  <c r="D24" i="18"/>
  <c r="D23" i="18"/>
  <c r="D22" i="18"/>
  <c r="AR97" i="54"/>
  <c r="AR41" i="54"/>
  <c r="AS69" i="54"/>
  <c r="M139" i="27"/>
  <c r="L91" i="11"/>
  <c r="L95" i="11"/>
  <c r="X38" i="13"/>
  <c r="Y106" i="35"/>
  <c r="Z101" i="35"/>
  <c r="AB102" i="32"/>
  <c r="AM24" i="13"/>
  <c r="AM23" i="13"/>
  <c r="AM22" i="13"/>
  <c r="X378" i="35"/>
  <c r="AW24" i="55"/>
  <c r="AW50" i="55"/>
  <c r="AW76" i="55"/>
  <c r="AW102" i="55"/>
  <c r="AW24" i="21"/>
  <c r="AY53" i="44"/>
  <c r="AP202" i="27"/>
  <c r="AQ180" i="27"/>
  <c r="AJ3" i="13"/>
  <c r="AJ6" i="13"/>
  <c r="AO96" i="27"/>
  <c r="AO199" i="27"/>
  <c r="AP95" i="27"/>
  <c r="AZ44" i="21"/>
  <c r="AZ100" i="21"/>
  <c r="BE100" i="21"/>
  <c r="AZ17" i="54"/>
  <c r="BE17" i="21"/>
  <c r="Y8" i="58"/>
  <c r="Y10" i="58"/>
  <c r="AC18" i="17"/>
  <c r="Y160" i="35"/>
  <c r="Z155" i="35"/>
  <c r="AL23" i="11"/>
  <c r="AL22" i="11"/>
  <c r="AM5" i="12"/>
  <c r="AL11" i="12"/>
  <c r="AL43" i="12"/>
  <c r="AL7" i="12"/>
  <c r="AL3" i="12"/>
  <c r="AL11" i="37"/>
  <c r="AL9" i="37"/>
  <c r="AT31" i="21"/>
  <c r="AU59" i="21"/>
  <c r="AT4" i="54"/>
  <c r="AN61" i="11"/>
  <c r="AN12" i="13"/>
  <c r="AV25" i="55"/>
  <c r="AV51" i="55"/>
  <c r="AV77" i="55"/>
  <c r="AV103" i="55"/>
  <c r="AV25" i="21"/>
  <c r="AX54" i="44"/>
  <c r="AU125" i="35"/>
  <c r="AX28" i="55"/>
  <c r="AX54" i="55"/>
  <c r="AX80" i="55"/>
  <c r="AY100" i="54"/>
  <c r="AY44" i="54"/>
  <c r="AZ72" i="54"/>
  <c r="BE72" i="54"/>
  <c r="AR82" i="21"/>
  <c r="AO9" i="11"/>
  <c r="AL44" i="11"/>
  <c r="AL39" i="11"/>
  <c r="AZ30" i="37"/>
  <c r="AK34" i="37"/>
  <c r="E5" i="16"/>
  <c r="D7" i="16"/>
  <c r="AS31" i="54"/>
  <c r="AS87" i="54"/>
  <c r="Y289" i="35"/>
  <c r="Y290" i="35"/>
  <c r="Y53" i="35"/>
  <c r="Y293" i="35"/>
  <c r="AT158" i="34"/>
  <c r="AT156" i="34"/>
  <c r="AT157" i="34"/>
  <c r="AT159" i="34"/>
  <c r="AU155" i="34"/>
  <c r="AV82" i="55"/>
  <c r="Z25" i="35"/>
  <c r="AA20" i="35"/>
  <c r="AT204" i="34"/>
  <c r="AT202" i="34"/>
  <c r="AT203" i="34"/>
  <c r="AT205" i="34"/>
  <c r="AU201" i="34"/>
  <c r="AV112" i="34"/>
  <c r="AV110" i="34"/>
  <c r="AV111" i="34"/>
  <c r="AV113" i="34"/>
  <c r="AW109" i="34"/>
  <c r="AU89" i="34"/>
  <c r="AU87" i="34"/>
  <c r="AU88" i="34"/>
  <c r="AU90" i="34"/>
  <c r="AV86" i="34"/>
  <c r="AU135" i="34"/>
  <c r="AU133" i="34"/>
  <c r="AU134" i="34"/>
  <c r="AU136" i="34"/>
  <c r="AV132" i="34"/>
  <c r="AU227" i="34"/>
  <c r="AU225" i="34"/>
  <c r="AU226" i="34"/>
  <c r="AU228" i="34"/>
  <c r="AV224" i="34"/>
  <c r="AU92" i="55"/>
  <c r="AW91" i="55"/>
  <c r="AV125" i="35"/>
  <c r="Y333" i="35"/>
  <c r="Y334" i="35"/>
  <c r="Y161" i="35"/>
  <c r="Y337" i="35"/>
  <c r="AC27" i="25"/>
  <c r="AC28" i="25"/>
  <c r="AE32" i="25"/>
  <c r="AC29" i="25"/>
  <c r="AZ5" i="21"/>
  <c r="AZ5" i="55"/>
  <c r="AZ31" i="55"/>
  <c r="AZ57" i="55"/>
  <c r="AZ83" i="55"/>
  <c r="BE83" i="55"/>
  <c r="AQ158" i="27"/>
  <c r="AR157" i="27"/>
  <c r="AQ197" i="27"/>
  <c r="AV50" i="21"/>
  <c r="AV106" i="21"/>
  <c r="AW78" i="21"/>
  <c r="AV23" i="54"/>
  <c r="BA37" i="44"/>
  <c r="AY8" i="21"/>
  <c r="AY8" i="55"/>
  <c r="AY34" i="55"/>
  <c r="AY60" i="55"/>
  <c r="AS38" i="54"/>
  <c r="AT66" i="54"/>
  <c r="AP44" i="37"/>
  <c r="AP21" i="24"/>
  <c r="AV51" i="54"/>
  <c r="AW79" i="54"/>
  <c r="AV46" i="54"/>
  <c r="AV102" i="54"/>
  <c r="AW74" i="54"/>
  <c r="AT55" i="32"/>
  <c r="AS140" i="32"/>
  <c r="AS72" i="32"/>
  <c r="AT71" i="35"/>
  <c r="O236" i="34"/>
  <c r="O21" i="34"/>
  <c r="AT59" i="54"/>
  <c r="AQ36" i="37"/>
  <c r="AQ39" i="37"/>
  <c r="AR42" i="37"/>
  <c r="AZ34" i="37"/>
  <c r="AQ37" i="37"/>
  <c r="AV38" i="37"/>
  <c r="AV39" i="37"/>
  <c r="AK57" i="12"/>
  <c r="D57" i="16"/>
  <c r="AN43" i="37"/>
  <c r="AO43" i="37"/>
  <c r="AP42" i="37"/>
  <c r="AU42" i="37"/>
  <c r="AM42" i="37"/>
  <c r="AL42" i="37"/>
  <c r="AU43" i="37"/>
  <c r="AK42" i="37"/>
  <c r="AZ42" i="37"/>
  <c r="AM43" i="37"/>
  <c r="AR43" i="37"/>
  <c r="AL43" i="37"/>
  <c r="AQ42" i="37"/>
  <c r="AK43" i="37"/>
  <c r="AZ43" i="37"/>
  <c r="AV43" i="37"/>
  <c r="AN42" i="37"/>
  <c r="AO42" i="37"/>
  <c r="AT43" i="37"/>
  <c r="AP43" i="37"/>
  <c r="AW25" i="21"/>
  <c r="AY54" i="44"/>
  <c r="AW25" i="55"/>
  <c r="AW51" i="55"/>
  <c r="AW77" i="55"/>
  <c r="AW103" i="55"/>
  <c r="AQ202" i="27"/>
  <c r="AR180" i="27"/>
  <c r="AW51" i="21"/>
  <c r="AW107" i="21"/>
  <c r="AW24" i="54"/>
  <c r="Y311" i="35"/>
  <c r="Y312" i="35"/>
  <c r="Y315" i="35"/>
  <c r="Y107" i="35"/>
  <c r="AY37" i="54"/>
  <c r="AZ65" i="54"/>
  <c r="BE65" i="54"/>
  <c r="AY93" i="54"/>
  <c r="AO15" i="13"/>
  <c r="AU96" i="21"/>
  <c r="AY5" i="54"/>
  <c r="AY32" i="21"/>
  <c r="AZ60" i="21"/>
  <c r="BE60" i="21"/>
  <c r="AU11" i="21"/>
  <c r="AW40" i="44"/>
  <c r="AU11" i="55"/>
  <c r="AU37" i="55"/>
  <c r="AU63" i="55"/>
  <c r="AU89" i="55"/>
  <c r="AS97" i="21"/>
  <c r="AX101" i="54"/>
  <c r="AX12" i="55"/>
  <c r="AX38" i="55"/>
  <c r="AX64" i="55"/>
  <c r="AX90" i="55"/>
  <c r="AX12" i="21"/>
  <c r="AZ41" i="44"/>
  <c r="AA239" i="35"/>
  <c r="AA364" i="35"/>
  <c r="AA363" i="35"/>
  <c r="AA365" i="35"/>
  <c r="AA237" i="35"/>
  <c r="AA238" i="35"/>
  <c r="AA240" i="35"/>
  <c r="AZ105" i="54"/>
  <c r="BE105" i="54"/>
  <c r="AS36" i="11"/>
  <c r="AS35" i="11"/>
  <c r="AW23" i="55"/>
  <c r="AW49" i="55"/>
  <c r="AW75" i="55"/>
  <c r="AW101" i="55"/>
  <c r="AW23" i="21"/>
  <c r="AY52" i="44"/>
  <c r="AY3" i="55"/>
  <c r="AY29" i="55"/>
  <c r="AY55" i="55"/>
  <c r="BA32" i="44"/>
  <c r="AY3" i="21"/>
  <c r="N26" i="24"/>
  <c r="N31" i="24"/>
  <c r="N27" i="24"/>
  <c r="AY60" i="21"/>
  <c r="AT66" i="21"/>
  <c r="AY101" i="21"/>
  <c r="AU52" i="54"/>
  <c r="AV80" i="54"/>
  <c r="T9" i="24"/>
  <c r="S46" i="12"/>
  <c r="U12" i="58"/>
  <c r="AW74" i="21"/>
  <c r="AW67" i="54"/>
  <c r="AV95" i="54"/>
  <c r="AV39" i="54"/>
  <c r="AU33" i="11"/>
  <c r="AZ128" i="32"/>
  <c r="AV79" i="54"/>
  <c r="Y377" i="35"/>
  <c r="Y381" i="35"/>
  <c r="Y269" i="35"/>
  <c r="AN15" i="13"/>
  <c r="AU80" i="54"/>
  <c r="AW153" i="34"/>
  <c r="AV86" i="54"/>
  <c r="AR54" i="54"/>
  <c r="AP12" i="25"/>
  <c r="AP8" i="25"/>
  <c r="AP4" i="25"/>
  <c r="AP16" i="25"/>
  <c r="AT142" i="32"/>
  <c r="AP47" i="11"/>
  <c r="AU57" i="32"/>
  <c r="B46" i="18"/>
  <c r="B50" i="18"/>
  <c r="AP9" i="13"/>
  <c r="AO9" i="13"/>
  <c r="AL3" i="13"/>
  <c r="AZ44" i="54"/>
  <c r="BE44" i="54"/>
  <c r="AZ100" i="54"/>
  <c r="BE100" i="54"/>
  <c r="BE17" i="54"/>
  <c r="Z308" i="35"/>
  <c r="Z310" i="35"/>
  <c r="Z104" i="35"/>
  <c r="Z102" i="35"/>
  <c r="Z103" i="35"/>
  <c r="Z105" i="35"/>
  <c r="Z309" i="35"/>
  <c r="AT11" i="54"/>
  <c r="AT38" i="21"/>
  <c r="AU66" i="21"/>
  <c r="AT94" i="21"/>
  <c r="Z366" i="35"/>
  <c r="Z367" i="35"/>
  <c r="Z242" i="35"/>
  <c r="Z370" i="35"/>
  <c r="AY54" i="55"/>
  <c r="AY80" i="55"/>
  <c r="AY28" i="55"/>
  <c r="AZ48" i="44"/>
  <c r="AX19" i="55"/>
  <c r="AX45" i="55"/>
  <c r="AX71" i="55"/>
  <c r="AX97" i="55"/>
  <c r="AX19" i="21"/>
  <c r="AD36" i="25"/>
  <c r="AB15" i="11"/>
  <c r="AB14" i="11"/>
  <c r="AB67" i="11"/>
  <c r="AY86" i="55"/>
  <c r="AA182" i="35"/>
  <c r="Z187" i="35"/>
  <c r="Z374" i="35"/>
  <c r="Z375" i="35"/>
  <c r="Z376" i="35"/>
  <c r="Z264" i="35"/>
  <c r="Z265" i="35"/>
  <c r="Z267" i="35"/>
  <c r="Z266" i="35"/>
  <c r="AX61" i="34"/>
  <c r="AQ159" i="27"/>
  <c r="AV25" i="54"/>
  <c r="AV52" i="21"/>
  <c r="AV108" i="21"/>
  <c r="AT27" i="21"/>
  <c r="AQ4" i="12"/>
  <c r="AO64" i="11"/>
  <c r="AO14" i="13"/>
  <c r="AO10" i="11"/>
  <c r="AZ65" i="21"/>
  <c r="BE65" i="21"/>
  <c r="AU40" i="54"/>
  <c r="AU96" i="54"/>
  <c r="AO77" i="11"/>
  <c r="Y321" i="35"/>
  <c r="Y387" i="35"/>
  <c r="X19" i="11"/>
  <c r="X17" i="11"/>
  <c r="Y319" i="35"/>
  <c r="Y320" i="35"/>
  <c r="Y386" i="35"/>
  <c r="Y131" i="35"/>
  <c r="Y129" i="35"/>
  <c r="Y130" i="35"/>
  <c r="Y132" i="35"/>
  <c r="AS41" i="54"/>
  <c r="AS97" i="54"/>
  <c r="AT69" i="54"/>
  <c r="AL22" i="13"/>
  <c r="AW81" i="55"/>
  <c r="AO41" i="12"/>
  <c r="AP198" i="27"/>
  <c r="AO42" i="11"/>
  <c r="AO40" i="11"/>
  <c r="AY138" i="32"/>
  <c r="AT43" i="11"/>
  <c r="AX33" i="44"/>
  <c r="AV4" i="21"/>
  <c r="AV4" i="55"/>
  <c r="AV30" i="55"/>
  <c r="AV56" i="55"/>
  <c r="AS66" i="54"/>
  <c r="AS82" i="54"/>
  <c r="AP62" i="11"/>
  <c r="AW21" i="54"/>
  <c r="AW48" i="21"/>
  <c r="AX76" i="21"/>
  <c r="AW104" i="21"/>
  <c r="AX3" i="54"/>
  <c r="AX30" i="21"/>
  <c r="AY58" i="21"/>
  <c r="AW46" i="21"/>
  <c r="AX74" i="21"/>
  <c r="AW102" i="21"/>
  <c r="AW19" i="54"/>
  <c r="AR110" i="54"/>
  <c r="AP15" i="24"/>
  <c r="AY63" i="21"/>
  <c r="AX8" i="54"/>
  <c r="AX35" i="21"/>
  <c r="AX91" i="21"/>
  <c r="AS94" i="21"/>
  <c r="AQ110" i="54"/>
  <c r="AO15" i="24"/>
  <c r="AA10" i="13"/>
  <c r="AA66" i="11"/>
  <c r="AN5" i="12"/>
  <c r="AM23" i="11"/>
  <c r="AM22" i="11"/>
  <c r="AM7" i="12"/>
  <c r="AM3" i="12"/>
  <c r="AM11" i="37"/>
  <c r="AM9" i="37"/>
  <c r="AM11" i="12"/>
  <c r="AY45" i="54"/>
  <c r="AZ73" i="54"/>
  <c r="BE73" i="54"/>
  <c r="AX78" i="33"/>
  <c r="AW92" i="33"/>
  <c r="AU16" i="24"/>
  <c r="AW35" i="54"/>
  <c r="AX63" i="54"/>
  <c r="AW91" i="54"/>
  <c r="AT14" i="54"/>
  <c r="AT41" i="21"/>
  <c r="AU69" i="21"/>
  <c r="AV80" i="21"/>
  <c r="AX56" i="32"/>
  <c r="AW132" i="32"/>
  <c r="AS37" i="11"/>
  <c r="AY33" i="54"/>
  <c r="AY89" i="54"/>
  <c r="AR35" i="11"/>
  <c r="AR27" i="11"/>
  <c r="AU50" i="54"/>
  <c r="AV78" i="54"/>
  <c r="AZ18" i="54"/>
  <c r="AZ45" i="21"/>
  <c r="AZ101" i="21"/>
  <c r="BE101" i="21"/>
  <c r="BE18" i="21"/>
  <c r="AA79" i="32"/>
  <c r="Z119" i="32"/>
  <c r="AU181" i="34"/>
  <c r="AU179" i="34"/>
  <c r="AU180" i="34"/>
  <c r="AU182" i="34"/>
  <c r="AV178" i="34"/>
  <c r="AY42" i="44"/>
  <c r="AW13" i="55"/>
  <c r="AW39" i="55"/>
  <c r="AW65" i="55"/>
  <c r="AW13" i="21"/>
  <c r="AO97" i="27"/>
  <c r="AW30" i="54"/>
  <c r="AX58" i="54"/>
  <c r="AQ41" i="11"/>
  <c r="AV136" i="32"/>
  <c r="M46" i="13"/>
  <c r="M50" i="13"/>
  <c r="M51" i="13"/>
  <c r="AT31" i="54"/>
  <c r="AT27" i="54"/>
  <c r="AQ9" i="12"/>
  <c r="AO200" i="27"/>
  <c r="AN46" i="11"/>
  <c r="AN36" i="12"/>
  <c r="AX24" i="55"/>
  <c r="AX50" i="55"/>
  <c r="AX76" i="55"/>
  <c r="AX102" i="55"/>
  <c r="AZ53" i="44"/>
  <c r="AX24" i="21"/>
  <c r="AM5" i="13"/>
  <c r="AM35" i="12"/>
  <c r="AR183" i="27"/>
  <c r="AQ205" i="27"/>
  <c r="AU66" i="34"/>
  <c r="AU64" i="34"/>
  <c r="AU65" i="34"/>
  <c r="AU67" i="34"/>
  <c r="AV63" i="34"/>
  <c r="AY53" i="32"/>
  <c r="AX131" i="32"/>
  <c r="AX32" i="54"/>
  <c r="AY60" i="54"/>
  <c r="AB355" i="35"/>
  <c r="AB356" i="35"/>
  <c r="AB359" i="35"/>
  <c r="AB215" i="35"/>
  <c r="AL11" i="13"/>
  <c r="AK11" i="13"/>
  <c r="D11" i="18"/>
  <c r="AW43" i="44"/>
  <c r="AU14" i="21"/>
  <c r="AU14" i="55"/>
  <c r="AU40" i="55"/>
  <c r="AU66" i="55"/>
  <c r="AS27" i="54"/>
  <c r="AP9" i="12"/>
  <c r="D11" i="16"/>
  <c r="F17" i="50"/>
  <c r="F19" i="50"/>
  <c r="F22" i="50"/>
  <c r="F25" i="50"/>
  <c r="AT87" i="21"/>
  <c r="Z331" i="35"/>
  <c r="Z158" i="35"/>
  <c r="Z332" i="35"/>
  <c r="Z330" i="35"/>
  <c r="Z156" i="35"/>
  <c r="Z157" i="35"/>
  <c r="Z159" i="35"/>
  <c r="AP96" i="27"/>
  <c r="AP199" i="27"/>
  <c r="AQ95" i="27"/>
  <c r="AC78" i="32"/>
  <c r="AR112" i="27"/>
  <c r="AQ195" i="27"/>
  <c r="AP78" i="11"/>
  <c r="AN4" i="13"/>
  <c r="AN39" i="12"/>
  <c r="AN20" i="37"/>
  <c r="AN29" i="37"/>
  <c r="X322" i="35"/>
  <c r="X134" i="35"/>
  <c r="X326" i="35"/>
  <c r="X392" i="35"/>
  <c r="X18" i="24"/>
  <c r="AW12" i="54"/>
  <c r="AW39" i="21"/>
  <c r="AW95" i="21"/>
  <c r="AX67" i="21"/>
  <c r="AO65" i="11"/>
  <c r="AO12" i="11"/>
  <c r="AO11" i="11"/>
  <c r="AA47" i="35"/>
  <c r="Z52" i="35"/>
  <c r="AF43" i="34"/>
  <c r="AF41" i="34"/>
  <c r="AF42" i="34"/>
  <c r="AF44" i="34"/>
  <c r="AG40" i="34"/>
  <c r="AK3" i="13"/>
  <c r="AW52" i="28"/>
  <c r="AX124" i="35"/>
  <c r="BC46" i="31"/>
  <c r="BA3" i="44"/>
  <c r="BA31" i="44"/>
  <c r="AW55" i="11"/>
  <c r="AX14" i="34"/>
  <c r="AX178" i="35"/>
  <c r="AZ49" i="33"/>
  <c r="AX43" i="35"/>
  <c r="AX151" i="35"/>
  <c r="AZ85" i="21"/>
  <c r="AZ4" i="33"/>
  <c r="AX15" i="25"/>
  <c r="AW33" i="28"/>
  <c r="AX70" i="35"/>
  <c r="AW15" i="28"/>
  <c r="AX2" i="24"/>
  <c r="BB11" i="17"/>
  <c r="AX191" i="27"/>
  <c r="BC90" i="31"/>
  <c r="AX3" i="25"/>
  <c r="AZ29" i="54"/>
  <c r="BC2" i="31"/>
  <c r="AZ2" i="54"/>
  <c r="AZ2" i="55"/>
  <c r="AZ57" i="54"/>
  <c r="BA4" i="32"/>
  <c r="BA76" i="32"/>
  <c r="BA100" i="32"/>
  <c r="AZ85" i="54"/>
  <c r="AZ29" i="21"/>
  <c r="AX15" i="27"/>
  <c r="AX205" i="35"/>
  <c r="AX97" i="35"/>
  <c r="AX83" i="34"/>
  <c r="AX106" i="34"/>
  <c r="BA123" i="32"/>
  <c r="BC24" i="31"/>
  <c r="AX198" i="34"/>
  <c r="AX16" i="35"/>
  <c r="AZ2" i="21"/>
  <c r="AX175" i="34"/>
  <c r="BC68" i="31"/>
  <c r="AZ72" i="33"/>
  <c r="AX60" i="34"/>
  <c r="AX221" i="34"/>
  <c r="AX77" i="27"/>
  <c r="AX37" i="34"/>
  <c r="AX232" i="35"/>
  <c r="AW7" i="36"/>
  <c r="AW7" i="37"/>
  <c r="AZ26" i="33"/>
  <c r="BA28" i="32"/>
  <c r="BA52" i="32"/>
  <c r="AX25" i="25"/>
  <c r="AX6" i="58"/>
  <c r="AW2" i="12"/>
  <c r="AW2" i="13"/>
  <c r="AX129" i="34"/>
  <c r="AZ57" i="21"/>
  <c r="AX35" i="25"/>
  <c r="AX152" i="34"/>
  <c r="AX39" i="25"/>
  <c r="AX259" i="35"/>
  <c r="AU87" i="21"/>
  <c r="AU4" i="54"/>
  <c r="AU31" i="21"/>
  <c r="AV59" i="21"/>
  <c r="AU27" i="21"/>
  <c r="AR4" i="12"/>
  <c r="AZ6" i="54"/>
  <c r="AZ33" i="21"/>
  <c r="BE33" i="21"/>
  <c r="BE6" i="21"/>
  <c r="AR77" i="32"/>
  <c r="AX21" i="55"/>
  <c r="AX47" i="55"/>
  <c r="AX73" i="55"/>
  <c r="AX99" i="55"/>
  <c r="AZ50" i="44"/>
  <c r="AX21" i="21"/>
  <c r="AR93" i="55"/>
  <c r="AQ105" i="55"/>
  <c r="AN6" i="12"/>
  <c r="B85" i="15"/>
  <c r="G8" i="17"/>
  <c r="C3" i="49"/>
  <c r="C6" i="49"/>
  <c r="AV199" i="34"/>
  <c r="AS34" i="11"/>
  <c r="AS32" i="11"/>
  <c r="AS27" i="11"/>
  <c r="AX129" i="32"/>
  <c r="AZ37" i="21"/>
  <c r="AZ93" i="21"/>
  <c r="BE93" i="21"/>
  <c r="AZ10" i="54"/>
  <c r="BE10" i="21"/>
  <c r="AC353" i="35"/>
  <c r="AC212" i="35"/>
  <c r="AC210" i="35"/>
  <c r="AC211" i="35"/>
  <c r="AC213" i="35"/>
  <c r="AC352" i="35"/>
  <c r="AC354" i="35"/>
  <c r="Y79" i="35"/>
  <c r="Z74" i="35"/>
  <c r="AC17" i="25"/>
  <c r="AC18" i="25"/>
  <c r="AD22" i="25"/>
  <c r="AD40" i="25"/>
  <c r="AD17" i="24"/>
  <c r="AC19" i="25"/>
  <c r="E13" i="56"/>
  <c r="E15" i="56"/>
  <c r="AN14" i="13"/>
  <c r="AS18" i="17"/>
  <c r="AO9" i="58"/>
  <c r="AV144" i="32"/>
  <c r="AV48" i="54"/>
  <c r="AW76" i="54"/>
  <c r="AV104" i="54"/>
  <c r="AU29" i="11"/>
  <c r="AU28" i="11"/>
  <c r="AZ124" i="32"/>
  <c r="AN24" i="13"/>
  <c r="AW84" i="34"/>
  <c r="AW34" i="27"/>
  <c r="AX33" i="27"/>
  <c r="AX34" i="27"/>
  <c r="AW58" i="54"/>
  <c r="AN45" i="11"/>
  <c r="AN44" i="11"/>
  <c r="AN39" i="11"/>
  <c r="AR145" i="32"/>
  <c r="AN37" i="12"/>
  <c r="AV40" i="21"/>
  <c r="AV96" i="21"/>
  <c r="AV13" i="54"/>
  <c r="AW68" i="21"/>
  <c r="Y133" i="35"/>
  <c r="Z128" i="35"/>
  <c r="AV66" i="34"/>
  <c r="AV64" i="34"/>
  <c r="AV65" i="34"/>
  <c r="AV67" i="34"/>
  <c r="AW63" i="34"/>
  <c r="AW112" i="34"/>
  <c r="AW110" i="34"/>
  <c r="AW111" i="34"/>
  <c r="AW113" i="34"/>
  <c r="AX109" i="34"/>
  <c r="AA101" i="35"/>
  <c r="Z106" i="35"/>
  <c r="AU204" i="34"/>
  <c r="AU202" i="34"/>
  <c r="AU203" i="34"/>
  <c r="AU205" i="34"/>
  <c r="AV201" i="34"/>
  <c r="AD209" i="35"/>
  <c r="AC214" i="35"/>
  <c r="AU82" i="21"/>
  <c r="AR9" i="11"/>
  <c r="AX101" i="55"/>
  <c r="AV89" i="34"/>
  <c r="AV87" i="34"/>
  <c r="AV88" i="34"/>
  <c r="AV90" i="34"/>
  <c r="AA103" i="32"/>
  <c r="AA95" i="32"/>
  <c r="AA148" i="32"/>
  <c r="W9" i="36"/>
  <c r="AM43" i="12"/>
  <c r="AY3" i="54"/>
  <c r="AY30" i="21"/>
  <c r="AY86" i="21"/>
  <c r="AW50" i="21"/>
  <c r="AX78" i="21"/>
  <c r="AW23" i="54"/>
  <c r="AA241" i="35"/>
  <c r="AB236" i="35"/>
  <c r="AY67" i="21"/>
  <c r="AX39" i="21"/>
  <c r="AX95" i="21"/>
  <c r="AX12" i="54"/>
  <c r="AU38" i="21"/>
  <c r="AU94" i="21"/>
  <c r="AU110" i="21"/>
  <c r="AS4" i="24"/>
  <c r="AU11" i="54"/>
  <c r="AY32" i="54"/>
  <c r="AZ60" i="54"/>
  <c r="BE60" i="54"/>
  <c r="AX79" i="21"/>
  <c r="AX80" i="21"/>
  <c r="AW25" i="54"/>
  <c r="AW52" i="21"/>
  <c r="AW108" i="21"/>
  <c r="AT82" i="54"/>
  <c r="AQ62" i="11"/>
  <c r="AO45" i="11"/>
  <c r="AS145" i="32"/>
  <c r="AO37" i="12"/>
  <c r="AP9" i="58"/>
  <c r="AT18" i="17"/>
  <c r="AS94" i="54"/>
  <c r="AS157" i="27"/>
  <c r="AR158" i="27"/>
  <c r="AR197" i="27"/>
  <c r="AD27" i="25"/>
  <c r="AD28" i="25"/>
  <c r="AV227" i="34"/>
  <c r="AV225" i="34"/>
  <c r="AV226" i="34"/>
  <c r="AV228" i="34"/>
  <c r="AW224" i="34"/>
  <c r="Z278" i="35"/>
  <c r="Z279" i="35"/>
  <c r="Z282" i="35"/>
  <c r="Z26" i="35"/>
  <c r="AN23" i="13"/>
  <c r="AR101" i="32"/>
  <c r="AA287" i="35"/>
  <c r="AA286" i="35"/>
  <c r="AA288" i="35"/>
  <c r="AA50" i="35"/>
  <c r="AA48" i="35"/>
  <c r="AA49" i="35"/>
  <c r="AA51" i="35"/>
  <c r="AS112" i="27"/>
  <c r="AR195" i="27"/>
  <c r="BA53" i="44"/>
  <c r="AY24" i="21"/>
  <c r="AY24" i="55"/>
  <c r="AY50" i="55"/>
  <c r="AY76" i="55"/>
  <c r="AY102" i="55"/>
  <c r="AV181" i="34"/>
  <c r="AV179" i="34"/>
  <c r="AV180" i="34"/>
  <c r="AV182" i="34"/>
  <c r="AW178" i="34"/>
  <c r="AY78" i="33"/>
  <c r="AX92" i="33"/>
  <c r="AV16" i="24"/>
  <c r="Y385" i="35"/>
  <c r="AT54" i="21"/>
  <c r="AR6" i="25"/>
  <c r="AR5" i="25"/>
  <c r="AC15" i="11"/>
  <c r="AC14" i="11"/>
  <c r="AC67" i="11"/>
  <c r="S45" i="12"/>
  <c r="AP10" i="11"/>
  <c r="AP64" i="11"/>
  <c r="AP14" i="13"/>
  <c r="AX25" i="55"/>
  <c r="AX51" i="55"/>
  <c r="AX77" i="55"/>
  <c r="AX103" i="55"/>
  <c r="AZ54" i="44"/>
  <c r="AX25" i="21"/>
  <c r="BA39" i="37"/>
  <c r="AQ44" i="37"/>
  <c r="AZ8" i="55"/>
  <c r="AZ34" i="55"/>
  <c r="AZ60" i="55"/>
  <c r="AZ8" i="21"/>
  <c r="AQ198" i="27"/>
  <c r="AP42" i="11"/>
  <c r="AP40" i="11"/>
  <c r="AP41" i="12"/>
  <c r="AA277" i="35"/>
  <c r="AA275" i="35"/>
  <c r="AA276" i="35"/>
  <c r="AA23" i="35"/>
  <c r="AA21" i="35"/>
  <c r="AA22" i="35"/>
  <c r="AA24" i="35"/>
  <c r="AD7" i="58"/>
  <c r="AD10" i="58"/>
  <c r="AT97" i="21"/>
  <c r="X17" i="13"/>
  <c r="X8" i="13"/>
  <c r="X20" i="13"/>
  <c r="X27" i="13"/>
  <c r="X8" i="11"/>
  <c r="AV52" i="54"/>
  <c r="AW80" i="54"/>
  <c r="Z297" i="35"/>
  <c r="Z298" i="35"/>
  <c r="Z299" i="35"/>
  <c r="Z77" i="35"/>
  <c r="Z75" i="35"/>
  <c r="Z76" i="35"/>
  <c r="Z78" i="35"/>
  <c r="C84" i="15"/>
  <c r="B77" i="15"/>
  <c r="AY21" i="55"/>
  <c r="AY47" i="55"/>
  <c r="AY73" i="55"/>
  <c r="AY99" i="55"/>
  <c r="BA50" i="44"/>
  <c r="AY21" i="21"/>
  <c r="X323" i="35"/>
  <c r="X388" i="35"/>
  <c r="X389" i="35"/>
  <c r="AN31" i="13"/>
  <c r="AC102" i="32"/>
  <c r="BD78" i="32"/>
  <c r="Z160" i="35"/>
  <c r="AA155" i="35"/>
  <c r="AU14" i="54"/>
  <c r="AU41" i="21"/>
  <c r="AU97" i="21"/>
  <c r="AX88" i="54"/>
  <c r="AT36" i="11"/>
  <c r="AP65" i="11"/>
  <c r="AP15" i="13"/>
  <c r="AP12" i="11"/>
  <c r="AP11" i="11"/>
  <c r="AN35" i="12"/>
  <c r="AN5" i="13"/>
  <c r="AT87" i="54"/>
  <c r="AS54" i="54"/>
  <c r="AQ12" i="25"/>
  <c r="AQ8" i="25"/>
  <c r="AQ4" i="25"/>
  <c r="AQ16" i="25"/>
  <c r="AU106" i="54"/>
  <c r="AZ61" i="54"/>
  <c r="BE61" i="54"/>
  <c r="AY56" i="32"/>
  <c r="AX132" i="32"/>
  <c r="AT37" i="11"/>
  <c r="AT97" i="54"/>
  <c r="AT41" i="54"/>
  <c r="AU69" i="54"/>
  <c r="AY101" i="54"/>
  <c r="AX35" i="54"/>
  <c r="AX91" i="54"/>
  <c r="AY63" i="54"/>
  <c r="AX86" i="21"/>
  <c r="AW48" i="54"/>
  <c r="AW104" i="54"/>
  <c r="AX76" i="54"/>
  <c r="AV31" i="21"/>
  <c r="AW59" i="21"/>
  <c r="AV4" i="54"/>
  <c r="AV87" i="21"/>
  <c r="AP24" i="13"/>
  <c r="AP23" i="13"/>
  <c r="AP22" i="13"/>
  <c r="AO24" i="13"/>
  <c r="AO23" i="13"/>
  <c r="AO22" i="13"/>
  <c r="AV68" i="54"/>
  <c r="AW80" i="21"/>
  <c r="AR159" i="27"/>
  <c r="AB10" i="13"/>
  <c r="AB66" i="11"/>
  <c r="AX19" i="54"/>
  <c r="AY74" i="21"/>
  <c r="AX46" i="21"/>
  <c r="AX102" i="21"/>
  <c r="AT94" i="54"/>
  <c r="AU66" i="54"/>
  <c r="AT38" i="54"/>
  <c r="AT54" i="54"/>
  <c r="AR12" i="25"/>
  <c r="AR8" i="25"/>
  <c r="AL6" i="13"/>
  <c r="AV57" i="32"/>
  <c r="AU142" i="32"/>
  <c r="AQ47" i="11"/>
  <c r="AX153" i="34"/>
  <c r="BA128" i="32"/>
  <c r="AW33" i="11"/>
  <c r="AV33" i="11"/>
  <c r="AU108" i="54"/>
  <c r="AZ3" i="55"/>
  <c r="AZ29" i="55"/>
  <c r="AZ55" i="55"/>
  <c r="AZ3" i="21"/>
  <c r="AY88" i="21"/>
  <c r="AS42" i="37"/>
  <c r="AQ43" i="37"/>
  <c r="AT140" i="32"/>
  <c r="AU55" i="32"/>
  <c r="AT72" i="32"/>
  <c r="AV107" i="54"/>
  <c r="AQ21" i="24"/>
  <c r="AV135" i="34"/>
  <c r="AV133" i="34"/>
  <c r="AV134" i="34"/>
  <c r="AV136" i="34"/>
  <c r="AW132" i="34"/>
  <c r="AU156" i="34"/>
  <c r="AU157" i="34"/>
  <c r="AU159" i="34"/>
  <c r="AV155" i="34"/>
  <c r="AU158" i="34"/>
  <c r="AD19" i="25"/>
  <c r="AD17" i="25"/>
  <c r="AD18" i="25"/>
  <c r="AE22" i="25"/>
  <c r="AE40" i="25"/>
  <c r="AE17" i="24"/>
  <c r="AZ37" i="54"/>
  <c r="BE37" i="54"/>
  <c r="AZ93" i="54"/>
  <c r="BE93" i="54"/>
  <c r="BE10" i="54"/>
  <c r="O22" i="24"/>
  <c r="N88" i="11"/>
  <c r="AS93" i="55"/>
  <c r="AR105" i="55"/>
  <c r="AO6" i="12"/>
  <c r="AZ54" i="55"/>
  <c r="AZ80" i="55"/>
  <c r="AZ28" i="55"/>
  <c r="AB13" i="17"/>
  <c r="AP200" i="27"/>
  <c r="AO46" i="11"/>
  <c r="AO36" i="12"/>
  <c r="AT110" i="21"/>
  <c r="AR4" i="24"/>
  <c r="AP97" i="27"/>
  <c r="AS110" i="21"/>
  <c r="AQ4" i="24"/>
  <c r="AP12" i="13"/>
  <c r="AP61" i="11"/>
  <c r="AA185" i="35"/>
  <c r="AA342" i="35"/>
  <c r="AA183" i="35"/>
  <c r="AA184" i="35"/>
  <c r="AA186" i="35"/>
  <c r="AA343" i="35"/>
  <c r="AA341" i="35"/>
  <c r="BA48" i="44"/>
  <c r="AY19" i="21"/>
  <c r="AY19" i="55"/>
  <c r="AY45" i="55"/>
  <c r="AY71" i="55"/>
  <c r="AY97" i="55"/>
  <c r="Y378" i="35"/>
  <c r="N56" i="24"/>
  <c r="N55" i="24"/>
  <c r="N57" i="24"/>
  <c r="AZ52" i="44"/>
  <c r="AX23" i="55"/>
  <c r="AX49" i="55"/>
  <c r="AX75" i="55"/>
  <c r="AX23" i="21"/>
  <c r="BA41" i="44"/>
  <c r="AY12" i="55"/>
  <c r="AY38" i="55"/>
  <c r="AY64" i="55"/>
  <c r="AY90" i="55"/>
  <c r="AY12" i="21"/>
  <c r="AX40" i="44"/>
  <c r="AV11" i="21"/>
  <c r="AV27" i="21"/>
  <c r="AS4" i="12"/>
  <c r="AV11" i="55"/>
  <c r="AV37" i="55"/>
  <c r="AV63" i="55"/>
  <c r="AV89" i="55"/>
  <c r="AV50" i="54"/>
  <c r="AV106" i="54"/>
  <c r="AZ32" i="21"/>
  <c r="BE32" i="21"/>
  <c r="AZ5" i="54"/>
  <c r="BE5" i="21"/>
  <c r="AX91" i="55"/>
  <c r="AW68" i="54"/>
  <c r="AV96" i="54"/>
  <c r="AV40" i="54"/>
  <c r="AX48" i="21"/>
  <c r="AY76" i="21"/>
  <c r="AX21" i="54"/>
  <c r="AZ33" i="54"/>
  <c r="BE33" i="54"/>
  <c r="BE6" i="54"/>
  <c r="AG41" i="34"/>
  <c r="AG42" i="34"/>
  <c r="AG44" i="34"/>
  <c r="AH40" i="34"/>
  <c r="AG43" i="34"/>
  <c r="AW136" i="32"/>
  <c r="AR41" i="11"/>
  <c r="AW40" i="21"/>
  <c r="AX68" i="21"/>
  <c r="AW13" i="54"/>
  <c r="AZ45" i="54"/>
  <c r="BE45" i="54"/>
  <c r="BE18" i="54"/>
  <c r="AU43" i="11"/>
  <c r="AZ138" i="32"/>
  <c r="AX81" i="55"/>
  <c r="AY61" i="34"/>
  <c r="AZ86" i="55"/>
  <c r="BE86" i="55"/>
  <c r="AX84" i="34"/>
  <c r="AW86" i="34"/>
  <c r="BA124" i="32"/>
  <c r="AW29" i="11"/>
  <c r="AV29" i="11"/>
  <c r="AV28" i="11"/>
  <c r="Y300" i="35"/>
  <c r="Y301" i="35"/>
  <c r="Y80" i="35"/>
  <c r="Y304" i="35"/>
  <c r="AT34" i="11"/>
  <c r="AT32" i="11"/>
  <c r="AY129" i="32"/>
  <c r="AW199" i="34"/>
  <c r="AN23" i="11"/>
  <c r="AN22" i="11"/>
  <c r="AN11" i="13"/>
  <c r="AO5" i="12"/>
  <c r="AN11" i="12"/>
  <c r="AN43" i="12"/>
  <c r="AN7" i="12"/>
  <c r="AN3" i="12"/>
  <c r="AN11" i="37"/>
  <c r="AN9" i="37"/>
  <c r="AZ89" i="21"/>
  <c r="BE89" i="21"/>
  <c r="AU31" i="54"/>
  <c r="AU87" i="54"/>
  <c r="AV59" i="54"/>
  <c r="AU27" i="54"/>
  <c r="AR9" i="12"/>
  <c r="AK6" i="13"/>
  <c r="D3" i="18"/>
  <c r="D6" i="18"/>
  <c r="Z289" i="35"/>
  <c r="Z290" i="35"/>
  <c r="Z53" i="35"/>
  <c r="Z293" i="35"/>
  <c r="AW39" i="54"/>
  <c r="AX67" i="54"/>
  <c r="AP77" i="11"/>
  <c r="AQ96" i="27"/>
  <c r="AQ199" i="27"/>
  <c r="AR95" i="27"/>
  <c r="I6" i="17"/>
  <c r="D43" i="16"/>
  <c r="AV14" i="21"/>
  <c r="AV14" i="55"/>
  <c r="AV40" i="55"/>
  <c r="AV66" i="55"/>
  <c r="AV92" i="55"/>
  <c r="AX43" i="44"/>
  <c r="AY131" i="32"/>
  <c r="AZ53" i="32"/>
  <c r="AS183" i="27"/>
  <c r="AR205" i="27"/>
  <c r="AX107" i="21"/>
  <c r="AX51" i="21"/>
  <c r="AX24" i="54"/>
  <c r="AY79" i="21"/>
  <c r="AU59" i="54"/>
  <c r="AW86" i="54"/>
  <c r="AX13" i="55"/>
  <c r="AX39" i="55"/>
  <c r="AX65" i="55"/>
  <c r="AZ42" i="44"/>
  <c r="AX13" i="21"/>
  <c r="AW46" i="54"/>
  <c r="AX74" i="54"/>
  <c r="AY58" i="54"/>
  <c r="AX30" i="54"/>
  <c r="AX86" i="54"/>
  <c r="AY33" i="44"/>
  <c r="AW4" i="55"/>
  <c r="AW30" i="55"/>
  <c r="AW56" i="55"/>
  <c r="AW82" i="55"/>
  <c r="AW4" i="21"/>
  <c r="AO4" i="13"/>
  <c r="AO31" i="13"/>
  <c r="AO20" i="37"/>
  <c r="AO29" i="37"/>
  <c r="AO39" i="12"/>
  <c r="AM11" i="13"/>
  <c r="AA263" i="35"/>
  <c r="Z268" i="35"/>
  <c r="Z344" i="35"/>
  <c r="Z345" i="35"/>
  <c r="Z188" i="35"/>
  <c r="Z348" i="35"/>
  <c r="V12" i="58"/>
  <c r="U13" i="58"/>
  <c r="N33" i="24"/>
  <c r="N29" i="24"/>
  <c r="AW144" i="32"/>
  <c r="AW35" i="27"/>
  <c r="AX35" i="27"/>
  <c r="AW51" i="54"/>
  <c r="AX79" i="54"/>
  <c r="AR202" i="27"/>
  <c r="AS180" i="27"/>
  <c r="AV42" i="37"/>
  <c r="AS43" i="37"/>
  <c r="AT42" i="37"/>
  <c r="P17" i="34"/>
  <c r="O238" i="34"/>
  <c r="AU71" i="35"/>
  <c r="AY8" i="54"/>
  <c r="AY91" i="21"/>
  <c r="AY35" i="21"/>
  <c r="AZ63" i="21"/>
  <c r="BE63" i="21"/>
  <c r="AT82" i="21"/>
  <c r="AQ9" i="11"/>
  <c r="AW125" i="35"/>
  <c r="AW135" i="34"/>
  <c r="AW133" i="34"/>
  <c r="AW134" i="34"/>
  <c r="AW136" i="34"/>
  <c r="AX132" i="34"/>
  <c r="AW12" i="17"/>
  <c r="AB47" i="35"/>
  <c r="AA52" i="35"/>
  <c r="AV204" i="34"/>
  <c r="AV202" i="34"/>
  <c r="AV203" i="34"/>
  <c r="AV205" i="34"/>
  <c r="AW201" i="34"/>
  <c r="AW66" i="34"/>
  <c r="AW64" i="34"/>
  <c r="AW65" i="34"/>
  <c r="AW67" i="34"/>
  <c r="AX63" i="34"/>
  <c r="AX112" i="34"/>
  <c r="AX110" i="34"/>
  <c r="AX111" i="34"/>
  <c r="AX113" i="34"/>
  <c r="AX82" i="55"/>
  <c r="AA25" i="35"/>
  <c r="AB20" i="35"/>
  <c r="Z79" i="35"/>
  <c r="AA74" i="35"/>
  <c r="AU36" i="11"/>
  <c r="AQ200" i="27"/>
  <c r="AP46" i="11"/>
  <c r="AP36" i="12"/>
  <c r="BA138" i="32"/>
  <c r="AW43" i="11"/>
  <c r="E43" i="15"/>
  <c r="AV43" i="11"/>
  <c r="AX48" i="54"/>
  <c r="AY76" i="54"/>
  <c r="AY91" i="55"/>
  <c r="AY40" i="44"/>
  <c r="AW11" i="55"/>
  <c r="AW37" i="55"/>
  <c r="AW63" i="55"/>
  <c r="AW89" i="55"/>
  <c r="AW11" i="21"/>
  <c r="AW57" i="32"/>
  <c r="AV142" i="32"/>
  <c r="AR47" i="11"/>
  <c r="AT35" i="11"/>
  <c r="D8" i="50"/>
  <c r="AZ8" i="54"/>
  <c r="AZ35" i="21"/>
  <c r="BE35" i="21"/>
  <c r="BE8" i="21"/>
  <c r="AX25" i="54"/>
  <c r="AX52" i="21"/>
  <c r="AX108" i="21"/>
  <c r="AY80" i="21"/>
  <c r="AC66" i="11"/>
  <c r="AC10" i="13"/>
  <c r="AW181" i="34"/>
  <c r="AW179" i="34"/>
  <c r="AW180" i="34"/>
  <c r="AW182" i="34"/>
  <c r="AX178" i="34"/>
  <c r="AY107" i="21"/>
  <c r="AZ79" i="21"/>
  <c r="BE79" i="21"/>
  <c r="AY24" i="54"/>
  <c r="AY51" i="21"/>
  <c r="AT112" i="27"/>
  <c r="AS195" i="27"/>
  <c r="AR78" i="11"/>
  <c r="AT157" i="27"/>
  <c r="AS158" i="27"/>
  <c r="AS197" i="27"/>
  <c r="AW50" i="54"/>
  <c r="AW106" i="54"/>
  <c r="AY101" i="55"/>
  <c r="AC355" i="35"/>
  <c r="AC356" i="35"/>
  <c r="AC215" i="35"/>
  <c r="AC359" i="35"/>
  <c r="AA308" i="35"/>
  <c r="AA309" i="35"/>
  <c r="AA104" i="35"/>
  <c r="AA102" i="35"/>
  <c r="AA103" i="35"/>
  <c r="AA105" i="35"/>
  <c r="AA310" i="35"/>
  <c r="AQ64" i="11"/>
  <c r="AQ14" i="13"/>
  <c r="AQ10" i="11"/>
  <c r="T46" i="12"/>
  <c r="U9" i="24"/>
  <c r="AW102" i="54"/>
  <c r="AY79" i="54"/>
  <c r="AX107" i="54"/>
  <c r="AX51" i="54"/>
  <c r="AT183" i="27"/>
  <c r="AS205" i="27"/>
  <c r="AY43" i="44"/>
  <c r="AW14" i="21"/>
  <c r="AW14" i="55"/>
  <c r="AW40" i="55"/>
  <c r="AW66" i="55"/>
  <c r="AW92" i="55"/>
  <c r="AW95" i="54"/>
  <c r="AN3" i="13"/>
  <c r="AN6" i="13"/>
  <c r="AY84" i="34"/>
  <c r="AW40" i="54"/>
  <c r="AW96" i="54"/>
  <c r="AX104" i="21"/>
  <c r="AY39" i="21"/>
  <c r="AY95" i="21"/>
  <c r="AZ67" i="21"/>
  <c r="BE67" i="21"/>
  <c r="AY12" i="54"/>
  <c r="AX23" i="54"/>
  <c r="AX50" i="21"/>
  <c r="AY78" i="21"/>
  <c r="AX106" i="21"/>
  <c r="N44" i="13"/>
  <c r="N81" i="11"/>
  <c r="O88" i="11"/>
  <c r="AU140" i="32"/>
  <c r="AV55" i="32"/>
  <c r="AU72" i="32"/>
  <c r="AY153" i="34"/>
  <c r="AZ56" i="32"/>
  <c r="AY132" i="32"/>
  <c r="AU37" i="11"/>
  <c r="AX144" i="32"/>
  <c r="AU41" i="54"/>
  <c r="AV69" i="54"/>
  <c r="AU97" i="54"/>
  <c r="AZ76" i="21"/>
  <c r="BE76" i="21"/>
  <c r="AY21" i="54"/>
  <c r="AY48" i="21"/>
  <c r="AY104" i="21"/>
  <c r="AV108" i="54"/>
  <c r="AY25" i="55"/>
  <c r="AY51" i="55"/>
  <c r="AY77" i="55"/>
  <c r="AY103" i="55"/>
  <c r="AY25" i="21"/>
  <c r="BA54" i="44"/>
  <c r="AR4" i="25"/>
  <c r="AR16" i="25"/>
  <c r="AZ24" i="21"/>
  <c r="AZ24" i="55"/>
  <c r="AZ50" i="55"/>
  <c r="AZ76" i="55"/>
  <c r="AZ102" i="55"/>
  <c r="BE102" i="55"/>
  <c r="AS77" i="32"/>
  <c r="AN22" i="13"/>
  <c r="AD29" i="25"/>
  <c r="AS110" i="54"/>
  <c r="AQ15" i="24"/>
  <c r="AO44" i="11"/>
  <c r="AO39" i="11"/>
  <c r="AU38" i="54"/>
  <c r="AV66" i="54"/>
  <c r="AV82" i="54"/>
  <c r="AS62" i="11"/>
  <c r="AU94" i="54"/>
  <c r="AX39" i="54"/>
  <c r="AY67" i="54"/>
  <c r="AX95" i="54"/>
  <c r="AB239" i="35"/>
  <c r="AB363" i="35"/>
  <c r="AB237" i="35"/>
  <c r="AB238" i="35"/>
  <c r="AB240" i="35"/>
  <c r="AB365" i="35"/>
  <c r="AB364" i="35"/>
  <c r="AW106" i="21"/>
  <c r="AB79" i="32"/>
  <c r="AA119" i="32"/>
  <c r="AD354" i="35"/>
  <c r="AD353" i="35"/>
  <c r="AD212" i="35"/>
  <c r="AD210" i="35"/>
  <c r="AD211" i="35"/>
  <c r="AD213" i="35"/>
  <c r="AD352" i="35"/>
  <c r="AX125" i="35"/>
  <c r="N76" i="11"/>
  <c r="O240" i="34"/>
  <c r="AR9" i="13"/>
  <c r="AQ9" i="13"/>
  <c r="AY91" i="54"/>
  <c r="AY35" i="54"/>
  <c r="AZ63" i="54"/>
  <c r="BE63" i="54"/>
  <c r="P234" i="34"/>
  <c r="P19" i="24"/>
  <c r="P11" i="24"/>
  <c r="P18" i="34"/>
  <c r="P20" i="34"/>
  <c r="P237" i="34"/>
  <c r="O51" i="12"/>
  <c r="AS202" i="27"/>
  <c r="AT180" i="27"/>
  <c r="AW107" i="54"/>
  <c r="N62" i="24"/>
  <c r="N60" i="24"/>
  <c r="N61" i="24"/>
  <c r="AA266" i="35"/>
  <c r="AA264" i="35"/>
  <c r="AA265" i="35"/>
  <c r="AA267" i="35"/>
  <c r="AA374" i="35"/>
  <c r="AA376" i="35"/>
  <c r="AA375" i="35"/>
  <c r="AX4" i="55"/>
  <c r="AX30" i="55"/>
  <c r="AX56" i="55"/>
  <c r="AZ33" i="44"/>
  <c r="AX4" i="21"/>
  <c r="AY13" i="55"/>
  <c r="AY39" i="55"/>
  <c r="AY65" i="55"/>
  <c r="BA42" i="44"/>
  <c r="AY13" i="21"/>
  <c r="AQ12" i="11"/>
  <c r="AQ11" i="11"/>
  <c r="AQ65" i="11"/>
  <c r="I7" i="17"/>
  <c r="AT27" i="11"/>
  <c r="AW89" i="34"/>
  <c r="AW87" i="34"/>
  <c r="AW88" i="34"/>
  <c r="AW90" i="34"/>
  <c r="AX86" i="34"/>
  <c r="AH43" i="34"/>
  <c r="AH41" i="34"/>
  <c r="AH42" i="34"/>
  <c r="AH44" i="34"/>
  <c r="AI40" i="34"/>
  <c r="AT93" i="55"/>
  <c r="AS105" i="55"/>
  <c r="AP6" i="12"/>
  <c r="AV87" i="54"/>
  <c r="AV31" i="54"/>
  <c r="AW59" i="54"/>
  <c r="AU54" i="21"/>
  <c r="AS6" i="25"/>
  <c r="AS5" i="25"/>
  <c r="AV71" i="35"/>
  <c r="V13" i="58"/>
  <c r="W12" i="58"/>
  <c r="AW4" i="54"/>
  <c r="AW31" i="21"/>
  <c r="AW87" i="21"/>
  <c r="AX59" i="21"/>
  <c r="AW27" i="21"/>
  <c r="AT4" i="12"/>
  <c r="BA53" i="32"/>
  <c r="AZ131" i="32"/>
  <c r="AU54" i="54"/>
  <c r="AS12" i="25"/>
  <c r="AS8" i="25"/>
  <c r="AX199" i="34"/>
  <c r="E29" i="15"/>
  <c r="E28" i="15"/>
  <c r="AW28" i="11"/>
  <c r="AY81" i="55"/>
  <c r="AW96" i="21"/>
  <c r="AX136" i="32"/>
  <c r="AS41" i="11"/>
  <c r="AZ89" i="54"/>
  <c r="BE89" i="54"/>
  <c r="AZ88" i="21"/>
  <c r="BE88" i="21"/>
  <c r="AW78" i="54"/>
  <c r="AY19" i="54"/>
  <c r="AY102" i="21"/>
  <c r="AY46" i="21"/>
  <c r="AZ74" i="21"/>
  <c r="BE74" i="21"/>
  <c r="AU12" i="17"/>
  <c r="AV12" i="17"/>
  <c r="S17" i="17"/>
  <c r="O11" i="24"/>
  <c r="AE7" i="58"/>
  <c r="AE10" i="58"/>
  <c r="AQ9" i="58"/>
  <c r="AU18" i="17"/>
  <c r="AT145" i="32"/>
  <c r="AP37" i="12"/>
  <c r="AP45" i="11"/>
  <c r="AP44" i="11"/>
  <c r="AQ15" i="13"/>
  <c r="AV69" i="21"/>
  <c r="AA158" i="35"/>
  <c r="AA332" i="35"/>
  <c r="AA331" i="35"/>
  <c r="AA156" i="35"/>
  <c r="AA157" i="35"/>
  <c r="AA159" i="35"/>
  <c r="AA330" i="35"/>
  <c r="BD102" i="32"/>
  <c r="AD78" i="32"/>
  <c r="AZ21" i="55"/>
  <c r="AZ47" i="55"/>
  <c r="AZ73" i="55"/>
  <c r="AZ99" i="55"/>
  <c r="BE99" i="55"/>
  <c r="AZ21" i="21"/>
  <c r="AP4" i="13"/>
  <c r="AP20" i="37"/>
  <c r="AP29" i="37"/>
  <c r="AP39" i="12"/>
  <c r="AR44" i="37"/>
  <c r="AR21" i="24"/>
  <c r="AR9" i="58"/>
  <c r="AE36" i="25"/>
  <c r="AW227" i="34"/>
  <c r="AW225" i="34"/>
  <c r="AW226" i="34"/>
  <c r="AW228" i="34"/>
  <c r="AX224" i="34"/>
  <c r="AQ41" i="12"/>
  <c r="AR198" i="27"/>
  <c r="AQ42" i="11"/>
  <c r="AQ40" i="11"/>
  <c r="AY88" i="54"/>
  <c r="AV66" i="21"/>
  <c r="AA366" i="35"/>
  <c r="AA367" i="35"/>
  <c r="AA242" i="35"/>
  <c r="AA370" i="35"/>
  <c r="Z319" i="35"/>
  <c r="Z320" i="35"/>
  <c r="Z386" i="35"/>
  <c r="Z321" i="35"/>
  <c r="Z387" i="35"/>
  <c r="Y19" i="11"/>
  <c r="Z131" i="35"/>
  <c r="Z129" i="35"/>
  <c r="Z130" i="35"/>
  <c r="Z132" i="35"/>
  <c r="M58" i="11"/>
  <c r="M5" i="11"/>
  <c r="Z377" i="35"/>
  <c r="Z269" i="35"/>
  <c r="Z381" i="35"/>
  <c r="AX40" i="21"/>
  <c r="AX96" i="21"/>
  <c r="AX13" i="54"/>
  <c r="AU82" i="54"/>
  <c r="AR62" i="11"/>
  <c r="AV14" i="54"/>
  <c r="AV41" i="21"/>
  <c r="AV97" i="21"/>
  <c r="AW69" i="21"/>
  <c r="AR96" i="27"/>
  <c r="AR199" i="27"/>
  <c r="AS95" i="27"/>
  <c r="AZ129" i="32"/>
  <c r="AU34" i="11"/>
  <c r="AU32" i="11"/>
  <c r="AZ101" i="54"/>
  <c r="BE101" i="54"/>
  <c r="AZ32" i="54"/>
  <c r="BE32" i="54"/>
  <c r="BE5" i="54"/>
  <c r="AV11" i="54"/>
  <c r="AV27" i="54"/>
  <c r="AS9" i="12"/>
  <c r="AV38" i="21"/>
  <c r="AV54" i="21"/>
  <c r="AT6" i="25"/>
  <c r="AT5" i="25"/>
  <c r="AW66" i="21"/>
  <c r="AW82" i="21"/>
  <c r="AT9" i="11"/>
  <c r="AZ12" i="21"/>
  <c r="AZ12" i="55"/>
  <c r="AZ38" i="55"/>
  <c r="AZ64" i="55"/>
  <c r="AZ90" i="55"/>
  <c r="BE90" i="55"/>
  <c r="BA52" i="44"/>
  <c r="AY23" i="55"/>
  <c r="AY49" i="55"/>
  <c r="AY75" i="55"/>
  <c r="AY23" i="21"/>
  <c r="AZ19" i="21"/>
  <c r="AZ19" i="55"/>
  <c r="AZ45" i="55"/>
  <c r="AZ71" i="55"/>
  <c r="AZ97" i="55"/>
  <c r="BE97" i="55"/>
  <c r="AA187" i="35"/>
  <c r="AB182" i="35"/>
  <c r="AQ97" i="27"/>
  <c r="AR97" i="27"/>
  <c r="AO5" i="13"/>
  <c r="AO35" i="12"/>
  <c r="AP5" i="12"/>
  <c r="AO23" i="11"/>
  <c r="AO22" i="11"/>
  <c r="AO11" i="13"/>
  <c r="AO11" i="12"/>
  <c r="AO7" i="12"/>
  <c r="AO3" i="12"/>
  <c r="AO11" i="37"/>
  <c r="AO9" i="37"/>
  <c r="AE17" i="25"/>
  <c r="AE18" i="25"/>
  <c r="AF22" i="25"/>
  <c r="AF40" i="25"/>
  <c r="AF17" i="24"/>
  <c r="AV158" i="34"/>
  <c r="AV156" i="34"/>
  <c r="AV157" i="34"/>
  <c r="AV159" i="34"/>
  <c r="AW155" i="34"/>
  <c r="AZ30" i="21"/>
  <c r="AZ3" i="54"/>
  <c r="BE3" i="21"/>
  <c r="E33" i="15"/>
  <c r="AY74" i="54"/>
  <c r="AX102" i="54"/>
  <c r="AX46" i="54"/>
  <c r="AS159" i="27"/>
  <c r="AT110" i="54"/>
  <c r="AR15" i="24"/>
  <c r="Z333" i="35"/>
  <c r="Z334" i="35"/>
  <c r="Z337" i="35"/>
  <c r="Z161" i="35"/>
  <c r="AP39" i="11"/>
  <c r="AQ24" i="13"/>
  <c r="AQ23" i="13"/>
  <c r="AQ22" i="13"/>
  <c r="S35" i="13"/>
  <c r="AZ78" i="33"/>
  <c r="AY92" i="33"/>
  <c r="AW16" i="24"/>
  <c r="AQ78" i="11"/>
  <c r="AQ61" i="11"/>
  <c r="AQ12" i="13"/>
  <c r="AX80" i="54"/>
  <c r="AW52" i="54"/>
  <c r="AW108" i="54"/>
  <c r="AZ58" i="21"/>
  <c r="AY30" i="54"/>
  <c r="AM3" i="13"/>
  <c r="Z311" i="35"/>
  <c r="Z312" i="35"/>
  <c r="Z107" i="35"/>
  <c r="Z315" i="35"/>
  <c r="Y322" i="35"/>
  <c r="Y326" i="35"/>
  <c r="Y392" i="35"/>
  <c r="Y18" i="24"/>
  <c r="Y134" i="35"/>
  <c r="AX92" i="55"/>
  <c r="AX66" i="34"/>
  <c r="AX64" i="34"/>
  <c r="AX65" i="34"/>
  <c r="AX67" i="34"/>
  <c r="AZ103" i="55"/>
  <c r="BE103" i="55"/>
  <c r="AB101" i="35"/>
  <c r="AA106" i="35"/>
  <c r="AW204" i="34"/>
  <c r="AW202" i="34"/>
  <c r="AW203" i="34"/>
  <c r="AW205" i="34"/>
  <c r="AX201" i="34"/>
  <c r="AX227" i="34"/>
  <c r="AX225" i="34"/>
  <c r="AX226" i="34"/>
  <c r="AX228" i="34"/>
  <c r="Z133" i="35"/>
  <c r="AA128" i="35"/>
  <c r="AX89" i="34"/>
  <c r="AX87" i="34"/>
  <c r="AX88" i="34"/>
  <c r="AX90" i="34"/>
  <c r="AD214" i="35"/>
  <c r="AE209" i="35"/>
  <c r="W13" i="58"/>
  <c r="AB263" i="35"/>
  <c r="AA268" i="35"/>
  <c r="AS61" i="11"/>
  <c r="AS12" i="13"/>
  <c r="AX181" i="34"/>
  <c r="AX179" i="34"/>
  <c r="AX180" i="34"/>
  <c r="AX182" i="34"/>
  <c r="AM6" i="13"/>
  <c r="AQ77" i="11"/>
  <c r="AV34" i="11"/>
  <c r="AV32" i="11"/>
  <c r="BA129" i="32"/>
  <c r="AW34" i="11"/>
  <c r="AI43" i="34"/>
  <c r="AI41" i="34"/>
  <c r="AI42" i="34"/>
  <c r="AI44" i="34"/>
  <c r="AJ40" i="34"/>
  <c r="AY4" i="55"/>
  <c r="AY30" i="55"/>
  <c r="AY56" i="55"/>
  <c r="BA33" i="44"/>
  <c r="AY4" i="21"/>
  <c r="P19" i="34"/>
  <c r="P235" i="34"/>
  <c r="AZ24" i="54"/>
  <c r="AZ51" i="21"/>
  <c r="AZ107" i="21"/>
  <c r="BE107" i="21"/>
  <c r="BE24" i="21"/>
  <c r="AW55" i="32"/>
  <c r="AV140" i="32"/>
  <c r="AV72" i="32"/>
  <c r="AY51" i="54"/>
  <c r="AZ79" i="54"/>
  <c r="BE79" i="54"/>
  <c r="AY107" i="54"/>
  <c r="AY144" i="32"/>
  <c r="AX135" i="34"/>
  <c r="AX133" i="34"/>
  <c r="AX134" i="34"/>
  <c r="AX136" i="34"/>
  <c r="BE58" i="21"/>
  <c r="BE30" i="21"/>
  <c r="AE19" i="25"/>
  <c r="AZ46" i="21"/>
  <c r="AZ102" i="21"/>
  <c r="BE102" i="21"/>
  <c r="AZ19" i="54"/>
  <c r="BE19" i="21"/>
  <c r="AZ88" i="54"/>
  <c r="BE88" i="54"/>
  <c r="AY68" i="21"/>
  <c r="B5" i="15"/>
  <c r="M53" i="11"/>
  <c r="Z385" i="35"/>
  <c r="AV82" i="21"/>
  <c r="AS9" i="11"/>
  <c r="AD15" i="11"/>
  <c r="AD14" i="11"/>
  <c r="AF36" i="25"/>
  <c r="AD67" i="11"/>
  <c r="AY46" i="54"/>
  <c r="AY102" i="54"/>
  <c r="AZ81" i="55"/>
  <c r="AS4" i="25"/>
  <c r="AS16" i="25"/>
  <c r="AQ5" i="12"/>
  <c r="AP23" i="11"/>
  <c r="AP22" i="11"/>
  <c r="AP11" i="12"/>
  <c r="AP43" i="12"/>
  <c r="AP7" i="12"/>
  <c r="AP3" i="12"/>
  <c r="AP11" i="37"/>
  <c r="AP9" i="37"/>
  <c r="AU180" i="27"/>
  <c r="AT202" i="27"/>
  <c r="N30" i="13"/>
  <c r="N75" i="11"/>
  <c r="AC236" i="35"/>
  <c r="AB241" i="35"/>
  <c r="AE27" i="25"/>
  <c r="AE28" i="25"/>
  <c r="AQ45" i="11"/>
  <c r="AU145" i="32"/>
  <c r="AQ37" i="12"/>
  <c r="AX68" i="54"/>
  <c r="AX69" i="21"/>
  <c r="AW14" i="54"/>
  <c r="AW41" i="21"/>
  <c r="AW97" i="21"/>
  <c r="AR41" i="12"/>
  <c r="AS198" i="27"/>
  <c r="AR42" i="11"/>
  <c r="AR40" i="11"/>
  <c r="AR77" i="11"/>
  <c r="AZ91" i="21"/>
  <c r="BE91" i="21"/>
  <c r="D40" i="50"/>
  <c r="D41" i="50"/>
  <c r="AW11" i="54"/>
  <c r="AW38" i="21"/>
  <c r="AX66" i="21"/>
  <c r="AX82" i="21"/>
  <c r="AU9" i="11"/>
  <c r="AU35" i="11"/>
  <c r="AA289" i="35"/>
  <c r="AA290" i="35"/>
  <c r="AA293" i="35"/>
  <c r="AA53" i="35"/>
  <c r="AZ30" i="54"/>
  <c r="AZ86" i="54"/>
  <c r="BE3" i="54"/>
  <c r="AF7" i="58"/>
  <c r="AZ23" i="21"/>
  <c r="AZ23" i="55"/>
  <c r="AZ49" i="55"/>
  <c r="AZ75" i="55"/>
  <c r="AZ101" i="55"/>
  <c r="BE101" i="55"/>
  <c r="AR61" i="11"/>
  <c r="AR12" i="13"/>
  <c r="Z378" i="35"/>
  <c r="AQ4" i="13"/>
  <c r="AQ31" i="13"/>
  <c r="AQ20" i="37"/>
  <c r="AQ29" i="37"/>
  <c r="AQ39" i="12"/>
  <c r="AZ48" i="21"/>
  <c r="AZ104" i="21"/>
  <c r="BE104" i="21"/>
  <c r="AZ21" i="54"/>
  <c r="BE21" i="21"/>
  <c r="AW71" i="35"/>
  <c r="AS101" i="32"/>
  <c r="AX50" i="54"/>
  <c r="AX106" i="54"/>
  <c r="AY78" i="54"/>
  <c r="AU110" i="54"/>
  <c r="AS15" i="24"/>
  <c r="AC13" i="17"/>
  <c r="AB341" i="35"/>
  <c r="AB185" i="35"/>
  <c r="AB342" i="35"/>
  <c r="AB183" i="35"/>
  <c r="AB184" i="35"/>
  <c r="AB186" i="35"/>
  <c r="AB343" i="35"/>
  <c r="AX40" i="54"/>
  <c r="AX96" i="54"/>
  <c r="M57" i="11"/>
  <c r="B54" i="15"/>
  <c r="C19" i="15"/>
  <c r="C17" i="15"/>
  <c r="Y17" i="11"/>
  <c r="AA160" i="35"/>
  <c r="AB155" i="35"/>
  <c r="AT41" i="11"/>
  <c r="AY136" i="32"/>
  <c r="AY199" i="34"/>
  <c r="AW54" i="21"/>
  <c r="AU6" i="25"/>
  <c r="AU5" i="25"/>
  <c r="AU93" i="55"/>
  <c r="AT105" i="55"/>
  <c r="AQ6" i="12"/>
  <c r="AR15" i="13"/>
  <c r="AR10" i="11"/>
  <c r="AR64" i="11"/>
  <c r="AR14" i="13"/>
  <c r="AB103" i="32"/>
  <c r="AB95" i="32"/>
  <c r="AB148" i="32"/>
  <c r="X9" i="36"/>
  <c r="AY48" i="54"/>
  <c r="AZ76" i="54"/>
  <c r="BE76" i="54"/>
  <c r="BA56" i="32"/>
  <c r="AZ132" i="32"/>
  <c r="AV37" i="11"/>
  <c r="O44" i="13"/>
  <c r="O40" i="13"/>
  <c r="AY39" i="54"/>
  <c r="AY95" i="54"/>
  <c r="AZ43" i="44"/>
  <c r="AX14" i="21"/>
  <c r="AX14" i="55"/>
  <c r="AX40" i="55"/>
  <c r="AX66" i="55"/>
  <c r="T45" i="12"/>
  <c r="AX78" i="54"/>
  <c r="AU112" i="27"/>
  <c r="AT195" i="27"/>
  <c r="AS78" i="11"/>
  <c r="AX52" i="54"/>
  <c r="AY80" i="54"/>
  <c r="AZ35" i="54"/>
  <c r="BE35" i="54"/>
  <c r="BE8" i="54"/>
  <c r="AX104" i="54"/>
  <c r="AP5" i="13"/>
  <c r="AP35" i="12"/>
  <c r="AB50" i="35"/>
  <c r="AB48" i="35"/>
  <c r="AB49" i="35"/>
  <c r="AB51" i="35"/>
  <c r="AB287" i="35"/>
  <c r="AB288" i="35"/>
  <c r="AB286" i="35"/>
  <c r="BF53" i="32"/>
  <c r="BA131" i="32"/>
  <c r="U46" i="12"/>
  <c r="U45" i="12"/>
  <c r="V9" i="24"/>
  <c r="AZ13" i="55"/>
  <c r="AZ39" i="55"/>
  <c r="AZ65" i="55"/>
  <c r="AZ91" i="55"/>
  <c r="BE91" i="55"/>
  <c r="AZ13" i="21"/>
  <c r="O7" i="24"/>
  <c r="AY25" i="54"/>
  <c r="AY52" i="21"/>
  <c r="AZ80" i="21"/>
  <c r="BE80" i="21"/>
  <c r="AY108" i="21"/>
  <c r="N40" i="13"/>
  <c r="AT205" i="27"/>
  <c r="AU183" i="27"/>
  <c r="Z300" i="35"/>
  <c r="Z301" i="35"/>
  <c r="Z80" i="35"/>
  <c r="Z304" i="35"/>
  <c r="AA278" i="35"/>
  <c r="AA279" i="35"/>
  <c r="AA26" i="35"/>
  <c r="AA282" i="35"/>
  <c r="AY82" i="55"/>
  <c r="AY86" i="54"/>
  <c r="BE78" i="33"/>
  <c r="BE92" i="33"/>
  <c r="AZ92" i="33"/>
  <c r="AX16" i="24"/>
  <c r="AW158" i="34"/>
  <c r="AW156" i="34"/>
  <c r="AW157" i="34"/>
  <c r="AW159" i="34"/>
  <c r="AX155" i="34"/>
  <c r="AY50" i="21"/>
  <c r="AZ78" i="21"/>
  <c r="BE78" i="21"/>
  <c r="AY23" i="54"/>
  <c r="AZ39" i="21"/>
  <c r="AZ95" i="21"/>
  <c r="BE95" i="21"/>
  <c r="AZ12" i="54"/>
  <c r="BE12" i="21"/>
  <c r="AV94" i="54"/>
  <c r="AV38" i="54"/>
  <c r="AW66" i="54"/>
  <c r="AW82" i="54"/>
  <c r="AT62" i="11"/>
  <c r="AS96" i="27"/>
  <c r="AS199" i="27"/>
  <c r="AT95" i="27"/>
  <c r="Y323" i="35"/>
  <c r="Y388" i="35"/>
  <c r="Y389" i="35"/>
  <c r="AZ58" i="54"/>
  <c r="AZ86" i="21"/>
  <c r="AO43" i="12"/>
  <c r="AA344" i="35"/>
  <c r="AA345" i="35"/>
  <c r="AA188" i="35"/>
  <c r="AA348" i="35"/>
  <c r="AV94" i="21"/>
  <c r="AV110" i="21"/>
  <c r="AT4" i="24"/>
  <c r="AU27" i="11"/>
  <c r="AR200" i="27"/>
  <c r="AQ46" i="11"/>
  <c r="AQ36" i="12"/>
  <c r="AV41" i="54"/>
  <c r="AW69" i="54"/>
  <c r="AR24" i="13"/>
  <c r="AS21" i="24"/>
  <c r="AS44" i="37"/>
  <c r="AP31" i="13"/>
  <c r="AD102" i="32"/>
  <c r="AV36" i="11"/>
  <c r="AV35" i="11"/>
  <c r="AZ144" i="32"/>
  <c r="AX59" i="54"/>
  <c r="AW87" i="54"/>
  <c r="AW31" i="54"/>
  <c r="AW27" i="54"/>
  <c r="AT9" i="12"/>
  <c r="AV54" i="54"/>
  <c r="AT12" i="25"/>
  <c r="AT8" i="25"/>
  <c r="AT4" i="25"/>
  <c r="AT16" i="25"/>
  <c r="AY13" i="54"/>
  <c r="AY40" i="21"/>
  <c r="AZ68" i="21"/>
  <c r="BE68" i="21"/>
  <c r="AX31" i="21"/>
  <c r="AX4" i="54"/>
  <c r="O34" i="13"/>
  <c r="O49" i="12"/>
  <c r="O54" i="12"/>
  <c r="AZ25" i="21"/>
  <c r="AZ25" i="55"/>
  <c r="AZ51" i="55"/>
  <c r="AZ77" i="55"/>
  <c r="AR12" i="11"/>
  <c r="AR11" i="11"/>
  <c r="AR65" i="11"/>
  <c r="AT158" i="27"/>
  <c r="AT159" i="27"/>
  <c r="AU157" i="27"/>
  <c r="AT197" i="27"/>
  <c r="AW142" i="32"/>
  <c r="AS47" i="11"/>
  <c r="AX57" i="32"/>
  <c r="AX11" i="21"/>
  <c r="AZ40" i="44"/>
  <c r="AX11" i="55"/>
  <c r="AX37" i="55"/>
  <c r="AX63" i="55"/>
  <c r="AX89" i="55"/>
  <c r="AA298" i="35"/>
  <c r="AA299" i="35"/>
  <c r="AA77" i="35"/>
  <c r="AA75" i="35"/>
  <c r="AA76" i="35"/>
  <c r="AA78" i="35"/>
  <c r="AA297" i="35"/>
  <c r="AB275" i="35"/>
  <c r="AB277" i="35"/>
  <c r="AB276" i="35"/>
  <c r="AB23" i="35"/>
  <c r="AB21" i="35"/>
  <c r="AB22" i="35"/>
  <c r="AB24" i="35"/>
  <c r="AB25" i="35"/>
  <c r="AC20" i="35"/>
  <c r="AX158" i="34"/>
  <c r="AX156" i="34"/>
  <c r="AX157" i="34"/>
  <c r="AX159" i="34"/>
  <c r="AT61" i="11"/>
  <c r="AT12" i="13"/>
  <c r="AX204" i="34"/>
  <c r="AX202" i="34"/>
  <c r="AX203" i="34"/>
  <c r="AX205" i="34"/>
  <c r="AU9" i="13"/>
  <c r="AA79" i="35"/>
  <c r="AB74" i="35"/>
  <c r="AU159" i="27"/>
  <c r="AC47" i="35"/>
  <c r="AB52" i="35"/>
  <c r="AX142" i="32"/>
  <c r="AT47" i="11"/>
  <c r="AY57" i="32"/>
  <c r="AX31" i="54"/>
  <c r="AX27" i="54"/>
  <c r="AU9" i="12"/>
  <c r="AT96" i="27"/>
  <c r="AT199" i="27"/>
  <c r="AU95" i="27"/>
  <c r="AB187" i="35"/>
  <c r="AC182" i="35"/>
  <c r="AS10" i="11"/>
  <c r="AS64" i="11"/>
  <c r="AV145" i="32"/>
  <c r="AR37" i="12"/>
  <c r="AR45" i="11"/>
  <c r="P21" i="34"/>
  <c r="P236" i="34"/>
  <c r="AJ43" i="34"/>
  <c r="AJ41" i="34"/>
  <c r="AJ42" i="34"/>
  <c r="AJ44" i="34"/>
  <c r="AK40" i="34"/>
  <c r="V46" i="12"/>
  <c r="W9" i="24"/>
  <c r="AD355" i="35"/>
  <c r="AD356" i="35"/>
  <c r="AD359" i="35"/>
  <c r="AD215" i="35"/>
  <c r="Z322" i="35"/>
  <c r="Z134" i="35"/>
  <c r="Z326" i="35"/>
  <c r="Z392" i="35"/>
  <c r="Z18" i="24"/>
  <c r="AY96" i="21"/>
  <c r="AR23" i="13"/>
  <c r="AV97" i="54"/>
  <c r="AV110" i="54"/>
  <c r="AT15" i="24"/>
  <c r="BE58" i="54"/>
  <c r="AY106" i="21"/>
  <c r="AS77" i="11"/>
  <c r="BA43" i="44"/>
  <c r="AY14" i="21"/>
  <c r="AY14" i="55"/>
  <c r="AY40" i="55"/>
  <c r="AY66" i="55"/>
  <c r="AZ67" i="54"/>
  <c r="BE67" i="54"/>
  <c r="AS14" i="13"/>
  <c r="AQ23" i="11"/>
  <c r="AQ22" i="11"/>
  <c r="AQ11" i="13"/>
  <c r="AR5" i="12"/>
  <c r="AQ7" i="12"/>
  <c r="AQ11" i="12"/>
  <c r="Z17" i="13"/>
  <c r="Y17" i="13"/>
  <c r="AZ50" i="21"/>
  <c r="AZ106" i="21"/>
  <c r="BE106" i="21"/>
  <c r="AZ23" i="54"/>
  <c r="BE23" i="21"/>
  <c r="AW38" i="54"/>
  <c r="AW94" i="54"/>
  <c r="N29" i="13"/>
  <c r="N46" i="13"/>
  <c r="N50" i="13"/>
  <c r="N51" i="13"/>
  <c r="AZ74" i="54"/>
  <c r="BE74" i="54"/>
  <c r="AW140" i="32"/>
  <c r="AX55" i="32"/>
  <c r="AW72" i="32"/>
  <c r="AZ51" i="54"/>
  <c r="BE51" i="54"/>
  <c r="BE24" i="54"/>
  <c r="AV27" i="11"/>
  <c r="X12" i="58"/>
  <c r="AY92" i="55"/>
  <c r="AY11" i="55"/>
  <c r="AY37" i="55"/>
  <c r="AY63" i="55"/>
  <c r="AY89" i="55"/>
  <c r="BA40" i="44"/>
  <c r="AY11" i="21"/>
  <c r="AS41" i="12"/>
  <c r="AT198" i="27"/>
  <c r="AS42" i="11"/>
  <c r="AS40" i="11"/>
  <c r="AZ25" i="54"/>
  <c r="AZ52" i="21"/>
  <c r="AZ108" i="21"/>
  <c r="BE108" i="21"/>
  <c r="BE25" i="21"/>
  <c r="AY59" i="21"/>
  <c r="AY40" i="54"/>
  <c r="AY96" i="54"/>
  <c r="AZ68" i="54"/>
  <c r="AT21" i="24"/>
  <c r="AT44" i="37"/>
  <c r="AX12" i="17"/>
  <c r="AO3" i="13"/>
  <c r="AY52" i="54"/>
  <c r="AZ80" i="54"/>
  <c r="BE80" i="54"/>
  <c r="AY108" i="54"/>
  <c r="AZ13" i="54"/>
  <c r="AZ40" i="21"/>
  <c r="AZ96" i="21"/>
  <c r="BE96" i="21"/>
  <c r="BE13" i="21"/>
  <c r="U35" i="13"/>
  <c r="AX108" i="54"/>
  <c r="AV112" i="27"/>
  <c r="AU195" i="27"/>
  <c r="AT78" i="11"/>
  <c r="T35" i="13"/>
  <c r="BF56" i="32"/>
  <c r="BA132" i="32"/>
  <c r="AW37" i="11"/>
  <c r="E37" i="15"/>
  <c r="AC79" i="32"/>
  <c r="AB119" i="32"/>
  <c r="AV93" i="55"/>
  <c r="AU105" i="55"/>
  <c r="AR6" i="12"/>
  <c r="AY68" i="54"/>
  <c r="AS97" i="27"/>
  <c r="AT97" i="27"/>
  <c r="BE30" i="54"/>
  <c r="AW94" i="21"/>
  <c r="AW110" i="21"/>
  <c r="AU4" i="24"/>
  <c r="AC239" i="35"/>
  <c r="AC237" i="35"/>
  <c r="AC238" i="35"/>
  <c r="AC240" i="35"/>
  <c r="AC365" i="35"/>
  <c r="AC364" i="35"/>
  <c r="AC363" i="35"/>
  <c r="AQ3" i="12"/>
  <c r="AQ11" i="37"/>
  <c r="AQ9" i="37"/>
  <c r="AZ4" i="55"/>
  <c r="AZ30" i="55"/>
  <c r="AZ56" i="55"/>
  <c r="AZ82" i="55"/>
  <c r="AZ4" i="21"/>
  <c r="AA377" i="35"/>
  <c r="AA381" i="35"/>
  <c r="AA269" i="35"/>
  <c r="AA311" i="35"/>
  <c r="AA312" i="35"/>
  <c r="AA107" i="35"/>
  <c r="AA315" i="35"/>
  <c r="O10" i="36"/>
  <c r="O58" i="12"/>
  <c r="O89" i="11"/>
  <c r="AU205" i="27"/>
  <c r="AV183" i="27"/>
  <c r="S15" i="17"/>
  <c r="S20" i="17"/>
  <c r="S23" i="17"/>
  <c r="T22" i="17"/>
  <c r="O3" i="24"/>
  <c r="AX14" i="54"/>
  <c r="AX41" i="21"/>
  <c r="AY69" i="21"/>
  <c r="AA333" i="35"/>
  <c r="AA334" i="35"/>
  <c r="AA161" i="35"/>
  <c r="AA337" i="35"/>
  <c r="N139" i="27"/>
  <c r="M91" i="11"/>
  <c r="M95" i="11"/>
  <c r="AX71" i="35"/>
  <c r="BE86" i="54"/>
  <c r="AR4" i="13"/>
  <c r="AR39" i="12"/>
  <c r="AR20" i="37"/>
  <c r="AR29" i="37"/>
  <c r="AP3" i="13"/>
  <c r="AP6" i="13"/>
  <c r="BE81" i="55"/>
  <c r="AD10" i="13"/>
  <c r="AD66" i="11"/>
  <c r="E34" i="15"/>
  <c r="E32" i="15"/>
  <c r="AW32" i="11"/>
  <c r="AS200" i="27"/>
  <c r="AR46" i="11"/>
  <c r="AR36" i="12"/>
  <c r="AS65" i="11"/>
  <c r="AS12" i="11"/>
  <c r="AS11" i="11"/>
  <c r="AY104" i="54"/>
  <c r="AU41" i="11"/>
  <c r="AZ136" i="32"/>
  <c r="AT77" i="32"/>
  <c r="AB366" i="35"/>
  <c r="AB367" i="35"/>
  <c r="AB242" i="35"/>
  <c r="AB370" i="35"/>
  <c r="AV180" i="27"/>
  <c r="AU202" i="27"/>
  <c r="AE15" i="11"/>
  <c r="AE14" i="11"/>
  <c r="AE67" i="11"/>
  <c r="AZ59" i="21"/>
  <c r="AY31" i="21"/>
  <c r="AY4" i="54"/>
  <c r="AY87" i="21"/>
  <c r="AY27" i="21"/>
  <c r="AV4" i="12"/>
  <c r="AX11" i="54"/>
  <c r="AX38" i="21"/>
  <c r="AY66" i="21"/>
  <c r="AX94" i="21"/>
  <c r="AV157" i="27"/>
  <c r="AU158" i="27"/>
  <c r="AU197" i="27"/>
  <c r="AS15" i="13"/>
  <c r="AX27" i="21"/>
  <c r="AU4" i="12"/>
  <c r="AX87" i="21"/>
  <c r="AE78" i="32"/>
  <c r="AS9" i="58"/>
  <c r="AW18" i="17"/>
  <c r="AQ5" i="13"/>
  <c r="AQ35" i="12"/>
  <c r="BE86" i="21"/>
  <c r="AZ39" i="54"/>
  <c r="BE39" i="54"/>
  <c r="AZ95" i="54"/>
  <c r="BE95" i="54"/>
  <c r="BE12" i="54"/>
  <c r="AY106" i="54"/>
  <c r="AY50" i="54"/>
  <c r="AZ78" i="54"/>
  <c r="BE78" i="54"/>
  <c r="AW36" i="11"/>
  <c r="BA144" i="32"/>
  <c r="AZ91" i="54"/>
  <c r="BE91" i="54"/>
  <c r="AB158" i="35"/>
  <c r="AB330" i="35"/>
  <c r="AB156" i="35"/>
  <c r="AB157" i="35"/>
  <c r="AB159" i="35"/>
  <c r="AB331" i="35"/>
  <c r="AB332" i="35"/>
  <c r="B53" i="15"/>
  <c r="B87" i="15"/>
  <c r="D10" i="50"/>
  <c r="D11" i="50"/>
  <c r="AZ48" i="54"/>
  <c r="BE48" i="54"/>
  <c r="BE21" i="54"/>
  <c r="AP11" i="13"/>
  <c r="AS24" i="13"/>
  <c r="AS23" i="13"/>
  <c r="AS22" i="13"/>
  <c r="AW41" i="54"/>
  <c r="AX69" i="54"/>
  <c r="AQ44" i="11"/>
  <c r="AQ39" i="11"/>
  <c r="AE29" i="25"/>
  <c r="AT9" i="13"/>
  <c r="AS9" i="13"/>
  <c r="D5" i="50"/>
  <c r="B49" i="15"/>
  <c r="AZ102" i="54"/>
  <c r="BE102" i="54"/>
  <c r="AZ46" i="54"/>
  <c r="BE46" i="54"/>
  <c r="BE19" i="54"/>
  <c r="AF17" i="25"/>
  <c r="AF18" i="25"/>
  <c r="AG22" i="25"/>
  <c r="AG40" i="25"/>
  <c r="AG17" i="24"/>
  <c r="AF19" i="25"/>
  <c r="AB264" i="35"/>
  <c r="AB265" i="35"/>
  <c r="AB267" i="35"/>
  <c r="AB376" i="35"/>
  <c r="AB374" i="35"/>
  <c r="AB266" i="35"/>
  <c r="AB375" i="35"/>
  <c r="AE212" i="35"/>
  <c r="AE353" i="35"/>
  <c r="AE210" i="35"/>
  <c r="AE211" i="35"/>
  <c r="AE213" i="35"/>
  <c r="AE352" i="35"/>
  <c r="AE354" i="35"/>
  <c r="AA321" i="35"/>
  <c r="AA387" i="35"/>
  <c r="Z19" i="11"/>
  <c r="Z17" i="11"/>
  <c r="AA131" i="35"/>
  <c r="AA129" i="35"/>
  <c r="AA130" i="35"/>
  <c r="AA132" i="35"/>
  <c r="AA319" i="35"/>
  <c r="AA320" i="35"/>
  <c r="AA386" i="35"/>
  <c r="AB102" i="35"/>
  <c r="AB103" i="35"/>
  <c r="AB105" i="35"/>
  <c r="AB310" i="35"/>
  <c r="AB309" i="35"/>
  <c r="AB104" i="35"/>
  <c r="AB308" i="35"/>
  <c r="AK41" i="34"/>
  <c r="AK42" i="34"/>
  <c r="AK44" i="34"/>
  <c r="AL40" i="34"/>
  <c r="AK43" i="34"/>
  <c r="AC241" i="35"/>
  <c r="AD236" i="35"/>
  <c r="AW110" i="54"/>
  <c r="AU15" i="24"/>
  <c r="BE82" i="55"/>
  <c r="AZ89" i="55"/>
  <c r="BE89" i="55"/>
  <c r="AC101" i="35"/>
  <c r="AB106" i="35"/>
  <c r="AW35" i="11"/>
  <c r="E36" i="15"/>
  <c r="E35" i="15"/>
  <c r="AW27" i="11"/>
  <c r="AT12" i="11"/>
  <c r="AT11" i="11"/>
  <c r="AT65" i="11"/>
  <c r="AT15" i="13"/>
  <c r="AW112" i="27"/>
  <c r="AV195" i="27"/>
  <c r="AU78" i="11"/>
  <c r="BE68" i="54"/>
  <c r="AZ106" i="54"/>
  <c r="BE106" i="54"/>
  <c r="AZ50" i="54"/>
  <c r="BE50" i="54"/>
  <c r="BE23" i="54"/>
  <c r="AZ69" i="21"/>
  <c r="BE69" i="21"/>
  <c r="AY14" i="54"/>
  <c r="AY41" i="21"/>
  <c r="AY97" i="21"/>
  <c r="Z323" i="35"/>
  <c r="Z388" i="35"/>
  <c r="Z389" i="35"/>
  <c r="AB344" i="35"/>
  <c r="AB345" i="35"/>
  <c r="AB348" i="35"/>
  <c r="AB188" i="35"/>
  <c r="AZ57" i="32"/>
  <c r="AY142" i="32"/>
  <c r="AU47" i="11"/>
  <c r="AB268" i="35"/>
  <c r="AC263" i="35"/>
  <c r="AG7" i="58"/>
  <c r="AG10" i="58"/>
  <c r="AF27" i="25"/>
  <c r="AF28" i="25"/>
  <c r="AH32" i="25"/>
  <c r="AW97" i="54"/>
  <c r="AZ104" i="54"/>
  <c r="BE104" i="54"/>
  <c r="AX110" i="21"/>
  <c r="AV4" i="24"/>
  <c r="AU198" i="27"/>
  <c r="AT42" i="11"/>
  <c r="AT40" i="11"/>
  <c r="AT41" i="12"/>
  <c r="AE10" i="13"/>
  <c r="AE66" i="11"/>
  <c r="AV202" i="27"/>
  <c r="AW180" i="27"/>
  <c r="AR5" i="13"/>
  <c r="AR35" i="12"/>
  <c r="E27" i="15"/>
  <c r="AR31" i="13"/>
  <c r="AX41" i="54"/>
  <c r="AY69" i="54"/>
  <c r="O26" i="24"/>
  <c r="O31" i="24"/>
  <c r="O27" i="24"/>
  <c r="AC103" i="32"/>
  <c r="BD79" i="32"/>
  <c r="BD95" i="32"/>
  <c r="AC95" i="32"/>
  <c r="AC148" i="32"/>
  <c r="Y9" i="36"/>
  <c r="AT9" i="58"/>
  <c r="AX18" i="17"/>
  <c r="AY94" i="21"/>
  <c r="AY110" i="21"/>
  <c r="AW4" i="24"/>
  <c r="AY38" i="21"/>
  <c r="AZ66" i="21"/>
  <c r="AY11" i="54"/>
  <c r="AX66" i="54"/>
  <c r="AX82" i="54"/>
  <c r="AU62" i="11"/>
  <c r="AQ43" i="12"/>
  <c r="AZ14" i="21"/>
  <c r="AZ14" i="55"/>
  <c r="AZ40" i="55"/>
  <c r="AZ66" i="55"/>
  <c r="AZ92" i="55"/>
  <c r="BE92" i="55"/>
  <c r="V45" i="12"/>
  <c r="Q17" i="34"/>
  <c r="P238" i="34"/>
  <c r="AU96" i="27"/>
  <c r="AU199" i="27"/>
  <c r="AV95" i="27"/>
  <c r="AX54" i="54"/>
  <c r="AV12" i="25"/>
  <c r="AV8" i="25"/>
  <c r="AB299" i="35"/>
  <c r="AB298" i="35"/>
  <c r="AB297" i="35"/>
  <c r="AB77" i="35"/>
  <c r="AB75" i="35"/>
  <c r="AB76" i="35"/>
  <c r="AB78" i="35"/>
  <c r="AF209" i="35"/>
  <c r="AE214" i="35"/>
  <c r="BE59" i="21"/>
  <c r="AU44" i="37"/>
  <c r="AU21" i="24"/>
  <c r="AR11" i="13"/>
  <c r="AC155" i="35"/>
  <c r="AB160" i="35"/>
  <c r="AY31" i="54"/>
  <c r="AY87" i="54"/>
  <c r="AT101" i="32"/>
  <c r="AX97" i="21"/>
  <c r="AA378" i="35"/>
  <c r="AY12" i="17"/>
  <c r="AU97" i="27"/>
  <c r="AS5" i="12"/>
  <c r="AR23" i="11"/>
  <c r="AR22" i="11"/>
  <c r="AR7" i="12"/>
  <c r="AR11" i="12"/>
  <c r="AR43" i="12"/>
  <c r="AW54" i="54"/>
  <c r="AU12" i="25"/>
  <c r="AU8" i="25"/>
  <c r="AU4" i="25"/>
  <c r="AU16" i="25"/>
  <c r="AY82" i="21"/>
  <c r="AV9" i="11"/>
  <c r="AZ52" i="54"/>
  <c r="BE52" i="54"/>
  <c r="AZ108" i="54"/>
  <c r="BE108" i="54"/>
  <c r="BE25" i="54"/>
  <c r="AZ11" i="21"/>
  <c r="AZ11" i="55"/>
  <c r="AZ37" i="55"/>
  <c r="AZ63" i="55"/>
  <c r="Y12" i="58"/>
  <c r="X13" i="58"/>
  <c r="AX140" i="32"/>
  <c r="AY55" i="32"/>
  <c r="AX72" i="32"/>
  <c r="AR22" i="13"/>
  <c r="AD13" i="17"/>
  <c r="AR44" i="11"/>
  <c r="AR39" i="11"/>
  <c r="AT200" i="27"/>
  <c r="AS46" i="11"/>
  <c r="AS36" i="12"/>
  <c r="AY59" i="54"/>
  <c r="AB289" i="35"/>
  <c r="AB290" i="35"/>
  <c r="AB293" i="35"/>
  <c r="AB53" i="35"/>
  <c r="AA300" i="35"/>
  <c r="AA301" i="35"/>
  <c r="AA80" i="35"/>
  <c r="AA304" i="35"/>
  <c r="AC276" i="35"/>
  <c r="AC23" i="35"/>
  <c r="AC21" i="35"/>
  <c r="AC22" i="35"/>
  <c r="AC24" i="35"/>
  <c r="AC275" i="35"/>
  <c r="AC277" i="35"/>
  <c r="AG17" i="25"/>
  <c r="AG18" i="25"/>
  <c r="AH22" i="25"/>
  <c r="AH40" i="25"/>
  <c r="AH17" i="24"/>
  <c r="AT64" i="11"/>
  <c r="AT10" i="11"/>
  <c r="AO6" i="13"/>
  <c r="AS4" i="13"/>
  <c r="AS31" i="13"/>
  <c r="AS39" i="12"/>
  <c r="AS20" i="37"/>
  <c r="AS29" i="37"/>
  <c r="Z8" i="13"/>
  <c r="Z20" i="13"/>
  <c r="Z27" i="13"/>
  <c r="AX54" i="21"/>
  <c r="AV6" i="25"/>
  <c r="AV5" i="25"/>
  <c r="AV4" i="25"/>
  <c r="AV16" i="25"/>
  <c r="AA133" i="35"/>
  <c r="AB128" i="35"/>
  <c r="D47" i="50"/>
  <c r="D48" i="50"/>
  <c r="D6" i="50"/>
  <c r="B91" i="15"/>
  <c r="AA385" i="35"/>
  <c r="AE102" i="32"/>
  <c r="AV197" i="27"/>
  <c r="AW157" i="27"/>
  <c r="AV158" i="27"/>
  <c r="AV159" i="27"/>
  <c r="AY66" i="54"/>
  <c r="AX38" i="54"/>
  <c r="AX94" i="54"/>
  <c r="AY54" i="21"/>
  <c r="AW6" i="25"/>
  <c r="AW5" i="25"/>
  <c r="AG36" i="25"/>
  <c r="BA136" i="32"/>
  <c r="AW41" i="11"/>
  <c r="AV41" i="11"/>
  <c r="AV205" i="27"/>
  <c r="AW183" i="27"/>
  <c r="O81" i="11"/>
  <c r="P88" i="11"/>
  <c r="AZ4" i="54"/>
  <c r="AZ31" i="21"/>
  <c r="BE4" i="21"/>
  <c r="AZ27" i="21"/>
  <c r="AW4" i="12"/>
  <c r="AW93" i="55"/>
  <c r="AV105" i="55"/>
  <c r="AS6" i="12"/>
  <c r="AT77" i="11"/>
  <c r="AZ40" i="54"/>
  <c r="BE40" i="54"/>
  <c r="AZ96" i="54"/>
  <c r="BE96" i="54"/>
  <c r="BE13" i="54"/>
  <c r="AT24" i="13"/>
  <c r="AT23" i="13"/>
  <c r="AT22" i="13"/>
  <c r="AZ107" i="54"/>
  <c r="BE107" i="54"/>
  <c r="AW145" i="32"/>
  <c r="AS37" i="12"/>
  <c r="AS45" i="11"/>
  <c r="C17" i="18"/>
  <c r="Y8" i="13"/>
  <c r="Y20" i="13"/>
  <c r="Y27" i="13"/>
  <c r="AR3" i="12"/>
  <c r="AR11" i="37"/>
  <c r="AR9" i="37"/>
  <c r="AC185" i="35"/>
  <c r="AC343" i="35"/>
  <c r="AC342" i="35"/>
  <c r="AC183" i="35"/>
  <c r="AC184" i="35"/>
  <c r="AC186" i="35"/>
  <c r="AC341" i="35"/>
  <c r="AX87" i="54"/>
  <c r="AC50" i="35"/>
  <c r="AC286" i="35"/>
  <c r="AC287" i="35"/>
  <c r="AC48" i="35"/>
  <c r="AC49" i="35"/>
  <c r="AC51" i="35"/>
  <c r="AC288" i="35"/>
  <c r="AB278" i="35"/>
  <c r="AB279" i="35"/>
  <c r="AB26" i="35"/>
  <c r="AB282" i="35"/>
  <c r="AC25" i="35"/>
  <c r="AD20" i="35"/>
  <c r="BE66" i="21"/>
  <c r="AZ82" i="21"/>
  <c r="AW9" i="11"/>
  <c r="AB79" i="35"/>
  <c r="AC74" i="35"/>
  <c r="BA12" i="17"/>
  <c r="BE31" i="21"/>
  <c r="BE54" i="21"/>
  <c r="AF78" i="32"/>
  <c r="Y13" i="58"/>
  <c r="AZ12" i="17"/>
  <c r="BA57" i="32"/>
  <c r="AZ142" i="32"/>
  <c r="AV47" i="11"/>
  <c r="AC187" i="35"/>
  <c r="AD182" i="35"/>
  <c r="AS23" i="11"/>
  <c r="AS22" i="11"/>
  <c r="AT5" i="12"/>
  <c r="AS11" i="12"/>
  <c r="AS7" i="12"/>
  <c r="E4" i="16"/>
  <c r="AZ31" i="54"/>
  <c r="AZ87" i="54"/>
  <c r="BE4" i="54"/>
  <c r="AU65" i="11"/>
  <c r="AU12" i="11"/>
  <c r="AU11" i="11"/>
  <c r="E41" i="15"/>
  <c r="AU41" i="12"/>
  <c r="AV198" i="27"/>
  <c r="AU42" i="11"/>
  <c r="AU40" i="11"/>
  <c r="AT14" i="13"/>
  <c r="AY140" i="32"/>
  <c r="AZ55" i="32"/>
  <c r="AY72" i="32"/>
  <c r="AU77" i="32"/>
  <c r="AV21" i="24"/>
  <c r="AV44" i="37"/>
  <c r="AV96" i="27"/>
  <c r="AV199" i="27"/>
  <c r="AW95" i="27"/>
  <c r="AZ14" i="54"/>
  <c r="AZ41" i="21"/>
  <c r="AZ97" i="21"/>
  <c r="BE97" i="21"/>
  <c r="BE14" i="21"/>
  <c r="AD79" i="32"/>
  <c r="BD103" i="32"/>
  <c r="BD119" i="32"/>
  <c r="AC119" i="32"/>
  <c r="AX97" i="54"/>
  <c r="AX110" i="54"/>
  <c r="AV15" i="24"/>
  <c r="AX180" i="27"/>
  <c r="AX202" i="27"/>
  <c r="AW202" i="27"/>
  <c r="AC375" i="35"/>
  <c r="AC376" i="35"/>
  <c r="AC264" i="35"/>
  <c r="AC265" i="35"/>
  <c r="AC267" i="35"/>
  <c r="AC374" i="35"/>
  <c r="AC266" i="35"/>
  <c r="AB311" i="35"/>
  <c r="AB312" i="35"/>
  <c r="AB315" i="35"/>
  <c r="AB107" i="35"/>
  <c r="AD237" i="35"/>
  <c r="AD238" i="35"/>
  <c r="AD240" i="35"/>
  <c r="AD364" i="35"/>
  <c r="AD365" i="35"/>
  <c r="AD239" i="35"/>
  <c r="AD363" i="35"/>
  <c r="AX183" i="27"/>
  <c r="AX205" i="27"/>
  <c r="AW205" i="27"/>
  <c r="AX157" i="27"/>
  <c r="AW158" i="27"/>
  <c r="AW159" i="27"/>
  <c r="AW197" i="27"/>
  <c r="AR3" i="13"/>
  <c r="AR6" i="13"/>
  <c r="AY18" i="17"/>
  <c r="AU9" i="58"/>
  <c r="Q18" i="34"/>
  <c r="Q20" i="34"/>
  <c r="Q237" i="34"/>
  <c r="P51" i="12"/>
  <c r="Q234" i="34"/>
  <c r="Q19" i="24"/>
  <c r="Q11" i="24"/>
  <c r="AY41" i="54"/>
  <c r="AY97" i="54"/>
  <c r="AZ69" i="54"/>
  <c r="BE69" i="54"/>
  <c r="AL43" i="34"/>
  <c r="AL41" i="34"/>
  <c r="AL42" i="34"/>
  <c r="AL44" i="34"/>
  <c r="AM40" i="34"/>
  <c r="AS44" i="11"/>
  <c r="AS39" i="11"/>
  <c r="AX93" i="55"/>
  <c r="AW105" i="55"/>
  <c r="AT6" i="12"/>
  <c r="P44" i="13"/>
  <c r="AH36" i="25"/>
  <c r="AF67" i="11"/>
  <c r="AF15" i="11"/>
  <c r="AF14" i="11"/>
  <c r="AB131" i="35"/>
  <c r="AB129" i="35"/>
  <c r="AB130" i="35"/>
  <c r="AB132" i="35"/>
  <c r="AB321" i="35"/>
  <c r="AB387" i="35"/>
  <c r="AA19" i="11"/>
  <c r="AA17" i="11"/>
  <c r="AB320" i="35"/>
  <c r="AB386" i="35"/>
  <c r="AB319" i="35"/>
  <c r="AG19" i="25"/>
  <c r="AY82" i="54"/>
  <c r="AV62" i="11"/>
  <c r="AX145" i="32"/>
  <c r="AT37" i="12"/>
  <c r="AT45" i="11"/>
  <c r="AT44" i="11"/>
  <c r="AT39" i="11"/>
  <c r="AZ38" i="21"/>
  <c r="AZ54" i="21"/>
  <c r="AX6" i="25"/>
  <c r="AX5" i="25"/>
  <c r="AZ94" i="21"/>
  <c r="BE94" i="21"/>
  <c r="AZ11" i="54"/>
  <c r="BE11" i="21"/>
  <c r="BE27" i="21"/>
  <c r="AW9" i="13"/>
  <c r="AV9" i="13"/>
  <c r="AS11" i="13"/>
  <c r="AZ59" i="54"/>
  <c r="AB333" i="35"/>
  <c r="AB334" i="35"/>
  <c r="AB337" i="35"/>
  <c r="AB161" i="35"/>
  <c r="AE355" i="35"/>
  <c r="AE356" i="35"/>
  <c r="AE215" i="35"/>
  <c r="AE359" i="35"/>
  <c r="AU200" i="27"/>
  <c r="AT46" i="11"/>
  <c r="AT36" i="12"/>
  <c r="V35" i="13"/>
  <c r="AQ3" i="13"/>
  <c r="AY38" i="54"/>
  <c r="AZ66" i="54"/>
  <c r="BE66" i="54"/>
  <c r="AU64" i="11"/>
  <c r="AU10" i="11"/>
  <c r="AT4" i="13"/>
  <c r="AT31" i="13"/>
  <c r="AT39" i="12"/>
  <c r="AT20" i="37"/>
  <c r="AT29" i="37"/>
  <c r="AB377" i="35"/>
  <c r="AB269" i="35"/>
  <c r="AB381" i="35"/>
  <c r="AU77" i="11"/>
  <c r="AC104" i="35"/>
  <c r="AC310" i="35"/>
  <c r="AC308" i="35"/>
  <c r="AC102" i="35"/>
  <c r="AC103" i="35"/>
  <c r="AC105" i="35"/>
  <c r="AC309" i="35"/>
  <c r="AC366" i="35"/>
  <c r="AC367" i="35"/>
  <c r="AC370" i="35"/>
  <c r="AC242" i="35"/>
  <c r="AC52" i="35"/>
  <c r="AD47" i="35"/>
  <c r="AZ87" i="21"/>
  <c r="AA322" i="35"/>
  <c r="AA134" i="35"/>
  <c r="AA326" i="35"/>
  <c r="AA392" i="35"/>
  <c r="AA18" i="24"/>
  <c r="AH7" i="58"/>
  <c r="AH10" i="58"/>
  <c r="AS5" i="13"/>
  <c r="AS35" i="12"/>
  <c r="W46" i="12"/>
  <c r="X9" i="24"/>
  <c r="AS3" i="12"/>
  <c r="AS11" i="37"/>
  <c r="AS9" i="37"/>
  <c r="AY27" i="54"/>
  <c r="AV9" i="12"/>
  <c r="AC331" i="35"/>
  <c r="AC330" i="35"/>
  <c r="AC158" i="35"/>
  <c r="AC156" i="35"/>
  <c r="AC157" i="35"/>
  <c r="AC159" i="35"/>
  <c r="AC332" i="35"/>
  <c r="BE82" i="21"/>
  <c r="AF210" i="35"/>
  <c r="AF211" i="35"/>
  <c r="AF213" i="35"/>
  <c r="AF354" i="35"/>
  <c r="AF352" i="35"/>
  <c r="AF353" i="35"/>
  <c r="AF212" i="35"/>
  <c r="O76" i="11"/>
  <c r="P240" i="34"/>
  <c r="AU12" i="13"/>
  <c r="AU61" i="11"/>
  <c r="O33" i="24"/>
  <c r="O29" i="24"/>
  <c r="AU24" i="13"/>
  <c r="AU23" i="13"/>
  <c r="AU22" i="13"/>
  <c r="AF29" i="25"/>
  <c r="AX112" i="27"/>
  <c r="AX195" i="27"/>
  <c r="AW195" i="27"/>
  <c r="AV78" i="11"/>
  <c r="AM43" i="34"/>
  <c r="AM41" i="34"/>
  <c r="AM42" i="34"/>
  <c r="AM44" i="34"/>
  <c r="AN40" i="34"/>
  <c r="AC160" i="35"/>
  <c r="AD155" i="35"/>
  <c r="O30" i="13"/>
  <c r="O75" i="11"/>
  <c r="AC106" i="35"/>
  <c r="AD101" i="35"/>
  <c r="AB378" i="35"/>
  <c r="AB133" i="35"/>
  <c r="AC128" i="35"/>
  <c r="AW12" i="11"/>
  <c r="AW65" i="11"/>
  <c r="E61" i="15"/>
  <c r="BC205" i="27"/>
  <c r="AY54" i="54"/>
  <c r="AW12" i="25"/>
  <c r="AW8" i="25"/>
  <c r="AW4" i="25"/>
  <c r="AW16" i="25"/>
  <c r="AV77" i="11"/>
  <c r="AA388" i="35"/>
  <c r="AA389" i="35"/>
  <c r="AA323" i="35"/>
  <c r="BE87" i="21"/>
  <c r="BE110" i="21"/>
  <c r="AZ110" i="21"/>
  <c r="AX4" i="24"/>
  <c r="AY94" i="54"/>
  <c r="AY110" i="54"/>
  <c r="AW15" i="24"/>
  <c r="E9" i="18"/>
  <c r="AZ38" i="54"/>
  <c r="BE38" i="54"/>
  <c r="AZ94" i="54"/>
  <c r="BE94" i="54"/>
  <c r="BE11" i="54"/>
  <c r="BE27" i="54"/>
  <c r="AB385" i="35"/>
  <c r="AF10" i="13"/>
  <c r="AF66" i="11"/>
  <c r="P49" i="12"/>
  <c r="P54" i="12"/>
  <c r="P34" i="13"/>
  <c r="AV200" i="27"/>
  <c r="AU46" i="11"/>
  <c r="AU36" i="12"/>
  <c r="AU101" i="32"/>
  <c r="AU45" i="11"/>
  <c r="AY145" i="32"/>
  <c r="AU37" i="12"/>
  <c r="AU39" i="12"/>
  <c r="AU20" i="37"/>
  <c r="AU29" i="37"/>
  <c r="AU4" i="13"/>
  <c r="AU31" i="13"/>
  <c r="BE31" i="54"/>
  <c r="AV97" i="27"/>
  <c r="AW97" i="27"/>
  <c r="AB300" i="35"/>
  <c r="AB301" i="35"/>
  <c r="AB80" i="35"/>
  <c r="AB304" i="35"/>
  <c r="AC278" i="35"/>
  <c r="AC279" i="35"/>
  <c r="AC282" i="35"/>
  <c r="AC26" i="35"/>
  <c r="AF214" i="35"/>
  <c r="AG209" i="35"/>
  <c r="AW198" i="27"/>
  <c r="AV42" i="11"/>
  <c r="AV40" i="11"/>
  <c r="AV41" i="12"/>
  <c r="AW96" i="27"/>
  <c r="AW199" i="27"/>
  <c r="AX95" i="27"/>
  <c r="AX96" i="27"/>
  <c r="BA55" i="32"/>
  <c r="AZ140" i="32"/>
  <c r="AZ72" i="32"/>
  <c r="AV15" i="13"/>
  <c r="AC298" i="35"/>
  <c r="AC299" i="35"/>
  <c r="AC297" i="35"/>
  <c r="AC77" i="35"/>
  <c r="AC75" i="35"/>
  <c r="AC76" i="35"/>
  <c r="AC78" i="35"/>
  <c r="AW78" i="11"/>
  <c r="BC195" i="27"/>
  <c r="AT35" i="12"/>
  <c r="AT5" i="13"/>
  <c r="BE59" i="54"/>
  <c r="BE82" i="54"/>
  <c r="AZ82" i="54"/>
  <c r="AW62" i="11"/>
  <c r="AG67" i="11"/>
  <c r="AG15" i="11"/>
  <c r="AG14" i="11"/>
  <c r="Q19" i="34"/>
  <c r="Q235" i="34"/>
  <c r="AX158" i="27"/>
  <c r="AX159" i="27"/>
  <c r="AX197" i="27"/>
  <c r="AU15" i="13"/>
  <c r="AC268" i="35"/>
  <c r="AD263" i="35"/>
  <c r="AV10" i="11"/>
  <c r="AV64" i="11"/>
  <c r="AZ41" i="54"/>
  <c r="BE41" i="54"/>
  <c r="BE14" i="54"/>
  <c r="AW44" i="37"/>
  <c r="AW21" i="24"/>
  <c r="AW9" i="58"/>
  <c r="AZ27" i="54"/>
  <c r="AW9" i="12"/>
  <c r="E9" i="16"/>
  <c r="G18" i="50"/>
  <c r="E3" i="16"/>
  <c r="J5" i="17"/>
  <c r="AD343" i="35"/>
  <c r="AD185" i="35"/>
  <c r="AD183" i="35"/>
  <c r="AD184" i="35"/>
  <c r="AD186" i="35"/>
  <c r="AD341" i="35"/>
  <c r="AD342" i="35"/>
  <c r="X46" i="12"/>
  <c r="X45" i="12"/>
  <c r="Y9" i="24"/>
  <c r="AF102" i="32"/>
  <c r="E9" i="15"/>
  <c r="AC289" i="35"/>
  <c r="AC290" i="35"/>
  <c r="AC53" i="35"/>
  <c r="AC293" i="35"/>
  <c r="AV14" i="13"/>
  <c r="AH17" i="25"/>
  <c r="AH18" i="25"/>
  <c r="AI22" i="25"/>
  <c r="AI40" i="25"/>
  <c r="AI17" i="24"/>
  <c r="AY93" i="55"/>
  <c r="AX105" i="55"/>
  <c r="AU6" i="12"/>
  <c r="AD241" i="35"/>
  <c r="AE236" i="35"/>
  <c r="AV24" i="13"/>
  <c r="AV23" i="13"/>
  <c r="AV22" i="13"/>
  <c r="BE87" i="54"/>
  <c r="AU14" i="13"/>
  <c r="AD21" i="35"/>
  <c r="AD22" i="35"/>
  <c r="AD24" i="35"/>
  <c r="AD277" i="35"/>
  <c r="AD275" i="35"/>
  <c r="AD23" i="35"/>
  <c r="AD276" i="35"/>
  <c r="AG27" i="25"/>
  <c r="AG28" i="25"/>
  <c r="AG29" i="25"/>
  <c r="N58" i="11"/>
  <c r="N57" i="11"/>
  <c r="N5" i="11"/>
  <c r="N53" i="11"/>
  <c r="P7" i="24"/>
  <c r="W45" i="12"/>
  <c r="AE13" i="17"/>
  <c r="AD287" i="35"/>
  <c r="AD286" i="35"/>
  <c r="AD50" i="35"/>
  <c r="AD288" i="35"/>
  <c r="AD48" i="35"/>
  <c r="AD49" i="35"/>
  <c r="AD51" i="35"/>
  <c r="AQ6" i="13"/>
  <c r="AV61" i="11"/>
  <c r="AV12" i="13"/>
  <c r="AA17" i="13"/>
  <c r="P40" i="13"/>
  <c r="AU5" i="12"/>
  <c r="AT23" i="11"/>
  <c r="AT22" i="11"/>
  <c r="AT7" i="12"/>
  <c r="AT3" i="12"/>
  <c r="AT11" i="37"/>
  <c r="AT9" i="37"/>
  <c r="AT11" i="12"/>
  <c r="AT43" i="12"/>
  <c r="AV65" i="11"/>
  <c r="AV12" i="11"/>
  <c r="AV11" i="11"/>
  <c r="AW10" i="11"/>
  <c r="E10" i="15"/>
  <c r="AW64" i="11"/>
  <c r="E60" i="15"/>
  <c r="BC202" i="27"/>
  <c r="AD103" i="32"/>
  <c r="AD95" i="32"/>
  <c r="AD148" i="32"/>
  <c r="Z9" i="36"/>
  <c r="AZ18" i="17"/>
  <c r="AV9" i="58"/>
  <c r="AS43" i="12"/>
  <c r="AC344" i="35"/>
  <c r="AC345" i="35"/>
  <c r="AC188" i="35"/>
  <c r="AC348" i="35"/>
  <c r="BF57" i="32"/>
  <c r="BA142" i="32"/>
  <c r="AW47" i="11"/>
  <c r="E47" i="15"/>
  <c r="Z12" i="58"/>
  <c r="AE182" i="35"/>
  <c r="AD187" i="35"/>
  <c r="AC79" i="35"/>
  <c r="AD74" i="35"/>
  <c r="AN43" i="34"/>
  <c r="AN41" i="34"/>
  <c r="AN42" i="34"/>
  <c r="AN44" i="34"/>
  <c r="AO40" i="34"/>
  <c r="Z13" i="58"/>
  <c r="AA12" i="58"/>
  <c r="AE47" i="35"/>
  <c r="AD52" i="35"/>
  <c r="AD25" i="35"/>
  <c r="AE20" i="35"/>
  <c r="AD366" i="35"/>
  <c r="AD367" i="35"/>
  <c r="AD370" i="35"/>
  <c r="AD242" i="35"/>
  <c r="AU11" i="13"/>
  <c r="AA8" i="13"/>
  <c r="AA20" i="13"/>
  <c r="AA27" i="13"/>
  <c r="T15" i="17"/>
  <c r="T20" i="17"/>
  <c r="T23" i="17"/>
  <c r="U22" i="17"/>
  <c r="P3" i="24"/>
  <c r="AV5" i="12"/>
  <c r="AU23" i="11"/>
  <c r="AU22" i="11"/>
  <c r="AU7" i="12"/>
  <c r="AU3" i="12"/>
  <c r="AU11" i="37"/>
  <c r="AU9" i="37"/>
  <c r="AU11" i="12"/>
  <c r="AX21" i="24"/>
  <c r="E74" i="15"/>
  <c r="AW77" i="11"/>
  <c r="E73" i="15"/>
  <c r="AW200" i="27"/>
  <c r="AV46" i="11"/>
  <c r="AV36" i="12"/>
  <c r="AF355" i="35"/>
  <c r="AF356" i="35"/>
  <c r="AF359" i="35"/>
  <c r="AF215" i="35"/>
  <c r="AT11" i="13"/>
  <c r="AV77" i="32"/>
  <c r="AC333" i="35"/>
  <c r="AC334" i="35"/>
  <c r="AC337" i="35"/>
  <c r="AC161" i="35"/>
  <c r="AH27" i="25"/>
  <c r="AH28" i="25"/>
  <c r="AC377" i="35"/>
  <c r="AC381" i="35"/>
  <c r="AC269" i="35"/>
  <c r="AI36" i="25"/>
  <c r="AG210" i="35"/>
  <c r="AG211" i="35"/>
  <c r="AG213" i="35"/>
  <c r="AG352" i="35"/>
  <c r="AG212" i="35"/>
  <c r="AG353" i="35"/>
  <c r="AG354" i="35"/>
  <c r="AX97" i="27"/>
  <c r="AC311" i="35"/>
  <c r="AC312" i="35"/>
  <c r="AC315" i="35"/>
  <c r="AC107" i="35"/>
  <c r="AE79" i="32"/>
  <c r="AD119" i="32"/>
  <c r="AS3" i="13"/>
  <c r="W35" i="13"/>
  <c r="N95" i="11"/>
  <c r="AZ93" i="55"/>
  <c r="AY105" i="55"/>
  <c r="AV6" i="12"/>
  <c r="AG78" i="32"/>
  <c r="AW14" i="13"/>
  <c r="E14" i="18"/>
  <c r="AG10" i="13"/>
  <c r="AG66" i="11"/>
  <c r="AV45" i="11"/>
  <c r="AZ145" i="32"/>
  <c r="AV37" i="12"/>
  <c r="AV4" i="13"/>
  <c r="AV31" i="13"/>
  <c r="AV39" i="12"/>
  <c r="AV20" i="37"/>
  <c r="AV29" i="37"/>
  <c r="AZ54" i="54"/>
  <c r="AX12" i="25"/>
  <c r="AX8" i="25"/>
  <c r="AX4" i="25"/>
  <c r="AX16" i="25"/>
  <c r="P10" i="36"/>
  <c r="P58" i="12"/>
  <c r="P89" i="11"/>
  <c r="AW11" i="11"/>
  <c r="E12" i="15"/>
  <c r="E11" i="15"/>
  <c r="O29" i="13"/>
  <c r="O46" i="13"/>
  <c r="O50" i="13"/>
  <c r="O51" i="13"/>
  <c r="AI7" i="58"/>
  <c r="AI10" i="58"/>
  <c r="X35" i="13"/>
  <c r="AX199" i="27"/>
  <c r="AU44" i="11"/>
  <c r="AU39" i="11"/>
  <c r="AB322" i="35"/>
  <c r="AB326" i="35"/>
  <c r="AB392" i="35"/>
  <c r="AB18" i="24"/>
  <c r="AB134" i="35"/>
  <c r="AD331" i="35"/>
  <c r="AD332" i="35"/>
  <c r="AD158" i="35"/>
  <c r="AD156" i="35"/>
  <c r="AD157" i="35"/>
  <c r="AD159" i="35"/>
  <c r="AD330" i="35"/>
  <c r="AT3" i="13"/>
  <c r="AT6" i="13"/>
  <c r="O139" i="27"/>
  <c r="N91" i="11"/>
  <c r="AE364" i="35"/>
  <c r="AE363" i="35"/>
  <c r="AE365" i="35"/>
  <c r="AE239" i="35"/>
  <c r="AE237" i="35"/>
  <c r="AE238" i="35"/>
  <c r="AE240" i="35"/>
  <c r="AH19" i="25"/>
  <c r="AZ97" i="54"/>
  <c r="AD266" i="35"/>
  <c r="AD264" i="35"/>
  <c r="AD265" i="35"/>
  <c r="AD267" i="35"/>
  <c r="AD374" i="35"/>
  <c r="AD375" i="35"/>
  <c r="AD376" i="35"/>
  <c r="AW41" i="12"/>
  <c r="AX198" i="27"/>
  <c r="AW42" i="11"/>
  <c r="Q21" i="34"/>
  <c r="Q236" i="34"/>
  <c r="E58" i="15"/>
  <c r="E57" i="15"/>
  <c r="AW61" i="11"/>
  <c r="AW12" i="13"/>
  <c r="E12" i="18"/>
  <c r="BF55" i="32"/>
  <c r="BF72" i="32"/>
  <c r="BA140" i="32"/>
  <c r="BA72" i="32"/>
  <c r="BE54" i="54"/>
  <c r="AU35" i="12"/>
  <c r="AU5" i="13"/>
  <c r="BB12" i="17"/>
  <c r="AC131" i="35"/>
  <c r="AC129" i="35"/>
  <c r="AC130" i="35"/>
  <c r="AC132" i="35"/>
  <c r="AC320" i="35"/>
  <c r="AC386" i="35"/>
  <c r="AC319" i="35"/>
  <c r="AC321" i="35"/>
  <c r="AC387" i="35"/>
  <c r="AB19" i="11"/>
  <c r="AB17" i="11"/>
  <c r="AD310" i="35"/>
  <c r="AD309" i="35"/>
  <c r="AD104" i="35"/>
  <c r="AD102" i="35"/>
  <c r="AD103" i="35"/>
  <c r="AD105" i="35"/>
  <c r="AD308" i="35"/>
  <c r="AE155" i="35"/>
  <c r="AD160" i="35"/>
  <c r="AE101" i="35"/>
  <c r="AD106" i="35"/>
  <c r="AC133" i="35"/>
  <c r="AD128" i="35"/>
  <c r="AA13" i="58"/>
  <c r="AE263" i="35"/>
  <c r="AD268" i="35"/>
  <c r="AO41" i="34"/>
  <c r="AO42" i="34"/>
  <c r="AO44" i="34"/>
  <c r="AP40" i="34"/>
  <c r="AO43" i="34"/>
  <c r="AB17" i="13"/>
  <c r="R17" i="34"/>
  <c r="Q238" i="34"/>
  <c r="AC378" i="35"/>
  <c r="P26" i="24"/>
  <c r="P31" i="24"/>
  <c r="P27" i="24"/>
  <c r="AE275" i="35"/>
  <c r="AE277" i="35"/>
  <c r="AE23" i="35"/>
  <c r="AE21" i="35"/>
  <c r="AE22" i="35"/>
  <c r="AE24" i="35"/>
  <c r="AE276" i="35"/>
  <c r="AF13" i="17"/>
  <c r="AX200" i="27"/>
  <c r="AW46" i="11"/>
  <c r="E46" i="15"/>
  <c r="AW36" i="12"/>
  <c r="AG102" i="32"/>
  <c r="AS6" i="13"/>
  <c r="AE103" i="32"/>
  <c r="AE95" i="32"/>
  <c r="AE148" i="32"/>
  <c r="AA9" i="36"/>
  <c r="AJ36" i="25"/>
  <c r="AH15" i="11"/>
  <c r="AH14" i="11"/>
  <c r="AH67" i="11"/>
  <c r="AV101" i="32"/>
  <c r="AX9" i="58"/>
  <c r="BB18" i="17"/>
  <c r="AD278" i="35"/>
  <c r="AD279" i="35"/>
  <c r="AD26" i="35"/>
  <c r="AD282" i="35"/>
  <c r="AC300" i="35"/>
  <c r="AC301" i="35"/>
  <c r="AC80" i="35"/>
  <c r="AC304" i="35"/>
  <c r="P81" i="11"/>
  <c r="Q88" i="11"/>
  <c r="Z9" i="24"/>
  <c r="Y46" i="12"/>
  <c r="AE241" i="35"/>
  <c r="AF236" i="35"/>
  <c r="AW45" i="11"/>
  <c r="BA145" i="32"/>
  <c r="AW37" i="12"/>
  <c r="E37" i="16"/>
  <c r="AW4" i="13"/>
  <c r="AW20" i="37"/>
  <c r="AW39" i="12"/>
  <c r="E41" i="16"/>
  <c r="E39" i="16"/>
  <c r="G21" i="50"/>
  <c r="BE97" i="54"/>
  <c r="BE110" i="54"/>
  <c r="AZ110" i="54"/>
  <c r="AX15" i="24"/>
  <c r="AB323" i="35"/>
  <c r="AB388" i="35"/>
  <c r="AB389" i="35"/>
  <c r="AV23" i="11"/>
  <c r="AV22" i="11"/>
  <c r="AV11" i="13"/>
  <c r="AW5" i="12"/>
  <c r="AV7" i="12"/>
  <c r="AV11" i="12"/>
  <c r="AV43" i="12"/>
  <c r="AH29" i="25"/>
  <c r="AV3" i="12"/>
  <c r="AV11" i="37"/>
  <c r="AV9" i="37"/>
  <c r="AD289" i="35"/>
  <c r="AD290" i="35"/>
  <c r="AD53" i="35"/>
  <c r="AD293" i="35"/>
  <c r="AD344" i="35"/>
  <c r="AD345" i="35"/>
  <c r="AD188" i="35"/>
  <c r="AD348" i="35"/>
  <c r="AG214" i="35"/>
  <c r="AH209" i="35"/>
  <c r="AD298" i="35"/>
  <c r="AD299" i="35"/>
  <c r="AD297" i="35"/>
  <c r="AD77" i="35"/>
  <c r="AD75" i="35"/>
  <c r="AD76" i="35"/>
  <c r="AD78" i="35"/>
  <c r="E42" i="15"/>
  <c r="E40" i="15"/>
  <c r="AW40" i="11"/>
  <c r="AC385" i="35"/>
  <c r="AI17" i="25"/>
  <c r="AI18" i="25"/>
  <c r="AJ22" i="25"/>
  <c r="AJ40" i="25"/>
  <c r="AJ17" i="24"/>
  <c r="AV44" i="11"/>
  <c r="AV39" i="11"/>
  <c r="BE93" i="55"/>
  <c r="BE105" i="55"/>
  <c r="AZ105" i="55"/>
  <c r="AW6" i="12"/>
  <c r="AW15" i="13"/>
  <c r="E15" i="18"/>
  <c r="AV35" i="12"/>
  <c r="AV5" i="13"/>
  <c r="AU43" i="12"/>
  <c r="AE50" i="35"/>
  <c r="AE48" i="35"/>
  <c r="AE49" i="35"/>
  <c r="AE51" i="35"/>
  <c r="AE286" i="35"/>
  <c r="AE287" i="35"/>
  <c r="AE288" i="35"/>
  <c r="AE343" i="35"/>
  <c r="AE185" i="35"/>
  <c r="AE183" i="35"/>
  <c r="AE184" i="35"/>
  <c r="AE186" i="35"/>
  <c r="AE342" i="35"/>
  <c r="AE341" i="35"/>
  <c r="AE25" i="35"/>
  <c r="AF20" i="35"/>
  <c r="AE52" i="35"/>
  <c r="AF47" i="35"/>
  <c r="AE187" i="35"/>
  <c r="AF182" i="35"/>
  <c r="AG355" i="35"/>
  <c r="AG356" i="35"/>
  <c r="AG215" i="35"/>
  <c r="AG359" i="35"/>
  <c r="E4" i="18"/>
  <c r="AW31" i="13"/>
  <c r="E31" i="18"/>
  <c r="AI67" i="11"/>
  <c r="AI15" i="11"/>
  <c r="AI14" i="11"/>
  <c r="AH78" i="32"/>
  <c r="AP43" i="34"/>
  <c r="AP41" i="34"/>
  <c r="AP42" i="34"/>
  <c r="AP44" i="34"/>
  <c r="AQ40" i="34"/>
  <c r="Z46" i="12"/>
  <c r="AA9" i="24"/>
  <c r="AD311" i="35"/>
  <c r="AD312" i="35"/>
  <c r="AD315" i="35"/>
  <c r="AD107" i="35"/>
  <c r="AU3" i="13"/>
  <c r="AU6" i="13"/>
  <c r="AE366" i="35"/>
  <c r="AE367" i="35"/>
  <c r="AE242" i="35"/>
  <c r="AE370" i="35"/>
  <c r="Q44" i="13"/>
  <c r="AW77" i="32"/>
  <c r="AB8" i="13"/>
  <c r="AB20" i="13"/>
  <c r="AB27" i="13"/>
  <c r="AB12" i="58"/>
  <c r="AE104" i="35"/>
  <c r="AE102" i="35"/>
  <c r="AE103" i="35"/>
  <c r="AE105" i="35"/>
  <c r="AE308" i="35"/>
  <c r="AE309" i="35"/>
  <c r="AE310" i="35"/>
  <c r="AD79" i="35"/>
  <c r="AE74" i="35"/>
  <c r="AJ7" i="58"/>
  <c r="AJ10" i="58"/>
  <c r="AW24" i="13"/>
  <c r="AI27" i="25"/>
  <c r="AI28" i="25"/>
  <c r="AK32" i="25"/>
  <c r="Y45" i="12"/>
  <c r="C46" i="16"/>
  <c r="C45" i="16"/>
  <c r="AH10" i="13"/>
  <c r="AH66" i="11"/>
  <c r="AD377" i="35"/>
  <c r="AD269" i="35"/>
  <c r="AD381" i="35"/>
  <c r="AD320" i="35"/>
  <c r="AD386" i="35"/>
  <c r="AD321" i="35"/>
  <c r="AD387" i="35"/>
  <c r="AC19" i="11"/>
  <c r="AC17" i="11"/>
  <c r="AD319" i="35"/>
  <c r="AD131" i="35"/>
  <c r="AD129" i="35"/>
  <c r="AD130" i="35"/>
  <c r="AD132" i="35"/>
  <c r="AD333" i="35"/>
  <c r="AD334" i="35"/>
  <c r="AD337" i="35"/>
  <c r="AD161" i="35"/>
  <c r="AV3" i="13"/>
  <c r="AV6" i="13"/>
  <c r="AF365" i="35"/>
  <c r="AF364" i="35"/>
  <c r="AF239" i="35"/>
  <c r="AF237" i="35"/>
  <c r="AF238" i="35"/>
  <c r="AF240" i="35"/>
  <c r="AF363" i="35"/>
  <c r="R20" i="34"/>
  <c r="R237" i="34"/>
  <c r="Q51" i="12"/>
  <c r="R234" i="34"/>
  <c r="R19" i="24"/>
  <c r="R11" i="24"/>
  <c r="E6" i="16"/>
  <c r="E7" i="16"/>
  <c r="AW23" i="11"/>
  <c r="AW11" i="12"/>
  <c r="AW7" i="12"/>
  <c r="AW3" i="12"/>
  <c r="AW11" i="37"/>
  <c r="AI19" i="25"/>
  <c r="E39" i="15"/>
  <c r="AH353" i="35"/>
  <c r="AH212" i="35"/>
  <c r="AH210" i="35"/>
  <c r="AH211" i="35"/>
  <c r="AH213" i="35"/>
  <c r="AH354" i="35"/>
  <c r="AH352" i="35"/>
  <c r="BA20" i="37"/>
  <c r="AW29" i="37"/>
  <c r="AW30" i="37"/>
  <c r="E45" i="15"/>
  <c r="E44" i="15"/>
  <c r="AW44" i="11"/>
  <c r="AW39" i="11"/>
  <c r="AF79" i="32"/>
  <c r="AE119" i="32"/>
  <c r="AW5" i="13"/>
  <c r="E5" i="18"/>
  <c r="AW35" i="12"/>
  <c r="E36" i="16"/>
  <c r="E35" i="16"/>
  <c r="G24" i="50"/>
  <c r="P33" i="24"/>
  <c r="P29" i="24"/>
  <c r="P76" i="11"/>
  <c r="Q240" i="34"/>
  <c r="AE266" i="35"/>
  <c r="AE264" i="35"/>
  <c r="AE265" i="35"/>
  <c r="AE267" i="35"/>
  <c r="AE375" i="35"/>
  <c r="AE374" i="35"/>
  <c r="AE376" i="35"/>
  <c r="AC322" i="35"/>
  <c r="AC326" i="35"/>
  <c r="AC392" i="35"/>
  <c r="AC18" i="24"/>
  <c r="AC134" i="35"/>
  <c r="AE330" i="35"/>
  <c r="AE158" i="35"/>
  <c r="AE331" i="35"/>
  <c r="AE156" i="35"/>
  <c r="AE157" i="35"/>
  <c r="AE159" i="35"/>
  <c r="AE332" i="35"/>
  <c r="AG236" i="35"/>
  <c r="AF241" i="35"/>
  <c r="AQ43" i="34"/>
  <c r="AQ41" i="34"/>
  <c r="AQ42" i="34"/>
  <c r="AQ44" i="34"/>
  <c r="AR40" i="34"/>
  <c r="AI209" i="35"/>
  <c r="AH214" i="35"/>
  <c r="BA11" i="37"/>
  <c r="AW9" i="37"/>
  <c r="BA9" i="37"/>
  <c r="AD133" i="35"/>
  <c r="AE128" i="35"/>
  <c r="AF101" i="35"/>
  <c r="AE106" i="35"/>
  <c r="Z45" i="12"/>
  <c r="AF50" i="35"/>
  <c r="AF48" i="35"/>
  <c r="AF49" i="35"/>
  <c r="AF51" i="35"/>
  <c r="AF287" i="35"/>
  <c r="AF286" i="35"/>
  <c r="AF288" i="35"/>
  <c r="O58" i="11"/>
  <c r="O57" i="11"/>
  <c r="O5" i="11"/>
  <c r="O53" i="11"/>
  <c r="AJ17" i="25"/>
  <c r="AJ18" i="25"/>
  <c r="AK22" i="25"/>
  <c r="AW23" i="13"/>
  <c r="E24" i="18"/>
  <c r="AE289" i="35"/>
  <c r="AE290" i="35"/>
  <c r="AE293" i="35"/>
  <c r="AE53" i="35"/>
  <c r="AE160" i="35"/>
  <c r="AF155" i="35"/>
  <c r="P30" i="13"/>
  <c r="P75" i="11"/>
  <c r="G17" i="50"/>
  <c r="G19" i="50"/>
  <c r="G22" i="50"/>
  <c r="G25" i="50"/>
  <c r="E11" i="16"/>
  <c r="AH102" i="32"/>
  <c r="AG13" i="17"/>
  <c r="BA30" i="37"/>
  <c r="AW34" i="37"/>
  <c r="AW43" i="12"/>
  <c r="Q49" i="12"/>
  <c r="Q54" i="12"/>
  <c r="Q34" i="13"/>
  <c r="AC17" i="13"/>
  <c r="AD378" i="35"/>
  <c r="E30" i="50"/>
  <c r="AW101" i="32"/>
  <c r="AF342" i="35"/>
  <c r="AF185" i="35"/>
  <c r="AF183" i="35"/>
  <c r="AF184" i="35"/>
  <c r="AF186" i="35"/>
  <c r="AF341" i="35"/>
  <c r="AF343" i="35"/>
  <c r="AF277" i="35"/>
  <c r="AF275" i="35"/>
  <c r="AF276" i="35"/>
  <c r="AF23" i="35"/>
  <c r="AF21" i="35"/>
  <c r="AF22" i="35"/>
  <c r="AF24" i="35"/>
  <c r="AF263" i="35"/>
  <c r="AE268" i="35"/>
  <c r="G4" i="50"/>
  <c r="AD300" i="35"/>
  <c r="AD301" i="35"/>
  <c r="AD80" i="35"/>
  <c r="AD304" i="35"/>
  <c r="AB13" i="58"/>
  <c r="Q40" i="13"/>
  <c r="AC323" i="35"/>
  <c r="AC388" i="35"/>
  <c r="AC389" i="35"/>
  <c r="Q7" i="24"/>
  <c r="AF103" i="32"/>
  <c r="AF95" i="32"/>
  <c r="AF148" i="32"/>
  <c r="AB9" i="36"/>
  <c r="E23" i="15"/>
  <c r="E22" i="15"/>
  <c r="AW22" i="11"/>
  <c r="AW11" i="13"/>
  <c r="E11" i="18"/>
  <c r="R18" i="34"/>
  <c r="AD385" i="35"/>
  <c r="Y35" i="13"/>
  <c r="C35" i="18"/>
  <c r="AI29" i="25"/>
  <c r="AE298" i="35"/>
  <c r="AE299" i="35"/>
  <c r="AE297" i="35"/>
  <c r="AE77" i="35"/>
  <c r="AE75" i="35"/>
  <c r="AE76" i="35"/>
  <c r="AE78" i="35"/>
  <c r="AI66" i="11"/>
  <c r="AI10" i="13"/>
  <c r="AE344" i="35"/>
  <c r="AE345" i="35"/>
  <c r="AE348" i="35"/>
  <c r="AE188" i="35"/>
  <c r="AE278" i="35"/>
  <c r="AE279" i="35"/>
  <c r="AE26" i="35"/>
  <c r="AE282" i="35"/>
  <c r="AG182" i="35"/>
  <c r="AF187" i="35"/>
  <c r="AF25" i="35"/>
  <c r="AG20" i="35"/>
  <c r="AF52" i="35"/>
  <c r="AG47" i="35"/>
  <c r="AE79" i="35"/>
  <c r="AF74" i="35"/>
  <c r="R19" i="34"/>
  <c r="R235" i="34"/>
  <c r="AW22" i="13"/>
  <c r="E23" i="18"/>
  <c r="E22" i="18"/>
  <c r="AF104" i="35"/>
  <c r="AF309" i="35"/>
  <c r="AF310" i="35"/>
  <c r="AF102" i="35"/>
  <c r="AF103" i="35"/>
  <c r="AF105" i="35"/>
  <c r="AF308" i="35"/>
  <c r="AG79" i="32"/>
  <c r="AF119" i="32"/>
  <c r="AA46" i="12"/>
  <c r="AB9" i="24"/>
  <c r="AC8" i="13"/>
  <c r="AC20" i="13"/>
  <c r="AC27" i="13"/>
  <c r="Q10" i="36"/>
  <c r="Q58" i="12"/>
  <c r="Q89" i="11"/>
  <c r="AF158" i="35"/>
  <c r="AF332" i="35"/>
  <c r="AF330" i="35"/>
  <c r="AF331" i="35"/>
  <c r="AF156" i="35"/>
  <c r="AF157" i="35"/>
  <c r="AF159" i="35"/>
  <c r="AK40" i="25"/>
  <c r="AK17" i="24"/>
  <c r="AK36" i="25"/>
  <c r="AE319" i="35"/>
  <c r="AE320" i="35"/>
  <c r="AE386" i="35"/>
  <c r="AE131" i="35"/>
  <c r="AE129" i="35"/>
  <c r="AE130" i="35"/>
  <c r="AE132" i="35"/>
  <c r="AE321" i="35"/>
  <c r="AE387" i="35"/>
  <c r="AD19" i="11"/>
  <c r="AD17" i="11"/>
  <c r="AH355" i="35"/>
  <c r="AH356" i="35"/>
  <c r="AH359" i="35"/>
  <c r="AH215" i="35"/>
  <c r="BA34" i="37"/>
  <c r="AW57" i="12"/>
  <c r="E57" i="16"/>
  <c r="AW43" i="37"/>
  <c r="BA43" i="37"/>
  <c r="AW42" i="37"/>
  <c r="BA42" i="37"/>
  <c r="AR43" i="34"/>
  <c r="AR41" i="34"/>
  <c r="AR42" i="34"/>
  <c r="AR44" i="34"/>
  <c r="AS40" i="34"/>
  <c r="AJ27" i="25"/>
  <c r="AJ28" i="25"/>
  <c r="U15" i="17"/>
  <c r="U20" i="17"/>
  <c r="U23" i="17"/>
  <c r="V22" i="17"/>
  <c r="Q3" i="24"/>
  <c r="AC12" i="58"/>
  <c r="AE377" i="35"/>
  <c r="AE269" i="35"/>
  <c r="AE381" i="35"/>
  <c r="AW3" i="13"/>
  <c r="AI78" i="32"/>
  <c r="AE333" i="35"/>
  <c r="AE334" i="35"/>
  <c r="AE161" i="35"/>
  <c r="AE337" i="35"/>
  <c r="AJ19" i="25"/>
  <c r="AD322" i="35"/>
  <c r="AD134" i="35"/>
  <c r="AD326" i="35"/>
  <c r="AD392" i="35"/>
  <c r="AD18" i="24"/>
  <c r="AI212" i="35"/>
  <c r="AI353" i="35"/>
  <c r="AI354" i="35"/>
  <c r="AI352" i="35"/>
  <c r="AI210" i="35"/>
  <c r="AI211" i="35"/>
  <c r="AI213" i="35"/>
  <c r="AF366" i="35"/>
  <c r="AF367" i="35"/>
  <c r="AF370" i="35"/>
  <c r="AF242" i="35"/>
  <c r="AX77" i="32"/>
  <c r="J6" i="17"/>
  <c r="E43" i="16"/>
  <c r="P139" i="27"/>
  <c r="O91" i="11"/>
  <c r="AF266" i="35"/>
  <c r="AF264" i="35"/>
  <c r="AF265" i="35"/>
  <c r="AF267" i="35"/>
  <c r="AF376" i="35"/>
  <c r="AF374" i="35"/>
  <c r="AF375" i="35"/>
  <c r="P29" i="13"/>
  <c r="P46" i="13"/>
  <c r="P50" i="13"/>
  <c r="P51" i="13"/>
  <c r="O95" i="11"/>
  <c r="Z35" i="13"/>
  <c r="AE311" i="35"/>
  <c r="AE312" i="35"/>
  <c r="AE315" i="35"/>
  <c r="AE107" i="35"/>
  <c r="AG363" i="35"/>
  <c r="AG364" i="35"/>
  <c r="AG239" i="35"/>
  <c r="AG365" i="35"/>
  <c r="AG237" i="35"/>
  <c r="AG238" i="35"/>
  <c r="AG240" i="35"/>
  <c r="AE133" i="35"/>
  <c r="AF128" i="35"/>
  <c r="AS43" i="34"/>
  <c r="AS41" i="34"/>
  <c r="AS42" i="34"/>
  <c r="AS44" i="34"/>
  <c r="AT40" i="34"/>
  <c r="AK7" i="58"/>
  <c r="AE300" i="35"/>
  <c r="AE301" i="35"/>
  <c r="AE304" i="35"/>
  <c r="AE80" i="35"/>
  <c r="AH236" i="35"/>
  <c r="AG241" i="35"/>
  <c r="AK17" i="25"/>
  <c r="AK18" i="25"/>
  <c r="AL22" i="25"/>
  <c r="AL40" i="25"/>
  <c r="AL17" i="24"/>
  <c r="AW6" i="13"/>
  <c r="E3" i="18"/>
  <c r="E6" i="18"/>
  <c r="AD12" i="58"/>
  <c r="AC13" i="58"/>
  <c r="AF160" i="35"/>
  <c r="AG155" i="35"/>
  <c r="AG287" i="35"/>
  <c r="AG286" i="35"/>
  <c r="AG288" i="35"/>
  <c r="AG50" i="35"/>
  <c r="AG48" i="35"/>
  <c r="AG49" i="35"/>
  <c r="AG51" i="35"/>
  <c r="AF344" i="35"/>
  <c r="AF345" i="35"/>
  <c r="AF348" i="35"/>
  <c r="AF188" i="35"/>
  <c r="J7" i="17"/>
  <c r="AD323" i="35"/>
  <c r="AD388" i="35"/>
  <c r="AD389" i="35"/>
  <c r="AD17" i="13"/>
  <c r="AA45" i="12"/>
  <c r="AF278" i="35"/>
  <c r="AF279" i="35"/>
  <c r="AF26" i="35"/>
  <c r="AF282" i="35"/>
  <c r="AH13" i="17"/>
  <c r="Q26" i="24"/>
  <c r="Q31" i="24"/>
  <c r="Q27" i="24"/>
  <c r="AJ29" i="25"/>
  <c r="Q81" i="11"/>
  <c r="R88" i="11"/>
  <c r="AG103" i="32"/>
  <c r="AG95" i="32"/>
  <c r="AG148" i="32"/>
  <c r="AC9" i="36"/>
  <c r="AG101" i="35"/>
  <c r="AF106" i="35"/>
  <c r="R21" i="34"/>
  <c r="R236" i="34"/>
  <c r="AF289" i="35"/>
  <c r="AF290" i="35"/>
  <c r="AF293" i="35"/>
  <c r="AF53" i="35"/>
  <c r="AG343" i="35"/>
  <c r="AG342" i="35"/>
  <c r="AG341" i="35"/>
  <c r="AG185" i="35"/>
  <c r="AG183" i="35"/>
  <c r="AG184" i="35"/>
  <c r="AG186" i="35"/>
  <c r="AE378" i="35"/>
  <c r="AE385" i="35"/>
  <c r="AG263" i="35"/>
  <c r="AF268" i="35"/>
  <c r="AX101" i="32"/>
  <c r="AJ209" i="35"/>
  <c r="AI214" i="35"/>
  <c r="AI102" i="32"/>
  <c r="AJ67" i="11"/>
  <c r="AJ15" i="11"/>
  <c r="AJ14" i="11"/>
  <c r="AF298" i="35"/>
  <c r="AF77" i="35"/>
  <c r="AF299" i="35"/>
  <c r="AF75" i="35"/>
  <c r="AF76" i="35"/>
  <c r="AF78" i="35"/>
  <c r="AF297" i="35"/>
  <c r="AG277" i="35"/>
  <c r="AG275" i="35"/>
  <c r="AG276" i="35"/>
  <c r="AG23" i="35"/>
  <c r="AG21" i="35"/>
  <c r="AG22" i="35"/>
  <c r="AG24" i="35"/>
  <c r="AT43" i="34"/>
  <c r="AT41" i="34"/>
  <c r="AT42" i="34"/>
  <c r="AT44" i="34"/>
  <c r="AU40" i="34"/>
  <c r="AH47" i="35"/>
  <c r="AG52" i="35"/>
  <c r="AG187" i="35"/>
  <c r="AH182" i="35"/>
  <c r="AG25" i="35"/>
  <c r="AH20" i="35"/>
  <c r="AJ352" i="35"/>
  <c r="AJ353" i="35"/>
  <c r="AJ210" i="35"/>
  <c r="AJ211" i="35"/>
  <c r="AJ213" i="35"/>
  <c r="AJ212" i="35"/>
  <c r="AJ354" i="35"/>
  <c r="Q29" i="24"/>
  <c r="Q33" i="24"/>
  <c r="Q60" i="24"/>
  <c r="AD13" i="58"/>
  <c r="AG366" i="35"/>
  <c r="AG367" i="35"/>
  <c r="AG242" i="35"/>
  <c r="AG370" i="35"/>
  <c r="AG310" i="35"/>
  <c r="AG308" i="35"/>
  <c r="AG309" i="35"/>
  <c r="AG104" i="35"/>
  <c r="AG102" i="35"/>
  <c r="AG103" i="35"/>
  <c r="AG105" i="35"/>
  <c r="R44" i="13"/>
  <c r="AG332" i="35"/>
  <c r="AG158" i="35"/>
  <c r="AG330" i="35"/>
  <c r="AG156" i="35"/>
  <c r="AG157" i="35"/>
  <c r="AG159" i="35"/>
  <c r="AG331" i="35"/>
  <c r="AH239" i="35"/>
  <c r="AH237" i="35"/>
  <c r="AH238" i="35"/>
  <c r="AH240" i="35"/>
  <c r="AH364" i="35"/>
  <c r="AH365" i="35"/>
  <c r="AH363" i="35"/>
  <c r="AJ78" i="32"/>
  <c r="AF333" i="35"/>
  <c r="AF334" i="35"/>
  <c r="AF337" i="35"/>
  <c r="AF161" i="35"/>
  <c r="AF319" i="35"/>
  <c r="AF131" i="35"/>
  <c r="AF320" i="35"/>
  <c r="AF386" i="35"/>
  <c r="AF321" i="35"/>
  <c r="AF387" i="35"/>
  <c r="AE19" i="11"/>
  <c r="AE17" i="11"/>
  <c r="AF129" i="35"/>
  <c r="AF130" i="35"/>
  <c r="AF132" i="35"/>
  <c r="AG374" i="35"/>
  <c r="AG375" i="35"/>
  <c r="AG266" i="35"/>
  <c r="AG376" i="35"/>
  <c r="AG264" i="35"/>
  <c r="AG265" i="35"/>
  <c r="AG267" i="35"/>
  <c r="AF311" i="35"/>
  <c r="AF312" i="35"/>
  <c r="AF315" i="35"/>
  <c r="AF107" i="35"/>
  <c r="AH79" i="32"/>
  <c r="AG119" i="32"/>
  <c r="AL7" i="58"/>
  <c r="AL10" i="58"/>
  <c r="AL36" i="25"/>
  <c r="AY77" i="32"/>
  <c r="Q55" i="24"/>
  <c r="AD8" i="13"/>
  <c r="AD20" i="13"/>
  <c r="AD27" i="13"/>
  <c r="AF79" i="35"/>
  <c r="AG74" i="35"/>
  <c r="AJ66" i="11"/>
  <c r="AJ10" i="13"/>
  <c r="AI355" i="35"/>
  <c r="AI356" i="35"/>
  <c r="AI359" i="35"/>
  <c r="AI215" i="35"/>
  <c r="AF377" i="35"/>
  <c r="AF269" i="35"/>
  <c r="AF381" i="35"/>
  <c r="S17" i="34"/>
  <c r="R238" i="34"/>
  <c r="AK27" i="25"/>
  <c r="AK28" i="25"/>
  <c r="AA35" i="13"/>
  <c r="AC9" i="24"/>
  <c r="AB46" i="12"/>
  <c r="AK19" i="25"/>
  <c r="AE322" i="35"/>
  <c r="AE134" i="35"/>
  <c r="AE326" i="35"/>
  <c r="AE392" i="35"/>
  <c r="AE18" i="24"/>
  <c r="AI236" i="35"/>
  <c r="AH241" i="35"/>
  <c r="AU43" i="34"/>
  <c r="AU41" i="34"/>
  <c r="AU42" i="34"/>
  <c r="AU44" i="34"/>
  <c r="AV40" i="34"/>
  <c r="AJ102" i="32"/>
  <c r="R40" i="13"/>
  <c r="AJ214" i="35"/>
  <c r="AK209" i="35"/>
  <c r="AH276" i="35"/>
  <c r="AH23" i="35"/>
  <c r="AH277" i="35"/>
  <c r="AH21" i="35"/>
  <c r="AH22" i="35"/>
  <c r="AH24" i="35"/>
  <c r="AH275" i="35"/>
  <c r="AB45" i="12"/>
  <c r="S234" i="34"/>
  <c r="S19" i="24"/>
  <c r="S11" i="24"/>
  <c r="S20" i="34"/>
  <c r="S237" i="34"/>
  <c r="R51" i="12"/>
  <c r="AF378" i="35"/>
  <c r="AM36" i="25"/>
  <c r="AK15" i="11"/>
  <c r="AK67" i="11"/>
  <c r="AC46" i="12"/>
  <c r="AC45" i="12"/>
  <c r="AD9" i="24"/>
  <c r="AG278" i="35"/>
  <c r="AG279" i="35"/>
  <c r="AG282" i="35"/>
  <c r="AG26" i="35"/>
  <c r="AH288" i="35"/>
  <c r="AH287" i="35"/>
  <c r="AH50" i="35"/>
  <c r="AH48" i="35"/>
  <c r="AH49" i="35"/>
  <c r="AH51" i="35"/>
  <c r="AH286" i="35"/>
  <c r="AI13" i="17"/>
  <c r="AL19" i="25"/>
  <c r="AL17" i="25"/>
  <c r="AL18" i="25"/>
  <c r="AM22" i="25"/>
  <c r="AM40" i="25"/>
  <c r="AM17" i="24"/>
  <c r="AF300" i="35"/>
  <c r="AF301" i="35"/>
  <c r="AF304" i="35"/>
  <c r="AF80" i="35"/>
  <c r="AG106" i="35"/>
  <c r="AH101" i="35"/>
  <c r="P58" i="11"/>
  <c r="P57" i="11"/>
  <c r="P5" i="11"/>
  <c r="P53" i="11"/>
  <c r="AG289" i="35"/>
  <c r="AG290" i="35"/>
  <c r="AG293" i="35"/>
  <c r="AG53" i="35"/>
  <c r="AE388" i="35"/>
  <c r="AE389" i="35"/>
  <c r="AE323" i="35"/>
  <c r="AK29" i="25"/>
  <c r="AH103" i="32"/>
  <c r="AH95" i="32"/>
  <c r="AH148" i="32"/>
  <c r="AD9" i="36"/>
  <c r="AH263" i="35"/>
  <c r="AG268" i="35"/>
  <c r="AF133" i="35"/>
  <c r="AG128" i="35"/>
  <c r="AE12" i="58"/>
  <c r="AH341" i="35"/>
  <c r="AH343" i="35"/>
  <c r="AH185" i="35"/>
  <c r="AH183" i="35"/>
  <c r="AH184" i="35"/>
  <c r="AH186" i="35"/>
  <c r="AH342" i="35"/>
  <c r="Q76" i="11"/>
  <c r="R240" i="34"/>
  <c r="AE17" i="13"/>
  <c r="AE8" i="13"/>
  <c r="AE20" i="13"/>
  <c r="AE27" i="13"/>
  <c r="AG298" i="35"/>
  <c r="AG77" i="35"/>
  <c r="AG75" i="35"/>
  <c r="AG76" i="35"/>
  <c r="AG78" i="35"/>
  <c r="AG299" i="35"/>
  <c r="AG297" i="35"/>
  <c r="AY101" i="32"/>
  <c r="AF385" i="35"/>
  <c r="AG160" i="35"/>
  <c r="AH155" i="35"/>
  <c r="AG344" i="35"/>
  <c r="AG345" i="35"/>
  <c r="AG348" i="35"/>
  <c r="AG188" i="35"/>
  <c r="AI182" i="35"/>
  <c r="AH187" i="35"/>
  <c r="AI47" i="35"/>
  <c r="AH52" i="35"/>
  <c r="AG79" i="35"/>
  <c r="AH74" i="35"/>
  <c r="AE13" i="58"/>
  <c r="AF12" i="58"/>
  <c r="AH25" i="35"/>
  <c r="AI20" i="35"/>
  <c r="AG333" i="35"/>
  <c r="AG334" i="35"/>
  <c r="AG337" i="35"/>
  <c r="AG161" i="35"/>
  <c r="AG131" i="35"/>
  <c r="AG129" i="35"/>
  <c r="AG130" i="35"/>
  <c r="AG132" i="35"/>
  <c r="AG319" i="35"/>
  <c r="AG320" i="35"/>
  <c r="AG386" i="35"/>
  <c r="AG321" i="35"/>
  <c r="AG387" i="35"/>
  <c r="AF19" i="11"/>
  <c r="AF17" i="11"/>
  <c r="AL27" i="25"/>
  <c r="AL28" i="25"/>
  <c r="AH309" i="35"/>
  <c r="AH104" i="35"/>
  <c r="AH102" i="35"/>
  <c r="AH103" i="35"/>
  <c r="AH105" i="35"/>
  <c r="AH308" i="35"/>
  <c r="AH310" i="35"/>
  <c r="AC35" i="13"/>
  <c r="AL15" i="11"/>
  <c r="AL14" i="11"/>
  <c r="AL67" i="11"/>
  <c r="R34" i="13"/>
  <c r="R49" i="12"/>
  <c r="R54" i="12"/>
  <c r="AB35" i="13"/>
  <c r="AK352" i="35"/>
  <c r="AK353" i="35"/>
  <c r="AK354" i="35"/>
  <c r="AK212" i="35"/>
  <c r="AK210" i="35"/>
  <c r="AK211" i="35"/>
  <c r="AK213" i="35"/>
  <c r="AH158" i="35"/>
  <c r="AH156" i="35"/>
  <c r="AH157" i="35"/>
  <c r="AH159" i="35"/>
  <c r="AH331" i="35"/>
  <c r="AH330" i="35"/>
  <c r="AH332" i="35"/>
  <c r="AH375" i="35"/>
  <c r="AH374" i="35"/>
  <c r="AH266" i="35"/>
  <c r="AH376" i="35"/>
  <c r="AH264" i="35"/>
  <c r="AH265" i="35"/>
  <c r="AH267" i="35"/>
  <c r="AV43" i="34"/>
  <c r="AV41" i="34"/>
  <c r="AV42" i="34"/>
  <c r="AV44" i="34"/>
  <c r="AW40" i="34"/>
  <c r="AZ77" i="32"/>
  <c r="AF322" i="35"/>
  <c r="AF326" i="35"/>
  <c r="AF392" i="35"/>
  <c r="AF18" i="24"/>
  <c r="AF134" i="35"/>
  <c r="AG311" i="35"/>
  <c r="AG312" i="35"/>
  <c r="AG107" i="35"/>
  <c r="AG315" i="35"/>
  <c r="AM7" i="58"/>
  <c r="AM10" i="58"/>
  <c r="S18" i="34"/>
  <c r="AJ355" i="35"/>
  <c r="AJ356" i="35"/>
  <c r="AJ215" i="35"/>
  <c r="AJ359" i="35"/>
  <c r="AK78" i="32"/>
  <c r="AH366" i="35"/>
  <c r="AH367" i="35"/>
  <c r="AH242" i="35"/>
  <c r="AH370" i="35"/>
  <c r="Q75" i="11"/>
  <c r="Q30" i="13"/>
  <c r="Q139" i="27"/>
  <c r="P91" i="11"/>
  <c r="AK14" i="11"/>
  <c r="D15" i="15"/>
  <c r="D14" i="15"/>
  <c r="R7" i="24"/>
  <c r="AG377" i="35"/>
  <c r="AG269" i="35"/>
  <c r="AG381" i="35"/>
  <c r="AI79" i="32"/>
  <c r="AH119" i="32"/>
  <c r="P95" i="11"/>
  <c r="AM17" i="25"/>
  <c r="AM18" i="25"/>
  <c r="AN22" i="25"/>
  <c r="AN40" i="25"/>
  <c r="AN17" i="24"/>
  <c r="AM19" i="25"/>
  <c r="AK66" i="11"/>
  <c r="D63" i="15"/>
  <c r="D62" i="15"/>
  <c r="AK10" i="13"/>
  <c r="AI364" i="35"/>
  <c r="AI237" i="35"/>
  <c r="AI238" i="35"/>
  <c r="AI240" i="35"/>
  <c r="AI365" i="35"/>
  <c r="AI363" i="35"/>
  <c r="AI239" i="35"/>
  <c r="AW43" i="34"/>
  <c r="AW41" i="34"/>
  <c r="AW42" i="34"/>
  <c r="AW44" i="34"/>
  <c r="AX40" i="34"/>
  <c r="AI155" i="35"/>
  <c r="AH160" i="35"/>
  <c r="AG133" i="35"/>
  <c r="AH128" i="35"/>
  <c r="AG378" i="35"/>
  <c r="AI263" i="35"/>
  <c r="AH268" i="35"/>
  <c r="AH289" i="35"/>
  <c r="AH290" i="35"/>
  <c r="AH293" i="35"/>
  <c r="AH53" i="35"/>
  <c r="D10" i="18"/>
  <c r="D8" i="18"/>
  <c r="D20" i="18"/>
  <c r="D27" i="18"/>
  <c r="AN17" i="25"/>
  <c r="AN18" i="25"/>
  <c r="AO22" i="25"/>
  <c r="AO40" i="25"/>
  <c r="AO17" i="24"/>
  <c r="AI103" i="32"/>
  <c r="AI95" i="32"/>
  <c r="AI148" i="32"/>
  <c r="AE9" i="36"/>
  <c r="Q29" i="13"/>
  <c r="Q46" i="13"/>
  <c r="Q50" i="13"/>
  <c r="Q51" i="13"/>
  <c r="AF323" i="35"/>
  <c r="AF388" i="35"/>
  <c r="AF389" i="35"/>
  <c r="AN36" i="25"/>
  <c r="AI101" i="35"/>
  <c r="AH106" i="35"/>
  <c r="AI23" i="35"/>
  <c r="AI275" i="35"/>
  <c r="AI277" i="35"/>
  <c r="AI21" i="35"/>
  <c r="AI22" i="35"/>
  <c r="AI24" i="35"/>
  <c r="AI276" i="35"/>
  <c r="AI50" i="35"/>
  <c r="AI48" i="35"/>
  <c r="AI49" i="35"/>
  <c r="AI51" i="35"/>
  <c r="AI287" i="35"/>
  <c r="AI286" i="35"/>
  <c r="AI288" i="35"/>
  <c r="S19" i="34"/>
  <c r="S235" i="34"/>
  <c r="AE9" i="24"/>
  <c r="AD46" i="12"/>
  <c r="AN7" i="58"/>
  <c r="AN10" i="58"/>
  <c r="AL209" i="35"/>
  <c r="AK214" i="35"/>
  <c r="AL66" i="11"/>
  <c r="AL10" i="13"/>
  <c r="AL29" i="25"/>
  <c r="AG385" i="35"/>
  <c r="AH278" i="35"/>
  <c r="AH279" i="35"/>
  <c r="AH26" i="35"/>
  <c r="AH282" i="35"/>
  <c r="AH75" i="35"/>
  <c r="AH76" i="35"/>
  <c r="AH78" i="35"/>
  <c r="AH77" i="35"/>
  <c r="AH297" i="35"/>
  <c r="AH299" i="35"/>
  <c r="AH298" i="35"/>
  <c r="AH344" i="35"/>
  <c r="AH345" i="35"/>
  <c r="AH188" i="35"/>
  <c r="AH348" i="35"/>
  <c r="AJ13" i="17"/>
  <c r="AI241" i="35"/>
  <c r="AJ236" i="35"/>
  <c r="V15" i="17"/>
  <c r="V20" i="17"/>
  <c r="V23" i="17"/>
  <c r="W22" i="17"/>
  <c r="R3" i="24"/>
  <c r="AK102" i="32"/>
  <c r="AZ101" i="32"/>
  <c r="R10" i="36"/>
  <c r="R58" i="12"/>
  <c r="R89" i="11"/>
  <c r="AF17" i="13"/>
  <c r="AF8" i="13"/>
  <c r="AF20" i="13"/>
  <c r="AF27" i="13"/>
  <c r="AG300" i="35"/>
  <c r="AG301" i="35"/>
  <c r="AG80" i="35"/>
  <c r="AG304" i="35"/>
  <c r="AI341" i="35"/>
  <c r="AI343" i="35"/>
  <c r="AI185" i="35"/>
  <c r="AI183" i="35"/>
  <c r="AI184" i="35"/>
  <c r="AI186" i="35"/>
  <c r="AI342" i="35"/>
  <c r="AI52" i="35"/>
  <c r="AJ47" i="35"/>
  <c r="AI187" i="35"/>
  <c r="AJ182" i="35"/>
  <c r="AM67" i="11"/>
  <c r="AO36" i="25"/>
  <c r="AM15" i="11"/>
  <c r="AM14" i="11"/>
  <c r="AH377" i="35"/>
  <c r="AH381" i="35"/>
  <c r="AH269" i="35"/>
  <c r="AK355" i="35"/>
  <c r="AK356" i="35"/>
  <c r="AK215" i="35"/>
  <c r="AK359" i="35"/>
  <c r="AI25" i="35"/>
  <c r="AJ20" i="35"/>
  <c r="AI264" i="35"/>
  <c r="AI265" i="35"/>
  <c r="AI267" i="35"/>
  <c r="AI376" i="35"/>
  <c r="AI266" i="35"/>
  <c r="AI375" i="35"/>
  <c r="AI374" i="35"/>
  <c r="AH129" i="35"/>
  <c r="AH130" i="35"/>
  <c r="AH132" i="35"/>
  <c r="AH321" i="35"/>
  <c r="AH387" i="35"/>
  <c r="AG19" i="11"/>
  <c r="AG17" i="11"/>
  <c r="AH131" i="35"/>
  <c r="AH320" i="35"/>
  <c r="AH386" i="35"/>
  <c r="AH319" i="35"/>
  <c r="AH79" i="35"/>
  <c r="AI74" i="35"/>
  <c r="AM27" i="25"/>
  <c r="AM28" i="25"/>
  <c r="AL353" i="35"/>
  <c r="AL352" i="35"/>
  <c r="AL354" i="35"/>
  <c r="AL212" i="35"/>
  <c r="AL210" i="35"/>
  <c r="AL211" i="35"/>
  <c r="AL213" i="35"/>
  <c r="AH311" i="35"/>
  <c r="AH312" i="35"/>
  <c r="AH107" i="35"/>
  <c r="AH315" i="35"/>
  <c r="AJ79" i="32"/>
  <c r="AI119" i="32"/>
  <c r="AG322" i="35"/>
  <c r="AG134" i="35"/>
  <c r="AG326" i="35"/>
  <c r="AG392" i="35"/>
  <c r="AG18" i="24"/>
  <c r="AX43" i="34"/>
  <c r="AX41" i="34"/>
  <c r="AX42" i="34"/>
  <c r="AX44" i="34"/>
  <c r="AI366" i="35"/>
  <c r="AI367" i="35"/>
  <c r="AI370" i="35"/>
  <c r="AI242" i="35"/>
  <c r="AD45" i="12"/>
  <c r="AO7" i="58"/>
  <c r="AO10" i="58"/>
  <c r="AI331" i="35"/>
  <c r="AI332" i="35"/>
  <c r="AI330" i="35"/>
  <c r="AI158" i="35"/>
  <c r="AI156" i="35"/>
  <c r="AI157" i="35"/>
  <c r="AI159" i="35"/>
  <c r="AL78" i="32"/>
  <c r="R81" i="11"/>
  <c r="S88" i="11"/>
  <c r="BA77" i="32"/>
  <c r="R26" i="24"/>
  <c r="R31" i="24"/>
  <c r="R27" i="24"/>
  <c r="AJ363" i="35"/>
  <c r="AJ364" i="35"/>
  <c r="AJ365" i="35"/>
  <c r="AJ239" i="35"/>
  <c r="AJ237" i="35"/>
  <c r="AJ238" i="35"/>
  <c r="AJ240" i="35"/>
  <c r="S21" i="34"/>
  <c r="S236" i="34"/>
  <c r="AI104" i="35"/>
  <c r="AI102" i="35"/>
  <c r="AI103" i="35"/>
  <c r="AI105" i="35"/>
  <c r="AI310" i="35"/>
  <c r="AI309" i="35"/>
  <c r="AI308" i="35"/>
  <c r="AN19" i="25"/>
  <c r="AH333" i="35"/>
  <c r="AH334" i="35"/>
  <c r="AH337" i="35"/>
  <c r="AH161" i="35"/>
  <c r="AL214" i="35"/>
  <c r="AM209" i="35"/>
  <c r="AI160" i="35"/>
  <c r="AJ155" i="35"/>
  <c r="AK236" i="35"/>
  <c r="AJ241" i="35"/>
  <c r="AJ101" i="35"/>
  <c r="AI106" i="35"/>
  <c r="T17" i="34"/>
  <c r="S238" i="34"/>
  <c r="AG388" i="35"/>
  <c r="AG389" i="35"/>
  <c r="AG323" i="35"/>
  <c r="AI268" i="35"/>
  <c r="AJ263" i="35"/>
  <c r="AJ341" i="35"/>
  <c r="AJ185" i="35"/>
  <c r="AJ342" i="35"/>
  <c r="AJ343" i="35"/>
  <c r="AJ183" i="35"/>
  <c r="AJ184" i="35"/>
  <c r="AJ186" i="35"/>
  <c r="BA101" i="32"/>
  <c r="BF77" i="32"/>
  <c r="AI299" i="35"/>
  <c r="AI297" i="35"/>
  <c r="AI77" i="35"/>
  <c r="AI75" i="35"/>
  <c r="AI76" i="35"/>
  <c r="AI78" i="35"/>
  <c r="AI298" i="35"/>
  <c r="AH133" i="35"/>
  <c r="AI128" i="35"/>
  <c r="AM66" i="11"/>
  <c r="AM10" i="13"/>
  <c r="AI344" i="35"/>
  <c r="AI345" i="35"/>
  <c r="AI348" i="35"/>
  <c r="AI188" i="35"/>
  <c r="AG17" i="13"/>
  <c r="AG8" i="13"/>
  <c r="AG20" i="13"/>
  <c r="AG27" i="13"/>
  <c r="AN15" i="11"/>
  <c r="AN14" i="11"/>
  <c r="AN67" i="11"/>
  <c r="AO17" i="25"/>
  <c r="AO18" i="25"/>
  <c r="AP22" i="25"/>
  <c r="AP40" i="25"/>
  <c r="AP17" i="24"/>
  <c r="AL102" i="32"/>
  <c r="AD35" i="13"/>
  <c r="AK13" i="17"/>
  <c r="AJ103" i="32"/>
  <c r="AJ95" i="32"/>
  <c r="AJ148" i="32"/>
  <c r="AF9" i="36"/>
  <c r="AH300" i="35"/>
  <c r="AH301" i="35"/>
  <c r="AH304" i="35"/>
  <c r="AH80" i="35"/>
  <c r="AJ277" i="35"/>
  <c r="AJ275" i="35"/>
  <c r="AJ276" i="35"/>
  <c r="AJ23" i="35"/>
  <c r="AJ21" i="35"/>
  <c r="AJ22" i="35"/>
  <c r="AJ24" i="35"/>
  <c r="AH378" i="35"/>
  <c r="AJ286" i="35"/>
  <c r="AJ288" i="35"/>
  <c r="AJ48" i="35"/>
  <c r="AJ49" i="35"/>
  <c r="AJ51" i="35"/>
  <c r="AJ287" i="35"/>
  <c r="AJ50" i="35"/>
  <c r="R33" i="24"/>
  <c r="R29" i="24"/>
  <c r="S44" i="13"/>
  <c r="AM29" i="25"/>
  <c r="AH385" i="35"/>
  <c r="AI278" i="35"/>
  <c r="AI279" i="35"/>
  <c r="AI282" i="35"/>
  <c r="AI26" i="35"/>
  <c r="AI289" i="35"/>
  <c r="AI290" i="35"/>
  <c r="AI293" i="35"/>
  <c r="AI53" i="35"/>
  <c r="AI79" i="35"/>
  <c r="AJ74" i="35"/>
  <c r="Q5" i="11"/>
  <c r="Q53" i="11"/>
  <c r="Q58" i="11"/>
  <c r="Q57" i="11"/>
  <c r="AM78" i="32"/>
  <c r="AI311" i="35"/>
  <c r="AI312" i="35"/>
  <c r="AI315" i="35"/>
  <c r="AI107" i="35"/>
  <c r="AJ52" i="35"/>
  <c r="AK47" i="35"/>
  <c r="AP7" i="58"/>
  <c r="AP10" i="58"/>
  <c r="AH322" i="35"/>
  <c r="AH134" i="35"/>
  <c r="AH326" i="35"/>
  <c r="AH392" i="35"/>
  <c r="AH18" i="24"/>
  <c r="AI377" i="35"/>
  <c r="AI269" i="35"/>
  <c r="AI381" i="35"/>
  <c r="AJ104" i="35"/>
  <c r="AJ310" i="35"/>
  <c r="AJ309" i="35"/>
  <c r="AJ308" i="35"/>
  <c r="AJ102" i="35"/>
  <c r="AJ103" i="35"/>
  <c r="AJ105" i="35"/>
  <c r="AK79" i="32"/>
  <c r="AJ119" i="32"/>
  <c r="AO19" i="25"/>
  <c r="R76" i="11"/>
  <c r="S240" i="34"/>
  <c r="AJ366" i="35"/>
  <c r="AJ367" i="35"/>
  <c r="AJ370" i="35"/>
  <c r="AJ242" i="35"/>
  <c r="AM352" i="35"/>
  <c r="AM354" i="35"/>
  <c r="AM353" i="35"/>
  <c r="AM212" i="35"/>
  <c r="AM210" i="35"/>
  <c r="AM211" i="35"/>
  <c r="AM213" i="35"/>
  <c r="AJ25" i="35"/>
  <c r="AK20" i="35"/>
  <c r="AN66" i="11"/>
  <c r="AN10" i="13"/>
  <c r="AI129" i="35"/>
  <c r="AI130" i="35"/>
  <c r="AI132" i="35"/>
  <c r="AI319" i="35"/>
  <c r="AI321" i="35"/>
  <c r="AI387" i="35"/>
  <c r="AH19" i="11"/>
  <c r="AH17" i="11"/>
  <c r="AI320" i="35"/>
  <c r="AI386" i="35"/>
  <c r="AI131" i="35"/>
  <c r="AJ376" i="35"/>
  <c r="AJ264" i="35"/>
  <c r="AJ265" i="35"/>
  <c r="AJ267" i="35"/>
  <c r="AJ374" i="35"/>
  <c r="AJ266" i="35"/>
  <c r="AJ375" i="35"/>
  <c r="AJ332" i="35"/>
  <c r="AJ330" i="35"/>
  <c r="AJ331" i="35"/>
  <c r="AJ158" i="35"/>
  <c r="AJ156" i="35"/>
  <c r="AJ157" i="35"/>
  <c r="AJ159" i="35"/>
  <c r="AK182" i="35"/>
  <c r="AJ187" i="35"/>
  <c r="AI333" i="35"/>
  <c r="AI334" i="35"/>
  <c r="AI337" i="35"/>
  <c r="AI161" i="35"/>
  <c r="AN27" i="25"/>
  <c r="AN28" i="25"/>
  <c r="S40" i="13"/>
  <c r="AP36" i="25"/>
  <c r="BF101" i="32"/>
  <c r="T234" i="34"/>
  <c r="T19" i="24"/>
  <c r="T11" i="24"/>
  <c r="T20" i="34"/>
  <c r="T237" i="34"/>
  <c r="S51" i="12"/>
  <c r="T18" i="34"/>
  <c r="AK239" i="35"/>
  <c r="AK365" i="35"/>
  <c r="AK364" i="35"/>
  <c r="AK363" i="35"/>
  <c r="AK237" i="35"/>
  <c r="AK238" i="35"/>
  <c r="AK240" i="35"/>
  <c r="AL355" i="35"/>
  <c r="AL356" i="35"/>
  <c r="AL359" i="35"/>
  <c r="AL215" i="35"/>
  <c r="AN209" i="35"/>
  <c r="AM214" i="35"/>
  <c r="AJ289" i="35"/>
  <c r="AJ290" i="35"/>
  <c r="AJ53" i="35"/>
  <c r="AJ293" i="35"/>
  <c r="S34" i="13"/>
  <c r="S49" i="12"/>
  <c r="S54" i="12"/>
  <c r="AK277" i="35"/>
  <c r="AK21" i="35"/>
  <c r="AK22" i="35"/>
  <c r="AK24" i="35"/>
  <c r="AK276" i="35"/>
  <c r="AK23" i="35"/>
  <c r="AK275" i="35"/>
  <c r="AJ106" i="35"/>
  <c r="AK101" i="35"/>
  <c r="AI378" i="35"/>
  <c r="AH388" i="35"/>
  <c r="AH389" i="35"/>
  <c r="AH323" i="35"/>
  <c r="Q95" i="11"/>
  <c r="AO67" i="11"/>
  <c r="AO15" i="11"/>
  <c r="AO14" i="11"/>
  <c r="AJ344" i="35"/>
  <c r="AJ345" i="35"/>
  <c r="AJ348" i="35"/>
  <c r="AJ188" i="35"/>
  <c r="AK155" i="35"/>
  <c r="AJ160" i="35"/>
  <c r="AH17" i="13"/>
  <c r="AH8" i="13"/>
  <c r="AH20" i="13"/>
  <c r="AH27" i="13"/>
  <c r="AJ278" i="35"/>
  <c r="AJ279" i="35"/>
  <c r="AJ26" i="35"/>
  <c r="AJ282" i="35"/>
  <c r="R30" i="13"/>
  <c r="R75" i="11"/>
  <c r="AJ299" i="35"/>
  <c r="AJ297" i="35"/>
  <c r="AJ298" i="35"/>
  <c r="AJ77" i="35"/>
  <c r="AJ75" i="35"/>
  <c r="AJ76" i="35"/>
  <c r="AJ78" i="35"/>
  <c r="T235" i="34"/>
  <c r="T19" i="34"/>
  <c r="AJ268" i="35"/>
  <c r="AK263" i="35"/>
  <c r="R139" i="27"/>
  <c r="Q91" i="11"/>
  <c r="AL236" i="35"/>
  <c r="AK241" i="35"/>
  <c r="AI133" i="35"/>
  <c r="AJ128" i="35"/>
  <c r="S7" i="24"/>
  <c r="AP19" i="25"/>
  <c r="AP17" i="25"/>
  <c r="AP18" i="25"/>
  <c r="AQ22" i="25"/>
  <c r="AQ40" i="25"/>
  <c r="AQ17" i="24"/>
  <c r="AM102" i="32"/>
  <c r="AN29" i="25"/>
  <c r="AK343" i="35"/>
  <c r="AK342" i="35"/>
  <c r="AK341" i="35"/>
  <c r="AK185" i="35"/>
  <c r="AK183" i="35"/>
  <c r="AK184" i="35"/>
  <c r="AK186" i="35"/>
  <c r="AI385" i="35"/>
  <c r="AK103" i="32"/>
  <c r="AK95" i="32"/>
  <c r="AK148" i="32"/>
  <c r="AG9" i="36"/>
  <c r="AL13" i="17"/>
  <c r="AK48" i="35"/>
  <c r="AK49" i="35"/>
  <c r="AK51" i="35"/>
  <c r="AK287" i="35"/>
  <c r="AK286" i="35"/>
  <c r="AK288" i="35"/>
  <c r="AK50" i="35"/>
  <c r="AI300" i="35"/>
  <c r="AI301" i="35"/>
  <c r="AI80" i="35"/>
  <c r="AI304" i="35"/>
  <c r="AJ79" i="35"/>
  <c r="AK74" i="35"/>
  <c r="AL182" i="35"/>
  <c r="AK187" i="35"/>
  <c r="AL47" i="35"/>
  <c r="AK52" i="35"/>
  <c r="AK375" i="35"/>
  <c r="AK376" i="35"/>
  <c r="AK266" i="35"/>
  <c r="AK264" i="35"/>
  <c r="AK265" i="35"/>
  <c r="AK267" i="35"/>
  <c r="AK374" i="35"/>
  <c r="AJ333" i="35"/>
  <c r="AJ334" i="35"/>
  <c r="AJ161" i="35"/>
  <c r="AJ337" i="35"/>
  <c r="AK25" i="35"/>
  <c r="AL20" i="35"/>
  <c r="AQ7" i="58"/>
  <c r="AQ10" i="58"/>
  <c r="AL363" i="35"/>
  <c r="AL364" i="35"/>
  <c r="AL237" i="35"/>
  <c r="AL238" i="35"/>
  <c r="AL240" i="35"/>
  <c r="AL365" i="35"/>
  <c r="AL239" i="35"/>
  <c r="AJ377" i="35"/>
  <c r="AJ381" i="35"/>
  <c r="AJ269" i="35"/>
  <c r="AK158" i="35"/>
  <c r="AK332" i="35"/>
  <c r="AK331" i="35"/>
  <c r="AK330" i="35"/>
  <c r="AK156" i="35"/>
  <c r="AK157" i="35"/>
  <c r="AK159" i="35"/>
  <c r="AQ36" i="25"/>
  <c r="AK310" i="35"/>
  <c r="AK309" i="35"/>
  <c r="AK104" i="35"/>
  <c r="AK308" i="35"/>
  <c r="AK102" i="35"/>
  <c r="AK103" i="35"/>
  <c r="AK105" i="35"/>
  <c r="W15" i="17"/>
  <c r="W20" i="17"/>
  <c r="W23" i="17"/>
  <c r="X22" i="17"/>
  <c r="S3" i="24"/>
  <c r="AI322" i="35"/>
  <c r="AI134" i="35"/>
  <c r="AI326" i="35"/>
  <c r="AI392" i="35"/>
  <c r="AI18" i="24"/>
  <c r="R29" i="13"/>
  <c r="R46" i="13"/>
  <c r="R50" i="13"/>
  <c r="R51" i="13"/>
  <c r="AO66" i="11"/>
  <c r="AO10" i="13"/>
  <c r="AM355" i="35"/>
  <c r="AM356" i="35"/>
  <c r="AM215" i="35"/>
  <c r="AM359" i="35"/>
  <c r="AL79" i="32"/>
  <c r="AK119" i="32"/>
  <c r="AN78" i="32"/>
  <c r="AK366" i="35"/>
  <c r="AK367" i="35"/>
  <c r="AK370" i="35"/>
  <c r="AK242" i="35"/>
  <c r="AN212" i="35"/>
  <c r="AN210" i="35"/>
  <c r="AN211" i="35"/>
  <c r="AN213" i="35"/>
  <c r="AN354" i="35"/>
  <c r="AN352" i="35"/>
  <c r="AN353" i="35"/>
  <c r="AO27" i="25"/>
  <c r="AO28" i="25"/>
  <c r="AQ17" i="25"/>
  <c r="AQ18" i="25"/>
  <c r="AR22" i="25"/>
  <c r="AR40" i="25"/>
  <c r="AR17" i="24"/>
  <c r="AQ19" i="25"/>
  <c r="AJ319" i="35"/>
  <c r="AJ321" i="35"/>
  <c r="AJ387" i="35"/>
  <c r="AI19" i="11"/>
  <c r="AI17" i="11"/>
  <c r="AJ131" i="35"/>
  <c r="AJ129" i="35"/>
  <c r="AJ130" i="35"/>
  <c r="AJ132" i="35"/>
  <c r="AJ320" i="35"/>
  <c r="AJ386" i="35"/>
  <c r="T236" i="34"/>
  <c r="T21" i="34"/>
  <c r="AJ311" i="35"/>
  <c r="AJ312" i="35"/>
  <c r="AJ107" i="35"/>
  <c r="AJ315" i="35"/>
  <c r="S10" i="36"/>
  <c r="S58" i="12"/>
  <c r="S89" i="11"/>
  <c r="AJ133" i="35"/>
  <c r="AK128" i="35"/>
  <c r="AN214" i="35"/>
  <c r="AO209" i="35"/>
  <c r="AL263" i="35"/>
  <c r="AK268" i="35"/>
  <c r="AJ385" i="35"/>
  <c r="AL103" i="32"/>
  <c r="AL95" i="32"/>
  <c r="AL148" i="32"/>
  <c r="AH9" i="36"/>
  <c r="T238" i="34"/>
  <c r="U17" i="34"/>
  <c r="AK106" i="35"/>
  <c r="AL101" i="35"/>
  <c r="AL185" i="35"/>
  <c r="AL183" i="35"/>
  <c r="AL184" i="35"/>
  <c r="AL186" i="35"/>
  <c r="AL342" i="35"/>
  <c r="AL341" i="35"/>
  <c r="AL343" i="35"/>
  <c r="AR17" i="25"/>
  <c r="AR18" i="25"/>
  <c r="AS22" i="25"/>
  <c r="AS40" i="25"/>
  <c r="AS17" i="24"/>
  <c r="AR19" i="25"/>
  <c r="AN102" i="32"/>
  <c r="S27" i="24"/>
  <c r="S26" i="24"/>
  <c r="S31" i="24"/>
  <c r="AM236" i="35"/>
  <c r="AL241" i="35"/>
  <c r="AK278" i="35"/>
  <c r="AK279" i="35"/>
  <c r="AK26" i="35"/>
  <c r="AK282" i="35"/>
  <c r="AK289" i="35"/>
  <c r="AK290" i="35"/>
  <c r="AK293" i="35"/>
  <c r="AK53" i="35"/>
  <c r="AK77" i="35"/>
  <c r="AK75" i="35"/>
  <c r="AK76" i="35"/>
  <c r="AK78" i="35"/>
  <c r="AK297" i="35"/>
  <c r="AK299" i="35"/>
  <c r="AK298" i="35"/>
  <c r="AK344" i="35"/>
  <c r="AK345" i="35"/>
  <c r="AK188" i="35"/>
  <c r="AK348" i="35"/>
  <c r="AO29" i="25"/>
  <c r="AI388" i="35"/>
  <c r="AI389" i="35"/>
  <c r="AI323" i="35"/>
  <c r="AK160" i="35"/>
  <c r="AL155" i="35"/>
  <c r="AJ378" i="35"/>
  <c r="AL23" i="35"/>
  <c r="AL21" i="35"/>
  <c r="AL22" i="35"/>
  <c r="AL24" i="35"/>
  <c r="AL275" i="35"/>
  <c r="AL277" i="35"/>
  <c r="AL276" i="35"/>
  <c r="S81" i="11"/>
  <c r="T88" i="11"/>
  <c r="AI17" i="13"/>
  <c r="AI8" i="13"/>
  <c r="AI20" i="13"/>
  <c r="AI27" i="13"/>
  <c r="AR7" i="58"/>
  <c r="AM13" i="17"/>
  <c r="AP15" i="11"/>
  <c r="AP14" i="11"/>
  <c r="AP67" i="11"/>
  <c r="AR36" i="25"/>
  <c r="AL288" i="35"/>
  <c r="AL287" i="35"/>
  <c r="AL286" i="35"/>
  <c r="AL50" i="35"/>
  <c r="AL48" i="35"/>
  <c r="AL49" i="35"/>
  <c r="AL51" i="35"/>
  <c r="AJ300" i="35"/>
  <c r="AJ301" i="35"/>
  <c r="AJ304" i="35"/>
  <c r="AJ80" i="35"/>
  <c r="AL25" i="35"/>
  <c r="AM20" i="35"/>
  <c r="AK79" i="35"/>
  <c r="AL74" i="35"/>
  <c r="AL52" i="35"/>
  <c r="AM47" i="35"/>
  <c r="AL187" i="35"/>
  <c r="AM182" i="35"/>
  <c r="AL330" i="35"/>
  <c r="AL332" i="35"/>
  <c r="AL156" i="35"/>
  <c r="AL157" i="35"/>
  <c r="AL159" i="35"/>
  <c r="AL158" i="35"/>
  <c r="AL331" i="35"/>
  <c r="S76" i="11"/>
  <c r="T240" i="34"/>
  <c r="AO352" i="35"/>
  <c r="AO353" i="35"/>
  <c r="AO354" i="35"/>
  <c r="AO212" i="35"/>
  <c r="AO210" i="35"/>
  <c r="AO211" i="35"/>
  <c r="AO213" i="35"/>
  <c r="T44" i="13"/>
  <c r="T40" i="13"/>
  <c r="AP27" i="25"/>
  <c r="AP28" i="25"/>
  <c r="AP29" i="25"/>
  <c r="AL309" i="35"/>
  <c r="AL310" i="35"/>
  <c r="AL308" i="35"/>
  <c r="AL104" i="35"/>
  <c r="AL102" i="35"/>
  <c r="AL103" i="35"/>
  <c r="AL105" i="35"/>
  <c r="AL366" i="35"/>
  <c r="AL367" i="35"/>
  <c r="AL242" i="35"/>
  <c r="AL370" i="35"/>
  <c r="AK311" i="35"/>
  <c r="AK312" i="35"/>
  <c r="AK107" i="35"/>
  <c r="AK315" i="35"/>
  <c r="AK377" i="35"/>
  <c r="AK269" i="35"/>
  <c r="AK381" i="35"/>
  <c r="AK320" i="35"/>
  <c r="AK386" i="35"/>
  <c r="AK131" i="35"/>
  <c r="AK129" i="35"/>
  <c r="AK130" i="35"/>
  <c r="AK132" i="35"/>
  <c r="AK319" i="35"/>
  <c r="AK321" i="35"/>
  <c r="AK387" i="35"/>
  <c r="AJ19" i="11"/>
  <c r="AJ17" i="11"/>
  <c r="AS17" i="25"/>
  <c r="AS18" i="25"/>
  <c r="AT22" i="25"/>
  <c r="AT40" i="25"/>
  <c r="AT17" i="24"/>
  <c r="AS19" i="25"/>
  <c r="AQ67" i="11"/>
  <c r="AS36" i="25"/>
  <c r="AQ15" i="11"/>
  <c r="AQ14" i="11"/>
  <c r="AK333" i="35"/>
  <c r="AK334" i="35"/>
  <c r="AK161" i="35"/>
  <c r="AK337" i="35"/>
  <c r="AS7" i="58"/>
  <c r="AS10" i="58"/>
  <c r="AN355" i="35"/>
  <c r="AN356" i="35"/>
  <c r="AN359" i="35"/>
  <c r="AN215" i="35"/>
  <c r="AP66" i="11"/>
  <c r="AP10" i="13"/>
  <c r="AM237" i="35"/>
  <c r="AM238" i="35"/>
  <c r="AM240" i="35"/>
  <c r="AM364" i="35"/>
  <c r="AM365" i="35"/>
  <c r="AM239" i="35"/>
  <c r="AM363" i="35"/>
  <c r="S29" i="24"/>
  <c r="S33" i="24"/>
  <c r="AO78" i="32"/>
  <c r="U234" i="34"/>
  <c r="U19" i="24"/>
  <c r="U11" i="24"/>
  <c r="U20" i="34"/>
  <c r="U237" i="34"/>
  <c r="T51" i="12"/>
  <c r="AM79" i="32"/>
  <c r="AL119" i="32"/>
  <c r="AL266" i="35"/>
  <c r="AL376" i="35"/>
  <c r="AL374" i="35"/>
  <c r="AL264" i="35"/>
  <c r="AL265" i="35"/>
  <c r="AL267" i="35"/>
  <c r="AL375" i="35"/>
  <c r="AJ322" i="35"/>
  <c r="AJ326" i="35"/>
  <c r="AJ392" i="35"/>
  <c r="AJ18" i="24"/>
  <c r="AJ134" i="35"/>
  <c r="AL106" i="35"/>
  <c r="AM101" i="35"/>
  <c r="AP209" i="35"/>
  <c r="AO214" i="35"/>
  <c r="AK133" i="35"/>
  <c r="AL128" i="35"/>
  <c r="AJ17" i="13"/>
  <c r="AJ8" i="13"/>
  <c r="AJ20" i="13"/>
  <c r="AJ27" i="13"/>
  <c r="AK378" i="35"/>
  <c r="S30" i="13"/>
  <c r="S29" i="13"/>
  <c r="S46" i="13"/>
  <c r="S50" i="13"/>
  <c r="S51" i="13"/>
  <c r="S75" i="11"/>
  <c r="AM341" i="35"/>
  <c r="AM343" i="35"/>
  <c r="AM342" i="35"/>
  <c r="AM185" i="35"/>
  <c r="AM183" i="35"/>
  <c r="AM184" i="35"/>
  <c r="AM186" i="35"/>
  <c r="T49" i="12"/>
  <c r="T54" i="12"/>
  <c r="T34" i="13"/>
  <c r="AM241" i="35"/>
  <c r="AN236" i="35"/>
  <c r="AQ10" i="13"/>
  <c r="AQ66" i="11"/>
  <c r="AL344" i="35"/>
  <c r="AL345" i="35"/>
  <c r="AL188" i="35"/>
  <c r="AL348" i="35"/>
  <c r="AK300" i="35"/>
  <c r="AK301" i="35"/>
  <c r="AK304" i="35"/>
  <c r="AK80" i="35"/>
  <c r="AL268" i="35"/>
  <c r="AM263" i="35"/>
  <c r="AQ27" i="25"/>
  <c r="AQ28" i="25"/>
  <c r="AM286" i="35"/>
  <c r="AM288" i="35"/>
  <c r="AM50" i="35"/>
  <c r="AM287" i="35"/>
  <c r="AM48" i="35"/>
  <c r="AM49" i="35"/>
  <c r="AM51" i="35"/>
  <c r="AM23" i="35"/>
  <c r="AM277" i="35"/>
  <c r="AM276" i="35"/>
  <c r="AM21" i="35"/>
  <c r="AM22" i="35"/>
  <c r="AM24" i="35"/>
  <c r="AM275" i="35"/>
  <c r="AM103" i="32"/>
  <c r="AM95" i="32"/>
  <c r="AM148" i="32"/>
  <c r="AI9" i="36"/>
  <c r="AR15" i="11"/>
  <c r="AR14" i="11"/>
  <c r="AR67" i="11"/>
  <c r="AT36" i="25"/>
  <c r="AT17" i="25"/>
  <c r="AT18" i="25"/>
  <c r="AU22" i="25"/>
  <c r="AU40" i="25"/>
  <c r="AU17" i="24"/>
  <c r="AT19" i="25"/>
  <c r="AL77" i="35"/>
  <c r="AL75" i="35"/>
  <c r="AL76" i="35"/>
  <c r="AL78" i="35"/>
  <c r="AL299" i="35"/>
  <c r="AL297" i="35"/>
  <c r="AL298" i="35"/>
  <c r="AO102" i="32"/>
  <c r="BE78" i="32"/>
  <c r="AT7" i="58"/>
  <c r="AT10" i="58"/>
  <c r="AL160" i="35"/>
  <c r="AM155" i="35"/>
  <c r="AN13" i="17"/>
  <c r="AJ388" i="35"/>
  <c r="AJ389" i="35"/>
  <c r="AJ323" i="35"/>
  <c r="U18" i="34"/>
  <c r="R5" i="11"/>
  <c r="R53" i="11"/>
  <c r="R58" i="11"/>
  <c r="R57" i="11"/>
  <c r="AK385" i="35"/>
  <c r="T7" i="24"/>
  <c r="AL289" i="35"/>
  <c r="AL290" i="35"/>
  <c r="AL293" i="35"/>
  <c r="AL53" i="35"/>
  <c r="AL278" i="35"/>
  <c r="AL279" i="35"/>
  <c r="AL282" i="35"/>
  <c r="AL26" i="35"/>
  <c r="AL79" i="35"/>
  <c r="AM74" i="35"/>
  <c r="AN182" i="35"/>
  <c r="AM187" i="35"/>
  <c r="AM331" i="35"/>
  <c r="AM332" i="35"/>
  <c r="AM330" i="35"/>
  <c r="AM158" i="35"/>
  <c r="AM156" i="35"/>
  <c r="AM157" i="35"/>
  <c r="AM159" i="35"/>
  <c r="AN47" i="35"/>
  <c r="AM52" i="35"/>
  <c r="T58" i="12"/>
  <c r="T89" i="11"/>
  <c r="T10" i="36"/>
  <c r="AO355" i="35"/>
  <c r="AO356" i="35"/>
  <c r="AO359" i="35"/>
  <c r="AO215" i="35"/>
  <c r="U235" i="34"/>
  <c r="U19" i="34"/>
  <c r="AL333" i="35"/>
  <c r="AL334" i="35"/>
  <c r="AL161" i="35"/>
  <c r="AL337" i="35"/>
  <c r="AP78" i="32"/>
  <c r="BE102" i="32"/>
  <c r="AU17" i="25"/>
  <c r="AU18" i="25"/>
  <c r="AV22" i="25"/>
  <c r="AV40" i="25"/>
  <c r="AV17" i="24"/>
  <c r="AM25" i="35"/>
  <c r="AN20" i="35"/>
  <c r="AN364" i="35"/>
  <c r="AN365" i="35"/>
  <c r="AN363" i="35"/>
  <c r="AN239" i="35"/>
  <c r="AN237" i="35"/>
  <c r="AN238" i="35"/>
  <c r="AN240" i="35"/>
  <c r="AP352" i="35"/>
  <c r="AP353" i="35"/>
  <c r="AP212" i="35"/>
  <c r="AP210" i="35"/>
  <c r="AP211" i="35"/>
  <c r="AP213" i="35"/>
  <c r="AP354" i="35"/>
  <c r="AR66" i="11"/>
  <c r="AR10" i="13"/>
  <c r="AL377" i="35"/>
  <c r="AL381" i="35"/>
  <c r="AL269" i="35"/>
  <c r="AU7" i="58"/>
  <c r="AU10" i="58"/>
  <c r="AM366" i="35"/>
  <c r="AM367" i="35"/>
  <c r="AM242" i="35"/>
  <c r="AM370" i="35"/>
  <c r="AL319" i="35"/>
  <c r="AL320" i="35"/>
  <c r="AL386" i="35"/>
  <c r="AL321" i="35"/>
  <c r="AL387" i="35"/>
  <c r="AK19" i="11"/>
  <c r="AL131" i="35"/>
  <c r="AL129" i="35"/>
  <c r="AL130" i="35"/>
  <c r="AL132" i="35"/>
  <c r="AM309" i="35"/>
  <c r="AM104" i="35"/>
  <c r="AM310" i="35"/>
  <c r="AM308" i="35"/>
  <c r="AM102" i="35"/>
  <c r="AM103" i="35"/>
  <c r="AM105" i="35"/>
  <c r="X15" i="17"/>
  <c r="X20" i="17"/>
  <c r="X23" i="17"/>
  <c r="Y22" i="17"/>
  <c r="T3" i="24"/>
  <c r="S139" i="27"/>
  <c r="R91" i="11"/>
  <c r="R95" i="11"/>
  <c r="AS67" i="11"/>
  <c r="AU36" i="25"/>
  <c r="AS15" i="11"/>
  <c r="AS14" i="11"/>
  <c r="AN79" i="32"/>
  <c r="AM119" i="32"/>
  <c r="AQ29" i="25"/>
  <c r="AM376" i="35"/>
  <c r="AM264" i="35"/>
  <c r="AM265" i="35"/>
  <c r="AM267" i="35"/>
  <c r="AM374" i="35"/>
  <c r="AM266" i="35"/>
  <c r="AM375" i="35"/>
  <c r="AK322" i="35"/>
  <c r="AK326" i="35"/>
  <c r="AK392" i="35"/>
  <c r="AK18" i="24"/>
  <c r="AK134" i="35"/>
  <c r="AL311" i="35"/>
  <c r="AL312" i="35"/>
  <c r="AL315" i="35"/>
  <c r="AL107" i="35"/>
  <c r="AP214" i="35"/>
  <c r="AQ209" i="35"/>
  <c r="AM160" i="35"/>
  <c r="AN155" i="35"/>
  <c r="AL133" i="35"/>
  <c r="AM128" i="35"/>
  <c r="AN241" i="35"/>
  <c r="AO236" i="35"/>
  <c r="AM268" i="35"/>
  <c r="AN263" i="35"/>
  <c r="AM344" i="35"/>
  <c r="AM345" i="35"/>
  <c r="AM188" i="35"/>
  <c r="AM348" i="35"/>
  <c r="AK323" i="35"/>
  <c r="AK388" i="35"/>
  <c r="AK389" i="35"/>
  <c r="AN21" i="35"/>
  <c r="AN22" i="35"/>
  <c r="AN24" i="35"/>
  <c r="AN277" i="35"/>
  <c r="AN276" i="35"/>
  <c r="AN275" i="35"/>
  <c r="AN23" i="35"/>
  <c r="AN183" i="35"/>
  <c r="AN184" i="35"/>
  <c r="AN186" i="35"/>
  <c r="AN342" i="35"/>
  <c r="AN185" i="35"/>
  <c r="AN343" i="35"/>
  <c r="AN341" i="35"/>
  <c r="AO13" i="17"/>
  <c r="T26" i="24"/>
  <c r="T31" i="24"/>
  <c r="T27" i="24"/>
  <c r="AL378" i="35"/>
  <c r="AN288" i="35"/>
  <c r="AN287" i="35"/>
  <c r="AN286" i="35"/>
  <c r="AN50" i="35"/>
  <c r="AN48" i="35"/>
  <c r="AN49" i="35"/>
  <c r="AN51" i="35"/>
  <c r="AR27" i="25"/>
  <c r="AR28" i="25"/>
  <c r="AT15" i="11"/>
  <c r="AT14" i="11"/>
  <c r="AT67" i="11"/>
  <c r="AV36" i="25"/>
  <c r="AM278" i="35"/>
  <c r="AM279" i="35"/>
  <c r="AM282" i="35"/>
  <c r="AM26" i="35"/>
  <c r="T81" i="11"/>
  <c r="U88" i="11"/>
  <c r="AM77" i="35"/>
  <c r="AM298" i="35"/>
  <c r="AM299" i="35"/>
  <c r="AM297" i="35"/>
  <c r="AM75" i="35"/>
  <c r="AM76" i="35"/>
  <c r="AM78" i="35"/>
  <c r="AN103" i="32"/>
  <c r="AN95" i="32"/>
  <c r="AN148" i="32"/>
  <c r="AJ9" i="36"/>
  <c r="AV7" i="58"/>
  <c r="AV10" i="58"/>
  <c r="AS66" i="11"/>
  <c r="AS10" i="13"/>
  <c r="AM106" i="35"/>
  <c r="AN101" i="35"/>
  <c r="AK17" i="11"/>
  <c r="D19" i="15"/>
  <c r="D17" i="15"/>
  <c r="AL385" i="35"/>
  <c r="AU19" i="25"/>
  <c r="AP102" i="32"/>
  <c r="U21" i="34"/>
  <c r="U236" i="34"/>
  <c r="AM289" i="35"/>
  <c r="AM290" i="35"/>
  <c r="AM293" i="35"/>
  <c r="AM53" i="35"/>
  <c r="AL300" i="35"/>
  <c r="AL301" i="35"/>
  <c r="AL80" i="35"/>
  <c r="AL304" i="35"/>
  <c r="AN52" i="35"/>
  <c r="AO47" i="35"/>
  <c r="AN25" i="35"/>
  <c r="AO20" i="35"/>
  <c r="AN332" i="35"/>
  <c r="AN158" i="35"/>
  <c r="AN156" i="35"/>
  <c r="AN157" i="35"/>
  <c r="AN159" i="35"/>
  <c r="AN331" i="35"/>
  <c r="AN330" i="35"/>
  <c r="AQ78" i="32"/>
  <c r="AK17" i="13"/>
  <c r="AM79" i="35"/>
  <c r="AN74" i="35"/>
  <c r="AN187" i="35"/>
  <c r="AO182" i="35"/>
  <c r="AN366" i="35"/>
  <c r="AN367" i="35"/>
  <c r="AN242" i="35"/>
  <c r="AN370" i="35"/>
  <c r="AM333" i="35"/>
  <c r="AM334" i="35"/>
  <c r="AM161" i="35"/>
  <c r="AM337" i="35"/>
  <c r="AO79" i="32"/>
  <c r="AN119" i="32"/>
  <c r="U44" i="13"/>
  <c r="U40" i="13"/>
  <c r="AO239" i="35"/>
  <c r="AO364" i="35"/>
  <c r="AO363" i="35"/>
  <c r="AO237" i="35"/>
  <c r="AO238" i="35"/>
  <c r="AO240" i="35"/>
  <c r="AO365" i="35"/>
  <c r="U238" i="34"/>
  <c r="V17" i="34"/>
  <c r="AV19" i="25"/>
  <c r="AV17" i="25"/>
  <c r="AV18" i="25"/>
  <c r="AW22" i="25"/>
  <c r="AW40" i="25"/>
  <c r="AW17" i="24"/>
  <c r="AN104" i="35"/>
  <c r="AN308" i="35"/>
  <c r="AN310" i="35"/>
  <c r="AN309" i="35"/>
  <c r="AN102" i="35"/>
  <c r="AN103" i="35"/>
  <c r="AN105" i="35"/>
  <c r="AR29" i="25"/>
  <c r="T33" i="24"/>
  <c r="T29" i="24"/>
  <c r="AN375" i="35"/>
  <c r="AN264" i="35"/>
  <c r="AN265" i="35"/>
  <c r="AN267" i="35"/>
  <c r="AN374" i="35"/>
  <c r="AN376" i="35"/>
  <c r="AN266" i="35"/>
  <c r="AM131" i="35"/>
  <c r="AM129" i="35"/>
  <c r="AM130" i="35"/>
  <c r="AM132" i="35"/>
  <c r="AM319" i="35"/>
  <c r="AM320" i="35"/>
  <c r="AM386" i="35"/>
  <c r="AM321" i="35"/>
  <c r="AM387" i="35"/>
  <c r="AL19" i="11"/>
  <c r="AL17" i="11"/>
  <c r="AL17" i="13"/>
  <c r="AQ352" i="35"/>
  <c r="AQ353" i="35"/>
  <c r="AQ354" i="35"/>
  <c r="AQ212" i="35"/>
  <c r="AQ210" i="35"/>
  <c r="AQ211" i="35"/>
  <c r="AQ213" i="35"/>
  <c r="AT10" i="13"/>
  <c r="AT66" i="11"/>
  <c r="AM311" i="35"/>
  <c r="AM312" i="35"/>
  <c r="AM107" i="35"/>
  <c r="AM315" i="35"/>
  <c r="AU67" i="11"/>
  <c r="AW36" i="25"/>
  <c r="AU15" i="11"/>
  <c r="AU14" i="11"/>
  <c r="T55" i="24"/>
  <c r="T56" i="24"/>
  <c r="AM377" i="35"/>
  <c r="AM269" i="35"/>
  <c r="AM381" i="35"/>
  <c r="AL322" i="35"/>
  <c r="AL326" i="35"/>
  <c r="AL392" i="35"/>
  <c r="AL18" i="24"/>
  <c r="AL134" i="35"/>
  <c r="AP355" i="35"/>
  <c r="AP356" i="35"/>
  <c r="AP215" i="35"/>
  <c r="AP359" i="35"/>
  <c r="AM133" i="35"/>
  <c r="AN128" i="35"/>
  <c r="AL8" i="13"/>
  <c r="AL20" i="13"/>
  <c r="AL27" i="13"/>
  <c r="AR209" i="35"/>
  <c r="AQ214" i="35"/>
  <c r="S5" i="11"/>
  <c r="S53" i="11"/>
  <c r="S58" i="11"/>
  <c r="S57" i="11"/>
  <c r="T76" i="11"/>
  <c r="U240" i="34"/>
  <c r="AQ102" i="32"/>
  <c r="AO23" i="35"/>
  <c r="AO21" i="35"/>
  <c r="AO22" i="35"/>
  <c r="AO24" i="35"/>
  <c r="AO277" i="35"/>
  <c r="AO275" i="35"/>
  <c r="AO276" i="35"/>
  <c r="AU10" i="13"/>
  <c r="AU66" i="11"/>
  <c r="AM385" i="35"/>
  <c r="T60" i="24"/>
  <c r="T61" i="24"/>
  <c r="AO101" i="35"/>
  <c r="AN106" i="35"/>
  <c r="AW7" i="58"/>
  <c r="D17" i="18"/>
  <c r="AK8" i="13"/>
  <c r="AK20" i="13"/>
  <c r="AK27" i="13"/>
  <c r="AO155" i="35"/>
  <c r="AN160" i="35"/>
  <c r="AN278" i="35"/>
  <c r="AN279" i="35"/>
  <c r="AN26" i="35"/>
  <c r="AN282" i="35"/>
  <c r="AP13" i="17"/>
  <c r="AM378" i="35"/>
  <c r="AN268" i="35"/>
  <c r="AO263" i="35"/>
  <c r="AS27" i="25"/>
  <c r="AS28" i="25"/>
  <c r="AS29" i="25"/>
  <c r="AW19" i="25"/>
  <c r="AW17" i="25"/>
  <c r="AW18" i="25"/>
  <c r="AX22" i="25"/>
  <c r="AX40" i="25"/>
  <c r="AX17" i="24"/>
  <c r="AO241" i="35"/>
  <c r="AP236" i="35"/>
  <c r="AO103" i="32"/>
  <c r="BE79" i="32"/>
  <c r="BE95" i="32"/>
  <c r="AO95" i="32"/>
  <c r="AO148" i="32"/>
  <c r="AK9" i="36"/>
  <c r="AO185" i="35"/>
  <c r="AO343" i="35"/>
  <c r="AO341" i="35"/>
  <c r="AO342" i="35"/>
  <c r="AO183" i="35"/>
  <c r="AO184" i="35"/>
  <c r="AO186" i="35"/>
  <c r="AN77" i="35"/>
  <c r="AN75" i="35"/>
  <c r="AN76" i="35"/>
  <c r="AN78" i="35"/>
  <c r="AN298" i="35"/>
  <c r="AN297" i="35"/>
  <c r="AN299" i="35"/>
  <c r="AO288" i="35"/>
  <c r="AO287" i="35"/>
  <c r="AO286" i="35"/>
  <c r="AO50" i="35"/>
  <c r="AO48" i="35"/>
  <c r="AO49" i="35"/>
  <c r="AO51" i="35"/>
  <c r="AV67" i="11"/>
  <c r="AV15" i="11"/>
  <c r="AV14" i="11"/>
  <c r="AX36" i="25"/>
  <c r="AL323" i="35"/>
  <c r="AL388" i="35"/>
  <c r="AL389" i="35"/>
  <c r="V20" i="34"/>
  <c r="V237" i="34"/>
  <c r="U51" i="12"/>
  <c r="V18" i="34"/>
  <c r="V234" i="34"/>
  <c r="V19" i="24"/>
  <c r="V11" i="24"/>
  <c r="AN344" i="35"/>
  <c r="AN345" i="35"/>
  <c r="AN188" i="35"/>
  <c r="AN348" i="35"/>
  <c r="AM300" i="35"/>
  <c r="AM301" i="35"/>
  <c r="AM80" i="35"/>
  <c r="AM304" i="35"/>
  <c r="AN289" i="35"/>
  <c r="AN290" i="35"/>
  <c r="AN293" i="35"/>
  <c r="AN53" i="35"/>
  <c r="AO25" i="35"/>
  <c r="AP20" i="35"/>
  <c r="AN79" i="35"/>
  <c r="AO74" i="35"/>
  <c r="AO52" i="35"/>
  <c r="AP47" i="35"/>
  <c r="AW67" i="11"/>
  <c r="AW15" i="11"/>
  <c r="AO366" i="35"/>
  <c r="AO367" i="35"/>
  <c r="AO242" i="35"/>
  <c r="AO370" i="35"/>
  <c r="AT27" i="25"/>
  <c r="AT28" i="25"/>
  <c r="AN333" i="35"/>
  <c r="AN334" i="35"/>
  <c r="AN161" i="35"/>
  <c r="AN337" i="35"/>
  <c r="AR78" i="32"/>
  <c r="U49" i="12"/>
  <c r="U54" i="12"/>
  <c r="U34" i="13"/>
  <c r="AX7" i="58"/>
  <c r="AX10" i="58"/>
  <c r="AO332" i="35"/>
  <c r="AO158" i="35"/>
  <c r="AO156" i="35"/>
  <c r="AO157" i="35"/>
  <c r="AO159" i="35"/>
  <c r="AO330" i="35"/>
  <c r="AO331" i="35"/>
  <c r="AO309" i="35"/>
  <c r="AO308" i="35"/>
  <c r="AO104" i="35"/>
  <c r="AO102" i="35"/>
  <c r="AO103" i="35"/>
  <c r="AO105" i="35"/>
  <c r="AO310" i="35"/>
  <c r="U7" i="24"/>
  <c r="V19" i="34"/>
  <c r="V235" i="34"/>
  <c r="AN311" i="35"/>
  <c r="AN312" i="35"/>
  <c r="AN107" i="35"/>
  <c r="AN315" i="35"/>
  <c r="AP182" i="35"/>
  <c r="AO187" i="35"/>
  <c r="AP79" i="32"/>
  <c r="BE103" i="32"/>
  <c r="BE119" i="32"/>
  <c r="AO119" i="32"/>
  <c r="AX17" i="25"/>
  <c r="AX18" i="25"/>
  <c r="AX19" i="25"/>
  <c r="AO376" i="35"/>
  <c r="AO264" i="35"/>
  <c r="AO265" i="35"/>
  <c r="AO267" i="35"/>
  <c r="AO266" i="35"/>
  <c r="AO375" i="35"/>
  <c r="AO374" i="35"/>
  <c r="T30" i="13"/>
  <c r="T29" i="13"/>
  <c r="T46" i="13"/>
  <c r="T50" i="13"/>
  <c r="T51" i="13"/>
  <c r="T75" i="11"/>
  <c r="AQ355" i="35"/>
  <c r="AQ356" i="35"/>
  <c r="AQ215" i="35"/>
  <c r="AQ359" i="35"/>
  <c r="AN320" i="35"/>
  <c r="AN386" i="35"/>
  <c r="AN319" i="35"/>
  <c r="AN131" i="35"/>
  <c r="AN129" i="35"/>
  <c r="AN130" i="35"/>
  <c r="AN132" i="35"/>
  <c r="AN321" i="35"/>
  <c r="AN387" i="35"/>
  <c r="AM19" i="11"/>
  <c r="AM17" i="11"/>
  <c r="S95" i="11"/>
  <c r="AV10" i="13"/>
  <c r="AV66" i="11"/>
  <c r="AP363" i="35"/>
  <c r="AP239" i="35"/>
  <c r="AP237" i="35"/>
  <c r="AP238" i="35"/>
  <c r="AP240" i="35"/>
  <c r="AP365" i="35"/>
  <c r="AP364" i="35"/>
  <c r="AN377" i="35"/>
  <c r="AN381" i="35"/>
  <c r="AN269" i="35"/>
  <c r="T139" i="27"/>
  <c r="S91" i="11"/>
  <c r="AR353" i="35"/>
  <c r="AR354" i="35"/>
  <c r="AR212" i="35"/>
  <c r="AR352" i="35"/>
  <c r="AR210" i="35"/>
  <c r="AR211" i="35"/>
  <c r="AR213" i="35"/>
  <c r="AM322" i="35"/>
  <c r="AM134" i="35"/>
  <c r="AM326" i="35"/>
  <c r="AM392" i="35"/>
  <c r="AM18" i="24"/>
  <c r="AQ236" i="35"/>
  <c r="AP241" i="35"/>
  <c r="AO106" i="35"/>
  <c r="AP101" i="35"/>
  <c r="AN133" i="35"/>
  <c r="AO128" i="35"/>
  <c r="AO160" i="35"/>
  <c r="AP155" i="35"/>
  <c r="AQ13" i="17"/>
  <c r="Y15" i="17"/>
  <c r="Y20" i="17"/>
  <c r="Y23" i="17"/>
  <c r="Z22" i="17"/>
  <c r="U3" i="24"/>
  <c r="AN378" i="35"/>
  <c r="AM17" i="13"/>
  <c r="U10" i="36"/>
  <c r="U58" i="12"/>
  <c r="U89" i="11"/>
  <c r="E63" i="15"/>
  <c r="E62" i="15"/>
  <c r="AW10" i="13"/>
  <c r="AW66" i="11"/>
  <c r="AN300" i="35"/>
  <c r="AN301" i="35"/>
  <c r="AN80" i="35"/>
  <c r="AN304" i="35"/>
  <c r="E15" i="15"/>
  <c r="E14" i="15"/>
  <c r="AW14" i="11"/>
  <c r="AM323" i="35"/>
  <c r="AM388" i="35"/>
  <c r="AM389" i="35"/>
  <c r="AN385" i="35"/>
  <c r="AP103" i="32"/>
  <c r="AP95" i="32"/>
  <c r="AP148" i="32"/>
  <c r="AL9" i="36"/>
  <c r="V21" i="34"/>
  <c r="V236" i="34"/>
  <c r="AP286" i="35"/>
  <c r="AP288" i="35"/>
  <c r="AP50" i="35"/>
  <c r="AP48" i="35"/>
  <c r="AP49" i="35"/>
  <c r="AP51" i="35"/>
  <c r="AP287" i="35"/>
  <c r="AP21" i="35"/>
  <c r="AP22" i="35"/>
  <c r="AP24" i="35"/>
  <c r="AP23" i="35"/>
  <c r="AP276" i="35"/>
  <c r="AP275" i="35"/>
  <c r="AP277" i="35"/>
  <c r="AR214" i="35"/>
  <c r="AS209" i="35"/>
  <c r="AO268" i="35"/>
  <c r="AP263" i="35"/>
  <c r="AP343" i="35"/>
  <c r="AP342" i="35"/>
  <c r="AP341" i="35"/>
  <c r="AP185" i="35"/>
  <c r="AP183" i="35"/>
  <c r="AP184" i="35"/>
  <c r="AP186" i="35"/>
  <c r="AO298" i="35"/>
  <c r="AO297" i="35"/>
  <c r="AO299" i="35"/>
  <c r="AO77" i="35"/>
  <c r="AO75" i="35"/>
  <c r="AO76" i="35"/>
  <c r="AO78" i="35"/>
  <c r="AO344" i="35"/>
  <c r="AO345" i="35"/>
  <c r="AO188" i="35"/>
  <c r="AO348" i="35"/>
  <c r="AR102" i="32"/>
  <c r="AT29" i="25"/>
  <c r="AO289" i="35"/>
  <c r="AO290" i="35"/>
  <c r="AO293" i="35"/>
  <c r="AO53" i="35"/>
  <c r="AO278" i="35"/>
  <c r="AO279" i="35"/>
  <c r="AO282" i="35"/>
  <c r="AO26" i="35"/>
  <c r="AQ47" i="35"/>
  <c r="AP52" i="35"/>
  <c r="AS78" i="32"/>
  <c r="AP25" i="35"/>
  <c r="AQ20" i="35"/>
  <c r="AP308" i="35"/>
  <c r="AP310" i="35"/>
  <c r="AP104" i="35"/>
  <c r="AP102" i="35"/>
  <c r="AP103" i="35"/>
  <c r="AP105" i="35"/>
  <c r="AP309" i="35"/>
  <c r="AU27" i="25"/>
  <c r="AU28" i="25"/>
  <c r="AU29" i="25"/>
  <c r="AR355" i="35"/>
  <c r="AR356" i="35"/>
  <c r="AR215" i="35"/>
  <c r="AR359" i="35"/>
  <c r="AO333" i="35"/>
  <c r="AO334" i="35"/>
  <c r="AO161" i="35"/>
  <c r="AO337" i="35"/>
  <c r="AO311" i="35"/>
  <c r="AO312" i="35"/>
  <c r="AO107" i="35"/>
  <c r="AO315" i="35"/>
  <c r="AP187" i="35"/>
  <c r="AQ182" i="35"/>
  <c r="AP158" i="35"/>
  <c r="AP332" i="35"/>
  <c r="AP330" i="35"/>
  <c r="AP331" i="35"/>
  <c r="AP156" i="35"/>
  <c r="AP157" i="35"/>
  <c r="AP159" i="35"/>
  <c r="AP266" i="35"/>
  <c r="AP376" i="35"/>
  <c r="AP264" i="35"/>
  <c r="AP265" i="35"/>
  <c r="AP267" i="35"/>
  <c r="AP375" i="35"/>
  <c r="AP374" i="35"/>
  <c r="AQ79" i="32"/>
  <c r="AP119" i="32"/>
  <c r="V88" i="11"/>
  <c r="U81" i="11"/>
  <c r="AM8" i="13"/>
  <c r="AM20" i="13"/>
  <c r="AM27" i="13"/>
  <c r="U27" i="24"/>
  <c r="U26" i="24"/>
  <c r="U31" i="24"/>
  <c r="AO131" i="35"/>
  <c r="AO320" i="35"/>
  <c r="AO386" i="35"/>
  <c r="AO129" i="35"/>
  <c r="AO130" i="35"/>
  <c r="AO132" i="35"/>
  <c r="AO321" i="35"/>
  <c r="AO387" i="35"/>
  <c r="AN19" i="11"/>
  <c r="AN17" i="11"/>
  <c r="AO319" i="35"/>
  <c r="AP366" i="35"/>
  <c r="AP367" i="35"/>
  <c r="AP242" i="35"/>
  <c r="AP370" i="35"/>
  <c r="AO79" i="35"/>
  <c r="AP74" i="35"/>
  <c r="AS352" i="35"/>
  <c r="AS354" i="35"/>
  <c r="AS212" i="35"/>
  <c r="AS353" i="35"/>
  <c r="AS210" i="35"/>
  <c r="AS211" i="35"/>
  <c r="AS213" i="35"/>
  <c r="W17" i="34"/>
  <c r="V238" i="34"/>
  <c r="E10" i="18"/>
  <c r="E8" i="18"/>
  <c r="E20" i="18"/>
  <c r="E27" i="18"/>
  <c r="AO377" i="35"/>
  <c r="AO269" i="35"/>
  <c r="AO381" i="35"/>
  <c r="AN322" i="35"/>
  <c r="AN326" i="35"/>
  <c r="AN392" i="35"/>
  <c r="AN18" i="24"/>
  <c r="AN134" i="35"/>
  <c r="AQ364" i="35"/>
  <c r="AQ239" i="35"/>
  <c r="AQ237" i="35"/>
  <c r="AQ238" i="35"/>
  <c r="AQ240" i="35"/>
  <c r="AQ365" i="35"/>
  <c r="AQ363" i="35"/>
  <c r="AP106" i="35"/>
  <c r="AQ101" i="35"/>
  <c r="AQ241" i="35"/>
  <c r="AR236" i="35"/>
  <c r="W20" i="34"/>
  <c r="W237" i="34"/>
  <c r="V51" i="12"/>
  <c r="W234" i="34"/>
  <c r="W19" i="24"/>
  <c r="W11" i="24"/>
  <c r="AQ263" i="35"/>
  <c r="AP268" i="35"/>
  <c r="AO300" i="35"/>
  <c r="AO301" i="35"/>
  <c r="AO304" i="35"/>
  <c r="AO80" i="35"/>
  <c r="AO385" i="35"/>
  <c r="U29" i="24"/>
  <c r="U33" i="24"/>
  <c r="V44" i="13"/>
  <c r="V40" i="13"/>
  <c r="AQ155" i="35"/>
  <c r="AP160" i="35"/>
  <c r="AP344" i="35"/>
  <c r="AP345" i="35"/>
  <c r="AP188" i="35"/>
  <c r="AP348" i="35"/>
  <c r="AV27" i="25"/>
  <c r="AV28" i="25"/>
  <c r="AV29" i="25"/>
  <c r="AS102" i="32"/>
  <c r="AN388" i="35"/>
  <c r="AN389" i="35"/>
  <c r="AN323" i="35"/>
  <c r="AO378" i="35"/>
  <c r="AP297" i="35"/>
  <c r="AP298" i="35"/>
  <c r="AP77" i="35"/>
  <c r="AP299" i="35"/>
  <c r="AP75" i="35"/>
  <c r="AP76" i="35"/>
  <c r="AP78" i="35"/>
  <c r="AQ343" i="35"/>
  <c r="AQ185" i="35"/>
  <c r="AQ183" i="35"/>
  <c r="AQ184" i="35"/>
  <c r="AQ186" i="35"/>
  <c r="AQ342" i="35"/>
  <c r="AQ341" i="35"/>
  <c r="AS214" i="35"/>
  <c r="AT209" i="35"/>
  <c r="AN17" i="13"/>
  <c r="AQ277" i="35"/>
  <c r="AQ275" i="35"/>
  <c r="AQ23" i="35"/>
  <c r="AQ21" i="35"/>
  <c r="AQ22" i="35"/>
  <c r="AQ24" i="35"/>
  <c r="AQ276" i="35"/>
  <c r="AP289" i="35"/>
  <c r="AP290" i="35"/>
  <c r="AP293" i="35"/>
  <c r="AP53" i="35"/>
  <c r="AO133" i="35"/>
  <c r="AP128" i="35"/>
  <c r="AR13" i="17"/>
  <c r="U76" i="11"/>
  <c r="V240" i="34"/>
  <c r="AQ103" i="32"/>
  <c r="AQ95" i="32"/>
  <c r="AQ148" i="32"/>
  <c r="AM9" i="36"/>
  <c r="AP278" i="35"/>
  <c r="AP279" i="35"/>
  <c r="AP26" i="35"/>
  <c r="AP282" i="35"/>
  <c r="AQ50" i="35"/>
  <c r="AQ48" i="35"/>
  <c r="AQ49" i="35"/>
  <c r="AQ51" i="35"/>
  <c r="AQ288" i="35"/>
  <c r="AQ286" i="35"/>
  <c r="AQ287" i="35"/>
  <c r="AQ25" i="35"/>
  <c r="AR20" i="35"/>
  <c r="AQ187" i="35"/>
  <c r="AR182" i="35"/>
  <c r="AR79" i="32"/>
  <c r="AQ119" i="32"/>
  <c r="AN8" i="13"/>
  <c r="AN20" i="13"/>
  <c r="AN27" i="13"/>
  <c r="AT78" i="32"/>
  <c r="AQ366" i="35"/>
  <c r="AQ367" i="35"/>
  <c r="AQ242" i="35"/>
  <c r="AQ370" i="35"/>
  <c r="AR47" i="35"/>
  <c r="AQ52" i="35"/>
  <c r="AP79" i="35"/>
  <c r="AQ74" i="35"/>
  <c r="AQ332" i="35"/>
  <c r="AQ330" i="35"/>
  <c r="AQ331" i="35"/>
  <c r="AQ158" i="35"/>
  <c r="AQ156" i="35"/>
  <c r="AQ157" i="35"/>
  <c r="AQ159" i="35"/>
  <c r="AR363" i="35"/>
  <c r="AR364" i="35"/>
  <c r="AR239" i="35"/>
  <c r="AR365" i="35"/>
  <c r="AR237" i="35"/>
  <c r="AR238" i="35"/>
  <c r="AR240" i="35"/>
  <c r="AP321" i="35"/>
  <c r="AP387" i="35"/>
  <c r="AO19" i="11"/>
  <c r="AO17" i="11"/>
  <c r="AP131" i="35"/>
  <c r="AP129" i="35"/>
  <c r="AP130" i="35"/>
  <c r="AP132" i="35"/>
  <c r="AP319" i="35"/>
  <c r="AP320" i="35"/>
  <c r="AP386" i="35"/>
  <c r="V7" i="24"/>
  <c r="AO322" i="35"/>
  <c r="AO326" i="35"/>
  <c r="AO392" i="35"/>
  <c r="AO18" i="24"/>
  <c r="AO134" i="35"/>
  <c r="AW27" i="25"/>
  <c r="AW28" i="25"/>
  <c r="V34" i="13"/>
  <c r="V49" i="12"/>
  <c r="V54" i="12"/>
  <c r="AQ308" i="35"/>
  <c r="AQ310" i="35"/>
  <c r="AQ309" i="35"/>
  <c r="AQ104" i="35"/>
  <c r="AQ102" i="35"/>
  <c r="AQ103" i="35"/>
  <c r="AQ105" i="35"/>
  <c r="AS355" i="35"/>
  <c r="AS356" i="35"/>
  <c r="AS215" i="35"/>
  <c r="AS359" i="35"/>
  <c r="AQ266" i="35"/>
  <c r="AQ264" i="35"/>
  <c r="AQ265" i="35"/>
  <c r="AQ267" i="35"/>
  <c r="AQ374" i="35"/>
  <c r="AQ375" i="35"/>
  <c r="AQ376" i="35"/>
  <c r="U30" i="13"/>
  <c r="U29" i="13"/>
  <c r="U46" i="13"/>
  <c r="U50" i="13"/>
  <c r="U51" i="13"/>
  <c r="U75" i="11"/>
  <c r="AT354" i="35"/>
  <c r="AT353" i="35"/>
  <c r="AT210" i="35"/>
  <c r="AT211" i="35"/>
  <c r="AT213" i="35"/>
  <c r="AT212" i="35"/>
  <c r="AT352" i="35"/>
  <c r="AP333" i="35"/>
  <c r="AP334" i="35"/>
  <c r="AP337" i="35"/>
  <c r="AP161" i="35"/>
  <c r="T5" i="11"/>
  <c r="T53" i="11"/>
  <c r="T58" i="11"/>
  <c r="T57" i="11"/>
  <c r="AP377" i="35"/>
  <c r="AP269" i="35"/>
  <c r="AP381" i="35"/>
  <c r="W18" i="34"/>
  <c r="AP311" i="35"/>
  <c r="AP312" i="35"/>
  <c r="AP315" i="35"/>
  <c r="AP107" i="35"/>
  <c r="AR263" i="35"/>
  <c r="AQ268" i="35"/>
  <c r="AQ106" i="35"/>
  <c r="AR101" i="35"/>
  <c r="AQ160" i="35"/>
  <c r="AR155" i="35"/>
  <c r="AP133" i="35"/>
  <c r="AQ128" i="35"/>
  <c r="W19" i="34"/>
  <c r="W235" i="34"/>
  <c r="U139" i="27"/>
  <c r="T91" i="11"/>
  <c r="T95" i="11"/>
  <c r="V10" i="36"/>
  <c r="V58" i="12"/>
  <c r="V89" i="11"/>
  <c r="AS13" i="17"/>
  <c r="AR241" i="35"/>
  <c r="AS236" i="35"/>
  <c r="AQ289" i="35"/>
  <c r="AQ290" i="35"/>
  <c r="AQ293" i="35"/>
  <c r="AQ53" i="35"/>
  <c r="AR342" i="35"/>
  <c r="AR341" i="35"/>
  <c r="AR185" i="35"/>
  <c r="AR183" i="35"/>
  <c r="AR184" i="35"/>
  <c r="AR186" i="35"/>
  <c r="AR343" i="35"/>
  <c r="AU209" i="35"/>
  <c r="AT214" i="35"/>
  <c r="AO388" i="35"/>
  <c r="AO389" i="35"/>
  <c r="AO323" i="35"/>
  <c r="AR287" i="35"/>
  <c r="AR286" i="35"/>
  <c r="AR288" i="35"/>
  <c r="AR50" i="35"/>
  <c r="AR48" i="35"/>
  <c r="AR49" i="35"/>
  <c r="AR51" i="35"/>
  <c r="AQ344" i="35"/>
  <c r="AQ345" i="35"/>
  <c r="AQ188" i="35"/>
  <c r="AQ348" i="35"/>
  <c r="AP385" i="35"/>
  <c r="AO17" i="13"/>
  <c r="AQ75" i="35"/>
  <c r="AQ76" i="35"/>
  <c r="AQ78" i="35"/>
  <c r="AQ77" i="35"/>
  <c r="AQ298" i="35"/>
  <c r="AQ297" i="35"/>
  <c r="AQ299" i="35"/>
  <c r="AT102" i="32"/>
  <c r="AR276" i="35"/>
  <c r="AR21" i="35"/>
  <c r="AR22" i="35"/>
  <c r="AR24" i="35"/>
  <c r="AR277" i="35"/>
  <c r="AR275" i="35"/>
  <c r="AR23" i="35"/>
  <c r="AP378" i="35"/>
  <c r="AW29" i="25"/>
  <c r="Z15" i="17"/>
  <c r="Z20" i="17"/>
  <c r="Z23" i="17"/>
  <c r="AA22" i="17"/>
  <c r="V3" i="24"/>
  <c r="AP300" i="35"/>
  <c r="AP301" i="35"/>
  <c r="AP304" i="35"/>
  <c r="AP80" i="35"/>
  <c r="AR103" i="32"/>
  <c r="AR95" i="32"/>
  <c r="AR148" i="32"/>
  <c r="AN9" i="36"/>
  <c r="AQ278" i="35"/>
  <c r="AQ279" i="35"/>
  <c r="AQ282" i="35"/>
  <c r="AQ26" i="35"/>
  <c r="AS47" i="35"/>
  <c r="AR52" i="35"/>
  <c r="AR187" i="35"/>
  <c r="AS182" i="35"/>
  <c r="AX27" i="25"/>
  <c r="AX28" i="25"/>
  <c r="AX29" i="25"/>
  <c r="AR25" i="35"/>
  <c r="AS20" i="35"/>
  <c r="AQ79" i="35"/>
  <c r="AR74" i="35"/>
  <c r="AT355" i="35"/>
  <c r="AT356" i="35"/>
  <c r="AT215" i="35"/>
  <c r="AT359" i="35"/>
  <c r="AR366" i="35"/>
  <c r="AR367" i="35"/>
  <c r="AR242" i="35"/>
  <c r="AR370" i="35"/>
  <c r="AQ131" i="35"/>
  <c r="AQ129" i="35"/>
  <c r="AQ130" i="35"/>
  <c r="AQ132" i="35"/>
  <c r="AQ320" i="35"/>
  <c r="AQ386" i="35"/>
  <c r="AQ319" i="35"/>
  <c r="AQ321" i="35"/>
  <c r="AQ387" i="35"/>
  <c r="AP19" i="11"/>
  <c r="AP17" i="11"/>
  <c r="AR310" i="35"/>
  <c r="AR104" i="35"/>
  <c r="AR102" i="35"/>
  <c r="AR103" i="35"/>
  <c r="AR105" i="35"/>
  <c r="AR309" i="35"/>
  <c r="AR308" i="35"/>
  <c r="AS79" i="32"/>
  <c r="AR119" i="32"/>
  <c r="AU78" i="32"/>
  <c r="AU212" i="35"/>
  <c r="AU353" i="35"/>
  <c r="AU354" i="35"/>
  <c r="AU210" i="35"/>
  <c r="AU211" i="35"/>
  <c r="AU213" i="35"/>
  <c r="AU352" i="35"/>
  <c r="AP322" i="35"/>
  <c r="AP326" i="35"/>
  <c r="AP392" i="35"/>
  <c r="AP18" i="24"/>
  <c r="AP134" i="35"/>
  <c r="AQ311" i="35"/>
  <c r="AQ312" i="35"/>
  <c r="AQ315" i="35"/>
  <c r="AQ107" i="35"/>
  <c r="V27" i="24"/>
  <c r="V26" i="24"/>
  <c r="V31" i="24"/>
  <c r="AO8" i="13"/>
  <c r="AO20" i="13"/>
  <c r="AO27" i="13"/>
  <c r="AR332" i="35"/>
  <c r="AR331" i="35"/>
  <c r="AR158" i="35"/>
  <c r="AR156" i="35"/>
  <c r="AR157" i="35"/>
  <c r="AR159" i="35"/>
  <c r="AR330" i="35"/>
  <c r="AQ377" i="35"/>
  <c r="AQ381" i="35"/>
  <c r="AQ269" i="35"/>
  <c r="AS239" i="35"/>
  <c r="AS365" i="35"/>
  <c r="AS364" i="35"/>
  <c r="AS363" i="35"/>
  <c r="AS237" i="35"/>
  <c r="AS238" i="35"/>
  <c r="AS240" i="35"/>
  <c r="V81" i="11"/>
  <c r="W88" i="11"/>
  <c r="W21" i="34"/>
  <c r="W236" i="34"/>
  <c r="AQ333" i="35"/>
  <c r="AQ334" i="35"/>
  <c r="AQ337" i="35"/>
  <c r="AQ161" i="35"/>
  <c r="AR374" i="35"/>
  <c r="AR376" i="35"/>
  <c r="AR375" i="35"/>
  <c r="AR266" i="35"/>
  <c r="AR264" i="35"/>
  <c r="AR265" i="35"/>
  <c r="AR267" i="35"/>
  <c r="AS263" i="35"/>
  <c r="AR268" i="35"/>
  <c r="AR160" i="35"/>
  <c r="AS155" i="35"/>
  <c r="AR106" i="35"/>
  <c r="AS101" i="35"/>
  <c r="AQ133" i="35"/>
  <c r="AR128" i="35"/>
  <c r="AP388" i="35"/>
  <c r="AP389" i="35"/>
  <c r="AP323" i="35"/>
  <c r="AS275" i="35"/>
  <c r="AS21" i="35"/>
  <c r="AS22" i="35"/>
  <c r="AS24" i="35"/>
  <c r="AS276" i="35"/>
  <c r="AS23" i="35"/>
  <c r="AS277" i="35"/>
  <c r="AS343" i="35"/>
  <c r="AS185" i="35"/>
  <c r="AS183" i="35"/>
  <c r="AS184" i="35"/>
  <c r="AS186" i="35"/>
  <c r="AS342" i="35"/>
  <c r="AS341" i="35"/>
  <c r="AT236" i="35"/>
  <c r="AS241" i="35"/>
  <c r="AU102" i="32"/>
  <c r="AR298" i="35"/>
  <c r="AR299" i="35"/>
  <c r="AR297" i="35"/>
  <c r="AR77" i="35"/>
  <c r="AR75" i="35"/>
  <c r="AR76" i="35"/>
  <c r="AR78" i="35"/>
  <c r="AR278" i="35"/>
  <c r="AR279" i="35"/>
  <c r="AR282" i="35"/>
  <c r="AR26" i="35"/>
  <c r="AR344" i="35"/>
  <c r="AR345" i="35"/>
  <c r="AR348" i="35"/>
  <c r="AR188" i="35"/>
  <c r="W238" i="34"/>
  <c r="X17" i="34"/>
  <c r="V29" i="24"/>
  <c r="V33" i="24"/>
  <c r="AU214" i="35"/>
  <c r="AV209" i="35"/>
  <c r="AQ300" i="35"/>
  <c r="AQ301" i="35"/>
  <c r="AQ304" i="35"/>
  <c r="AQ80" i="35"/>
  <c r="AR289" i="35"/>
  <c r="AR290" i="35"/>
  <c r="AR293" i="35"/>
  <c r="AR53" i="35"/>
  <c r="W44" i="13"/>
  <c r="W40" i="13"/>
  <c r="AQ378" i="35"/>
  <c r="AT13" i="17"/>
  <c r="AS103" i="32"/>
  <c r="AS95" i="32"/>
  <c r="AS148" i="32"/>
  <c r="AO9" i="36"/>
  <c r="AP17" i="13"/>
  <c r="AQ385" i="35"/>
  <c r="AS48" i="35"/>
  <c r="AS49" i="35"/>
  <c r="AS51" i="35"/>
  <c r="AS286" i="35"/>
  <c r="AS50" i="35"/>
  <c r="AS287" i="35"/>
  <c r="AS288" i="35"/>
  <c r="AR79" i="35"/>
  <c r="AS74" i="35"/>
  <c r="AS187" i="35"/>
  <c r="AT182" i="35"/>
  <c r="AP8" i="13"/>
  <c r="AP20" i="13"/>
  <c r="AP27" i="13"/>
  <c r="AT79" i="32"/>
  <c r="AS119" i="32"/>
  <c r="U5" i="11"/>
  <c r="U53" i="11"/>
  <c r="U58" i="11"/>
  <c r="U57" i="11"/>
  <c r="AR319" i="35"/>
  <c r="AR320" i="35"/>
  <c r="AR386" i="35"/>
  <c r="AR321" i="35"/>
  <c r="AR387" i="35"/>
  <c r="AQ19" i="11"/>
  <c r="AQ17" i="11"/>
  <c r="AR131" i="35"/>
  <c r="AR129" i="35"/>
  <c r="AR130" i="35"/>
  <c r="AR132" i="35"/>
  <c r="AS158" i="35"/>
  <c r="AS331" i="35"/>
  <c r="AS330" i="35"/>
  <c r="AS156" i="35"/>
  <c r="AS157" i="35"/>
  <c r="AS159" i="35"/>
  <c r="AS332" i="35"/>
  <c r="AS52" i="35"/>
  <c r="AT47" i="35"/>
  <c r="AV352" i="35"/>
  <c r="AV353" i="35"/>
  <c r="AV212" i="35"/>
  <c r="AV210" i="35"/>
  <c r="AV211" i="35"/>
  <c r="AV213" i="35"/>
  <c r="AV354" i="35"/>
  <c r="AS366" i="35"/>
  <c r="AS367" i="35"/>
  <c r="AS242" i="35"/>
  <c r="AS370" i="35"/>
  <c r="AQ322" i="35"/>
  <c r="AQ326" i="35"/>
  <c r="AQ392" i="35"/>
  <c r="AQ18" i="24"/>
  <c r="AQ134" i="35"/>
  <c r="AR333" i="35"/>
  <c r="AR334" i="35"/>
  <c r="AR161" i="35"/>
  <c r="AR337" i="35"/>
  <c r="AU355" i="35"/>
  <c r="AU356" i="35"/>
  <c r="AU359" i="35"/>
  <c r="AU215" i="35"/>
  <c r="X20" i="34"/>
  <c r="X237" i="34"/>
  <c r="W51" i="12"/>
  <c r="X234" i="34"/>
  <c r="X19" i="24"/>
  <c r="X11" i="24"/>
  <c r="AV78" i="32"/>
  <c r="AT239" i="35"/>
  <c r="AT365" i="35"/>
  <c r="AT364" i="35"/>
  <c r="AT237" i="35"/>
  <c r="AT238" i="35"/>
  <c r="AT240" i="35"/>
  <c r="AT363" i="35"/>
  <c r="AS25" i="35"/>
  <c r="AT20" i="35"/>
  <c r="AS308" i="35"/>
  <c r="AS104" i="35"/>
  <c r="AS309" i="35"/>
  <c r="AS102" i="35"/>
  <c r="AS103" i="35"/>
  <c r="AS105" i="35"/>
  <c r="AS310" i="35"/>
  <c r="AR377" i="35"/>
  <c r="AR269" i="35"/>
  <c r="AR381" i="35"/>
  <c r="V76" i="11"/>
  <c r="W240" i="34"/>
  <c r="AR311" i="35"/>
  <c r="AR312" i="35"/>
  <c r="AR107" i="35"/>
  <c r="AR315" i="35"/>
  <c r="AS266" i="35"/>
  <c r="AS374" i="35"/>
  <c r="AS376" i="35"/>
  <c r="AS264" i="35"/>
  <c r="AS265" i="35"/>
  <c r="AS267" i="35"/>
  <c r="AS375" i="35"/>
  <c r="AV214" i="35"/>
  <c r="AW209" i="35"/>
  <c r="AR133" i="35"/>
  <c r="AS128" i="35"/>
  <c r="AV102" i="32"/>
  <c r="AQ17" i="13"/>
  <c r="AQ8" i="13"/>
  <c r="AQ20" i="13"/>
  <c r="AQ27" i="13"/>
  <c r="AT103" i="32"/>
  <c r="AT95" i="32"/>
  <c r="AT148" i="32"/>
  <c r="AP9" i="36"/>
  <c r="AS344" i="35"/>
  <c r="AS345" i="35"/>
  <c r="AS188" i="35"/>
  <c r="AS348" i="35"/>
  <c r="V75" i="11"/>
  <c r="V30" i="13"/>
  <c r="V29" i="13"/>
  <c r="V46" i="13"/>
  <c r="V50" i="13"/>
  <c r="V51" i="13"/>
  <c r="AR378" i="35"/>
  <c r="AT277" i="35"/>
  <c r="AT276" i="35"/>
  <c r="AT23" i="35"/>
  <c r="AT21" i="35"/>
  <c r="AT22" i="35"/>
  <c r="AT24" i="35"/>
  <c r="AT275" i="35"/>
  <c r="X18" i="34"/>
  <c r="AU13" i="17"/>
  <c r="AT50" i="35"/>
  <c r="AT286" i="35"/>
  <c r="AT288" i="35"/>
  <c r="AT287" i="35"/>
  <c r="AT48" i="35"/>
  <c r="AT49" i="35"/>
  <c r="AT51" i="35"/>
  <c r="AT155" i="35"/>
  <c r="AS160" i="35"/>
  <c r="V139" i="27"/>
  <c r="U91" i="11"/>
  <c r="AS77" i="35"/>
  <c r="AS75" i="35"/>
  <c r="AS76" i="35"/>
  <c r="AS78" i="35"/>
  <c r="AS299" i="35"/>
  <c r="AS298" i="35"/>
  <c r="AS297" i="35"/>
  <c r="AS106" i="35"/>
  <c r="AT101" i="35"/>
  <c r="W34" i="13"/>
  <c r="W49" i="12"/>
  <c r="W54" i="12"/>
  <c r="AT342" i="35"/>
  <c r="AT185" i="35"/>
  <c r="AT343" i="35"/>
  <c r="AT341" i="35"/>
  <c r="AT183" i="35"/>
  <c r="AT184" i="35"/>
  <c r="AT186" i="35"/>
  <c r="W7" i="24"/>
  <c r="AR385" i="35"/>
  <c r="AT263" i="35"/>
  <c r="AS268" i="35"/>
  <c r="AS278" i="35"/>
  <c r="AS279" i="35"/>
  <c r="AS26" i="35"/>
  <c r="AS282" i="35"/>
  <c r="AT241" i="35"/>
  <c r="AU236" i="35"/>
  <c r="AQ323" i="35"/>
  <c r="AQ388" i="35"/>
  <c r="AQ389" i="35"/>
  <c r="AS289" i="35"/>
  <c r="AS290" i="35"/>
  <c r="AS293" i="35"/>
  <c r="AS53" i="35"/>
  <c r="U95" i="11"/>
  <c r="AR300" i="35"/>
  <c r="AR301" i="35"/>
  <c r="AR304" i="35"/>
  <c r="AR80" i="35"/>
  <c r="AS79" i="35"/>
  <c r="AT74" i="35"/>
  <c r="AT25" i="35"/>
  <c r="AU20" i="35"/>
  <c r="AT366" i="35"/>
  <c r="AT367" i="35"/>
  <c r="AT370" i="35"/>
  <c r="AT242" i="35"/>
  <c r="AS377" i="35"/>
  <c r="AS269" i="35"/>
  <c r="AS381" i="35"/>
  <c r="W58" i="12"/>
  <c r="W89" i="11"/>
  <c r="W10" i="36"/>
  <c r="X19" i="34"/>
  <c r="X235" i="34"/>
  <c r="AU79" i="32"/>
  <c r="AT119" i="32"/>
  <c r="AS320" i="35"/>
  <c r="AS386" i="35"/>
  <c r="AS319" i="35"/>
  <c r="AS131" i="35"/>
  <c r="AS321" i="35"/>
  <c r="AS387" i="35"/>
  <c r="AR19" i="11"/>
  <c r="AR17" i="11"/>
  <c r="AS129" i="35"/>
  <c r="AS130" i="35"/>
  <c r="AS132" i="35"/>
  <c r="AT376" i="35"/>
  <c r="AT374" i="35"/>
  <c r="AT375" i="35"/>
  <c r="AT266" i="35"/>
  <c r="AT264" i="35"/>
  <c r="AT265" i="35"/>
  <c r="AT267" i="35"/>
  <c r="AS333" i="35"/>
  <c r="AS334" i="35"/>
  <c r="AS161" i="35"/>
  <c r="AS337" i="35"/>
  <c r="AR322" i="35"/>
  <c r="AR326" i="35"/>
  <c r="AR392" i="35"/>
  <c r="AR18" i="24"/>
  <c r="AR134" i="35"/>
  <c r="AA15" i="17"/>
  <c r="AA20" i="17"/>
  <c r="AA23" i="17"/>
  <c r="AB22" i="17"/>
  <c r="W3" i="24"/>
  <c r="AT104" i="35"/>
  <c r="AT309" i="35"/>
  <c r="AT102" i="35"/>
  <c r="AT103" i="35"/>
  <c r="AT105" i="35"/>
  <c r="AT310" i="35"/>
  <c r="AT308" i="35"/>
  <c r="AT331" i="35"/>
  <c r="AT158" i="35"/>
  <c r="AT156" i="35"/>
  <c r="AT157" i="35"/>
  <c r="AT159" i="35"/>
  <c r="AT332" i="35"/>
  <c r="AT330" i="35"/>
  <c r="AW78" i="32"/>
  <c r="AW212" i="35"/>
  <c r="AW354" i="35"/>
  <c r="AW352" i="35"/>
  <c r="AW210" i="35"/>
  <c r="AW211" i="35"/>
  <c r="AW213" i="35"/>
  <c r="AW353" i="35"/>
  <c r="AU364" i="35"/>
  <c r="AU237" i="35"/>
  <c r="AU238" i="35"/>
  <c r="AU240" i="35"/>
  <c r="AU239" i="35"/>
  <c r="AU365" i="35"/>
  <c r="AU363" i="35"/>
  <c r="AT187" i="35"/>
  <c r="AU182" i="35"/>
  <c r="AS311" i="35"/>
  <c r="AS312" i="35"/>
  <c r="AS315" i="35"/>
  <c r="AS107" i="35"/>
  <c r="AU47" i="35"/>
  <c r="AT52" i="35"/>
  <c r="AV355" i="35"/>
  <c r="AV356" i="35"/>
  <c r="AV359" i="35"/>
  <c r="AV215" i="35"/>
  <c r="AT160" i="35"/>
  <c r="AU155" i="35"/>
  <c r="AT268" i="35"/>
  <c r="AU263" i="35"/>
  <c r="AW214" i="35"/>
  <c r="AX209" i="35"/>
  <c r="AS133" i="35"/>
  <c r="AT128" i="35"/>
  <c r="AS385" i="35"/>
  <c r="AU103" i="32"/>
  <c r="AU95" i="32"/>
  <c r="AU148" i="32"/>
  <c r="AQ9" i="36"/>
  <c r="W81" i="11"/>
  <c r="X88" i="11"/>
  <c r="AU277" i="35"/>
  <c r="AU275" i="35"/>
  <c r="AU276" i="35"/>
  <c r="AU23" i="35"/>
  <c r="AU21" i="35"/>
  <c r="AU22" i="35"/>
  <c r="AU24" i="35"/>
  <c r="AU341" i="35"/>
  <c r="AU343" i="35"/>
  <c r="AU342" i="35"/>
  <c r="AU183" i="35"/>
  <c r="AU184" i="35"/>
  <c r="AU186" i="35"/>
  <c r="AU185" i="35"/>
  <c r="AR17" i="13"/>
  <c r="AR8" i="13"/>
  <c r="AR20" i="13"/>
  <c r="AR27" i="13"/>
  <c r="AT278" i="35"/>
  <c r="AT279" i="35"/>
  <c r="AT282" i="35"/>
  <c r="AT26" i="35"/>
  <c r="AT289" i="35"/>
  <c r="AT290" i="35"/>
  <c r="AT53" i="35"/>
  <c r="AT293" i="35"/>
  <c r="AT106" i="35"/>
  <c r="AU101" i="35"/>
  <c r="AW102" i="32"/>
  <c r="AV13" i="17"/>
  <c r="X21" i="34"/>
  <c r="X236" i="34"/>
  <c r="AT77" i="35"/>
  <c r="AT75" i="35"/>
  <c r="AT76" i="35"/>
  <c r="AT78" i="35"/>
  <c r="AT299" i="35"/>
  <c r="AT298" i="35"/>
  <c r="AT297" i="35"/>
  <c r="AV236" i="35"/>
  <c r="AU241" i="35"/>
  <c r="AU50" i="35"/>
  <c r="AU48" i="35"/>
  <c r="AU49" i="35"/>
  <c r="AU51" i="35"/>
  <c r="AU287" i="35"/>
  <c r="AU286" i="35"/>
  <c r="AU288" i="35"/>
  <c r="AT344" i="35"/>
  <c r="AT345" i="35"/>
  <c r="AT348" i="35"/>
  <c r="AT188" i="35"/>
  <c r="W27" i="24"/>
  <c r="W26" i="24"/>
  <c r="W31" i="24"/>
  <c r="AR388" i="35"/>
  <c r="AR389" i="35"/>
  <c r="AR323" i="35"/>
  <c r="AS378" i="35"/>
  <c r="AS300" i="35"/>
  <c r="AS301" i="35"/>
  <c r="AS304" i="35"/>
  <c r="AS80" i="35"/>
  <c r="AT79" i="35"/>
  <c r="AU74" i="35"/>
  <c r="AV47" i="35"/>
  <c r="AU52" i="35"/>
  <c r="AU25" i="35"/>
  <c r="AV20" i="35"/>
  <c r="AU104" i="35"/>
  <c r="AU310" i="35"/>
  <c r="AU309" i="35"/>
  <c r="AU102" i="35"/>
  <c r="AU103" i="35"/>
  <c r="AU105" i="35"/>
  <c r="AU308" i="35"/>
  <c r="AU187" i="35"/>
  <c r="AV182" i="35"/>
  <c r="AT321" i="35"/>
  <c r="AT387" i="35"/>
  <c r="AS19" i="11"/>
  <c r="AS17" i="11"/>
  <c r="AT320" i="35"/>
  <c r="AT386" i="35"/>
  <c r="AT131" i="35"/>
  <c r="AT129" i="35"/>
  <c r="AT130" i="35"/>
  <c r="AT132" i="35"/>
  <c r="AT319" i="35"/>
  <c r="AU376" i="35"/>
  <c r="AU375" i="35"/>
  <c r="AU374" i="35"/>
  <c r="AU266" i="35"/>
  <c r="AU264" i="35"/>
  <c r="AU265" i="35"/>
  <c r="AU267" i="35"/>
  <c r="AU366" i="35"/>
  <c r="AU367" i="35"/>
  <c r="AU242" i="35"/>
  <c r="AU370" i="35"/>
  <c r="AT311" i="35"/>
  <c r="AT312" i="35"/>
  <c r="AT315" i="35"/>
  <c r="AT107" i="35"/>
  <c r="AV79" i="32"/>
  <c r="AU119" i="32"/>
  <c r="AS322" i="35"/>
  <c r="AS134" i="35"/>
  <c r="AS326" i="35"/>
  <c r="AS392" i="35"/>
  <c r="AS18" i="24"/>
  <c r="AT377" i="35"/>
  <c r="AT269" i="35"/>
  <c r="AT381" i="35"/>
  <c r="AV363" i="35"/>
  <c r="AV365" i="35"/>
  <c r="AV239" i="35"/>
  <c r="AV364" i="35"/>
  <c r="AV237" i="35"/>
  <c r="AV238" i="35"/>
  <c r="AV240" i="35"/>
  <c r="X44" i="13"/>
  <c r="X40" i="13"/>
  <c r="AX354" i="35"/>
  <c r="AX212" i="35"/>
  <c r="AX210" i="35"/>
  <c r="AX211" i="35"/>
  <c r="AX213" i="35"/>
  <c r="AX214" i="35"/>
  <c r="AX355" i="35"/>
  <c r="AX352" i="35"/>
  <c r="AX353" i="35"/>
  <c r="AU331" i="35"/>
  <c r="AU332" i="35"/>
  <c r="AU330" i="35"/>
  <c r="AU158" i="35"/>
  <c r="AU156" i="35"/>
  <c r="AU157" i="35"/>
  <c r="AU159" i="35"/>
  <c r="W29" i="24"/>
  <c r="W33" i="24"/>
  <c r="W60" i="24"/>
  <c r="W56" i="24"/>
  <c r="W55" i="24"/>
  <c r="Y17" i="34"/>
  <c r="X238" i="34"/>
  <c r="AX78" i="32"/>
  <c r="AW355" i="35"/>
  <c r="AW356" i="35"/>
  <c r="AW359" i="35"/>
  <c r="AW215" i="35"/>
  <c r="AT333" i="35"/>
  <c r="AT334" i="35"/>
  <c r="AT337" i="35"/>
  <c r="AT161" i="35"/>
  <c r="AT133" i="35"/>
  <c r="AU128" i="35"/>
  <c r="AU160" i="35"/>
  <c r="AV155" i="35"/>
  <c r="AU268" i="35"/>
  <c r="AV263" i="35"/>
  <c r="W76" i="11"/>
  <c r="X240" i="34"/>
  <c r="AX356" i="35"/>
  <c r="AT385" i="35"/>
  <c r="AV342" i="35"/>
  <c r="AV185" i="35"/>
  <c r="AV183" i="35"/>
  <c r="AV184" i="35"/>
  <c r="AV186" i="35"/>
  <c r="AV341" i="35"/>
  <c r="AV343" i="35"/>
  <c r="AU289" i="35"/>
  <c r="AU290" i="35"/>
  <c r="AU53" i="35"/>
  <c r="AU293" i="35"/>
  <c r="AV241" i="35"/>
  <c r="AW236" i="35"/>
  <c r="AS323" i="35"/>
  <c r="AS388" i="35"/>
  <c r="AS389" i="35"/>
  <c r="AU344" i="35"/>
  <c r="AU345" i="35"/>
  <c r="AU188" i="35"/>
  <c r="AU348" i="35"/>
  <c r="AU106" i="35"/>
  <c r="AV101" i="35"/>
  <c r="AV287" i="35"/>
  <c r="AV288" i="35"/>
  <c r="AV50" i="35"/>
  <c r="AV48" i="35"/>
  <c r="AV49" i="35"/>
  <c r="AV51" i="35"/>
  <c r="AV286" i="35"/>
  <c r="Y234" i="34"/>
  <c r="Y19" i="24"/>
  <c r="Y11" i="24"/>
  <c r="Y20" i="34"/>
  <c r="Y237" i="34"/>
  <c r="X51" i="12"/>
  <c r="Y18" i="34"/>
  <c r="V5" i="11"/>
  <c r="V53" i="11"/>
  <c r="V58" i="11"/>
  <c r="V57" i="11"/>
  <c r="AX215" i="35"/>
  <c r="AX359" i="35"/>
  <c r="AT378" i="35"/>
  <c r="AS17" i="13"/>
  <c r="AS8" i="13"/>
  <c r="AS20" i="13"/>
  <c r="AS27" i="13"/>
  <c r="AV23" i="35"/>
  <c r="AV275" i="35"/>
  <c r="AV21" i="35"/>
  <c r="AV22" i="35"/>
  <c r="AV24" i="35"/>
  <c r="AV276" i="35"/>
  <c r="AV277" i="35"/>
  <c r="AU299" i="35"/>
  <c r="AU77" i="35"/>
  <c r="AU297" i="35"/>
  <c r="AU298" i="35"/>
  <c r="AU75" i="35"/>
  <c r="AU76" i="35"/>
  <c r="AU78" i="35"/>
  <c r="AX102" i="32"/>
  <c r="AW13" i="17"/>
  <c r="AV103" i="32"/>
  <c r="AV95" i="32"/>
  <c r="AV148" i="32"/>
  <c r="AR9" i="36"/>
  <c r="AU278" i="35"/>
  <c r="AU279" i="35"/>
  <c r="AU282" i="35"/>
  <c r="AU26" i="35"/>
  <c r="AT300" i="35"/>
  <c r="AT301" i="35"/>
  <c r="AT80" i="35"/>
  <c r="AT304" i="35"/>
  <c r="AV187" i="35"/>
  <c r="AW182" i="35"/>
  <c r="AV52" i="35"/>
  <c r="AW47" i="35"/>
  <c r="AV25" i="35"/>
  <c r="AW20" i="35"/>
  <c r="W139" i="27"/>
  <c r="V91" i="11"/>
  <c r="AV104" i="35"/>
  <c r="AV310" i="35"/>
  <c r="AV102" i="35"/>
  <c r="AV103" i="35"/>
  <c r="AV105" i="35"/>
  <c r="AV309" i="35"/>
  <c r="AV308" i="35"/>
  <c r="AV366" i="35"/>
  <c r="AV367" i="35"/>
  <c r="AV242" i="35"/>
  <c r="AV370" i="35"/>
  <c r="X7" i="24"/>
  <c r="AV330" i="35"/>
  <c r="AV158" i="35"/>
  <c r="AV156" i="35"/>
  <c r="AV157" i="35"/>
  <c r="AV159" i="35"/>
  <c r="AV331" i="35"/>
  <c r="AV332" i="35"/>
  <c r="AW79" i="32"/>
  <c r="AV119" i="32"/>
  <c r="AY78" i="32"/>
  <c r="V95" i="11"/>
  <c r="AU311" i="35"/>
  <c r="AU312" i="35"/>
  <c r="AU107" i="35"/>
  <c r="AU315" i="35"/>
  <c r="W75" i="11"/>
  <c r="W30" i="13"/>
  <c r="W29" i="13"/>
  <c r="W46" i="13"/>
  <c r="W50" i="13"/>
  <c r="W51" i="13"/>
  <c r="AU333" i="35"/>
  <c r="AU334" i="35"/>
  <c r="AU337" i="35"/>
  <c r="AU161" i="35"/>
  <c r="Y235" i="34"/>
  <c r="Y19" i="34"/>
  <c r="AV374" i="35"/>
  <c r="AV376" i="35"/>
  <c r="AV266" i="35"/>
  <c r="AV264" i="35"/>
  <c r="AV265" i="35"/>
  <c r="AV267" i="35"/>
  <c r="AV375" i="35"/>
  <c r="AU319" i="35"/>
  <c r="AU320" i="35"/>
  <c r="AU386" i="35"/>
  <c r="AU131" i="35"/>
  <c r="AU321" i="35"/>
  <c r="AU387" i="35"/>
  <c r="AT19" i="11"/>
  <c r="AT17" i="11"/>
  <c r="AU129" i="35"/>
  <c r="AU130" i="35"/>
  <c r="AU132" i="35"/>
  <c r="AU79" i="35"/>
  <c r="AV74" i="35"/>
  <c r="X34" i="13"/>
  <c r="X49" i="12"/>
  <c r="X54" i="12"/>
  <c r="AW239" i="35"/>
  <c r="AW237" i="35"/>
  <c r="AW238" i="35"/>
  <c r="AW240" i="35"/>
  <c r="AW365" i="35"/>
  <c r="AW363" i="35"/>
  <c r="AW364" i="35"/>
  <c r="AU377" i="35"/>
  <c r="AU269" i="35"/>
  <c r="AU381" i="35"/>
  <c r="AT322" i="35"/>
  <c r="AT326" i="35"/>
  <c r="AT392" i="35"/>
  <c r="AT18" i="24"/>
  <c r="AT134" i="35"/>
  <c r="AW155" i="35"/>
  <c r="AV160" i="35"/>
  <c r="AV268" i="35"/>
  <c r="AW263" i="35"/>
  <c r="AX236" i="35"/>
  <c r="AW241" i="35"/>
  <c r="AV297" i="35"/>
  <c r="AV299" i="35"/>
  <c r="AV77" i="35"/>
  <c r="AV75" i="35"/>
  <c r="AV76" i="35"/>
  <c r="AV78" i="35"/>
  <c r="AV298" i="35"/>
  <c r="AU133" i="35"/>
  <c r="AV128" i="35"/>
  <c r="AU385" i="35"/>
  <c r="AB15" i="17"/>
  <c r="AB20" i="17"/>
  <c r="AB23" i="17"/>
  <c r="AC22" i="17"/>
  <c r="X3" i="24"/>
  <c r="AV106" i="35"/>
  <c r="AW101" i="35"/>
  <c r="AW286" i="35"/>
  <c r="AW288" i="35"/>
  <c r="AW287" i="35"/>
  <c r="AW50" i="35"/>
  <c r="AW48" i="35"/>
  <c r="AW49" i="35"/>
  <c r="AW51" i="35"/>
  <c r="AU300" i="35"/>
  <c r="AU301" i="35"/>
  <c r="AU304" i="35"/>
  <c r="AU80" i="35"/>
  <c r="Y236" i="34"/>
  <c r="Y21" i="34"/>
  <c r="AY102" i="32"/>
  <c r="AV289" i="35"/>
  <c r="AV290" i="35"/>
  <c r="AV293" i="35"/>
  <c r="AV53" i="35"/>
  <c r="AX13" i="17"/>
  <c r="X10" i="36"/>
  <c r="X58" i="12"/>
  <c r="X89" i="11"/>
  <c r="AW23" i="35"/>
  <c r="AW21" i="35"/>
  <c r="AW22" i="35"/>
  <c r="AW24" i="35"/>
  <c r="AW275" i="35"/>
  <c r="AW276" i="35"/>
  <c r="AW277" i="35"/>
  <c r="AW342" i="35"/>
  <c r="AW341" i="35"/>
  <c r="AW185" i="35"/>
  <c r="AW183" i="35"/>
  <c r="AW184" i="35"/>
  <c r="AW186" i="35"/>
  <c r="AW343" i="35"/>
  <c r="AT17" i="13"/>
  <c r="AT8" i="13"/>
  <c r="AT20" i="13"/>
  <c r="AT27" i="13"/>
  <c r="AU378" i="35"/>
  <c r="AT323" i="35"/>
  <c r="AT388" i="35"/>
  <c r="AT389" i="35"/>
  <c r="AW103" i="32"/>
  <c r="AW95" i="32"/>
  <c r="AW148" i="32"/>
  <c r="AS9" i="36"/>
  <c r="AV278" i="35"/>
  <c r="AV279" i="35"/>
  <c r="AV282" i="35"/>
  <c r="AV26" i="35"/>
  <c r="AV344" i="35"/>
  <c r="AV345" i="35"/>
  <c r="AV188" i="35"/>
  <c r="AV348" i="35"/>
  <c r="AW187" i="35"/>
  <c r="AX182" i="35"/>
  <c r="AW52" i="35"/>
  <c r="AX47" i="35"/>
  <c r="AW25" i="35"/>
  <c r="AX20" i="35"/>
  <c r="AV79" i="35"/>
  <c r="AW74" i="35"/>
  <c r="AX79" i="32"/>
  <c r="AW119" i="32"/>
  <c r="X81" i="11"/>
  <c r="Y88" i="11"/>
  <c r="AZ78" i="32"/>
  <c r="X26" i="24"/>
  <c r="X31" i="24"/>
  <c r="X27" i="24"/>
  <c r="AV321" i="35"/>
  <c r="AV387" i="35"/>
  <c r="AU19" i="11"/>
  <c r="AU17" i="11"/>
  <c r="AV131" i="35"/>
  <c r="AV320" i="35"/>
  <c r="AV386" i="35"/>
  <c r="AV319" i="35"/>
  <c r="AV129" i="35"/>
  <c r="AV130" i="35"/>
  <c r="AV132" i="35"/>
  <c r="AW375" i="35"/>
  <c r="AW374" i="35"/>
  <c r="AW266" i="35"/>
  <c r="AW264" i="35"/>
  <c r="AW265" i="35"/>
  <c r="AW267" i="35"/>
  <c r="AW376" i="35"/>
  <c r="Z17" i="34"/>
  <c r="Y238" i="34"/>
  <c r="AU322" i="35"/>
  <c r="AU134" i="35"/>
  <c r="AU326" i="35"/>
  <c r="AU392" i="35"/>
  <c r="AU18" i="24"/>
  <c r="AV377" i="35"/>
  <c r="AV381" i="35"/>
  <c r="AV269" i="35"/>
  <c r="AW104" i="35"/>
  <c r="AW102" i="35"/>
  <c r="AW103" i="35"/>
  <c r="AW105" i="35"/>
  <c r="AW308" i="35"/>
  <c r="AW309" i="35"/>
  <c r="AW310" i="35"/>
  <c r="AW366" i="35"/>
  <c r="AW367" i="35"/>
  <c r="AW242" i="35"/>
  <c r="AW370" i="35"/>
  <c r="AV333" i="35"/>
  <c r="AV334" i="35"/>
  <c r="AV161" i="35"/>
  <c r="AV337" i="35"/>
  <c r="AV311" i="35"/>
  <c r="AV312" i="35"/>
  <c r="AV315" i="35"/>
  <c r="AV107" i="35"/>
  <c r="AX363" i="35"/>
  <c r="AX364" i="35"/>
  <c r="AX239" i="35"/>
  <c r="AX237" i="35"/>
  <c r="AX238" i="35"/>
  <c r="AX240" i="35"/>
  <c r="AX241" i="35"/>
  <c r="AX365" i="35"/>
  <c r="AW331" i="35"/>
  <c r="AW332" i="35"/>
  <c r="AW330" i="35"/>
  <c r="AW158" i="35"/>
  <c r="AW156" i="35"/>
  <c r="AW157" i="35"/>
  <c r="AW159" i="35"/>
  <c r="AX366" i="35"/>
  <c r="AX370" i="35"/>
  <c r="AX242" i="35"/>
  <c r="AX155" i="35"/>
  <c r="AW160" i="35"/>
  <c r="AW268" i="35"/>
  <c r="AX263" i="35"/>
  <c r="AX101" i="35"/>
  <c r="AW106" i="35"/>
  <c r="AV378" i="35"/>
  <c r="AV133" i="35"/>
  <c r="AW128" i="35"/>
  <c r="AW77" i="35"/>
  <c r="AW297" i="35"/>
  <c r="AW298" i="35"/>
  <c r="AW75" i="35"/>
  <c r="AW76" i="35"/>
  <c r="AW78" i="35"/>
  <c r="AW299" i="35"/>
  <c r="AX286" i="35"/>
  <c r="AX48" i="35"/>
  <c r="AX49" i="35"/>
  <c r="AX51" i="35"/>
  <c r="AX52" i="35"/>
  <c r="AX289" i="35"/>
  <c r="AX50" i="35"/>
  <c r="AX287" i="35"/>
  <c r="AX288" i="35"/>
  <c r="AY13" i="17"/>
  <c r="AU17" i="13"/>
  <c r="AU8" i="13"/>
  <c r="AU20" i="13"/>
  <c r="AU27" i="13"/>
  <c r="AZ102" i="32"/>
  <c r="AV300" i="35"/>
  <c r="AV301" i="35"/>
  <c r="AV80" i="35"/>
  <c r="AV304" i="35"/>
  <c r="AW289" i="35"/>
  <c r="AW290" i="35"/>
  <c r="AW293" i="35"/>
  <c r="AW53" i="35"/>
  <c r="AX367" i="35"/>
  <c r="X76" i="11"/>
  <c r="Y240" i="34"/>
  <c r="AV385" i="35"/>
  <c r="X33" i="24"/>
  <c r="X29" i="24"/>
  <c r="Y44" i="13"/>
  <c r="AX275" i="35"/>
  <c r="AX276" i="35"/>
  <c r="AX23" i="35"/>
  <c r="AX277" i="35"/>
  <c r="AX21" i="35"/>
  <c r="AX22" i="35"/>
  <c r="AX24" i="35"/>
  <c r="AX25" i="35"/>
  <c r="AX278" i="35"/>
  <c r="AX185" i="35"/>
  <c r="AX183" i="35"/>
  <c r="AX184" i="35"/>
  <c r="AX186" i="35"/>
  <c r="AX187" i="35"/>
  <c r="AX344" i="35"/>
  <c r="AX342" i="35"/>
  <c r="AX341" i="35"/>
  <c r="AX343" i="35"/>
  <c r="AU323" i="35"/>
  <c r="AU388" i="35"/>
  <c r="AU389" i="35"/>
  <c r="Z20" i="34"/>
  <c r="Z237" i="34"/>
  <c r="Y51" i="12"/>
  <c r="Z234" i="34"/>
  <c r="Z19" i="24"/>
  <c r="Z11" i="24"/>
  <c r="AX103" i="32"/>
  <c r="AX95" i="32"/>
  <c r="AX148" i="32"/>
  <c r="AT9" i="36"/>
  <c r="AW278" i="35"/>
  <c r="AW279" i="35"/>
  <c r="AW26" i="35"/>
  <c r="AW282" i="35"/>
  <c r="AW344" i="35"/>
  <c r="AW345" i="35"/>
  <c r="AW188" i="35"/>
  <c r="AW348" i="35"/>
  <c r="AX188" i="35"/>
  <c r="AX26" i="35"/>
  <c r="Y40" i="13"/>
  <c r="C44" i="18"/>
  <c r="C40" i="18"/>
  <c r="BA78" i="32"/>
  <c r="AX53" i="35"/>
  <c r="AX290" i="35"/>
  <c r="AW131" i="35"/>
  <c r="AW129" i="35"/>
  <c r="AW130" i="35"/>
  <c r="AW132" i="35"/>
  <c r="AW321" i="35"/>
  <c r="AW387" i="35"/>
  <c r="AV19" i="11"/>
  <c r="AV17" i="11"/>
  <c r="AW319" i="35"/>
  <c r="AW320" i="35"/>
  <c r="AW386" i="35"/>
  <c r="AX310" i="35"/>
  <c r="AX104" i="35"/>
  <c r="AX102" i="35"/>
  <c r="AX103" i="35"/>
  <c r="AX105" i="35"/>
  <c r="AX106" i="35"/>
  <c r="AX311" i="35"/>
  <c r="AX309" i="35"/>
  <c r="AX308" i="35"/>
  <c r="AX312" i="35"/>
  <c r="AX331" i="35"/>
  <c r="AX330" i="35"/>
  <c r="AX332" i="35"/>
  <c r="AX158" i="35"/>
  <c r="AX156" i="35"/>
  <c r="AX157" i="35"/>
  <c r="AX159" i="35"/>
  <c r="AX160" i="35"/>
  <c r="Y49" i="12"/>
  <c r="Y54" i="12"/>
  <c r="Y34" i="13"/>
  <c r="C34" i="18"/>
  <c r="C51" i="16"/>
  <c r="C49" i="16"/>
  <c r="AX282" i="35"/>
  <c r="AV322" i="35"/>
  <c r="AV326" i="35"/>
  <c r="AV392" i="35"/>
  <c r="AV18" i="24"/>
  <c r="AV134" i="35"/>
  <c r="AX266" i="35"/>
  <c r="AX264" i="35"/>
  <c r="AX265" i="35"/>
  <c r="AX267" i="35"/>
  <c r="AX268" i="35"/>
  <c r="AX374" i="35"/>
  <c r="AX375" i="35"/>
  <c r="AX376" i="35"/>
  <c r="W5" i="11"/>
  <c r="W53" i="11"/>
  <c r="W58" i="11"/>
  <c r="W57" i="11"/>
  <c r="AW79" i="35"/>
  <c r="AX74" i="35"/>
  <c r="AW377" i="35"/>
  <c r="AW381" i="35"/>
  <c r="AW269" i="35"/>
  <c r="AY79" i="32"/>
  <c r="AX119" i="32"/>
  <c r="AX348" i="35"/>
  <c r="AX279" i="35"/>
  <c r="Y7" i="24"/>
  <c r="Z18" i="34"/>
  <c r="AX345" i="35"/>
  <c r="X30" i="13"/>
  <c r="X29" i="13"/>
  <c r="X46" i="13"/>
  <c r="X50" i="13"/>
  <c r="X51" i="13"/>
  <c r="X75" i="11"/>
  <c r="AX293" i="35"/>
  <c r="AW311" i="35"/>
  <c r="AW312" i="35"/>
  <c r="AW315" i="35"/>
  <c r="AW107" i="35"/>
  <c r="AW333" i="35"/>
  <c r="AW334" i="35"/>
  <c r="AW161" i="35"/>
  <c r="AW337" i="35"/>
  <c r="AX333" i="35"/>
  <c r="AX161" i="35"/>
  <c r="AX337" i="35"/>
  <c r="AX377" i="35"/>
  <c r="AX269" i="35"/>
  <c r="AX381" i="35"/>
  <c r="AW133" i="35"/>
  <c r="AX128" i="35"/>
  <c r="Z19" i="34"/>
  <c r="Z235" i="34"/>
  <c r="Y10" i="36"/>
  <c r="Y12" i="36"/>
  <c r="AX334" i="35"/>
  <c r="AV17" i="13"/>
  <c r="AV8" i="13"/>
  <c r="AV20" i="13"/>
  <c r="AV27" i="13"/>
  <c r="X139" i="27"/>
  <c r="W91" i="11"/>
  <c r="AW378" i="35"/>
  <c r="W95" i="11"/>
  <c r="AC15" i="17"/>
  <c r="AC20" i="17"/>
  <c r="AC23" i="17"/>
  <c r="AD22" i="17"/>
  <c r="Y3" i="24"/>
  <c r="AZ13" i="17"/>
  <c r="E27" i="50"/>
  <c r="E28" i="50"/>
  <c r="E31" i="50"/>
  <c r="C54" i="16"/>
  <c r="AX315" i="35"/>
  <c r="AW385" i="35"/>
  <c r="BA102" i="32"/>
  <c r="BF78" i="32"/>
  <c r="AY103" i="32"/>
  <c r="AY95" i="32"/>
  <c r="AY148" i="32"/>
  <c r="AU9" i="36"/>
  <c r="AX298" i="35"/>
  <c r="AX297" i="35"/>
  <c r="AX299" i="35"/>
  <c r="AX77" i="35"/>
  <c r="AX75" i="35"/>
  <c r="AX76" i="35"/>
  <c r="AX78" i="35"/>
  <c r="AX79" i="35"/>
  <c r="AX300" i="35"/>
  <c r="AW300" i="35"/>
  <c r="AW301" i="35"/>
  <c r="AW80" i="35"/>
  <c r="AW304" i="35"/>
  <c r="AX378" i="35"/>
  <c r="AV323" i="35"/>
  <c r="AV388" i="35"/>
  <c r="AV389" i="35"/>
  <c r="AX107" i="35"/>
  <c r="AX320" i="35"/>
  <c r="AX386" i="35"/>
  <c r="AX131" i="35"/>
  <c r="AX321" i="35"/>
  <c r="AX387" i="35"/>
  <c r="AW19" i="11"/>
  <c r="AX129" i="35"/>
  <c r="AX130" i="35"/>
  <c r="AX132" i="35"/>
  <c r="AX133" i="35"/>
  <c r="AX322" i="35"/>
  <c r="AX388" i="35"/>
  <c r="AX319" i="35"/>
  <c r="AZ79" i="32"/>
  <c r="AY119" i="32"/>
  <c r="AX301" i="35"/>
  <c r="AW322" i="35"/>
  <c r="AW326" i="35"/>
  <c r="AW392" i="35"/>
  <c r="AW18" i="24"/>
  <c r="AW134" i="35"/>
  <c r="AX304" i="35"/>
  <c r="AX80" i="35"/>
  <c r="BF102" i="32"/>
  <c r="Y27" i="24"/>
  <c r="Y26" i="24"/>
  <c r="Y31" i="24"/>
  <c r="Y16" i="36"/>
  <c r="AY12" i="36"/>
  <c r="Z236" i="34"/>
  <c r="Z21" i="34"/>
  <c r="AZ103" i="32"/>
  <c r="AZ95" i="32"/>
  <c r="AZ148" i="32"/>
  <c r="AV9" i="36"/>
  <c r="AE18" i="36"/>
  <c r="AY16" i="36"/>
  <c r="Y56" i="12"/>
  <c r="AJ20" i="36"/>
  <c r="AJ21" i="36"/>
  <c r="AE19" i="36"/>
  <c r="AX16" i="36"/>
  <c r="AB25" i="36"/>
  <c r="AB13" i="11"/>
  <c r="AB8" i="11"/>
  <c r="AA25" i="36"/>
  <c r="AA13" i="11"/>
  <c r="AA8" i="11"/>
  <c r="AD25" i="36"/>
  <c r="AD13" i="11"/>
  <c r="AD8" i="11"/>
  <c r="Y25" i="36"/>
  <c r="AC24" i="36"/>
  <c r="AC68" i="11"/>
  <c r="AA24" i="36"/>
  <c r="AA68" i="11"/>
  <c r="Z24" i="36"/>
  <c r="Z68" i="11"/>
  <c r="Z25" i="36"/>
  <c r="Z13" i="11"/>
  <c r="Z8" i="11"/>
  <c r="AC25" i="36"/>
  <c r="AC13" i="11"/>
  <c r="AC8" i="11"/>
  <c r="AB24" i="36"/>
  <c r="AB68" i="11"/>
  <c r="Y24" i="36"/>
  <c r="AD24" i="36"/>
  <c r="AD68" i="11"/>
  <c r="AW17" i="11"/>
  <c r="AW17" i="13"/>
  <c r="E19" i="15"/>
  <c r="E17" i="15"/>
  <c r="Z238" i="34"/>
  <c r="AA17" i="34"/>
  <c r="Y33" i="24"/>
  <c r="Y29" i="24"/>
  <c r="BA13" i="17"/>
  <c r="AX326" i="35"/>
  <c r="AX392" i="35"/>
  <c r="AX18" i="24"/>
  <c r="AW323" i="35"/>
  <c r="AW388" i="35"/>
  <c r="AW389" i="35"/>
  <c r="AX323" i="35"/>
  <c r="AX385" i="35"/>
  <c r="AX389" i="35"/>
  <c r="AX134" i="35"/>
  <c r="BB13" i="17"/>
  <c r="AW8" i="13"/>
  <c r="AW20" i="13"/>
  <c r="AW27" i="13"/>
  <c r="E17" i="18"/>
  <c r="Y13" i="11"/>
  <c r="AY25" i="36"/>
  <c r="AA20" i="34"/>
  <c r="AA237" i="34"/>
  <c r="Z51" i="12"/>
  <c r="AA18" i="34"/>
  <c r="AA234" i="34"/>
  <c r="AA19" i="24"/>
  <c r="AB38" i="13"/>
  <c r="AB60" i="11"/>
  <c r="AE21" i="36"/>
  <c r="Y76" i="11"/>
  <c r="Z240" i="34"/>
  <c r="Y68" i="11"/>
  <c r="AY24" i="36"/>
  <c r="Z60" i="11"/>
  <c r="AA38" i="13"/>
  <c r="AA60" i="11"/>
  <c r="AC38" i="13"/>
  <c r="AC60" i="11"/>
  <c r="AK20" i="24"/>
  <c r="X58" i="11"/>
  <c r="X57" i="11"/>
  <c r="X5" i="11"/>
  <c r="X53" i="11"/>
  <c r="AD38" i="13"/>
  <c r="AD60" i="11"/>
  <c r="Y36" i="13"/>
  <c r="C36" i="18"/>
  <c r="C56" i="16"/>
  <c r="Y58" i="12"/>
  <c r="Y89" i="11"/>
  <c r="BA79" i="32"/>
  <c r="AZ119" i="32"/>
  <c r="AK8" i="58"/>
  <c r="AK10" i="58"/>
  <c r="AO18" i="17"/>
  <c r="Y38" i="13"/>
  <c r="C38" i="18"/>
  <c r="F9" i="56"/>
  <c r="F10" i="56"/>
  <c r="F12" i="56"/>
  <c r="C64" i="15"/>
  <c r="C56" i="15"/>
  <c r="Y60" i="11"/>
  <c r="AF20" i="24"/>
  <c r="AE26" i="36"/>
  <c r="AF26" i="36"/>
  <c r="AG26" i="36"/>
  <c r="AH26" i="36"/>
  <c r="AI26" i="36"/>
  <c r="AJ26" i="36"/>
  <c r="AK26" i="36"/>
  <c r="AL26" i="36"/>
  <c r="AM26" i="36"/>
  <c r="AN26" i="36"/>
  <c r="AO26" i="36"/>
  <c r="AP26" i="36"/>
  <c r="AZ21" i="36"/>
  <c r="AH25" i="36"/>
  <c r="AH13" i="11"/>
  <c r="AH8" i="11"/>
  <c r="AE24" i="36"/>
  <c r="AE68" i="11"/>
  <c r="AJ24" i="36"/>
  <c r="AJ68" i="11"/>
  <c r="AG24" i="36"/>
  <c r="AG68" i="11"/>
  <c r="AI24" i="36"/>
  <c r="AI68" i="11"/>
  <c r="AJ25" i="36"/>
  <c r="AJ13" i="11"/>
  <c r="AJ8" i="11"/>
  <c r="AG25" i="36"/>
  <c r="AG13" i="11"/>
  <c r="AG8" i="11"/>
  <c r="AH24" i="36"/>
  <c r="AH68" i="11"/>
  <c r="AF24" i="36"/>
  <c r="AF68" i="11"/>
  <c r="AI25" i="36"/>
  <c r="AI13" i="11"/>
  <c r="AI8" i="11"/>
  <c r="AE25" i="36"/>
  <c r="AE13" i="11"/>
  <c r="AE8" i="11"/>
  <c r="AF25" i="36"/>
  <c r="AF13" i="11"/>
  <c r="AF8" i="11"/>
  <c r="BA103" i="32"/>
  <c r="BF79" i="32"/>
  <c r="BF95" i="32"/>
  <c r="BA95" i="32"/>
  <c r="BA148" i="32"/>
  <c r="AW9" i="36"/>
  <c r="Z7" i="24"/>
  <c r="AA19" i="34"/>
  <c r="AA235" i="34"/>
  <c r="C13" i="15"/>
  <c r="C8" i="15"/>
  <c r="Y8" i="11"/>
  <c r="E33" i="50"/>
  <c r="E34" i="50"/>
  <c r="C58" i="16"/>
  <c r="Y81" i="11"/>
  <c r="Y139" i="27"/>
  <c r="X91" i="11"/>
  <c r="X95" i="11"/>
  <c r="Z38" i="13"/>
  <c r="Y30" i="13"/>
  <c r="C72" i="15"/>
  <c r="C71" i="15"/>
  <c r="E9" i="50"/>
  <c r="Y75" i="11"/>
  <c r="Z34" i="13"/>
  <c r="Z49" i="12"/>
  <c r="Z54" i="12"/>
  <c r="Y29" i="13"/>
  <c r="Y46" i="13"/>
  <c r="Y50" i="13"/>
  <c r="Y51" i="13"/>
  <c r="C30" i="18"/>
  <c r="C29" i="18"/>
  <c r="C46" i="18"/>
  <c r="C50" i="18"/>
  <c r="AA21" i="34"/>
  <c r="AA236" i="34"/>
  <c r="AH38" i="13"/>
  <c r="AH60" i="11"/>
  <c r="AJ38" i="13"/>
  <c r="AJ60" i="11"/>
  <c r="F13" i="56"/>
  <c r="F15" i="56"/>
  <c r="AG38" i="13"/>
  <c r="AG60" i="11"/>
  <c r="AD15" i="17"/>
  <c r="AD20" i="17"/>
  <c r="AD23" i="17"/>
  <c r="AE22" i="17"/>
  <c r="Z3" i="24"/>
  <c r="H8" i="17"/>
  <c r="D3" i="49"/>
  <c r="D6" i="49"/>
  <c r="C85" i="15"/>
  <c r="BF103" i="32"/>
  <c r="BF119" i="32"/>
  <c r="BA119" i="32"/>
  <c r="AE38" i="13"/>
  <c r="AE60" i="11"/>
  <c r="AJ18" i="17"/>
  <c r="AF8" i="58"/>
  <c r="AF10" i="58"/>
  <c r="AF13" i="58"/>
  <c r="Z58" i="12"/>
  <c r="Z89" i="11"/>
  <c r="Z10" i="36"/>
  <c r="AF38" i="13"/>
  <c r="AF60" i="11"/>
  <c r="AI38" i="13"/>
  <c r="AI60" i="11"/>
  <c r="AA22" i="24"/>
  <c r="Z88" i="11"/>
  <c r="AB17" i="34"/>
  <c r="AA238" i="34"/>
  <c r="AF9" i="24"/>
  <c r="AE46" i="12"/>
  <c r="AG12" i="58"/>
  <c r="Z26" i="24"/>
  <c r="Z31" i="24"/>
  <c r="Z27" i="24"/>
  <c r="C77" i="15"/>
  <c r="D84" i="15"/>
  <c r="E8" i="50"/>
  <c r="AE45" i="12"/>
  <c r="Z44" i="13"/>
  <c r="AA88" i="11"/>
  <c r="Z81" i="11"/>
  <c r="AB20" i="34"/>
  <c r="AB237" i="34"/>
  <c r="AA51" i="12"/>
  <c r="AB234" i="34"/>
  <c r="AB19" i="24"/>
  <c r="AB11" i="24"/>
  <c r="Z33" i="24"/>
  <c r="Z29" i="24"/>
  <c r="AE17" i="17"/>
  <c r="AA11" i="24"/>
  <c r="AG13" i="58"/>
  <c r="Z57" i="24"/>
  <c r="Z56" i="24"/>
  <c r="Z55" i="24"/>
  <c r="Z76" i="11"/>
  <c r="AA240" i="34"/>
  <c r="AF46" i="12"/>
  <c r="AF45" i="12"/>
  <c r="AG9" i="24"/>
  <c r="Y58" i="11"/>
  <c r="Y5" i="11"/>
  <c r="AH12" i="58"/>
  <c r="Z61" i="24"/>
  <c r="Z60" i="24"/>
  <c r="Z62" i="24"/>
  <c r="AE35" i="13"/>
  <c r="AA7" i="24"/>
  <c r="Z75" i="11"/>
  <c r="Z30" i="13"/>
  <c r="AA44" i="13"/>
  <c r="AA40" i="13"/>
  <c r="AA34" i="13"/>
  <c r="AA49" i="12"/>
  <c r="AA54" i="12"/>
  <c r="AB18" i="34"/>
  <c r="Z40" i="13"/>
  <c r="E40" i="50"/>
  <c r="E41" i="50"/>
  <c r="Z29" i="13"/>
  <c r="Z46" i="13"/>
  <c r="Z50" i="13"/>
  <c r="Z51" i="13"/>
  <c r="Y57" i="11"/>
  <c r="C54" i="15"/>
  <c r="AA10" i="36"/>
  <c r="AA58" i="12"/>
  <c r="AA89" i="11"/>
  <c r="C5" i="15"/>
  <c r="Y53" i="11"/>
  <c r="AB19" i="34"/>
  <c r="AB235" i="34"/>
  <c r="AE15" i="17"/>
  <c r="AE20" i="17"/>
  <c r="AE23" i="17"/>
  <c r="AF22" i="17"/>
  <c r="AA3" i="24"/>
  <c r="AI12" i="58"/>
  <c r="AH13" i="58"/>
  <c r="AF35" i="13"/>
  <c r="AA26" i="24"/>
  <c r="AA31" i="24"/>
  <c r="AA27" i="24"/>
  <c r="AJ12" i="58"/>
  <c r="AI13" i="58"/>
  <c r="AB88" i="11"/>
  <c r="AA81" i="11"/>
  <c r="C53" i="15"/>
  <c r="C87" i="15"/>
  <c r="C91" i="15"/>
  <c r="E10" i="50"/>
  <c r="E11" i="50"/>
  <c r="AB236" i="34"/>
  <c r="AB21" i="34"/>
  <c r="AH9" i="24"/>
  <c r="AG46" i="12"/>
  <c r="AG45" i="12"/>
  <c r="E5" i="50"/>
  <c r="C49" i="15"/>
  <c r="Z139" i="27"/>
  <c r="Y91" i="11"/>
  <c r="Y95" i="11"/>
  <c r="AG35" i="13"/>
  <c r="AB44" i="13"/>
  <c r="AA29" i="24"/>
  <c r="AA33" i="24"/>
  <c r="E47" i="50"/>
  <c r="E48" i="50"/>
  <c r="E6" i="50"/>
  <c r="AK12" i="58"/>
  <c r="AJ13" i="58"/>
  <c r="AC17" i="34"/>
  <c r="AB238" i="34"/>
  <c r="AI9" i="24"/>
  <c r="AH46" i="12"/>
  <c r="AH45" i="12"/>
  <c r="AA76" i="11"/>
  <c r="AB240" i="34"/>
  <c r="Z58" i="11"/>
  <c r="Z57" i="11"/>
  <c r="Z5" i="11"/>
  <c r="Z53" i="11"/>
  <c r="AC234" i="34"/>
  <c r="AC19" i="24"/>
  <c r="AC11" i="24"/>
  <c r="AC20" i="34"/>
  <c r="AC237" i="34"/>
  <c r="AB51" i="12"/>
  <c r="AL12" i="58"/>
  <c r="AK13" i="58"/>
  <c r="AH35" i="13"/>
  <c r="AI46" i="12"/>
  <c r="AI45" i="12"/>
  <c r="AJ9" i="24"/>
  <c r="AB40" i="13"/>
  <c r="AA139" i="27"/>
  <c r="Z91" i="11"/>
  <c r="Z95" i="11"/>
  <c r="AI35" i="13"/>
  <c r="AL13" i="58"/>
  <c r="AC18" i="34"/>
  <c r="AB7" i="24"/>
  <c r="AB49" i="12"/>
  <c r="AB54" i="12"/>
  <c r="AB34" i="13"/>
  <c r="AJ46" i="12"/>
  <c r="AJ45" i="12"/>
  <c r="AK9" i="24"/>
  <c r="AA75" i="11"/>
  <c r="AA30" i="13"/>
  <c r="AA29" i="13"/>
  <c r="AA46" i="13"/>
  <c r="AA50" i="13"/>
  <c r="AA51" i="13"/>
  <c r="AC19" i="34"/>
  <c r="AC235" i="34"/>
  <c r="AB58" i="12"/>
  <c r="AB89" i="11"/>
  <c r="AB10" i="36"/>
  <c r="AL9" i="24"/>
  <c r="AK46" i="12"/>
  <c r="AJ35" i="13"/>
  <c r="AM12" i="58"/>
  <c r="AF15" i="17"/>
  <c r="AF20" i="17"/>
  <c r="AF23" i="17"/>
  <c r="AG22" i="17"/>
  <c r="AB3" i="24"/>
  <c r="AK45" i="12"/>
  <c r="D46" i="16"/>
  <c r="D45" i="16"/>
  <c r="AB27" i="24"/>
  <c r="AB26" i="24"/>
  <c r="AB31" i="24"/>
  <c r="AC88" i="11"/>
  <c r="AB81" i="11"/>
  <c r="AM13" i="58"/>
  <c r="AC236" i="34"/>
  <c r="AC21" i="34"/>
  <c r="AD17" i="34"/>
  <c r="AC238" i="34"/>
  <c r="AC44" i="13"/>
  <c r="F30" i="50"/>
  <c r="AL46" i="12"/>
  <c r="AM9" i="24"/>
  <c r="AK35" i="13"/>
  <c r="D35" i="18"/>
  <c r="AN12" i="58"/>
  <c r="AB33" i="24"/>
  <c r="AB29" i="24"/>
  <c r="AN13" i="58"/>
  <c r="AB76" i="11"/>
  <c r="AC240" i="34"/>
  <c r="AA5" i="11"/>
  <c r="AA53" i="11"/>
  <c r="AA58" i="11"/>
  <c r="AA57" i="11"/>
  <c r="AC40" i="13"/>
  <c r="AL45" i="12"/>
  <c r="AD20" i="34"/>
  <c r="AD237" i="34"/>
  <c r="AC51" i="12"/>
  <c r="AD18" i="34"/>
  <c r="AD234" i="34"/>
  <c r="AD19" i="24"/>
  <c r="AD11" i="24"/>
  <c r="AB30" i="13"/>
  <c r="AB75" i="11"/>
  <c r="AC49" i="12"/>
  <c r="AC54" i="12"/>
  <c r="AC34" i="13"/>
  <c r="AB139" i="27"/>
  <c r="AA91" i="11"/>
  <c r="AM46" i="12"/>
  <c r="AN9" i="24"/>
  <c r="AD235" i="34"/>
  <c r="AD19" i="34"/>
  <c r="AC7" i="24"/>
  <c r="AL35" i="13"/>
  <c r="AA95" i="11"/>
  <c r="AO12" i="58"/>
  <c r="AD21" i="34"/>
  <c r="AD236" i="34"/>
  <c r="AC58" i="12"/>
  <c r="AC89" i="11"/>
  <c r="AC10" i="36"/>
  <c r="AM45" i="12"/>
  <c r="AO13" i="58"/>
  <c r="AG15" i="17"/>
  <c r="AG20" i="17"/>
  <c r="AG23" i="17"/>
  <c r="AH22" i="17"/>
  <c r="AC3" i="24"/>
  <c r="AB29" i="13"/>
  <c r="AB46" i="13"/>
  <c r="AB50" i="13"/>
  <c r="AB51" i="13"/>
  <c r="AC27" i="24"/>
  <c r="AC26" i="24"/>
  <c r="AC31" i="24"/>
  <c r="AD88" i="11"/>
  <c r="AC81" i="11"/>
  <c r="AN46" i="12"/>
  <c r="AO9" i="24"/>
  <c r="AM35" i="13"/>
  <c r="AP12" i="58"/>
  <c r="AE17" i="34"/>
  <c r="AD238" i="34"/>
  <c r="AC76" i="11"/>
  <c r="AD240" i="34"/>
  <c r="AC55" i="24"/>
  <c r="AE18" i="34"/>
  <c r="AE234" i="34"/>
  <c r="AE19" i="24"/>
  <c r="AE11" i="24"/>
  <c r="AE20" i="34"/>
  <c r="AE237" i="34"/>
  <c r="AD51" i="12"/>
  <c r="AD44" i="13"/>
  <c r="AQ12" i="58"/>
  <c r="AP13" i="58"/>
  <c r="AN45" i="12"/>
  <c r="AC33" i="24"/>
  <c r="AC60" i="24"/>
  <c r="AC29" i="24"/>
  <c r="AN35" i="13"/>
  <c r="AE19" i="34"/>
  <c r="AE235" i="34"/>
  <c r="AB58" i="11"/>
  <c r="AB57" i="11"/>
  <c r="AB5" i="11"/>
  <c r="AB53" i="11"/>
  <c r="AO46" i="12"/>
  <c r="AP9" i="24"/>
  <c r="AD40" i="13"/>
  <c r="AD7" i="24"/>
  <c r="AQ13" i="58"/>
  <c r="AD49" i="12"/>
  <c r="AD54" i="12"/>
  <c r="AD34" i="13"/>
  <c r="AC75" i="11"/>
  <c r="AC30" i="13"/>
  <c r="AH15" i="17"/>
  <c r="AH20" i="17"/>
  <c r="AH23" i="17"/>
  <c r="AI22" i="17"/>
  <c r="AD3" i="24"/>
  <c r="AC29" i="13"/>
  <c r="AC46" i="13"/>
  <c r="AC50" i="13"/>
  <c r="AC51" i="13"/>
  <c r="AD10" i="36"/>
  <c r="AD58" i="12"/>
  <c r="AD89" i="11"/>
  <c r="AO45" i="12"/>
  <c r="AE236" i="34"/>
  <c r="AE21" i="34"/>
  <c r="AQ9" i="24"/>
  <c r="AP46" i="12"/>
  <c r="AP45" i="12"/>
  <c r="AB95" i="11"/>
  <c r="AR12" i="58"/>
  <c r="AC139" i="27"/>
  <c r="AB91" i="11"/>
  <c r="AO35" i="13"/>
  <c r="AE88" i="11"/>
  <c r="AD81" i="11"/>
  <c r="AE238" i="34"/>
  <c r="AF17" i="34"/>
  <c r="AD27" i="24"/>
  <c r="AD26" i="24"/>
  <c r="AD31" i="24"/>
  <c r="AP35" i="13"/>
  <c r="AD76" i="11"/>
  <c r="AE240" i="34"/>
  <c r="AD29" i="24"/>
  <c r="AD33" i="24"/>
  <c r="AF234" i="34"/>
  <c r="AF19" i="24"/>
  <c r="AF11" i="24"/>
  <c r="AF20" i="34"/>
  <c r="AF237" i="34"/>
  <c r="AE51" i="12"/>
  <c r="AE44" i="13"/>
  <c r="AE40" i="13"/>
  <c r="AE7" i="24"/>
  <c r="AF18" i="34"/>
  <c r="AD30" i="13"/>
  <c r="AD75" i="11"/>
  <c r="AE34" i="13"/>
  <c r="AE49" i="12"/>
  <c r="AE54" i="12"/>
  <c r="AC5" i="11"/>
  <c r="AC53" i="11"/>
  <c r="AC58" i="11"/>
  <c r="AC57" i="11"/>
  <c r="AE10" i="36"/>
  <c r="AE58" i="12"/>
  <c r="AE89" i="11"/>
  <c r="AF19" i="34"/>
  <c r="AF235" i="34"/>
  <c r="AD29" i="13"/>
  <c r="AD46" i="13"/>
  <c r="AD50" i="13"/>
  <c r="AD51" i="13"/>
  <c r="AI15" i="17"/>
  <c r="AI20" i="17"/>
  <c r="AI23" i="17"/>
  <c r="AJ22" i="17"/>
  <c r="AE3" i="24"/>
  <c r="AD139" i="27"/>
  <c r="AC91" i="11"/>
  <c r="AC95" i="11"/>
  <c r="AE81" i="11"/>
  <c r="AF88" i="11"/>
  <c r="AF21" i="34"/>
  <c r="AF236" i="34"/>
  <c r="AE26" i="24"/>
  <c r="AE31" i="24"/>
  <c r="AE27" i="24"/>
  <c r="AG17" i="34"/>
  <c r="AF238" i="34"/>
  <c r="AF44" i="13"/>
  <c r="AF40" i="13"/>
  <c r="AE29" i="24"/>
  <c r="AE33" i="24"/>
  <c r="AD58" i="11"/>
  <c r="AD57" i="11"/>
  <c r="AD5" i="11"/>
  <c r="AD53" i="11"/>
  <c r="AE76" i="11"/>
  <c r="AF240" i="34"/>
  <c r="AG20" i="34"/>
  <c r="AG237" i="34"/>
  <c r="AF51" i="12"/>
  <c r="AG234" i="34"/>
  <c r="AG19" i="24"/>
  <c r="AG11" i="24"/>
  <c r="AG18" i="34"/>
  <c r="AF7" i="24"/>
  <c r="AG19" i="34"/>
  <c r="AG235" i="34"/>
  <c r="AE30" i="13"/>
  <c r="AE29" i="13"/>
  <c r="AE46" i="13"/>
  <c r="AE50" i="13"/>
  <c r="AE51" i="13"/>
  <c r="AE75" i="11"/>
  <c r="AF49" i="12"/>
  <c r="AF54" i="12"/>
  <c r="AF34" i="13"/>
  <c r="AE139" i="27"/>
  <c r="AD91" i="11"/>
  <c r="AD95" i="11"/>
  <c r="AG236" i="34"/>
  <c r="AG21" i="34"/>
  <c r="AF10" i="36"/>
  <c r="AF58" i="12"/>
  <c r="AF89" i="11"/>
  <c r="AJ15" i="17"/>
  <c r="AJ20" i="17"/>
  <c r="AJ23" i="17"/>
  <c r="AK22" i="17"/>
  <c r="AF3" i="24"/>
  <c r="AF27" i="24"/>
  <c r="AF26" i="24"/>
  <c r="AF31" i="24"/>
  <c r="AH17" i="34"/>
  <c r="AG238" i="34"/>
  <c r="AG88" i="11"/>
  <c r="AF81" i="11"/>
  <c r="AH20" i="34"/>
  <c r="AH237" i="34"/>
  <c r="AG51" i="12"/>
  <c r="AH234" i="34"/>
  <c r="AH19" i="24"/>
  <c r="AH11" i="24"/>
  <c r="AG44" i="13"/>
  <c r="AG40" i="13"/>
  <c r="AF55" i="24"/>
  <c r="AF56" i="24"/>
  <c r="AF76" i="11"/>
  <c r="AG240" i="34"/>
  <c r="AF33" i="24"/>
  <c r="AF29" i="24"/>
  <c r="AF30" i="13"/>
  <c r="AF29" i="13"/>
  <c r="AF46" i="13"/>
  <c r="AF50" i="13"/>
  <c r="AF51" i="13"/>
  <c r="AF75" i="11"/>
  <c r="AH18" i="34"/>
  <c r="AG7" i="24"/>
  <c r="AE58" i="11"/>
  <c r="AE57" i="11"/>
  <c r="AE5" i="11"/>
  <c r="AE53" i="11"/>
  <c r="AG34" i="13"/>
  <c r="AG49" i="12"/>
  <c r="AG54" i="12"/>
  <c r="AF61" i="24"/>
  <c r="AF60" i="24"/>
  <c r="AH19" i="34"/>
  <c r="AH235" i="34"/>
  <c r="AF139" i="27"/>
  <c r="AE91" i="11"/>
  <c r="AE95" i="11"/>
  <c r="AG58" i="12"/>
  <c r="AG89" i="11"/>
  <c r="AG10" i="36"/>
  <c r="AK15" i="17"/>
  <c r="AK20" i="17"/>
  <c r="AK23" i="17"/>
  <c r="AL22" i="17"/>
  <c r="AG3" i="24"/>
  <c r="AH88" i="11"/>
  <c r="AG81" i="11"/>
  <c r="AG26" i="24"/>
  <c r="AG31" i="24"/>
  <c r="AG27" i="24"/>
  <c r="AH236" i="34"/>
  <c r="AH21" i="34"/>
  <c r="AG33" i="24"/>
  <c r="AG29" i="24"/>
  <c r="AI17" i="34"/>
  <c r="AH238" i="34"/>
  <c r="AH44" i="13"/>
  <c r="AH40" i="13"/>
  <c r="AI234" i="34"/>
  <c r="AI19" i="24"/>
  <c r="AI11" i="24"/>
  <c r="AI20" i="34"/>
  <c r="AI237" i="34"/>
  <c r="AH51" i="12"/>
  <c r="AI18" i="34"/>
  <c r="AF5" i="11"/>
  <c r="AF53" i="11"/>
  <c r="AF58" i="11"/>
  <c r="AF57" i="11"/>
  <c r="AG76" i="11"/>
  <c r="AH240" i="34"/>
  <c r="AH7" i="24"/>
  <c r="AI19" i="34"/>
  <c r="AI235" i="34"/>
  <c r="AG30" i="13"/>
  <c r="AG29" i="13"/>
  <c r="AG46" i="13"/>
  <c r="AG50" i="13"/>
  <c r="AG51" i="13"/>
  <c r="AG75" i="11"/>
  <c r="AH49" i="12"/>
  <c r="AH54" i="12"/>
  <c r="AH34" i="13"/>
  <c r="AG139" i="27"/>
  <c r="AF91" i="11"/>
  <c r="AF95" i="11"/>
  <c r="AH58" i="12"/>
  <c r="AH89" i="11"/>
  <c r="AH10" i="36"/>
  <c r="AI236" i="34"/>
  <c r="AI21" i="34"/>
  <c r="AL15" i="17"/>
  <c r="AL20" i="17"/>
  <c r="AL23" i="17"/>
  <c r="AM22" i="17"/>
  <c r="AH3" i="24"/>
  <c r="AI238" i="34"/>
  <c r="AJ17" i="34"/>
  <c r="AH26" i="24"/>
  <c r="AH31" i="24"/>
  <c r="AH27" i="24"/>
  <c r="AI88" i="11"/>
  <c r="AH81" i="11"/>
  <c r="AH33" i="24"/>
  <c r="AH29" i="24"/>
  <c r="AI44" i="13"/>
  <c r="AI40" i="13"/>
  <c r="AJ234" i="34"/>
  <c r="AJ19" i="24"/>
  <c r="AJ11" i="24"/>
  <c r="AJ20" i="34"/>
  <c r="AJ237" i="34"/>
  <c r="AI51" i="12"/>
  <c r="AH76" i="11"/>
  <c r="AI240" i="34"/>
  <c r="AI7" i="24"/>
  <c r="AH75" i="11"/>
  <c r="AH30" i="13"/>
  <c r="AH29" i="13"/>
  <c r="AH46" i="13"/>
  <c r="AH50" i="13"/>
  <c r="AH51" i="13"/>
  <c r="AI49" i="12"/>
  <c r="AI54" i="12"/>
  <c r="AI34" i="13"/>
  <c r="AG5" i="11"/>
  <c r="AG53" i="11"/>
  <c r="AG58" i="11"/>
  <c r="AG57" i="11"/>
  <c r="AJ18" i="34"/>
  <c r="AH139" i="27"/>
  <c r="AG91" i="11"/>
  <c r="AG95" i="11"/>
  <c r="AJ19" i="34"/>
  <c r="AJ235" i="34"/>
  <c r="AI58" i="12"/>
  <c r="AI89" i="11"/>
  <c r="AI10" i="36"/>
  <c r="AM15" i="17"/>
  <c r="AM20" i="17"/>
  <c r="AM23" i="17"/>
  <c r="AN22" i="17"/>
  <c r="AI3" i="24"/>
  <c r="AJ88" i="11"/>
  <c r="AI81" i="11"/>
  <c r="AI26" i="24"/>
  <c r="AI31" i="24"/>
  <c r="AI27" i="24"/>
  <c r="AJ21" i="34"/>
  <c r="AJ236" i="34"/>
  <c r="AI33" i="24"/>
  <c r="AI60" i="24"/>
  <c r="AI29" i="24"/>
  <c r="AI55" i="24"/>
  <c r="AK17" i="34"/>
  <c r="AJ238" i="34"/>
  <c r="AJ44" i="13"/>
  <c r="AJ40" i="13"/>
  <c r="AI76" i="11"/>
  <c r="AJ240" i="34"/>
  <c r="AH58" i="11"/>
  <c r="AH57" i="11"/>
  <c r="AH5" i="11"/>
  <c r="AH53" i="11"/>
  <c r="AK20" i="34"/>
  <c r="AK237" i="34"/>
  <c r="AJ51" i="12"/>
  <c r="AK234" i="34"/>
  <c r="AK19" i="24"/>
  <c r="AK11" i="24"/>
  <c r="AK18" i="34"/>
  <c r="AK235" i="34"/>
  <c r="AK19" i="34"/>
  <c r="AI139" i="27"/>
  <c r="AH91" i="11"/>
  <c r="AH95" i="11"/>
  <c r="AJ7" i="24"/>
  <c r="AJ49" i="12"/>
  <c r="AJ54" i="12"/>
  <c r="AJ34" i="13"/>
  <c r="AI30" i="13"/>
  <c r="AI29" i="13"/>
  <c r="AI46" i="13"/>
  <c r="AI50" i="13"/>
  <c r="AI51" i="13"/>
  <c r="AI75" i="11"/>
  <c r="AJ58" i="12"/>
  <c r="AJ89" i="11"/>
  <c r="AJ10" i="36"/>
  <c r="AK236" i="34"/>
  <c r="AK21" i="34"/>
  <c r="AN15" i="17"/>
  <c r="AN20" i="17"/>
  <c r="AN23" i="17"/>
  <c r="AO22" i="17"/>
  <c r="AJ3" i="24"/>
  <c r="AJ27" i="24"/>
  <c r="AJ26" i="24"/>
  <c r="AJ31" i="24"/>
  <c r="AL17" i="34"/>
  <c r="AK238" i="34"/>
  <c r="AJ81" i="11"/>
  <c r="AK88" i="11"/>
  <c r="AL234" i="34"/>
  <c r="AL19" i="24"/>
  <c r="AL11" i="24"/>
  <c r="AL20" i="34"/>
  <c r="AL237" i="34"/>
  <c r="AK51" i="12"/>
  <c r="AL18" i="34"/>
  <c r="AK44" i="13"/>
  <c r="AJ76" i="11"/>
  <c r="AK240" i="34"/>
  <c r="AJ29" i="24"/>
  <c r="AJ33" i="24"/>
  <c r="AK40" i="13"/>
  <c r="D44" i="18"/>
  <c r="D40" i="18"/>
  <c r="AI5" i="11"/>
  <c r="AI53" i="11"/>
  <c r="AI58" i="11"/>
  <c r="AI57" i="11"/>
  <c r="AL235" i="34"/>
  <c r="AL19" i="34"/>
  <c r="AK7" i="24"/>
  <c r="AK34" i="13"/>
  <c r="D34" i="18"/>
  <c r="AK49" i="12"/>
  <c r="AK54" i="12"/>
  <c r="D51" i="16"/>
  <c r="D49" i="16"/>
  <c r="AJ30" i="13"/>
  <c r="AJ29" i="13"/>
  <c r="AJ46" i="13"/>
  <c r="AJ50" i="13"/>
  <c r="AJ51" i="13"/>
  <c r="AJ75" i="11"/>
  <c r="AO15" i="17"/>
  <c r="AO20" i="17"/>
  <c r="AO23" i="17"/>
  <c r="AP22" i="17"/>
  <c r="AK3" i="24"/>
  <c r="AJ139" i="27"/>
  <c r="AI91" i="11"/>
  <c r="F27" i="50"/>
  <c r="F28" i="50"/>
  <c r="F31" i="50"/>
  <c r="D54" i="16"/>
  <c r="AI95" i="11"/>
  <c r="AK10" i="36"/>
  <c r="AK12" i="36"/>
  <c r="AL236" i="34"/>
  <c r="AL21" i="34"/>
  <c r="AK27" i="24"/>
  <c r="AK26" i="24"/>
  <c r="AK31" i="24"/>
  <c r="AM17" i="34"/>
  <c r="AL238" i="34"/>
  <c r="AK16" i="36"/>
  <c r="AZ12" i="36"/>
  <c r="AM20" i="34"/>
  <c r="AM237" i="34"/>
  <c r="AL51" i="12"/>
  <c r="AM18" i="34"/>
  <c r="AM234" i="34"/>
  <c r="AM19" i="24"/>
  <c r="AK29" i="24"/>
  <c r="AK33" i="24"/>
  <c r="AK56" i="12"/>
  <c r="AQ19" i="36"/>
  <c r="AZ16" i="36"/>
  <c r="AQ18" i="36"/>
  <c r="AQ21" i="36"/>
  <c r="AV20" i="36"/>
  <c r="AV21" i="36"/>
  <c r="AO24" i="36"/>
  <c r="AO68" i="11"/>
  <c r="AQ24" i="36"/>
  <c r="AQ68" i="11"/>
  <c r="AL25" i="36"/>
  <c r="AL13" i="11"/>
  <c r="AL8" i="11"/>
  <c r="AR24" i="36"/>
  <c r="AR68" i="11"/>
  <c r="AM24" i="36"/>
  <c r="AM68" i="11"/>
  <c r="AO25" i="36"/>
  <c r="AO13" i="11"/>
  <c r="AO8" i="11"/>
  <c r="AL24" i="36"/>
  <c r="AL68" i="11"/>
  <c r="AP24" i="36"/>
  <c r="AP68" i="11"/>
  <c r="AU24" i="36"/>
  <c r="AU68" i="11"/>
  <c r="AK25" i="36"/>
  <c r="AT25" i="36"/>
  <c r="AT13" i="11"/>
  <c r="AT8" i="11"/>
  <c r="AR25" i="36"/>
  <c r="AR13" i="11"/>
  <c r="AR8" i="11"/>
  <c r="AS24" i="36"/>
  <c r="AS68" i="11"/>
  <c r="AN24" i="36"/>
  <c r="AN68" i="11"/>
  <c r="AK24" i="36"/>
  <c r="AP25" i="36"/>
  <c r="AP13" i="11"/>
  <c r="AP8" i="11"/>
  <c r="AQ25" i="36"/>
  <c r="AQ13" i="11"/>
  <c r="AQ8" i="11"/>
  <c r="AM25" i="36"/>
  <c r="AM13" i="11"/>
  <c r="AM8" i="11"/>
  <c r="AS25" i="36"/>
  <c r="AS13" i="11"/>
  <c r="AS8" i="11"/>
  <c r="AN25" i="36"/>
  <c r="AN13" i="11"/>
  <c r="AN8" i="11"/>
  <c r="AU25" i="36"/>
  <c r="AU13" i="11"/>
  <c r="AU8" i="11"/>
  <c r="AV25" i="36"/>
  <c r="AV13" i="11"/>
  <c r="AV8" i="11"/>
  <c r="AV24" i="36"/>
  <c r="AV68" i="11"/>
  <c r="AK76" i="11"/>
  <c r="AL240" i="34"/>
  <c r="AN38" i="13"/>
  <c r="AN60" i="11"/>
  <c r="AZ25" i="36"/>
  <c r="AK13" i="11"/>
  <c r="AQ38" i="13"/>
  <c r="AQ60" i="11"/>
  <c r="AO38" i="13"/>
  <c r="AO60" i="11"/>
  <c r="AL7" i="24"/>
  <c r="AS38" i="13"/>
  <c r="AS60" i="11"/>
  <c r="AU60" i="11"/>
  <c r="AM38" i="13"/>
  <c r="AM60" i="11"/>
  <c r="AW20" i="24"/>
  <c r="AK36" i="13"/>
  <c r="D36" i="18"/>
  <c r="D56" i="16"/>
  <c r="AK58" i="12"/>
  <c r="AK89" i="11"/>
  <c r="AK30" i="13"/>
  <c r="D72" i="15"/>
  <c r="D71" i="15"/>
  <c r="F9" i="50"/>
  <c r="AK75" i="11"/>
  <c r="AP38" i="13"/>
  <c r="AP60" i="11"/>
  <c r="AR38" i="13"/>
  <c r="AR60" i="11"/>
  <c r="AR20" i="24"/>
  <c r="BA21" i="36"/>
  <c r="AQ26" i="36"/>
  <c r="AR26" i="36"/>
  <c r="AS26" i="36"/>
  <c r="AT26" i="36"/>
  <c r="AU26" i="36"/>
  <c r="AV26" i="36"/>
  <c r="AW26" i="36"/>
  <c r="AM235" i="34"/>
  <c r="AM19" i="34"/>
  <c r="AV38" i="13"/>
  <c r="AV60" i="11"/>
  <c r="AK68" i="11"/>
  <c r="AZ24" i="36"/>
  <c r="AL60" i="11"/>
  <c r="AT24" i="36"/>
  <c r="AT68" i="11"/>
  <c r="AJ58" i="11"/>
  <c r="AJ57" i="11"/>
  <c r="AJ5" i="11"/>
  <c r="AJ53" i="11"/>
  <c r="AL34" i="13"/>
  <c r="AL49" i="12"/>
  <c r="AL54" i="12"/>
  <c r="AL10" i="36"/>
  <c r="AL58" i="12"/>
  <c r="AL89" i="11"/>
  <c r="AT38" i="13"/>
  <c r="AT60" i="11"/>
  <c r="AK29" i="13"/>
  <c r="D30" i="18"/>
  <c r="D29" i="18"/>
  <c r="D64" i="15"/>
  <c r="D56" i="15"/>
  <c r="AK38" i="13"/>
  <c r="D38" i="18"/>
  <c r="G9" i="56"/>
  <c r="G10" i="56"/>
  <c r="G12" i="56"/>
  <c r="AK60" i="11"/>
  <c r="AM21" i="34"/>
  <c r="AM236" i="34"/>
  <c r="AV18" i="17"/>
  <c r="AR8" i="58"/>
  <c r="AR10" i="58"/>
  <c r="AR13" i="58"/>
  <c r="AK81" i="11"/>
  <c r="AW8" i="58"/>
  <c r="AW10" i="58"/>
  <c r="BA18" i="17"/>
  <c r="AU38" i="13"/>
  <c r="D13" i="15"/>
  <c r="D8" i="15"/>
  <c r="AK8" i="11"/>
  <c r="AK139" i="27"/>
  <c r="AJ91" i="11"/>
  <c r="AJ95" i="11"/>
  <c r="AL38" i="13"/>
  <c r="F33" i="50"/>
  <c r="F34" i="50"/>
  <c r="D58" i="16"/>
  <c r="AP15" i="17"/>
  <c r="AP20" i="17"/>
  <c r="AP23" i="17"/>
  <c r="AQ22" i="17"/>
  <c r="AL3" i="24"/>
  <c r="E3" i="49"/>
  <c r="E6" i="49"/>
  <c r="D85" i="15"/>
  <c r="I8" i="17"/>
  <c r="AM238" i="34"/>
  <c r="AN17" i="34"/>
  <c r="AL26" i="24"/>
  <c r="AL31" i="24"/>
  <c r="AL27" i="24"/>
  <c r="AQ46" i="12"/>
  <c r="AR9" i="24"/>
  <c r="AS12" i="58"/>
  <c r="G13" i="56"/>
  <c r="G15" i="56"/>
  <c r="D46" i="18"/>
  <c r="D50" i="18"/>
  <c r="AK46" i="13"/>
  <c r="AK50" i="13"/>
  <c r="AK51" i="13"/>
  <c r="AS13" i="58"/>
  <c r="AL33" i="24"/>
  <c r="AL29" i="24"/>
  <c r="AL55" i="24"/>
  <c r="AL56" i="24"/>
  <c r="AL57" i="24"/>
  <c r="E84" i="15"/>
  <c r="D77" i="15"/>
  <c r="AQ45" i="12"/>
  <c r="AN20" i="34"/>
  <c r="AN237" i="34"/>
  <c r="AM51" i="12"/>
  <c r="AN234" i="34"/>
  <c r="AN19" i="24"/>
  <c r="AN11" i="24"/>
  <c r="AM22" i="24"/>
  <c r="AL88" i="11"/>
  <c r="AL76" i="11"/>
  <c r="AM240" i="34"/>
  <c r="AM7" i="24"/>
  <c r="AQ35" i="13"/>
  <c r="AK58" i="11"/>
  <c r="AK5" i="11"/>
  <c r="AM34" i="13"/>
  <c r="AM49" i="12"/>
  <c r="AM54" i="12"/>
  <c r="F8" i="50"/>
  <c r="AL61" i="24"/>
  <c r="AL62" i="24"/>
  <c r="AL60" i="24"/>
  <c r="AL44" i="13"/>
  <c r="AM88" i="11"/>
  <c r="AL81" i="11"/>
  <c r="AS9" i="24"/>
  <c r="AR46" i="12"/>
  <c r="AR45" i="12"/>
  <c r="AL30" i="13"/>
  <c r="AL75" i="11"/>
  <c r="AN18" i="34"/>
  <c r="AQ17" i="17"/>
  <c r="AM11" i="24"/>
  <c r="AT12" i="58"/>
  <c r="AR35" i="13"/>
  <c r="AM44" i="13"/>
  <c r="AM40" i="13"/>
  <c r="AM10" i="36"/>
  <c r="AM58" i="12"/>
  <c r="AM89" i="11"/>
  <c r="AM81" i="11"/>
  <c r="AN235" i="34"/>
  <c r="AN19" i="34"/>
  <c r="AL40" i="13"/>
  <c r="AT13" i="58"/>
  <c r="F40" i="50"/>
  <c r="F41" i="50"/>
  <c r="D5" i="15"/>
  <c r="AK53" i="11"/>
  <c r="AQ15" i="17"/>
  <c r="AQ20" i="17"/>
  <c r="AQ23" i="17"/>
  <c r="AR22" i="17"/>
  <c r="AM3" i="24"/>
  <c r="AL29" i="13"/>
  <c r="D54" i="15"/>
  <c r="AK57" i="11"/>
  <c r="AK95" i="11"/>
  <c r="AL139" i="27"/>
  <c r="AK91" i="11"/>
  <c r="AL46" i="13"/>
  <c r="AL50" i="13"/>
  <c r="AL51" i="13"/>
  <c r="F5" i="50"/>
  <c r="D49" i="15"/>
  <c r="AS46" i="12"/>
  <c r="AS45" i="12"/>
  <c r="AT9" i="24"/>
  <c r="AN88" i="11"/>
  <c r="D53" i="15"/>
  <c r="D87" i="15"/>
  <c r="D91" i="15"/>
  <c r="F10" i="50"/>
  <c r="F11" i="50"/>
  <c r="AM27" i="24"/>
  <c r="AM26" i="24"/>
  <c r="AM31" i="24"/>
  <c r="AU12" i="58"/>
  <c r="AN236" i="34"/>
  <c r="AN21" i="34"/>
  <c r="AO17" i="34"/>
  <c r="AN238" i="34"/>
  <c r="AM33" i="24"/>
  <c r="AM29" i="24"/>
  <c r="AS35" i="13"/>
  <c r="F48" i="50"/>
  <c r="F47" i="50"/>
  <c r="F6" i="50"/>
  <c r="AU13" i="58"/>
  <c r="AN44" i="13"/>
  <c r="AL58" i="11"/>
  <c r="AL57" i="11"/>
  <c r="AL5" i="11"/>
  <c r="AL53" i="11"/>
  <c r="AU9" i="24"/>
  <c r="AT46" i="12"/>
  <c r="AT45" i="12"/>
  <c r="AM76" i="11"/>
  <c r="AN240" i="34"/>
  <c r="AV12" i="58"/>
  <c r="AN40" i="13"/>
  <c r="AO20" i="34"/>
  <c r="AO237" i="34"/>
  <c r="AN51" i="12"/>
  <c r="AO234" i="34"/>
  <c r="AO19" i="24"/>
  <c r="AO11" i="24"/>
  <c r="AN7" i="24"/>
  <c r="AO18" i="34"/>
  <c r="AT35" i="13"/>
  <c r="AV13" i="58"/>
  <c r="AN34" i="13"/>
  <c r="AN49" i="12"/>
  <c r="AN54" i="12"/>
  <c r="AM75" i="11"/>
  <c r="AM30" i="13"/>
  <c r="AM139" i="27"/>
  <c r="AL91" i="11"/>
  <c r="AL95" i="11"/>
  <c r="AU46" i="12"/>
  <c r="AU45" i="12"/>
  <c r="AV9" i="24"/>
  <c r="AO19" i="34"/>
  <c r="AO235" i="34"/>
  <c r="AW12" i="58"/>
  <c r="AM29" i="13"/>
  <c r="AM46" i="13"/>
  <c r="AM50" i="13"/>
  <c r="AM51" i="13"/>
  <c r="AN58" i="12"/>
  <c r="AN89" i="11"/>
  <c r="AN10" i="36"/>
  <c r="AR15" i="17"/>
  <c r="AR20" i="17"/>
  <c r="AR23" i="17"/>
  <c r="AS22" i="17"/>
  <c r="AN3" i="24"/>
  <c r="AW13" i="58"/>
  <c r="AU35" i="13"/>
  <c r="AO88" i="11"/>
  <c r="AN81" i="11"/>
  <c r="AN26" i="24"/>
  <c r="AN31" i="24"/>
  <c r="AN27" i="24"/>
  <c r="AO236" i="34"/>
  <c r="AO21" i="34"/>
  <c r="AP17" i="34"/>
  <c r="AO238" i="34"/>
  <c r="AV46" i="12"/>
  <c r="AV45" i="12"/>
  <c r="AW9" i="24"/>
  <c r="AO44" i="13"/>
  <c r="AX12" i="58"/>
  <c r="AX13" i="58"/>
  <c r="AN33" i="24"/>
  <c r="AN29" i="24"/>
  <c r="AV35" i="13"/>
  <c r="AM5" i="11"/>
  <c r="AM53" i="11"/>
  <c r="AM58" i="11"/>
  <c r="AM57" i="11"/>
  <c r="AO40" i="13"/>
  <c r="AN76" i="11"/>
  <c r="AO240" i="34"/>
  <c r="AX9" i="24"/>
  <c r="AW46" i="12"/>
  <c r="AP18" i="34"/>
  <c r="AP234" i="34"/>
  <c r="AP19" i="24"/>
  <c r="AP11" i="24"/>
  <c r="AP20" i="34"/>
  <c r="AP237" i="34"/>
  <c r="AO51" i="12"/>
  <c r="AO7" i="24"/>
  <c r="AN139" i="27"/>
  <c r="AM91" i="11"/>
  <c r="AM95" i="11"/>
  <c r="AP19" i="34"/>
  <c r="AP235" i="34"/>
  <c r="AN30" i="13"/>
  <c r="AN75" i="11"/>
  <c r="AW45" i="12"/>
  <c r="E46" i="16"/>
  <c r="E45" i="16"/>
  <c r="AO34" i="13"/>
  <c r="AO49" i="12"/>
  <c r="AO54" i="12"/>
  <c r="AN29" i="13"/>
  <c r="AN46" i="13"/>
  <c r="AN50" i="13"/>
  <c r="AN51" i="13"/>
  <c r="G30" i="50"/>
  <c r="AW35" i="13"/>
  <c r="E35" i="18"/>
  <c r="AP236" i="34"/>
  <c r="AP21" i="34"/>
  <c r="AO10" i="36"/>
  <c r="AO58" i="12"/>
  <c r="AO89" i="11"/>
  <c r="AS15" i="17"/>
  <c r="AS20" i="17"/>
  <c r="AS23" i="17"/>
  <c r="AT22" i="17"/>
  <c r="AO3" i="24"/>
  <c r="AQ17" i="34"/>
  <c r="AP238" i="34"/>
  <c r="AP88" i="11"/>
  <c r="AO81" i="11"/>
  <c r="AO27" i="24"/>
  <c r="AO26" i="24"/>
  <c r="AO31" i="24"/>
  <c r="AP44" i="13"/>
  <c r="AO76" i="11"/>
  <c r="AP240" i="34"/>
  <c r="AO33" i="24"/>
  <c r="AO29" i="24"/>
  <c r="AQ234" i="34"/>
  <c r="AQ19" i="24"/>
  <c r="AQ11" i="24"/>
  <c r="AQ20" i="34"/>
  <c r="AQ237" i="34"/>
  <c r="AP51" i="12"/>
  <c r="AQ18" i="34"/>
  <c r="AQ235" i="34"/>
  <c r="AQ19" i="34"/>
  <c r="AP40" i="13"/>
  <c r="AP7" i="24"/>
  <c r="AP34" i="13"/>
  <c r="AP49" i="12"/>
  <c r="AP54" i="12"/>
  <c r="AN5" i="11"/>
  <c r="AN53" i="11"/>
  <c r="AN58" i="11"/>
  <c r="AN57" i="11"/>
  <c r="AO75" i="11"/>
  <c r="AO30" i="13"/>
  <c r="AO139" i="27"/>
  <c r="AN91" i="11"/>
  <c r="AN95" i="11"/>
  <c r="AQ236" i="34"/>
  <c r="AQ21" i="34"/>
  <c r="AP58" i="12"/>
  <c r="AP89" i="11"/>
  <c r="AP10" i="36"/>
  <c r="AO29" i="13"/>
  <c r="AO46" i="13"/>
  <c r="AO50" i="13"/>
  <c r="AO51" i="13"/>
  <c r="AT15" i="17"/>
  <c r="AT20" i="17"/>
  <c r="AT23" i="17"/>
  <c r="AU22" i="17"/>
  <c r="AP3" i="24"/>
  <c r="AP26" i="24"/>
  <c r="AP31" i="24"/>
  <c r="AP27" i="24"/>
  <c r="AQ88" i="11"/>
  <c r="AP81" i="11"/>
  <c r="AQ238" i="34"/>
  <c r="AR17" i="34"/>
  <c r="AQ44" i="13"/>
  <c r="AQ40" i="13"/>
  <c r="AR234" i="34"/>
  <c r="AR19" i="24"/>
  <c r="AR11" i="24"/>
  <c r="AR20" i="34"/>
  <c r="AR237" i="34"/>
  <c r="AQ51" i="12"/>
  <c r="AP33" i="24"/>
  <c r="AP29" i="24"/>
  <c r="AP76" i="11"/>
  <c r="AQ240" i="34"/>
  <c r="AQ7" i="24"/>
  <c r="AQ49" i="12"/>
  <c r="AQ54" i="12"/>
  <c r="AQ34" i="13"/>
  <c r="AP30" i="13"/>
  <c r="AP75" i="11"/>
  <c r="AO5" i="11"/>
  <c r="AO53" i="11"/>
  <c r="AO58" i="11"/>
  <c r="AO57" i="11"/>
  <c r="AR18" i="34"/>
  <c r="AP139" i="27"/>
  <c r="AO91" i="11"/>
  <c r="AQ58" i="12"/>
  <c r="AQ89" i="11"/>
  <c r="AQ10" i="36"/>
  <c r="AO95" i="11"/>
  <c r="AR235" i="34"/>
  <c r="AR19" i="34"/>
  <c r="AP29" i="13"/>
  <c r="AP46" i="13"/>
  <c r="AP50" i="13"/>
  <c r="AP51" i="13"/>
  <c r="AU15" i="17"/>
  <c r="AU20" i="17"/>
  <c r="AU23" i="17"/>
  <c r="AV22" i="17"/>
  <c r="AQ3" i="24"/>
  <c r="AR21" i="34"/>
  <c r="AR236" i="34"/>
  <c r="AR88" i="11"/>
  <c r="AQ81" i="11"/>
  <c r="AQ27" i="24"/>
  <c r="AQ26" i="24"/>
  <c r="AQ31" i="24"/>
  <c r="AR44" i="13"/>
  <c r="AR40" i="13"/>
  <c r="AQ29" i="24"/>
  <c r="AQ33" i="24"/>
  <c r="AS17" i="34"/>
  <c r="AR238" i="34"/>
  <c r="AS20" i="34"/>
  <c r="AS237" i="34"/>
  <c r="AR51" i="12"/>
  <c r="AS18" i="34"/>
  <c r="AS234" i="34"/>
  <c r="AS19" i="24"/>
  <c r="AS11" i="24"/>
  <c r="AP5" i="11"/>
  <c r="AP53" i="11"/>
  <c r="AP58" i="11"/>
  <c r="AP57" i="11"/>
  <c r="AQ76" i="11"/>
  <c r="AR240" i="34"/>
  <c r="AS19" i="34"/>
  <c r="AS235" i="34"/>
  <c r="AR7" i="24"/>
  <c r="AQ30" i="13"/>
  <c r="AQ29" i="13"/>
  <c r="AQ46" i="13"/>
  <c r="AQ50" i="13"/>
  <c r="AQ51" i="13"/>
  <c r="AQ75" i="11"/>
  <c r="AQ139" i="27"/>
  <c r="AP91" i="11"/>
  <c r="AP95" i="11"/>
  <c r="AR49" i="12"/>
  <c r="AR54" i="12"/>
  <c r="AR34" i="13"/>
  <c r="AV15" i="17"/>
  <c r="AV20" i="17"/>
  <c r="AV23" i="17"/>
  <c r="AW22" i="17"/>
  <c r="AR3" i="24"/>
  <c r="AR10" i="36"/>
  <c r="AR58" i="12"/>
  <c r="AR89" i="11"/>
  <c r="AS236" i="34"/>
  <c r="AS21" i="34"/>
  <c r="AT17" i="34"/>
  <c r="AS238" i="34"/>
  <c r="AR27" i="24"/>
  <c r="AR26" i="24"/>
  <c r="AR31" i="24"/>
  <c r="AR81" i="11"/>
  <c r="AS88" i="11"/>
  <c r="AS44" i="13"/>
  <c r="AS40" i="13"/>
  <c r="AR33" i="24"/>
  <c r="AR29" i="24"/>
  <c r="AR76" i="11"/>
  <c r="AS240" i="34"/>
  <c r="AT20" i="34"/>
  <c r="AT237" i="34"/>
  <c r="AS51" i="12"/>
  <c r="AT234" i="34"/>
  <c r="AT19" i="24"/>
  <c r="AT11" i="24"/>
  <c r="AS7" i="24"/>
  <c r="AR30" i="13"/>
  <c r="AR29" i="13"/>
  <c r="AR46" i="13"/>
  <c r="AR50" i="13"/>
  <c r="AR51" i="13"/>
  <c r="AR75" i="11"/>
  <c r="AQ5" i="11"/>
  <c r="AQ53" i="11"/>
  <c r="AQ58" i="11"/>
  <c r="AQ57" i="11"/>
  <c r="AS49" i="12"/>
  <c r="AS54" i="12"/>
  <c r="AS34" i="13"/>
  <c r="AT18" i="34"/>
  <c r="AS58" i="12"/>
  <c r="AS89" i="11"/>
  <c r="AS10" i="36"/>
  <c r="AR139" i="27"/>
  <c r="AQ91" i="11"/>
  <c r="AT235" i="34"/>
  <c r="AT19" i="34"/>
  <c r="AQ95" i="11"/>
  <c r="AW15" i="17"/>
  <c r="AW20" i="17"/>
  <c r="AW23" i="17"/>
  <c r="AX22" i="17"/>
  <c r="AS3" i="24"/>
  <c r="AT21" i="34"/>
  <c r="AT236" i="34"/>
  <c r="AS27" i="24"/>
  <c r="AS26" i="24"/>
  <c r="AS31" i="24"/>
  <c r="AT88" i="11"/>
  <c r="AS81" i="11"/>
  <c r="AS33" i="24"/>
  <c r="AS29" i="24"/>
  <c r="AT44" i="13"/>
  <c r="AT40" i="13"/>
  <c r="AT238" i="34"/>
  <c r="AU17" i="34"/>
  <c r="AR5" i="11"/>
  <c r="AR53" i="11"/>
  <c r="AR58" i="11"/>
  <c r="AR57" i="11"/>
  <c r="AS76" i="11"/>
  <c r="AT240" i="34"/>
  <c r="AU20" i="34"/>
  <c r="AU237" i="34"/>
  <c r="AT51" i="12"/>
  <c r="AU18" i="34"/>
  <c r="AU234" i="34"/>
  <c r="AU19" i="24"/>
  <c r="AU11" i="24"/>
  <c r="AU235" i="34"/>
  <c r="AU19" i="34"/>
  <c r="AT7" i="24"/>
  <c r="AS30" i="13"/>
  <c r="AS29" i="13"/>
  <c r="AS46" i="13"/>
  <c r="AS50" i="13"/>
  <c r="AS51" i="13"/>
  <c r="AS75" i="11"/>
  <c r="AS139" i="27"/>
  <c r="AR91" i="11"/>
  <c r="AR95" i="11"/>
  <c r="AT34" i="13"/>
  <c r="AT49" i="12"/>
  <c r="AT54" i="12"/>
  <c r="AX15" i="17"/>
  <c r="AX20" i="17"/>
  <c r="AX23" i="17"/>
  <c r="AY22" i="17"/>
  <c r="AT3" i="24"/>
  <c r="AT58" i="12"/>
  <c r="AT89" i="11"/>
  <c r="AT10" i="36"/>
  <c r="AU21" i="34"/>
  <c r="AU236" i="34"/>
  <c r="AT81" i="11"/>
  <c r="AU88" i="11"/>
  <c r="AU238" i="34"/>
  <c r="AV17" i="34"/>
  <c r="AT27" i="24"/>
  <c r="AT26" i="24"/>
  <c r="AT31" i="24"/>
  <c r="AV20" i="34"/>
  <c r="AV237" i="34"/>
  <c r="AU51" i="12"/>
  <c r="AV234" i="34"/>
  <c r="AV19" i="24"/>
  <c r="AV11" i="24"/>
  <c r="AU44" i="13"/>
  <c r="AU40" i="13"/>
  <c r="AT76" i="11"/>
  <c r="AU240" i="34"/>
  <c r="AT29" i="24"/>
  <c r="AT33" i="24"/>
  <c r="AT30" i="13"/>
  <c r="AT29" i="13"/>
  <c r="AT46" i="13"/>
  <c r="AT50" i="13"/>
  <c r="AT51" i="13"/>
  <c r="AT75" i="11"/>
  <c r="AU34" i="13"/>
  <c r="AU49" i="12"/>
  <c r="AU54" i="12"/>
  <c r="AS58" i="11"/>
  <c r="AS57" i="11"/>
  <c r="AS5" i="11"/>
  <c r="AS53" i="11"/>
  <c r="AU7" i="24"/>
  <c r="AV18" i="34"/>
  <c r="AY15" i="17"/>
  <c r="AY20" i="17"/>
  <c r="AY23" i="17"/>
  <c r="AZ22" i="17"/>
  <c r="AU3" i="24"/>
  <c r="AU10" i="36"/>
  <c r="AU58" i="12"/>
  <c r="AU89" i="11"/>
  <c r="AV235" i="34"/>
  <c r="AV19" i="34"/>
  <c r="AT139" i="27"/>
  <c r="AS91" i="11"/>
  <c r="AS95" i="11"/>
  <c r="AV88" i="11"/>
  <c r="AU81" i="11"/>
  <c r="AV21" i="34"/>
  <c r="AV236" i="34"/>
  <c r="AU27" i="24"/>
  <c r="AU26" i="24"/>
  <c r="AU31" i="24"/>
  <c r="AU29" i="24"/>
  <c r="AU33" i="24"/>
  <c r="AW17" i="34"/>
  <c r="AV238" i="34"/>
  <c r="AV44" i="13"/>
  <c r="AV40" i="13"/>
  <c r="AU76" i="11"/>
  <c r="AV240" i="34"/>
  <c r="AW20" i="34"/>
  <c r="AW237" i="34"/>
  <c r="AV51" i="12"/>
  <c r="AW18" i="34"/>
  <c r="AW234" i="34"/>
  <c r="AW19" i="24"/>
  <c r="AW11" i="24"/>
  <c r="AT5" i="11"/>
  <c r="AT53" i="11"/>
  <c r="AT58" i="11"/>
  <c r="AT57" i="11"/>
  <c r="AV49" i="12"/>
  <c r="AV54" i="12"/>
  <c r="AV34" i="13"/>
  <c r="AT95" i="11"/>
  <c r="AV7" i="24"/>
  <c r="AW19" i="34"/>
  <c r="AW235" i="34"/>
  <c r="AU139" i="27"/>
  <c r="AT91" i="11"/>
  <c r="AU75" i="11"/>
  <c r="AU30" i="13"/>
  <c r="AU29" i="13"/>
  <c r="AU46" i="13"/>
  <c r="AU50" i="13"/>
  <c r="AU51" i="13"/>
  <c r="AW21" i="34"/>
  <c r="AW236" i="34"/>
  <c r="AZ15" i="17"/>
  <c r="AZ20" i="17"/>
  <c r="AZ23" i="17"/>
  <c r="BA22" i="17"/>
  <c r="AV3" i="24"/>
  <c r="AV10" i="36"/>
  <c r="AV58" i="12"/>
  <c r="AV89" i="11"/>
  <c r="AV81" i="11"/>
  <c r="AW88" i="11"/>
  <c r="AW238" i="34"/>
  <c r="AX17" i="34"/>
  <c r="AV27" i="24"/>
  <c r="AV26" i="24"/>
  <c r="AV31" i="24"/>
  <c r="AV76" i="11"/>
  <c r="AW240" i="34"/>
  <c r="AV33" i="24"/>
  <c r="AV29" i="24"/>
  <c r="AW44" i="13"/>
  <c r="AX234" i="34"/>
  <c r="AX19" i="24"/>
  <c r="AX11" i="24"/>
  <c r="AX20" i="34"/>
  <c r="AX237" i="34"/>
  <c r="AW51" i="12"/>
  <c r="AX18" i="34"/>
  <c r="AW40" i="13"/>
  <c r="E44" i="18"/>
  <c r="E40" i="18"/>
  <c r="AW7" i="24"/>
  <c r="AW49" i="12"/>
  <c r="AW54" i="12"/>
  <c r="AW34" i="13"/>
  <c r="E34" i="18"/>
  <c r="E51" i="16"/>
  <c r="E49" i="16"/>
  <c r="AU5" i="11"/>
  <c r="AU53" i="11"/>
  <c r="AU58" i="11"/>
  <c r="AU57" i="11"/>
  <c r="AV75" i="11"/>
  <c r="AV30" i="13"/>
  <c r="AV29" i="13"/>
  <c r="AV46" i="13"/>
  <c r="AV50" i="13"/>
  <c r="AV51" i="13"/>
  <c r="G27" i="50"/>
  <c r="G28" i="50"/>
  <c r="G31" i="50"/>
  <c r="E54" i="16"/>
  <c r="BA15" i="17"/>
  <c r="BA20" i="17"/>
  <c r="BA23" i="17"/>
  <c r="BB22" i="17"/>
  <c r="AW3" i="24"/>
  <c r="AV139" i="27"/>
  <c r="AU91" i="11"/>
  <c r="AU95" i="11"/>
  <c r="AW10" i="36"/>
  <c r="AW12" i="36"/>
  <c r="AX235" i="34"/>
  <c r="AX19" i="34"/>
  <c r="BA12" i="36"/>
  <c r="AW16" i="36"/>
  <c r="AW27" i="24"/>
  <c r="AW26" i="24"/>
  <c r="AW31" i="24"/>
  <c r="AX21" i="34"/>
  <c r="AX238" i="34"/>
  <c r="AX236" i="34"/>
  <c r="AW76" i="11"/>
  <c r="AX240" i="34"/>
  <c r="AX7" i="24"/>
  <c r="AW33" i="24"/>
  <c r="AW29" i="24"/>
  <c r="AW56" i="12"/>
  <c r="BA16" i="36"/>
  <c r="AW25" i="36"/>
  <c r="AW24" i="36"/>
  <c r="BB15" i="17"/>
  <c r="BB20" i="17"/>
  <c r="BB23" i="17"/>
  <c r="AX3" i="24"/>
  <c r="AW13" i="11"/>
  <c r="BA25" i="36"/>
  <c r="AW36" i="13"/>
  <c r="E36" i="18"/>
  <c r="E56" i="16"/>
  <c r="AW58" i="12"/>
  <c r="AW89" i="11"/>
  <c r="AW81" i="11"/>
  <c r="AW30" i="13"/>
  <c r="E72" i="15"/>
  <c r="E71" i="15"/>
  <c r="G9" i="50"/>
  <c r="AW75" i="11"/>
  <c r="BA24" i="36"/>
  <c r="AW68" i="11"/>
  <c r="AV58" i="11"/>
  <c r="AV57" i="11"/>
  <c r="AV5" i="11"/>
  <c r="AV53" i="11"/>
  <c r="AW139" i="27"/>
  <c r="AV91" i="11"/>
  <c r="E64" i="15"/>
  <c r="E56" i="15"/>
  <c r="AW38" i="13"/>
  <c r="E38" i="18"/>
  <c r="H9" i="56"/>
  <c r="AW60" i="11"/>
  <c r="AW29" i="13"/>
  <c r="AW46" i="13"/>
  <c r="AW50" i="13"/>
  <c r="AW51" i="13"/>
  <c r="E30" i="18"/>
  <c r="E29" i="18"/>
  <c r="E46" i="18"/>
  <c r="E50" i="18"/>
  <c r="E13" i="15"/>
  <c r="E8" i="15"/>
  <c r="AW8" i="11"/>
  <c r="AV95" i="11"/>
  <c r="G33" i="50"/>
  <c r="G34" i="50"/>
  <c r="E58" i="16"/>
  <c r="AX27" i="24"/>
  <c r="AX26" i="24"/>
  <c r="AX31" i="24"/>
  <c r="H10" i="56"/>
  <c r="H12" i="56"/>
  <c r="I9" i="56"/>
  <c r="AX29" i="24"/>
  <c r="AX33" i="24"/>
  <c r="E85" i="15"/>
  <c r="E77" i="15"/>
  <c r="F3" i="49"/>
  <c r="F6" i="49"/>
  <c r="J8" i="17"/>
  <c r="G8" i="50"/>
  <c r="I10" i="56"/>
  <c r="I12" i="56"/>
  <c r="I15" i="56"/>
  <c r="J9" i="56"/>
  <c r="H13" i="56"/>
  <c r="H15" i="56"/>
  <c r="AW58" i="11"/>
  <c r="AW5" i="11"/>
  <c r="AW57" i="11"/>
  <c r="E54" i="15"/>
  <c r="G40" i="50"/>
  <c r="G41" i="50"/>
  <c r="J10" i="56"/>
  <c r="J12" i="56"/>
  <c r="K9" i="56"/>
  <c r="E5" i="15"/>
  <c r="AW53" i="11"/>
  <c r="I13" i="56"/>
  <c r="G5" i="50"/>
  <c r="E49" i="15"/>
  <c r="L9" i="56"/>
  <c r="K10" i="56"/>
  <c r="K12" i="56"/>
  <c r="K13" i="56"/>
  <c r="J13" i="56"/>
  <c r="J15" i="56"/>
  <c r="K15" i="56"/>
  <c r="E53" i="15"/>
  <c r="E87" i="15"/>
  <c r="E91" i="15"/>
  <c r="G10" i="50"/>
  <c r="G11" i="50"/>
  <c r="AX139" i="27"/>
  <c r="AW91" i="11"/>
  <c r="AW95" i="11"/>
  <c r="L10" i="56"/>
  <c r="L12" i="56"/>
  <c r="M9" i="56"/>
  <c r="G47" i="50"/>
  <c r="G48" i="50"/>
  <c r="G6" i="50"/>
  <c r="M10" i="56"/>
  <c r="M12" i="56"/>
  <c r="N9" i="56"/>
  <c r="N10" i="56"/>
  <c r="N12" i="56"/>
  <c r="L13" i="56"/>
  <c r="L15" i="56"/>
  <c r="D18" i="56"/>
  <c r="N15" i="56"/>
  <c r="M13" i="56"/>
  <c r="N13" i="56"/>
  <c r="D21" i="56"/>
  <c r="M15" i="56"/>
</calcChain>
</file>

<file path=xl/sharedStrings.xml><?xml version="1.0" encoding="utf-8"?>
<sst xmlns="http://schemas.openxmlformats.org/spreadsheetml/2006/main" count="2998" uniqueCount="700">
  <si>
    <t>Attivo</t>
  </si>
  <si>
    <t>Cassa e Banca</t>
  </si>
  <si>
    <t>Crediti esegibili nell'esercizio</t>
  </si>
  <si>
    <t xml:space="preserve">       - Crediti v/clienti</t>
  </si>
  <si>
    <t xml:space="preserve">      - Impiegati c/stipendi</t>
  </si>
  <si>
    <t xml:space="preserve">      -  Enti Previd. ed Assistenziali</t>
  </si>
  <si>
    <t xml:space="preserve">               1) Credito v/INPS e INAIL</t>
  </si>
  <si>
    <t xml:space="preserve">      - Erario c/acc. Imposte e Ritenute</t>
  </si>
  <si>
    <t xml:space="preserve">      - Erario Iva</t>
  </si>
  <si>
    <t xml:space="preserve">              1) Riporto Iva a Credito</t>
  </si>
  <si>
    <t xml:space="preserve">              2) IVA a credito acquisti</t>
  </si>
  <si>
    <t xml:space="preserve">      - Ratei e Risconti Attivi</t>
  </si>
  <si>
    <t xml:space="preserve">              1) Ratei attivi</t>
  </si>
  <si>
    <t xml:space="preserve">              2) Risconti attivi</t>
  </si>
  <si>
    <t>Rim. Merci, Mat. Prime, Suss., Semilav.</t>
  </si>
  <si>
    <t xml:space="preserve">     - Rimanenze prodotti in corso di lavorazione, semilavorati e finiti</t>
  </si>
  <si>
    <t xml:space="preserve">     - Rimanenze materie prime, sussidiare di consumo e merci</t>
  </si>
  <si>
    <t>Immobilizzazioni Materiali</t>
  </si>
  <si>
    <t xml:space="preserve">    - Immobili</t>
  </si>
  <si>
    <t xml:space="preserve">           1) Fabbricati </t>
  </si>
  <si>
    <t xml:space="preserve">    - F.di Amm. Immobili</t>
  </si>
  <si>
    <t xml:space="preserve">           1) F.do amm.to fabbricati industriali</t>
  </si>
  <si>
    <t xml:space="preserve">    - Impianti  Macchinari e Attrezzature</t>
  </si>
  <si>
    <t xml:space="preserve">           1) Impianti e macchinari</t>
  </si>
  <si>
    <t xml:space="preserve">           2) Attrezzature industriali e commerciali</t>
  </si>
  <si>
    <t xml:space="preserve">    - F.di Amm. Impianti Macch. Attrezzature</t>
  </si>
  <si>
    <t xml:space="preserve">           1)  F.do amm.to Impianti e macchinari</t>
  </si>
  <si>
    <t xml:space="preserve">           2) F.do amm.to Attrezzature ind.li e com.li</t>
  </si>
  <si>
    <t>Immobilizzazioni immateriali</t>
  </si>
  <si>
    <t xml:space="preserve">   - Altri Costi Pluriennali</t>
  </si>
  <si>
    <t xml:space="preserve">           1) Costi d'impianto e ampliamento</t>
  </si>
  <si>
    <t xml:space="preserve">           2) Ricerca&amp; Sviluppo</t>
  </si>
  <si>
    <t xml:space="preserve">           3) Altre immobilizzazioni immateriali</t>
  </si>
  <si>
    <t xml:space="preserve">  - F.di Amm. Imm.ni immateriali</t>
  </si>
  <si>
    <t xml:space="preserve">           1) F.do amm.to Costi d'impianto e ampliamento</t>
  </si>
  <si>
    <t xml:space="preserve">           2) F.do amm.to Ricerca&amp; Sviluppo</t>
  </si>
  <si>
    <t xml:space="preserve">           3) F.do amm.to   Altre immobilizzazioni immateriali</t>
  </si>
  <si>
    <t>TOTALE ATTIVO</t>
  </si>
  <si>
    <t>Passivo</t>
  </si>
  <si>
    <t>Banche a breve termine</t>
  </si>
  <si>
    <t xml:space="preserve">    - Banche e Depositi postali</t>
  </si>
  <si>
    <t>Debiti Correnti</t>
  </si>
  <si>
    <t xml:space="preserve">    - Fornitori</t>
  </si>
  <si>
    <t xml:space="preserve">          1)  Commerciali</t>
  </si>
  <si>
    <t xml:space="preserve">          2)  Immobilizzazioni</t>
  </si>
  <si>
    <t xml:space="preserve">    - Impiegati c/stipendi</t>
  </si>
  <si>
    <t xml:space="preserve">    - Enti Previd., Assistenziali, Ritenute personale</t>
  </si>
  <si>
    <t xml:space="preserve">    - Erario Iva</t>
  </si>
  <si>
    <t xml:space="preserve">          1)  IVA a debito vendite</t>
  </si>
  <si>
    <t xml:space="preserve">    - Debiti tributari</t>
  </si>
  <si>
    <t xml:space="preserve">    - Altri debiti</t>
  </si>
  <si>
    <t xml:space="preserve">    - Ratei e Risconti Passivi</t>
  </si>
  <si>
    <t xml:space="preserve">         1)  Ratei passivi</t>
  </si>
  <si>
    <t xml:space="preserve">         2) Risconti passivi</t>
  </si>
  <si>
    <t>Debito a m/lungo termine</t>
  </si>
  <si>
    <t xml:space="preserve"> '  - Mutui e Finanziamenti</t>
  </si>
  <si>
    <t xml:space="preserve">    - Fondo TFR</t>
  </si>
  <si>
    <t xml:space="preserve">         1)  Aumento fondo per acc.ti</t>
  </si>
  <si>
    <t>Capitale Netto</t>
  </si>
  <si>
    <t xml:space="preserve">    - Capitale Sociale</t>
  </si>
  <si>
    <t xml:space="preserve">    -  Riserva Legale</t>
  </si>
  <si>
    <t xml:space="preserve">    - Altre Riserve</t>
  </si>
  <si>
    <t xml:space="preserve">       1) Riserva statutaria</t>
  </si>
  <si>
    <t xml:space="preserve">       2) Altre Riserve</t>
  </si>
  <si>
    <t xml:space="preserve">       3) Riserva Ammortamenti anticipati</t>
  </si>
  <si>
    <t xml:space="preserve">   - Utile a nuovo</t>
  </si>
  <si>
    <t xml:space="preserve">   - Risultato di Esercizio</t>
  </si>
  <si>
    <t>TOTALE PASSIVO</t>
  </si>
  <si>
    <t xml:space="preserve">CONTROLLO </t>
  </si>
  <si>
    <t>CONTO ECONOMICO</t>
  </si>
  <si>
    <t>REDDITO OPERATIVO</t>
  </si>
  <si>
    <t>Gestione straordinaria</t>
  </si>
  <si>
    <t>Gestione finaziaria</t>
  </si>
  <si>
    <t xml:space="preserve">    - Oneri Finanziari a breve termine</t>
  </si>
  <si>
    <t xml:space="preserve">    - Oneri Finanziari a medio/lungo termine</t>
  </si>
  <si>
    <t xml:space="preserve">    - Proventi Finanziari</t>
  </si>
  <si>
    <t>REDDITO ANTEIMPOSTE</t>
  </si>
  <si>
    <t>REDDITO NETTO</t>
  </si>
  <si>
    <t>STATO PATRIMONIALE</t>
  </si>
  <si>
    <t>Reddito Operativo</t>
  </si>
  <si>
    <t xml:space="preserve">    -   Accantonamento TFR ed Altri Fondi</t>
  </si>
  <si>
    <t xml:space="preserve">    -   AmmortamentI</t>
  </si>
  <si>
    <t>1° MARGINE</t>
  </si>
  <si>
    <t xml:space="preserve"> Variazione Circolante Netto</t>
  </si>
  <si>
    <t xml:space="preserve">     - Variazione Crediti v/clienti</t>
  </si>
  <si>
    <t xml:space="preserve">     - Variazione Erario Iva</t>
  </si>
  <si>
    <t xml:space="preserve">     - Variazione Rim. Merci, Mat. Prime, Suss., Semilav.</t>
  </si>
  <si>
    <t xml:space="preserve">     - Variazione Fornitori Commerciali</t>
  </si>
  <si>
    <t xml:space="preserve">     - Variazione Impiegati c/stipendi</t>
  </si>
  <si>
    <t xml:space="preserve">     - Variazione enti previdenziali, ass.li</t>
  </si>
  <si>
    <t xml:space="preserve">     - Variazione altri debiti</t>
  </si>
  <si>
    <t>CASH FLOW DELLA GESTIONE CARATTERISTICA</t>
  </si>
  <si>
    <t>Investimenti/Disinvestimenti</t>
  </si>
  <si>
    <t xml:space="preserve">     - Investimenti</t>
  </si>
  <si>
    <t xml:space="preserve">          1) Materiali</t>
  </si>
  <si>
    <t xml:space="preserve">          2) Immateriali</t>
  </si>
  <si>
    <t>CASH FLOW OPERAZIONALE</t>
  </si>
  <si>
    <t>Variazione debiti A m/l termine</t>
  </si>
  <si>
    <t xml:space="preserve">     - Mutui e Finanziamenti</t>
  </si>
  <si>
    <t xml:space="preserve">     - Utilizzo TFR</t>
  </si>
  <si>
    <t xml:space="preserve">     - Variazione Fornitori Immobilizzazioni</t>
  </si>
  <si>
    <t xml:space="preserve">     - Oneri finanziari </t>
  </si>
  <si>
    <t xml:space="preserve">     - Gestione straordinaria</t>
  </si>
  <si>
    <t xml:space="preserve">     - Imposte di competenza</t>
  </si>
  <si>
    <t xml:space="preserve">     - Variazione erario c/Imposte e ritenute</t>
  </si>
  <si>
    <t xml:space="preserve">     - Variazione debiti tributari</t>
  </si>
  <si>
    <t>Variazione Capitale Netto</t>
  </si>
  <si>
    <t xml:space="preserve">     - Capitale Sociale</t>
  </si>
  <si>
    <t xml:space="preserve">     - Riserva Legale</t>
  </si>
  <si>
    <t xml:space="preserve">     - Altre Riserve</t>
  </si>
  <si>
    <t>CASH FLOW (VARIAZIONE LIQUIDITA' A BREVE)</t>
  </si>
  <si>
    <t>CASH FLOW</t>
  </si>
  <si>
    <t xml:space="preserve">Fatturato </t>
  </si>
  <si>
    <t>Irap</t>
  </si>
  <si>
    <t xml:space="preserve">     - Distribuzione Utili</t>
  </si>
  <si>
    <t>VIEW</t>
  </si>
  <si>
    <t>Stato Patrimoniale mese</t>
  </si>
  <si>
    <t>Conto Economico mese</t>
  </si>
  <si>
    <t>Cash Flow  mese</t>
  </si>
  <si>
    <t>Stato Patrimoniale anno</t>
  </si>
  <si>
    <t>Conto Economico anno</t>
  </si>
  <si>
    <t>Cash Flow  anno</t>
  </si>
  <si>
    <t>REPORT</t>
  </si>
  <si>
    <t>INPUT</t>
  </si>
  <si>
    <t>ELABORATI</t>
  </si>
  <si>
    <t>Budget Vendite</t>
  </si>
  <si>
    <t>Parametri Inziali</t>
  </si>
  <si>
    <t>Aliquota Iva Vendite</t>
  </si>
  <si>
    <t>Totale</t>
  </si>
  <si>
    <t>Incassi</t>
  </si>
  <si>
    <t>Entrate</t>
  </si>
  <si>
    <t xml:space="preserve"> 'Incasso Clienti</t>
  </si>
  <si>
    <t xml:space="preserve">  Finanziamento Soci</t>
  </si>
  <si>
    <t xml:space="preserve">  Capitale Sociale</t>
  </si>
  <si>
    <t xml:space="preserve">  Finanziamento Banca</t>
  </si>
  <si>
    <t>Uscite</t>
  </si>
  <si>
    <t xml:space="preserve"> 'Pagamento Fornitori comm.li</t>
  </si>
  <si>
    <t xml:space="preserve"> 'Pagamento Fornitori imm.ni</t>
  </si>
  <si>
    <t xml:space="preserve"> 'Uscite dipemdenti</t>
  </si>
  <si>
    <t xml:space="preserve"> 'Liquidazione Iva</t>
  </si>
  <si>
    <t xml:space="preserve"> 'Canone Leasing</t>
  </si>
  <si>
    <t xml:space="preserve"> 'Rimoborso Finanziamenti</t>
  </si>
  <si>
    <t xml:space="preserve"> 'Pagamento Ires</t>
  </si>
  <si>
    <t xml:space="preserve"> 'Pagamento Irap</t>
  </si>
  <si>
    <t>Passivo Banca</t>
  </si>
  <si>
    <t>Attivo Banca</t>
  </si>
  <si>
    <t>Numeri debitori medi</t>
  </si>
  <si>
    <t>Numeri creditori medi</t>
  </si>
  <si>
    <t>Conto Economico</t>
  </si>
  <si>
    <t>Ineteressi Passivi</t>
  </si>
  <si>
    <t>Ineteressi Attivi</t>
  </si>
  <si>
    <t>Stato Patrimoniale</t>
  </si>
  <si>
    <t>Banca/Cassa</t>
  </si>
  <si>
    <t>Crediti /Debiti v Banca</t>
  </si>
  <si>
    <t>interessi passivi</t>
  </si>
  <si>
    <t>capitalizzazione</t>
  </si>
  <si>
    <t>tasso</t>
  </si>
  <si>
    <t>interessi attivi</t>
  </si>
  <si>
    <t>trimestrale</t>
  </si>
  <si>
    <t>Interessi passivi trimestrali</t>
  </si>
  <si>
    <t>Interessi passivi semestrali</t>
  </si>
  <si>
    <t>Interessi passivi annuali</t>
  </si>
  <si>
    <t>Interessi attivi trimestrali</t>
  </si>
  <si>
    <t>Interessi attivi semestrali</t>
  </si>
  <si>
    <t>Interessi attivii annuali</t>
  </si>
  <si>
    <t>Saldo Iva</t>
  </si>
  <si>
    <t>Iva a Debito</t>
  </si>
  <si>
    <t xml:space="preserve"> 'Iva a Debito Vendite</t>
  </si>
  <si>
    <t xml:space="preserve"> 'Iva a Debito merce Rivendita</t>
  </si>
  <si>
    <t>Iva a Credito</t>
  </si>
  <si>
    <t xml:space="preserve"> 'Iva a Credito materie prime</t>
  </si>
  <si>
    <t xml:space="preserve"> 'Iva a Credito merce rivendita</t>
  </si>
  <si>
    <t xml:space="preserve"> 'Iva a Credito imm.ni</t>
  </si>
  <si>
    <t>Liquidazione mensile</t>
  </si>
  <si>
    <t xml:space="preserve">Erario c/iva </t>
  </si>
  <si>
    <t>Utilizzo Iva a credito</t>
  </si>
  <si>
    <t>Liquidazione Iva</t>
  </si>
  <si>
    <t>Riporto Iva a Credito</t>
  </si>
  <si>
    <t>Acconto Iva</t>
  </si>
  <si>
    <t>Pagamento Iva</t>
  </si>
  <si>
    <t>Liquidazione trimestrale</t>
  </si>
  <si>
    <t>ERARIO C/IVA</t>
  </si>
  <si>
    <t>mensile</t>
  </si>
  <si>
    <t>CELLE INPUT</t>
  </si>
  <si>
    <t>Retribuzione lorda media  mensile</t>
  </si>
  <si>
    <t>INPS (in % retr.ne lorda media)</t>
  </si>
  <si>
    <t>INAIL (in % retr.ne lorda media)</t>
  </si>
  <si>
    <t>TFR/Fondo  (in % retr.ne lorda media)</t>
  </si>
  <si>
    <t>Numero ore Lavorative Giornaliere</t>
  </si>
  <si>
    <t>Giorni Lavorativi Mensili</t>
  </si>
  <si>
    <t>13 ° mensilita</t>
  </si>
  <si>
    <t>14 ° mensilita</t>
  </si>
  <si>
    <t>15 ° mensilita</t>
  </si>
  <si>
    <t>16 ° mensilita</t>
  </si>
  <si>
    <t>Numero mensilita</t>
  </si>
  <si>
    <t>m12</t>
  </si>
  <si>
    <t>m7</t>
  </si>
  <si>
    <t>Incidenza straordinari</t>
  </si>
  <si>
    <t>Incremento annuo stipendi</t>
  </si>
  <si>
    <t>Dilazione Pagamento Contributi</t>
  </si>
  <si>
    <t>Organico</t>
  </si>
  <si>
    <t>A1 m1</t>
  </si>
  <si>
    <t>A1 m2</t>
  </si>
  <si>
    <t>A1 m3</t>
  </si>
  <si>
    <t>A1 m4</t>
  </si>
  <si>
    <t>A1 m5</t>
  </si>
  <si>
    <t>A1 m6</t>
  </si>
  <si>
    <t>A1 m7</t>
  </si>
  <si>
    <t>A1 m8</t>
  </si>
  <si>
    <t>A1 m9</t>
  </si>
  <si>
    <t>A1 m10</t>
  </si>
  <si>
    <t>A1 m11</t>
  </si>
  <si>
    <t>A1 m12</t>
  </si>
  <si>
    <t>A2 m1</t>
  </si>
  <si>
    <t>A2 m2</t>
  </si>
  <si>
    <t>A2 m3</t>
  </si>
  <si>
    <t>A2 m4</t>
  </si>
  <si>
    <t>A2 m5</t>
  </si>
  <si>
    <t>A2 m6</t>
  </si>
  <si>
    <t>A2 m7</t>
  </si>
  <si>
    <t>A2 m8</t>
  </si>
  <si>
    <t>A2 m9</t>
  </si>
  <si>
    <t>A2 m10</t>
  </si>
  <si>
    <t>A2 m11</t>
  </si>
  <si>
    <t>A2 m12</t>
  </si>
  <si>
    <t>A3 m1</t>
  </si>
  <si>
    <t>A3 m2</t>
  </si>
  <si>
    <t>A3 m3</t>
  </si>
  <si>
    <t>A3 m4</t>
  </si>
  <si>
    <t>A3 m5</t>
  </si>
  <si>
    <t>A3 m6</t>
  </si>
  <si>
    <t>A3 m7</t>
  </si>
  <si>
    <t>A3 m8</t>
  </si>
  <si>
    <t>A3 m9</t>
  </si>
  <si>
    <t>A3 m10</t>
  </si>
  <si>
    <t>A3 m11</t>
  </si>
  <si>
    <t>A3 m12</t>
  </si>
  <si>
    <t xml:space="preserve">Numero Dipendenti </t>
  </si>
  <si>
    <t>Costo Manodopera</t>
  </si>
  <si>
    <t>Retribuzione</t>
  </si>
  <si>
    <t>Straordinari</t>
  </si>
  <si>
    <t>INPS</t>
  </si>
  <si>
    <t>INAIL</t>
  </si>
  <si>
    <t>TFR</t>
  </si>
  <si>
    <t>m1</t>
  </si>
  <si>
    <t>m2</t>
  </si>
  <si>
    <t>m3</t>
  </si>
  <si>
    <t>m4</t>
  </si>
  <si>
    <t>m5</t>
  </si>
  <si>
    <t>m6</t>
  </si>
  <si>
    <t>m8</t>
  </si>
  <si>
    <t>m9</t>
  </si>
  <si>
    <t>m10</t>
  </si>
  <si>
    <t>m11</t>
  </si>
  <si>
    <t>Uscite Manodopera</t>
  </si>
  <si>
    <t>mensilita aggiuntiva</t>
  </si>
  <si>
    <t>UTILIZZO TFR</t>
  </si>
  <si>
    <t>FONDO TFR</t>
  </si>
  <si>
    <t>+ DEBITO / - CREDITI V DIPENDENTI</t>
  </si>
  <si>
    <t>+ DEBITO / - CREDITI V ERARIO DIPENDENTI</t>
  </si>
  <si>
    <t>BANCA/CASSA</t>
  </si>
  <si>
    <t>Figura Professionale 1</t>
  </si>
  <si>
    <t>Numero dipendenti</t>
  </si>
  <si>
    <t>Figura Professionale 2</t>
  </si>
  <si>
    <t>Figura Professionale 3</t>
  </si>
  <si>
    <t>RIEPILOGO</t>
  </si>
  <si>
    <t>COSTO PERSONALE NETTO TFR</t>
  </si>
  <si>
    <t xml:space="preserve">         1)  Fondo tfr</t>
  </si>
  <si>
    <t>Categoria</t>
  </si>
  <si>
    <t>Investimenti</t>
  </si>
  <si>
    <t>Altre immobilizzazioni immateriali</t>
  </si>
  <si>
    <t>Attrezzature Industriali e commerciali</t>
  </si>
  <si>
    <t>Costi d'impianto e ampliamento</t>
  </si>
  <si>
    <t>Fabbricati</t>
  </si>
  <si>
    <t>Impianti e Macchinari</t>
  </si>
  <si>
    <t>Ricerca&amp; Sviluppo</t>
  </si>
  <si>
    <t>TOTALE</t>
  </si>
  <si>
    <t>Anni amm.to</t>
  </si>
  <si>
    <t>Ammortamento</t>
  </si>
  <si>
    <t>Descrizione</t>
  </si>
  <si>
    <t>Ammortamento Materiale</t>
  </si>
  <si>
    <t>Ammortamento Immateriali</t>
  </si>
  <si>
    <t>Tipologia</t>
  </si>
  <si>
    <t>Aliquota iva</t>
  </si>
  <si>
    <t>Pagamenti (comprensivi IVA)</t>
  </si>
  <si>
    <t>Credito Iva</t>
  </si>
  <si>
    <t xml:space="preserve">Debiti </t>
  </si>
  <si>
    <t>USCITE INVESTIMENTI</t>
  </si>
  <si>
    <t>Fondo Ammortamento</t>
  </si>
  <si>
    <t>Competenza</t>
  </si>
  <si>
    <t>Aliquota Iva</t>
  </si>
  <si>
    <t>gg dilazione</t>
  </si>
  <si>
    <t>Costi Variabili</t>
  </si>
  <si>
    <t>Costi Fissi</t>
  </si>
  <si>
    <t>Altri debiti</t>
  </si>
  <si>
    <t>dilazione</t>
  </si>
  <si>
    <t>FINANZIAMENTO  1</t>
  </si>
  <si>
    <t>PARAMETRI</t>
  </si>
  <si>
    <t>Data Stipula Contratto (mmm-aa)</t>
  </si>
  <si>
    <t>Tasso di interesse annuale</t>
  </si>
  <si>
    <t>Finanziamento</t>
  </si>
  <si>
    <t>Durata (numero rate totali)</t>
  </si>
  <si>
    <t>Tasso di interesse effettivo</t>
  </si>
  <si>
    <t>Rata (quota capitale + oneri finanziari)</t>
  </si>
  <si>
    <t>Costo Leasing</t>
  </si>
  <si>
    <t>Rata</t>
  </si>
  <si>
    <t>Quota Capitale Rata</t>
  </si>
  <si>
    <t>Quota Capitale Cumulata</t>
  </si>
  <si>
    <t>Oneri Finanziari Rata</t>
  </si>
  <si>
    <t>Debito Residuo</t>
  </si>
  <si>
    <t>FINANZIAMENTO  2</t>
  </si>
  <si>
    <t>FINANZIAMENTO  3</t>
  </si>
  <si>
    <t>FINANZIAMENTO  4</t>
  </si>
  <si>
    <t>FINANZIAMENTO 5</t>
  </si>
  <si>
    <t>FINANZIAMENTO 6</t>
  </si>
  <si>
    <t>FINANZIAMENTO 7</t>
  </si>
  <si>
    <t>FINANZIAMENTO 8</t>
  </si>
  <si>
    <t>FINANZIAMENTO 9</t>
  </si>
  <si>
    <t>FINANZIAMENTO 10</t>
  </si>
  <si>
    <t>Riepilogo Totale</t>
  </si>
  <si>
    <t>RATA</t>
  </si>
  <si>
    <t>QUOTA CAPITALE RATA</t>
  </si>
  <si>
    <t>QUOTA CAPITALE CUMULATA</t>
  </si>
  <si>
    <t>ONERI FINANZIARI RATA</t>
  </si>
  <si>
    <t>DEBITO RESIDUO</t>
  </si>
  <si>
    <t>ENTRATE</t>
  </si>
  <si>
    <t>LEASING 1</t>
  </si>
  <si>
    <t>Valore del Bene</t>
  </si>
  <si>
    <t>Valore di Riscatto (% Valorre del Bene)</t>
  </si>
  <si>
    <t>MaxiCanone Iniziale (% Valore del Bene)</t>
  </si>
  <si>
    <t>MaxiCanone Iniziale</t>
  </si>
  <si>
    <t>Valore di riscatto</t>
  </si>
  <si>
    <t>Totale Rata di Leasing</t>
  </si>
  <si>
    <t>LEASING 2</t>
  </si>
  <si>
    <t>LEASING 3</t>
  </si>
  <si>
    <t>LEASING 4</t>
  </si>
  <si>
    <t>LEASING 5</t>
  </si>
  <si>
    <t>LEASING 6</t>
  </si>
  <si>
    <t>LEASING 7</t>
  </si>
  <si>
    <t>LEASING 8</t>
  </si>
  <si>
    <t>LEASING 9</t>
  </si>
  <si>
    <t>LEASING 10</t>
  </si>
  <si>
    <t>Leasing 1</t>
  </si>
  <si>
    <t>CE</t>
  </si>
  <si>
    <t>MAXI CANONE INIZIALE</t>
  </si>
  <si>
    <t>SP</t>
  </si>
  <si>
    <t>RISCONTO MAXI CANONE</t>
  </si>
  <si>
    <t>VALORE DI RISCATTO</t>
  </si>
  <si>
    <t>CANONE LEASING</t>
  </si>
  <si>
    <t>Leasing 2</t>
  </si>
  <si>
    <t>Leasing 3</t>
  </si>
  <si>
    <t>Leasing 4</t>
  </si>
  <si>
    <t>Leasing 5</t>
  </si>
  <si>
    <t>Leasing 6</t>
  </si>
  <si>
    <t>Leasing 7</t>
  </si>
  <si>
    <t>Leasing 8</t>
  </si>
  <si>
    <t>Leasing 9</t>
  </si>
  <si>
    <t>Leasing 10</t>
  </si>
  <si>
    <t>Importo minimo acconto per rateizzazione</t>
  </si>
  <si>
    <t>GEN</t>
  </si>
  <si>
    <t>FEB</t>
  </si>
  <si>
    <t>MAR</t>
  </si>
  <si>
    <t>APR</t>
  </si>
  <si>
    <t>MAG</t>
  </si>
  <si>
    <t>GIU</t>
  </si>
  <si>
    <t>LUG</t>
  </si>
  <si>
    <t>AGO</t>
  </si>
  <si>
    <t>SET</t>
  </si>
  <si>
    <t>OTT</t>
  </si>
  <si>
    <t>NOV</t>
  </si>
  <si>
    <t>DIC</t>
  </si>
  <si>
    <t>Imponibile anno</t>
  </si>
  <si>
    <t>Saldo</t>
  </si>
  <si>
    <t>1° Acconto</t>
  </si>
  <si>
    <t>2° Acconto</t>
  </si>
  <si>
    <t>VERSAMENTO</t>
  </si>
  <si>
    <t>Debiti Tributari</t>
  </si>
  <si>
    <t>Erario c/imposte</t>
  </si>
  <si>
    <t xml:space="preserve">              1) Erario c/iva</t>
  </si>
  <si>
    <t>Aliquota Irap</t>
  </si>
  <si>
    <t>A) Valore della Produzione</t>
  </si>
  <si>
    <t>1) ricavi delle vendite e delle prestazioni;</t>
  </si>
  <si>
    <t>2) variazioni delle rimanenze di prodotti in corso di lavorazione, semilavorati e finiti;</t>
  </si>
  <si>
    <t>3) variazione dei lavori in corso su ordinazione;</t>
  </si>
  <si>
    <t>4) incrementi di immobilizzazioni per lavori interni;</t>
  </si>
  <si>
    <t>5) altri ricavi e proventi, con separata indicazione dei contributi in conto esercizio;</t>
  </si>
  <si>
    <t>B) Costi della Produzione</t>
  </si>
  <si>
    <t>Imponibile Fiscale IRAP</t>
  </si>
  <si>
    <t>Imposta IRAP</t>
  </si>
  <si>
    <t>Uscite Tributarie</t>
  </si>
  <si>
    <t xml:space="preserve">     - Variazione Ratei e Risconti attivi</t>
  </si>
  <si>
    <t xml:space="preserve">     - Variazione Ratei e Risconti passivi</t>
  </si>
  <si>
    <t>Vendite</t>
  </si>
  <si>
    <t>Personale</t>
  </si>
  <si>
    <t>Ammortamenti</t>
  </si>
  <si>
    <t>Banca</t>
  </si>
  <si>
    <t>Fin Banca</t>
  </si>
  <si>
    <t>Leasing</t>
  </si>
  <si>
    <t xml:space="preserve">Ires </t>
  </si>
  <si>
    <t>A3 m13</t>
  </si>
  <si>
    <t>A3 m14</t>
  </si>
  <si>
    <t>A3 m15</t>
  </si>
  <si>
    <t>A3 m16</t>
  </si>
  <si>
    <t>A3 m17</t>
  </si>
  <si>
    <t>A3 m18</t>
  </si>
  <si>
    <t>A3 m19</t>
  </si>
  <si>
    <t>A3 m20</t>
  </si>
  <si>
    <t>A3 m21</t>
  </si>
  <si>
    <t>A3 m22</t>
  </si>
  <si>
    <t>A3 m23</t>
  </si>
  <si>
    <t>A3 m24</t>
  </si>
  <si>
    <t>A4 m1</t>
  </si>
  <si>
    <t>A4 m2</t>
  </si>
  <si>
    <t>A4 m3</t>
  </si>
  <si>
    <t>A4 m4</t>
  </si>
  <si>
    <t>A4 m5</t>
  </si>
  <si>
    <t>A4 m6</t>
  </si>
  <si>
    <t>A4 m7</t>
  </si>
  <si>
    <t>A4 m8</t>
  </si>
  <si>
    <t>A4 m9</t>
  </si>
  <si>
    <t>A4 m10</t>
  </si>
  <si>
    <t>A4 m11</t>
  </si>
  <si>
    <t>A4 m12</t>
  </si>
  <si>
    <t>m13</t>
  </si>
  <si>
    <t>m14</t>
  </si>
  <si>
    <t>m15</t>
  </si>
  <si>
    <t>m16</t>
  </si>
  <si>
    <t>m17</t>
  </si>
  <si>
    <t>m18</t>
  </si>
  <si>
    <t>m19</t>
  </si>
  <si>
    <t>m20</t>
  </si>
  <si>
    <t>m21</t>
  </si>
  <si>
    <t>m22</t>
  </si>
  <si>
    <t>m23</t>
  </si>
  <si>
    <t>m24</t>
  </si>
  <si>
    <t>celle Input</t>
  </si>
  <si>
    <t xml:space="preserve">    - Fatturato</t>
  </si>
  <si>
    <t>A4 m13</t>
  </si>
  <si>
    <t>13</t>
  </si>
  <si>
    <t>mese iniziale anno avvio</t>
  </si>
  <si>
    <t>Crediti Commerciali</t>
  </si>
  <si>
    <t>Capitale Soci</t>
  </si>
  <si>
    <t>Capitale</t>
  </si>
  <si>
    <t>3) beni strumentali inf. al milione</t>
  </si>
  <si>
    <t>4) spese di trasporto</t>
  </si>
  <si>
    <t>5) lavorazioni presso terzi</t>
  </si>
  <si>
    <t>6) consulenze tecnico-produttive</t>
  </si>
  <si>
    <t>7) manutenzioni industriali</t>
  </si>
  <si>
    <t>8) servizi vari</t>
  </si>
  <si>
    <t>9) provvigioni</t>
  </si>
  <si>
    <t>3) spese di trasporto</t>
  </si>
  <si>
    <t>4) spese varie</t>
  </si>
  <si>
    <t>5) royalties</t>
  </si>
  <si>
    <t>1) consulenze legali, fiscali, notarili, ecc…</t>
  </si>
  <si>
    <t>4) Oneri Bancari</t>
  </si>
  <si>
    <t>4) premi assicurativi</t>
  </si>
  <si>
    <t>1) spese energia elettrica, gas, acqua</t>
  </si>
  <si>
    <t>1) spese di rappresentanza</t>
  </si>
  <si>
    <t>2) spese di pubblicità e promozioni</t>
  </si>
  <si>
    <t>1) canoni per affitto d'azienda</t>
  </si>
  <si>
    <t>2) altre consulenze</t>
  </si>
  <si>
    <t>3) cancelleria</t>
  </si>
  <si>
    <t>5) Spese telefoniche</t>
  </si>
  <si>
    <t>6) affitti e locazioni passive</t>
  </si>
  <si>
    <t>7) Tassa rifiuti</t>
  </si>
  <si>
    <t>5) costi del personale dipendente</t>
  </si>
  <si>
    <t>6) accantonamento al TFR</t>
  </si>
  <si>
    <t>a</t>
  </si>
  <si>
    <t>v</t>
  </si>
  <si>
    <t xml:space="preserve">b </t>
  </si>
  <si>
    <t xml:space="preserve">c </t>
  </si>
  <si>
    <t>d</t>
  </si>
  <si>
    <t xml:space="preserve">e </t>
  </si>
  <si>
    <t>f</t>
  </si>
  <si>
    <t>g</t>
  </si>
  <si>
    <t>h</t>
  </si>
  <si>
    <t>i</t>
  </si>
  <si>
    <t>l</t>
  </si>
  <si>
    <t>m</t>
  </si>
  <si>
    <t>n</t>
  </si>
  <si>
    <t>o</t>
  </si>
  <si>
    <t>p</t>
  </si>
  <si>
    <t>q</t>
  </si>
  <si>
    <t>r</t>
  </si>
  <si>
    <t xml:space="preserve">s </t>
  </si>
  <si>
    <t>u</t>
  </si>
  <si>
    <t xml:space="preserve">t </t>
  </si>
  <si>
    <t>1) Spese amministrative</t>
  </si>
  <si>
    <t>C) Costo Personale</t>
  </si>
  <si>
    <t>Prezzo Unitario</t>
  </si>
  <si>
    <t>Costi  Fissi</t>
  </si>
  <si>
    <t xml:space="preserve"> 'Iva a Credito Costi fissi</t>
  </si>
  <si>
    <t xml:space="preserve"> 'Iva a Credito Costi variabili</t>
  </si>
  <si>
    <t xml:space="preserve"> 'Uscite costi fissi</t>
  </si>
  <si>
    <t xml:space="preserve"> 'Uscite costi variabili</t>
  </si>
  <si>
    <t>Margine Contribuzione</t>
  </si>
  <si>
    <t>Il finanziamento verrebbe impostato per un importo di 40.000 euro durata 84</t>
  </si>
  <si>
    <t>mesi e tasso 7% (ovviamente come scritto anche dal consulente il tasso è</t>
  </si>
  <si>
    <t>ipotetico cme spiegato anche ieri ai clienti in quanto basato sul rating che</t>
  </si>
  <si>
    <t>potrò avere solo dopo aver lavorato la pratica).</t>
  </si>
  <si>
    <t>Cordiali saluti.</t>
  </si>
  <si>
    <t>Ciao Antonio,</t>
  </si>
  <si>
    <t>(metto in copia anche Gianluca che è il mio collaboratore) i dati che mi servono sono per una start-up che non ha bilanci consolidati:</t>
  </si>
  <si>
    <r>
      <t>-</t>
    </r>
    <r>
      <rPr>
        <sz val="7"/>
        <color indexed="8"/>
        <rFont val="Times New Roman"/>
        <family val="1"/>
      </rPr>
      <t xml:space="preserve"> </t>
    </r>
    <r>
      <rPr>
        <sz val="9"/>
        <color indexed="8"/>
        <rFont val="Arial"/>
        <family val="2"/>
      </rPr>
      <t>Importo del finanziamento che deve prendere;</t>
    </r>
    <r>
      <rPr>
        <sz val="9"/>
        <color indexed="56"/>
        <rFont val="Arial"/>
        <family val="2"/>
      </rPr>
      <t xml:space="preserve"> euro 40.000</t>
    </r>
  </si>
  <si>
    <r>
      <t>-</t>
    </r>
    <r>
      <rPr>
        <sz val="7"/>
        <color indexed="8"/>
        <rFont val="Times New Roman"/>
        <family val="1"/>
      </rPr>
      <t xml:space="preserve"> </t>
    </r>
    <r>
      <rPr>
        <sz val="9"/>
        <color indexed="8"/>
        <rFont val="Arial"/>
        <family val="2"/>
      </rPr>
      <t>Tasso presunto applicato;</t>
    </r>
    <r>
      <rPr>
        <sz val="9"/>
        <color indexed="56"/>
        <rFont val="Arial"/>
        <family val="2"/>
      </rPr>
      <t xml:space="preserve"> 5 o 6% attendo conferma da banca</t>
    </r>
  </si>
  <si>
    <r>
      <t>-</t>
    </r>
    <r>
      <rPr>
        <sz val="7"/>
        <color indexed="8"/>
        <rFont val="Times New Roman"/>
        <family val="1"/>
      </rPr>
      <t xml:space="preserve"> </t>
    </r>
    <r>
      <rPr>
        <sz val="9"/>
        <color indexed="8"/>
        <rFont val="Arial"/>
        <family val="2"/>
      </rPr>
      <t>Durata finanziamento;</t>
    </r>
    <r>
      <rPr>
        <sz val="9"/>
        <color indexed="56"/>
        <rFont val="Arial"/>
        <family val="2"/>
      </rPr>
      <t xml:space="preserve"> 84 rate (presunto)</t>
    </r>
  </si>
  <si>
    <r>
      <t>-</t>
    </r>
    <r>
      <rPr>
        <sz val="7"/>
        <color indexed="8"/>
        <rFont val="Times New Roman"/>
        <family val="1"/>
      </rPr>
      <t xml:space="preserve"> </t>
    </r>
    <r>
      <rPr>
        <sz val="9"/>
        <color indexed="8"/>
        <rFont val="Arial"/>
        <family val="2"/>
      </rPr>
      <t>Canone di locazione dei locali</t>
    </r>
    <r>
      <rPr>
        <sz val="9"/>
        <color indexed="56"/>
        <rFont val="Arial"/>
        <family val="2"/>
      </rPr>
      <t xml:space="preserve"> euro 30.7000 primi due anni il terzo e quarto 33.200 dal 5° euro 35.400 spese incluse.</t>
    </r>
  </si>
  <si>
    <r>
      <t>-</t>
    </r>
    <r>
      <rPr>
        <sz val="7"/>
        <color indexed="8"/>
        <rFont val="Times New Roman"/>
        <family val="1"/>
      </rPr>
      <t xml:space="preserve"> </t>
    </r>
    <r>
      <rPr>
        <sz val="9"/>
        <color indexed="8"/>
        <rFont val="Arial"/>
        <family val="2"/>
      </rPr>
      <t>Costi del Personale</t>
    </r>
    <r>
      <rPr>
        <sz val="9"/>
        <color indexed="56"/>
        <rFont val="Arial"/>
        <family val="2"/>
      </rPr>
      <t xml:space="preserve"> ci lavorano i due titolari della società (ti allego certificato costituzione e attribuzione iva)</t>
    </r>
  </si>
  <si>
    <r>
      <t>-</t>
    </r>
    <r>
      <rPr>
        <sz val="7"/>
        <color indexed="8"/>
        <rFont val="Times New Roman"/>
        <family val="1"/>
      </rPr>
      <t xml:space="preserve"> </t>
    </r>
    <r>
      <rPr>
        <sz val="9"/>
        <color indexed="8"/>
        <rFont val="Arial"/>
        <family val="2"/>
      </rPr>
      <t>Capienza del locale (posti a sedere / posti in piedi);</t>
    </r>
    <r>
      <rPr>
        <sz val="9"/>
        <color indexed="56"/>
        <rFont val="Arial"/>
        <family val="2"/>
      </rPr>
      <t xml:space="preserve"> posti a sedere 35 + posti in piedi 15 / 18</t>
    </r>
  </si>
  <si>
    <r>
      <t>-</t>
    </r>
    <r>
      <rPr>
        <sz val="7"/>
        <color indexed="8"/>
        <rFont val="Times New Roman"/>
        <family val="1"/>
      </rPr>
      <t xml:space="preserve"> </t>
    </r>
    <r>
      <rPr>
        <sz val="9"/>
        <color indexed="8"/>
        <rFont val="Arial"/>
        <family val="2"/>
      </rPr>
      <t>Incidenza media costo materie prime (se non lo ha stimato facciamo noi)</t>
    </r>
    <r>
      <rPr>
        <sz val="9"/>
        <color indexed="56"/>
        <rFont val="Arial"/>
        <family val="2"/>
      </rPr>
      <t xml:space="preserve"> non lo sappiamo direi che dovrebbe essere per la tipologia di attività dal 25 al 20%</t>
    </r>
  </si>
  <si>
    <t>Acuqisti Materie prime</t>
  </si>
  <si>
    <t>Fatturato</t>
  </si>
  <si>
    <t>Compensi Amministratore</t>
  </si>
  <si>
    <t>Flusso Cassa Finale</t>
  </si>
  <si>
    <t>Saldo Banca</t>
  </si>
  <si>
    <t>Ristrutturazione</t>
  </si>
  <si>
    <t>Aliquota Ires</t>
  </si>
  <si>
    <t>Imponibile Fiscale IRES</t>
  </si>
  <si>
    <t>Imposta IRES</t>
  </si>
  <si>
    <t>IRES</t>
  </si>
  <si>
    <t>Distribuzione Utile</t>
  </si>
  <si>
    <t>Utile</t>
  </si>
  <si>
    <t>% Distribuzione</t>
  </si>
  <si>
    <t>Utile Distribuito</t>
  </si>
  <si>
    <t>CRUSCOTTO</t>
  </si>
  <si>
    <t>Reddito Netto</t>
  </si>
  <si>
    <t>Pagamenti</t>
  </si>
  <si>
    <t>Finanziamenti</t>
  </si>
  <si>
    <t>Aumento Capitale</t>
  </si>
  <si>
    <t>Imposte</t>
  </si>
  <si>
    <t>Saldo Iniziale Banca</t>
  </si>
  <si>
    <t>Saldo Finale Banca</t>
  </si>
  <si>
    <t>Andamento Economico</t>
  </si>
  <si>
    <t>Andamento Finanziario</t>
  </si>
  <si>
    <t>RICLASSIFICAZION SP</t>
  </si>
  <si>
    <t>ATTIVITA</t>
  </si>
  <si>
    <t>Blocco 1 :  Attività Fisse</t>
  </si>
  <si>
    <t>Blocco 2 :  Attività Correnti</t>
  </si>
  <si>
    <t>PASSIVITA'</t>
  </si>
  <si>
    <t>Blocco 3 :  Capitale Proprio</t>
  </si>
  <si>
    <t>Blocco 4 :  Debiti a medio lungo termine</t>
  </si>
  <si>
    <t>Blocco 5 :  Passività correnti</t>
  </si>
  <si>
    <t>RICLASSIFICAZIONE CE</t>
  </si>
  <si>
    <t>Blocco 2 Costi della Produzione</t>
  </si>
  <si>
    <t xml:space="preserve">1° Margine -&gt;Valore aggiunto (Blocco 1 – Blocco 2): </t>
  </si>
  <si>
    <t>Blocco 3 Costo del Lavoro</t>
  </si>
  <si>
    <t xml:space="preserve">2° Margine -&gt; Margine Operativo Lordo  </t>
  </si>
  <si>
    <t>Blocco 4 Ammortamenti e accantonamenti</t>
  </si>
  <si>
    <t>3° Margine -&gt; Reddito Operativo (Ebit)</t>
  </si>
  <si>
    <t>Blocco 5 Saldo gestione finanziaria</t>
  </si>
  <si>
    <t>4° Margine -&gt; Reddito Corrente</t>
  </si>
  <si>
    <t>Blocco 6 Saldo gestione straordinaria</t>
  </si>
  <si>
    <t>5° Margine -&gt; Reddito prima delle imposte</t>
  </si>
  <si>
    <t>Blocco 7 Imposte ed onere tributari</t>
  </si>
  <si>
    <t>6° Margine -&gt; Risultato netto</t>
  </si>
  <si>
    <t>Indicatori di Redditività</t>
  </si>
  <si>
    <t>ROI</t>
  </si>
  <si>
    <t>ROE</t>
  </si>
  <si>
    <t>Indicatori di Liquidità</t>
  </si>
  <si>
    <t>Capitale circolante netto</t>
  </si>
  <si>
    <t>Current ratio</t>
  </si>
  <si>
    <t>Indicatori</t>
  </si>
  <si>
    <t>www.bpexcel.it</t>
  </si>
  <si>
    <t>Variazione Finanziaria Mese</t>
  </si>
  <si>
    <t>Incidenza % Costi</t>
  </si>
  <si>
    <t>Quantità</t>
  </si>
  <si>
    <t>Giorni Dilazione Clienti</t>
  </si>
  <si>
    <t>Giorni Dilazione Fornitore</t>
  </si>
  <si>
    <t>Debiti  Commerciali</t>
  </si>
  <si>
    <t>Acquisti</t>
  </si>
  <si>
    <t>Giorni giacenza media magazzino</t>
  </si>
  <si>
    <t>gg giacenza</t>
  </si>
  <si>
    <t>Magazzino</t>
  </si>
  <si>
    <t>Acquisti Magazzino</t>
  </si>
  <si>
    <t>Variazione Magazzino</t>
  </si>
  <si>
    <t>Valore Magazzino</t>
  </si>
  <si>
    <t xml:space="preserve">    - Magazzino Iniziale</t>
  </si>
  <si>
    <t xml:space="preserve">    - Magazzino Finale</t>
  </si>
  <si>
    <t>Valore della Produzione</t>
  </si>
  <si>
    <t>Prezzo medio</t>
  </si>
  <si>
    <t>Impianto di Produzione</t>
  </si>
  <si>
    <t>Attrezzature varie</t>
  </si>
  <si>
    <t>Spese di costituzione</t>
  </si>
  <si>
    <t>Servizio / Prodotto 1</t>
  </si>
  <si>
    <t>Servizio / Prodotto 2</t>
  </si>
  <si>
    <t>Servizio / Prodotto 3</t>
  </si>
  <si>
    <t>Servizio / Prodotto 4</t>
  </si>
  <si>
    <t>Servizio / Prodotto 5</t>
  </si>
  <si>
    <t>Servizio / Prodotto 6</t>
  </si>
  <si>
    <t>Servizio / Prodotto 7</t>
  </si>
  <si>
    <t>Servizio / Prodotto 8</t>
  </si>
  <si>
    <t>Servizio / Prodotto 9</t>
  </si>
  <si>
    <t>Servizio / Prodotto 10</t>
  </si>
  <si>
    <t>Servizio / Prodotto 11</t>
  </si>
  <si>
    <t>Servizio / Prodotto 12</t>
  </si>
  <si>
    <t>Servizio / Prodotto 13</t>
  </si>
  <si>
    <t>Servizio / Prodotto 14</t>
  </si>
  <si>
    <t>Servizio / Prodotto 15</t>
  </si>
  <si>
    <t>Servizio / Prodotto 16</t>
  </si>
  <si>
    <t>Servizio / Prodotto 17</t>
  </si>
  <si>
    <t>Servizio / Prodotto 18</t>
  </si>
  <si>
    <t>Servizio / Prodotto 19</t>
  </si>
  <si>
    <t>Servizio / Prodotto 20</t>
  </si>
  <si>
    <t>Servizio / Prodotto 21</t>
  </si>
  <si>
    <t>Servizio / Prodotto 22</t>
  </si>
  <si>
    <t>Servizio / Prodotto 23</t>
  </si>
  <si>
    <t>Servizio / Prodotto 24</t>
  </si>
  <si>
    <t>Iper Ammortamento</t>
  </si>
  <si>
    <t>Super Ammortamento</t>
  </si>
  <si>
    <t>Credito Imposta</t>
  </si>
  <si>
    <t>Valutazione Investitori</t>
  </si>
  <si>
    <t>Business Plan START UP INNOVATIVE</t>
  </si>
  <si>
    <t>Importo Socio</t>
  </si>
  <si>
    <t>% Partecipazione Socio</t>
  </si>
  <si>
    <t>Importo</t>
  </si>
  <si>
    <t>Spesa incrementale gruppo A</t>
  </si>
  <si>
    <t>Spesa incrementale gruppo B</t>
  </si>
  <si>
    <t>Spesa incrementale gruppo C</t>
  </si>
  <si>
    <t>Spesa incrementale gruppo D</t>
  </si>
  <si>
    <t>Importo contributo al 50%</t>
  </si>
  <si>
    <t>Importo contributo al 25%</t>
  </si>
  <si>
    <t>Contributo al 50%</t>
  </si>
  <si>
    <t>Contributo al 25%</t>
  </si>
  <si>
    <t>Contributo spese certificazione</t>
  </si>
  <si>
    <t>Contributo</t>
  </si>
  <si>
    <t xml:space="preserve">per maggiori informazioni credito imposta </t>
  </si>
  <si>
    <t>clicca qui</t>
  </si>
  <si>
    <t>Utilizzo Credito</t>
  </si>
  <si>
    <t xml:space="preserve"> Utilizzo Credito Imposta </t>
  </si>
  <si>
    <t xml:space="preserve">    - Credito Imposta</t>
  </si>
  <si>
    <t>NO</t>
  </si>
  <si>
    <t>Aliquota Fiscale</t>
  </si>
  <si>
    <t>Ammortamento Fiscale</t>
  </si>
  <si>
    <t>Fondo Ammortamento Fiscale</t>
  </si>
  <si>
    <t>Ripresa Fiscale Iper &amp; Super Ammortamento</t>
  </si>
  <si>
    <t>Gestione Contributi</t>
  </si>
  <si>
    <t>Contributo C/Investimenti</t>
  </si>
  <si>
    <t>Importo Contributo</t>
  </si>
  <si>
    <t>Anni amm.to Investimenti Finanziati</t>
  </si>
  <si>
    <t>Delibera Contributo</t>
  </si>
  <si>
    <t>Liquidazione Contributo</t>
  </si>
  <si>
    <t>Credito X Contributi</t>
  </si>
  <si>
    <t>Risconto Attivo CE</t>
  </si>
  <si>
    <t>Risconto Attivo SP</t>
  </si>
  <si>
    <t>Contributo C/Esercizio</t>
  </si>
  <si>
    <t>Anni C/to gestione</t>
  </si>
  <si>
    <t>Input</t>
  </si>
  <si>
    <t xml:space="preserve">    - Risconti attivi Contributi Fondo Perduto</t>
  </si>
  <si>
    <t xml:space="preserve">              2) Risconti attivi Leasing</t>
  </si>
  <si>
    <t xml:space="preserve">      - Crediti per Contributi</t>
  </si>
  <si>
    <t xml:space="preserve">  Contributi</t>
  </si>
  <si>
    <t xml:space="preserve">    - Contributi Fondo Perduto e C/gestione</t>
  </si>
  <si>
    <t xml:space="preserve">              1) Risconti Passivi</t>
  </si>
  <si>
    <t xml:space="preserve">     - Contributi</t>
  </si>
  <si>
    <t>Cash Flow Operazionale</t>
  </si>
  <si>
    <t>TIR</t>
  </si>
  <si>
    <t>Payback Period</t>
  </si>
  <si>
    <t>Numero anni</t>
  </si>
  <si>
    <t>Cash Flow Operazionale Socio</t>
  </si>
  <si>
    <t>Flusso per detrazione Imposta</t>
  </si>
  <si>
    <t>Cash Flow Operazionale Socio Finale</t>
  </si>
  <si>
    <t>realizzato da : Gianluca Imperiale</t>
  </si>
  <si>
    <r>
      <rPr>
        <sz val="10"/>
        <rFont val="Calibri"/>
        <family val="2"/>
      </rPr>
      <t>©</t>
    </r>
    <r>
      <rPr>
        <sz val="10"/>
        <rFont val="Arial"/>
        <family val="2"/>
      </rPr>
      <t xml:space="preserve"> bpexcel.it</t>
    </r>
  </si>
  <si>
    <t>note: La stampa, il download, come pure la consultazione e l'accesso al File è permesso solamente ad uso informativo e divulgativo, restando pertanto vietata qualsiasi riproduzione anche parziale dello stesso diversa dall'uso informativo e divulgativo, tranne che per i realizzatori del file stesso e BPExcel. È in ogni caso vietato ogni utilizzo per scopi direttamente e/o indirettamente commerciali, tranne che per i realizzatori del file stesso e BPExcel. Nessuna riproduzione di questo File e del suo contenuto o di sue parti, pertanto, può essere venduta, né modificata, distribuita o altrimenti utilizzata a fini commerciali, tranne che per i realizzatori del file stesso e BPExcel.</t>
  </si>
  <si>
    <t>Arredamenti</t>
  </si>
  <si>
    <t xml:space="preserve"> ammortamenti immateriali</t>
  </si>
  <si>
    <t xml:space="preserve"> ammortamenti materiali</t>
  </si>
  <si>
    <t>Costo del Personale</t>
  </si>
  <si>
    <t>Spese di pubblicità e promozioni</t>
  </si>
  <si>
    <t>Compensi Amministratori</t>
  </si>
  <si>
    <t>Spese di trasporto</t>
  </si>
  <si>
    <t>Lavorazioni presso terzi</t>
  </si>
  <si>
    <t>Consulenze tecnico-produttive</t>
  </si>
  <si>
    <t>Manutenzioni industriali</t>
  </si>
  <si>
    <t>Servizi vari</t>
  </si>
  <si>
    <t>Provvigioni</t>
  </si>
  <si>
    <t>Traffico dati</t>
  </si>
  <si>
    <t>Spese varie</t>
  </si>
  <si>
    <t>Royalties</t>
  </si>
  <si>
    <t>Consulenze legali, fiscali, notarili, ecc…</t>
  </si>
  <si>
    <t>Altre consulenze</t>
  </si>
  <si>
    <t>Noleggi</t>
  </si>
  <si>
    <t>Utenze</t>
  </si>
  <si>
    <t>Affitti e locazioni passive</t>
  </si>
  <si>
    <t>Spese amministrative</t>
  </si>
  <si>
    <t>Premi assicurativi</t>
  </si>
  <si>
    <t>Altre spese</t>
  </si>
  <si>
    <t>Spese Incrementali al 50%</t>
  </si>
  <si>
    <t>Spese Incrementali al 25%</t>
  </si>
  <si>
    <t>Blocco 1 Produzione</t>
  </si>
  <si>
    <t>% Capitalizzazione</t>
  </si>
  <si>
    <t>Ammortamento annuo</t>
  </si>
  <si>
    <t>Capitalizzazione  Costo e Contributi</t>
  </si>
  <si>
    <t>Capitalizzazione  TFR</t>
  </si>
  <si>
    <t>Ricerca &amp; Sviluppo</t>
  </si>
  <si>
    <t>F.do Amm.to Ricerca &amp; Sviluppo</t>
  </si>
  <si>
    <t>Capitalizzazione Personale Netto TFR</t>
  </si>
  <si>
    <t>Capitalizzazione TFR</t>
  </si>
  <si>
    <t>Ammortamento Ricerca &amp; Sviluppo</t>
  </si>
  <si>
    <t>Con la Modifica Legge Bilancio 2019 la detrazione è stata portata al 40%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</si>
</sst>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4" formatCode="_-* #,##0.00\ &quot;€&quot;_-;\-* #,##0.00\ &quot;€&quot;_-;_-* &quot;-&quot;??\ &quot;€&quot;_-;_-@_-"/>
    <numFmt numFmtId="168" formatCode="_-&quot;€&quot;\ * #,##0_-;\-&quot;€&quot;\ * #,##0_-;_-&quot;€&quot;\ * &quot;-&quot;_-;_-@_-"/>
    <numFmt numFmtId="169" formatCode="_-* #,##0_-;\-* #,##0_-;_-* &quot;-&quot;_-;_-@_-"/>
    <numFmt numFmtId="170" formatCode="_-&quot;€&quot;\ * #,##0.00_-;\-&quot;€&quot;\ * #,##0.00_-;_-&quot;€&quot;\ * &quot;-&quot;??_-;_-@_-"/>
    <numFmt numFmtId="171" formatCode="_-* #,##0.00_-;\-* #,##0.00_-;_-* &quot;-&quot;??_-;_-@_-"/>
    <numFmt numFmtId="172" formatCode="&quot;€&quot;\ #,##0.00"/>
    <numFmt numFmtId="173" formatCode="&quot;€&quot;\ #,##0"/>
    <numFmt numFmtId="174" formatCode="&quot;€&quot;\ #,##0.0000"/>
    <numFmt numFmtId="175" formatCode="[$$-409]#,##0.00"/>
    <numFmt numFmtId="176" formatCode="[$-410]mmm\-yy;@"/>
    <numFmt numFmtId="177" formatCode="[$$-409]#,##0.0"/>
    <numFmt numFmtId="179" formatCode="[$€-2]\ #,##0"/>
    <numFmt numFmtId="180" formatCode="&quot;€&quot;\ #,##0.0"/>
    <numFmt numFmtId="182" formatCode="&quot;€&quot;\ #,##0.00000000"/>
    <numFmt numFmtId="183" formatCode="0.0%"/>
    <numFmt numFmtId="184" formatCode="#,##0.0"/>
    <numFmt numFmtId="185" formatCode="[$€-2]\ #,##0;\-[$€-2]\ #,##0"/>
    <numFmt numFmtId="186" formatCode="\+0%;\-0%"/>
    <numFmt numFmtId="191" formatCode="[$€-410]\ #,##0.00;[Red]\-[$€-410]\ #,##0.00"/>
    <numFmt numFmtId="192" formatCode="_-[$€-410]\ * #,##0.00_-;\-[$€-410]\ * #,##0.00_-;_-[$€-410]\ * &quot;-&quot;??_-;_-@_-"/>
    <numFmt numFmtId="194" formatCode="_-* #,##0_-;\-* #,##0_-;_-* &quot;-&quot;??_-;_-@_-"/>
    <numFmt numFmtId="196" formatCode="_-[$€-410]\ * #,##0_-;\-[$€-410]\ * #,##0_-;_-[$€-410]\ * &quot;-&quot;??_-;_-@_-"/>
    <numFmt numFmtId="199" formatCode="[$-410]d\-mmm\-yy;@"/>
    <numFmt numFmtId="202" formatCode="_-* #,##0\ &quot;€&quot;_-;\-* #,##0\ &quot;€&quot;_-;_-* &quot;-&quot;??\ &quot;€&quot;_-;_-@_-"/>
    <numFmt numFmtId="204" formatCode="#,##0_ ;\-#,##0\ "/>
  </numFmts>
  <fonts count="45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0"/>
      <name val="Arial"/>
      <family val="2"/>
    </font>
    <font>
      <u/>
      <sz val="11"/>
      <color indexed="9"/>
      <name val="Calibri"/>
      <family val="2"/>
    </font>
    <font>
      <sz val="12"/>
      <color indexed="9"/>
      <name val="Calibri"/>
      <family val="2"/>
    </font>
    <font>
      <sz val="11"/>
      <color indexed="8"/>
      <name val="Calibri"/>
      <family val="2"/>
    </font>
    <font>
      <b/>
      <sz val="9"/>
      <name val="Calibri"/>
      <family val="2"/>
    </font>
    <font>
      <sz val="9"/>
      <name val="Calibri"/>
      <family val="2"/>
    </font>
    <font>
      <b/>
      <sz val="11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b/>
      <sz val="10"/>
      <color indexed="9"/>
      <name val="Calibri"/>
      <family val="2"/>
    </font>
    <font>
      <b/>
      <sz val="9"/>
      <color indexed="9"/>
      <name val="Calibri"/>
      <family val="2"/>
    </font>
    <font>
      <b/>
      <sz val="9"/>
      <name val="Arial"/>
      <family val="2"/>
    </font>
    <font>
      <sz val="9"/>
      <color indexed="27"/>
      <name val="Calibri"/>
      <family val="2"/>
    </font>
    <font>
      <b/>
      <sz val="9"/>
      <name val="Book Antiqua"/>
      <family val="1"/>
    </font>
    <font>
      <sz val="9"/>
      <name val="Book Antiqua"/>
      <family val="1"/>
    </font>
    <font>
      <sz val="11"/>
      <color indexed="10"/>
      <name val="Calibri"/>
      <family val="2"/>
    </font>
    <font>
      <sz val="11"/>
      <color indexed="9"/>
      <name val="Calibri"/>
      <family val="2"/>
    </font>
    <font>
      <u/>
      <sz val="9"/>
      <color indexed="9"/>
      <name val="Calibri"/>
      <family val="2"/>
    </font>
    <font>
      <b/>
      <sz val="8"/>
      <name val="Book Antiqua"/>
      <family val="1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Times New Roman"/>
      <family val="1"/>
    </font>
    <font>
      <sz val="9"/>
      <color indexed="56"/>
      <name val="Arial"/>
      <family val="2"/>
    </font>
    <font>
      <sz val="12"/>
      <name val="Calibri"/>
      <family val="2"/>
    </font>
    <font>
      <sz val="10"/>
      <name val="Calibri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rgb="FFFF0000"/>
      <name val="Calibri"/>
      <family val="2"/>
    </font>
    <font>
      <i/>
      <sz val="22"/>
      <color theme="3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gradientFill degree="90">
        <stop position="0">
          <color theme="0"/>
        </stop>
        <stop position="1">
          <color theme="6" tint="0.40000610370189521"/>
        </stop>
      </gradientFill>
    </fill>
    <fill>
      <gradientFill degree="90">
        <stop position="0">
          <color theme="0"/>
        </stop>
        <stop position="1">
          <color theme="8" tint="0.59999389629810485"/>
        </stop>
      </gradientFill>
    </fill>
    <fill>
      <gradientFill degree="90">
        <stop position="0">
          <color theme="0"/>
        </stop>
        <stop position="1">
          <color theme="3" tint="0.59999389629810485"/>
        </stop>
      </gradient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</fills>
  <borders count="61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8"/>
      </top>
      <bottom/>
      <diagonal/>
    </border>
    <border>
      <left style="hair">
        <color indexed="8"/>
      </left>
      <right/>
      <top style="hair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hair">
        <color indexed="8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ashed">
        <color indexed="64"/>
      </bottom>
      <diagonal/>
    </border>
    <border>
      <left style="double">
        <color indexed="64"/>
      </left>
      <right style="double">
        <color indexed="64"/>
      </right>
      <top style="dashed">
        <color indexed="64"/>
      </top>
      <bottom style="dashed">
        <color indexed="64"/>
      </bottom>
      <diagonal/>
    </border>
    <border>
      <left style="double">
        <color indexed="64"/>
      </left>
      <right style="double">
        <color indexed="64"/>
      </right>
      <top style="dashed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 style="dashed">
        <color indexed="64"/>
      </bottom>
      <diagonal/>
    </border>
    <border>
      <left/>
      <right/>
      <top style="double">
        <color indexed="64"/>
      </top>
      <bottom style="dashed">
        <color indexed="64"/>
      </bottom>
      <diagonal/>
    </border>
    <border>
      <left/>
      <right style="double">
        <color indexed="64"/>
      </right>
      <top style="double">
        <color indexed="64"/>
      </top>
      <bottom style="dashed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 style="double">
        <color indexed="64"/>
      </right>
      <top style="dashed">
        <color indexed="64"/>
      </top>
      <bottom/>
      <diagonal/>
    </border>
    <border>
      <left style="double">
        <color indexed="64"/>
      </left>
      <right style="dashed">
        <color indexed="64"/>
      </right>
      <top style="double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ouble">
        <color indexed="64"/>
      </top>
      <bottom style="dashed">
        <color indexed="64"/>
      </bottom>
      <diagonal/>
    </border>
    <border>
      <left style="dashed">
        <color indexed="64"/>
      </left>
      <right style="double">
        <color indexed="64"/>
      </right>
      <top style="double">
        <color indexed="64"/>
      </top>
      <bottom style="dashed">
        <color indexed="64"/>
      </bottom>
      <diagonal/>
    </border>
    <border>
      <left style="double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ouble">
        <color indexed="64"/>
      </right>
      <top style="dashed">
        <color indexed="64"/>
      </top>
      <bottom style="dashed">
        <color indexed="64"/>
      </bottom>
      <diagonal/>
    </border>
    <border>
      <left style="double">
        <color indexed="64"/>
      </left>
      <right style="dashed">
        <color indexed="64"/>
      </right>
      <top style="dashed">
        <color indexed="64"/>
      </top>
      <bottom style="double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ouble">
        <color indexed="64"/>
      </bottom>
      <diagonal/>
    </border>
    <border>
      <left style="dashed">
        <color indexed="64"/>
      </left>
      <right style="double">
        <color indexed="64"/>
      </right>
      <top style="dashed">
        <color indexed="64"/>
      </top>
      <bottom style="double">
        <color indexed="64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ashed">
        <color indexed="8"/>
      </bottom>
      <diagonal/>
    </border>
    <border>
      <left style="double">
        <color indexed="8"/>
      </left>
      <right style="double">
        <color indexed="8"/>
      </right>
      <top style="dashed">
        <color indexed="8"/>
      </top>
      <bottom style="dashed">
        <color indexed="8"/>
      </bottom>
      <diagonal/>
    </border>
    <border>
      <left style="double">
        <color indexed="8"/>
      </left>
      <right style="double">
        <color indexed="8"/>
      </right>
      <top style="dashed">
        <color indexed="8"/>
      </top>
      <bottom style="double">
        <color indexed="8"/>
      </bottom>
      <diagonal/>
    </border>
    <border>
      <left style="hair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hair">
        <color indexed="8"/>
      </left>
      <right style="medium">
        <color indexed="8"/>
      </right>
      <top style="medium">
        <color indexed="8"/>
      </top>
      <bottom/>
      <diagonal/>
    </border>
    <border>
      <left style="double">
        <color indexed="64"/>
      </left>
      <right/>
      <top style="dashed">
        <color indexed="64"/>
      </top>
      <bottom style="dashed">
        <color indexed="64"/>
      </bottom>
      <diagonal/>
    </border>
    <border>
      <left style="double">
        <color indexed="64"/>
      </left>
      <right/>
      <top style="dashed">
        <color indexed="64"/>
      </top>
      <bottom style="double">
        <color indexed="64"/>
      </bottom>
      <diagonal/>
    </border>
    <border>
      <left style="dashed">
        <color indexed="64"/>
      </left>
      <right/>
      <top style="double">
        <color indexed="64"/>
      </top>
      <bottom style="dashed">
        <color indexed="64"/>
      </bottom>
      <diagonal/>
    </border>
    <border>
      <left style="dashed">
        <color indexed="64"/>
      </left>
      <right/>
      <top style="dashed">
        <color indexed="64"/>
      </top>
      <bottom style="dashed">
        <color indexed="64"/>
      </bottom>
      <diagonal/>
    </border>
    <border>
      <left style="dashed">
        <color indexed="64"/>
      </left>
      <right/>
      <top style="dashed">
        <color indexed="64"/>
      </top>
      <bottom style="double">
        <color indexed="64"/>
      </bottom>
      <diagonal/>
    </border>
    <border>
      <left style="double">
        <color indexed="64"/>
      </left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 style="double">
        <color indexed="64"/>
      </right>
      <top style="dashed">
        <color indexed="64"/>
      </top>
      <bottom/>
      <diagonal/>
    </border>
    <border>
      <left style="double">
        <color indexed="64"/>
      </left>
      <right style="dashed">
        <color indexed="64"/>
      </right>
      <top style="double">
        <color indexed="64"/>
      </top>
      <bottom style="double">
        <color indexed="64"/>
      </bottom>
      <diagonal/>
    </border>
    <border>
      <left style="dashed">
        <color indexed="64"/>
      </left>
      <right style="dashed">
        <color indexed="64"/>
      </right>
      <top style="double">
        <color indexed="64"/>
      </top>
      <bottom style="double">
        <color indexed="64"/>
      </bottom>
      <diagonal/>
    </border>
    <border>
      <left style="dashed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ashed">
        <color theme="3"/>
      </bottom>
      <diagonal/>
    </border>
  </borders>
  <cellStyleXfs count="31">
    <xf numFmtId="175" fontId="0" fillId="0" borderId="0"/>
    <xf numFmtId="175" fontId="33" fillId="0" borderId="0" applyNumberFormat="0" applyFill="0" applyBorder="0" applyAlignment="0" applyProtection="0"/>
    <xf numFmtId="170" fontId="6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1" fillId="0" borderId="0"/>
    <xf numFmtId="0" fontId="33" fillId="0" borderId="0" applyNumberFormat="0" applyFill="0" applyBorder="0" applyAlignment="0" applyProtection="0"/>
    <xf numFmtId="171" fontId="9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5" fontId="6" fillId="0" borderId="0"/>
    <xf numFmtId="0" fontId="3" fillId="0" borderId="0"/>
    <xf numFmtId="175" fontId="3" fillId="0" borderId="0"/>
    <xf numFmtId="0" fontId="32" fillId="0" borderId="0"/>
    <xf numFmtId="0" fontId="32" fillId="0" borderId="0"/>
    <xf numFmtId="175" fontId="6" fillId="0" borderId="0"/>
    <xf numFmtId="0" fontId="3" fillId="0" borderId="0"/>
    <xf numFmtId="175" fontId="3" fillId="0" borderId="0"/>
    <xf numFmtId="175" fontId="3" fillId="0" borderId="0"/>
    <xf numFmtId="0" fontId="3" fillId="0" borderId="0"/>
    <xf numFmtId="175" fontId="3" fillId="0" borderId="0"/>
    <xf numFmtId="0" fontId="3" fillId="0" borderId="0"/>
    <xf numFmtId="9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3" fillId="0" borderId="0" applyFont="0" applyFill="0" applyBorder="0" applyAlignment="0" applyProtection="0"/>
  </cellStyleXfs>
  <cellXfs count="358">
    <xf numFmtId="175" fontId="0" fillId="0" borderId="0" xfId="0"/>
    <xf numFmtId="175" fontId="0" fillId="2" borderId="0" xfId="0" applyFill="1"/>
    <xf numFmtId="175" fontId="2" fillId="2" borderId="0" xfId="0" applyFont="1" applyFill="1"/>
    <xf numFmtId="173" fontId="2" fillId="2" borderId="0" xfId="0" applyNumberFormat="1" applyFont="1" applyFill="1"/>
    <xf numFmtId="173" fontId="0" fillId="2" borderId="0" xfId="0" applyNumberFormat="1" applyFill="1"/>
    <xf numFmtId="175" fontId="0" fillId="2" borderId="0" xfId="0" quotePrefix="1" applyFill="1"/>
    <xf numFmtId="175" fontId="4" fillId="0" borderId="0" xfId="0" applyFont="1" applyFill="1"/>
    <xf numFmtId="175" fontId="5" fillId="0" borderId="0" xfId="0" applyFont="1" applyFill="1"/>
    <xf numFmtId="175" fontId="5" fillId="0" borderId="0" xfId="0" applyFont="1" applyFill="1" applyAlignment="1">
      <alignment horizontal="center"/>
    </xf>
    <xf numFmtId="172" fontId="5" fillId="0" borderId="0" xfId="0" applyNumberFormat="1" applyFont="1" applyFill="1"/>
    <xf numFmtId="175" fontId="4" fillId="2" borderId="0" xfId="0" applyFont="1" applyFill="1"/>
    <xf numFmtId="175" fontId="5" fillId="2" borderId="0" xfId="0" applyFont="1" applyFill="1"/>
    <xf numFmtId="173" fontId="5" fillId="2" borderId="0" xfId="0" applyNumberFormat="1" applyFont="1" applyFill="1"/>
    <xf numFmtId="173" fontId="4" fillId="2" borderId="0" xfId="0" applyNumberFormat="1" applyFont="1" applyFill="1"/>
    <xf numFmtId="172" fontId="4" fillId="2" borderId="0" xfId="0" applyNumberFormat="1" applyFont="1" applyFill="1"/>
    <xf numFmtId="172" fontId="5" fillId="2" borderId="0" xfId="0" applyNumberFormat="1" applyFont="1" applyFill="1"/>
    <xf numFmtId="174" fontId="4" fillId="0" borderId="0" xfId="0" applyNumberFormat="1" applyFont="1" applyFill="1"/>
    <xf numFmtId="173" fontId="4" fillId="0" borderId="0" xfId="0" applyNumberFormat="1" applyFont="1" applyFill="1"/>
    <xf numFmtId="173" fontId="5" fillId="0" borderId="0" xfId="0" applyNumberFormat="1" applyFont="1" applyFill="1"/>
    <xf numFmtId="175" fontId="4" fillId="0" borderId="0" xfId="0" quotePrefix="1" applyFont="1" applyFill="1"/>
    <xf numFmtId="175" fontId="4" fillId="0" borderId="0" xfId="0" applyFont="1" applyFill="1" applyAlignment="1">
      <alignment horizontal="center"/>
    </xf>
    <xf numFmtId="176" fontId="0" fillId="3" borderId="0" xfId="0" applyNumberFormat="1" applyFill="1" applyAlignment="1">
      <alignment horizontal="center"/>
    </xf>
    <xf numFmtId="176" fontId="5" fillId="0" borderId="0" xfId="0" applyNumberFormat="1" applyFont="1" applyFill="1" applyAlignment="1">
      <alignment horizontal="center"/>
    </xf>
    <xf numFmtId="177" fontId="0" fillId="0" borderId="0" xfId="0" applyNumberFormat="1"/>
    <xf numFmtId="173" fontId="4" fillId="0" borderId="0" xfId="0" applyNumberFormat="1" applyFont="1" applyFill="1" applyAlignment="1">
      <alignment horizontal="center"/>
    </xf>
    <xf numFmtId="173" fontId="5" fillId="0" borderId="0" xfId="0" applyNumberFormat="1" applyFont="1" applyFill="1" applyAlignment="1">
      <alignment horizontal="center"/>
    </xf>
    <xf numFmtId="1" fontId="2" fillId="0" borderId="0" xfId="0" applyNumberFormat="1" applyFont="1" applyAlignment="1">
      <alignment horizontal="center"/>
    </xf>
    <xf numFmtId="175" fontId="0" fillId="0" borderId="0" xfId="0" applyAlignment="1">
      <alignment horizontal="center"/>
    </xf>
    <xf numFmtId="172" fontId="5" fillId="0" borderId="0" xfId="0" applyNumberFormat="1" applyFont="1" applyFill="1" applyAlignment="1">
      <alignment horizontal="center"/>
    </xf>
    <xf numFmtId="173" fontId="5" fillId="2" borderId="0" xfId="0" applyNumberFormat="1" applyFont="1" applyFill="1" applyAlignment="1">
      <alignment horizontal="center"/>
    </xf>
    <xf numFmtId="173" fontId="4" fillId="2" borderId="0" xfId="0" applyNumberFormat="1" applyFont="1" applyFill="1" applyAlignment="1">
      <alignment horizontal="center"/>
    </xf>
    <xf numFmtId="172" fontId="4" fillId="2" borderId="0" xfId="0" applyNumberFormat="1" applyFont="1" applyFill="1" applyAlignment="1">
      <alignment horizontal="center"/>
    </xf>
    <xf numFmtId="172" fontId="5" fillId="2" borderId="0" xfId="0" applyNumberFormat="1" applyFont="1" applyFill="1" applyAlignment="1">
      <alignment horizontal="center"/>
    </xf>
    <xf numFmtId="175" fontId="7" fillId="4" borderId="0" xfId="1" applyFont="1" applyFill="1"/>
    <xf numFmtId="175" fontId="33" fillId="0" borderId="0" xfId="1"/>
    <xf numFmtId="175" fontId="8" fillId="4" borderId="0" xfId="0" applyFont="1" applyFill="1" applyAlignment="1">
      <alignment horizontal="center"/>
    </xf>
    <xf numFmtId="9" fontId="32" fillId="3" borderId="0" xfId="23" applyFont="1" applyFill="1" applyAlignment="1">
      <alignment horizontal="center"/>
    </xf>
    <xf numFmtId="175" fontId="2" fillId="0" borderId="0" xfId="0" applyFont="1"/>
    <xf numFmtId="175" fontId="13" fillId="2" borderId="0" xfId="0" applyFont="1" applyFill="1"/>
    <xf numFmtId="175" fontId="10" fillId="2" borderId="0" xfId="0" applyFont="1" applyFill="1" applyProtection="1">
      <protection locked="0" hidden="1"/>
    </xf>
    <xf numFmtId="172" fontId="13" fillId="2" borderId="0" xfId="0" applyNumberFormat="1" applyFont="1" applyFill="1" applyAlignment="1">
      <alignment horizontal="center"/>
    </xf>
    <xf numFmtId="173" fontId="0" fillId="0" borderId="0" xfId="0" applyNumberFormat="1"/>
    <xf numFmtId="175" fontId="12" fillId="0" borderId="0" xfId="0" applyFont="1"/>
    <xf numFmtId="175" fontId="10" fillId="2" borderId="0" xfId="0" applyFont="1" applyFill="1"/>
    <xf numFmtId="172" fontId="13" fillId="2" borderId="0" xfId="0" applyNumberFormat="1" applyFont="1" applyFill="1"/>
    <xf numFmtId="3" fontId="13" fillId="2" borderId="0" xfId="0" applyNumberFormat="1" applyFont="1" applyFill="1" applyAlignment="1">
      <alignment horizontal="center"/>
    </xf>
    <xf numFmtId="175" fontId="13" fillId="2" borderId="0" xfId="0" applyFont="1" applyFill="1" applyAlignment="1">
      <alignment horizontal="left" wrapText="1"/>
    </xf>
    <xf numFmtId="0" fontId="32" fillId="0" borderId="0" xfId="14"/>
    <xf numFmtId="0" fontId="13" fillId="0" borderId="0" xfId="14" applyFont="1"/>
    <xf numFmtId="0" fontId="14" fillId="0" borderId="0" xfId="14" applyFont="1" applyAlignment="1">
      <alignment horizontal="center"/>
    </xf>
    <xf numFmtId="0" fontId="14" fillId="0" borderId="0" xfId="14" applyFont="1"/>
    <xf numFmtId="173" fontId="14" fillId="0" borderId="0" xfId="14" applyNumberFormat="1" applyFont="1" applyAlignment="1">
      <alignment horizontal="center"/>
    </xf>
    <xf numFmtId="173" fontId="13" fillId="0" borderId="0" xfId="14" applyNumberFormat="1" applyFont="1" applyAlignment="1">
      <alignment horizontal="center"/>
    </xf>
    <xf numFmtId="0" fontId="13" fillId="2" borderId="0" xfId="14" applyFont="1" applyFill="1"/>
    <xf numFmtId="0" fontId="13" fillId="2" borderId="0" xfId="14" applyFont="1" applyFill="1" applyAlignment="1">
      <alignment horizontal="left" wrapText="1"/>
    </xf>
    <xf numFmtId="0" fontId="15" fillId="2" borderId="0" xfId="14" applyFont="1" applyFill="1" applyProtection="1">
      <protection locked="0" hidden="1"/>
    </xf>
    <xf numFmtId="173" fontId="14" fillId="2" borderId="0" xfId="14" applyNumberFormat="1" applyFont="1" applyFill="1" applyAlignment="1" applyProtection="1">
      <alignment horizontal="left"/>
      <protection hidden="1"/>
    </xf>
    <xf numFmtId="0" fontId="14" fillId="2" borderId="0" xfId="14" applyFont="1" applyFill="1" applyAlignment="1">
      <alignment horizontal="left" wrapText="1"/>
    </xf>
    <xf numFmtId="0" fontId="13" fillId="0" borderId="0" xfId="14" quotePrefix="1" applyFont="1"/>
    <xf numFmtId="3" fontId="13" fillId="2" borderId="0" xfId="0" applyNumberFormat="1" applyFont="1" applyFill="1"/>
    <xf numFmtId="175" fontId="11" fillId="2" borderId="0" xfId="0" applyFont="1" applyFill="1"/>
    <xf numFmtId="173" fontId="12" fillId="0" borderId="0" xfId="0" applyNumberFormat="1" applyFont="1"/>
    <xf numFmtId="173" fontId="10" fillId="2" borderId="0" xfId="0" applyNumberFormat="1" applyFont="1" applyFill="1" applyAlignment="1" applyProtection="1">
      <alignment horizontal="center"/>
      <protection hidden="1"/>
    </xf>
    <xf numFmtId="173" fontId="2" fillId="0" borderId="0" xfId="0" applyNumberFormat="1" applyFont="1"/>
    <xf numFmtId="173" fontId="13" fillId="0" borderId="0" xfId="0" applyNumberFormat="1" applyFont="1"/>
    <xf numFmtId="10" fontId="13" fillId="2" borderId="0" xfId="23" applyNumberFormat="1" applyFont="1" applyFill="1" applyAlignment="1">
      <alignment horizontal="center"/>
    </xf>
    <xf numFmtId="175" fontId="11" fillId="0" borderId="0" xfId="0" applyFont="1" applyFill="1"/>
    <xf numFmtId="173" fontId="5" fillId="0" borderId="0" xfId="0" applyNumberFormat="1" applyFont="1" applyFill="1" applyAlignment="1" applyProtection="1">
      <alignment horizontal="left"/>
      <protection hidden="1"/>
    </xf>
    <xf numFmtId="173" fontId="5" fillId="0" borderId="0" xfId="0" applyNumberFormat="1" applyFont="1" applyFill="1" applyAlignment="1" applyProtection="1">
      <alignment horizontal="center"/>
      <protection hidden="1"/>
    </xf>
    <xf numFmtId="180" fontId="4" fillId="5" borderId="0" xfId="0" applyNumberFormat="1" applyFont="1" applyFill="1" applyAlignment="1" applyProtection="1">
      <alignment horizontal="center"/>
      <protection locked="0" hidden="1"/>
    </xf>
    <xf numFmtId="169" fontId="11" fillId="0" borderId="0" xfId="0" applyNumberFormat="1" applyFont="1" applyFill="1"/>
    <xf numFmtId="1" fontId="4" fillId="0" borderId="0" xfId="0" applyNumberFormat="1" applyFont="1" applyFill="1" applyAlignment="1" applyProtection="1">
      <alignment horizontal="center"/>
      <protection locked="0" hidden="1"/>
    </xf>
    <xf numFmtId="173" fontId="5" fillId="0" borderId="0" xfId="0" applyNumberFormat="1" applyFont="1" applyFill="1" applyAlignment="1" applyProtection="1">
      <alignment horizontal="center" wrapText="1"/>
      <protection hidden="1"/>
    </xf>
    <xf numFmtId="175" fontId="16" fillId="0" borderId="0" xfId="0" applyFont="1" applyFill="1" applyProtection="1">
      <protection locked="0" hidden="1"/>
    </xf>
    <xf numFmtId="173" fontId="4" fillId="0" borderId="0" xfId="0" applyNumberFormat="1" applyFont="1" applyFill="1" applyAlignment="1" applyProtection="1">
      <alignment horizontal="left"/>
      <protection hidden="1"/>
    </xf>
    <xf numFmtId="173" fontId="4" fillId="0" borderId="0" xfId="0" applyNumberFormat="1" applyFont="1" applyFill="1" applyAlignment="1" applyProtection="1">
      <alignment horizontal="center"/>
      <protection hidden="1"/>
    </xf>
    <xf numFmtId="175" fontId="17" fillId="0" borderId="0" xfId="0" applyFont="1" applyFill="1"/>
    <xf numFmtId="173" fontId="18" fillId="0" borderId="0" xfId="0" applyNumberFormat="1" applyFont="1" applyFill="1" applyAlignment="1" applyProtection="1">
      <alignment horizontal="left"/>
      <protection hidden="1"/>
    </xf>
    <xf numFmtId="173" fontId="18" fillId="0" borderId="0" xfId="0" applyNumberFormat="1" applyFont="1" applyFill="1" applyAlignment="1" applyProtection="1">
      <alignment horizontal="center"/>
      <protection hidden="1"/>
    </xf>
    <xf numFmtId="175" fontId="18" fillId="0" borderId="0" xfId="0" applyFont="1" applyFill="1"/>
    <xf numFmtId="173" fontId="5" fillId="0" borderId="0" xfId="0" quotePrefix="1" applyNumberFormat="1" applyFont="1" applyFill="1" applyAlignment="1" applyProtection="1">
      <alignment horizontal="left"/>
      <protection hidden="1"/>
    </xf>
    <xf numFmtId="175" fontId="4" fillId="0" borderId="0" xfId="0" applyFont="1" applyFill="1" applyAlignment="1">
      <alignment horizontal="left"/>
    </xf>
    <xf numFmtId="175" fontId="0" fillId="4" borderId="0" xfId="0" applyFill="1"/>
    <xf numFmtId="9" fontId="5" fillId="0" borderId="0" xfId="23" applyFont="1" applyFill="1" applyAlignment="1" applyProtection="1">
      <alignment horizontal="center"/>
      <protection hidden="1"/>
    </xf>
    <xf numFmtId="49" fontId="5" fillId="0" borderId="0" xfId="0" applyNumberFormat="1" applyFont="1" applyFill="1" applyAlignment="1" applyProtection="1">
      <alignment horizontal="center"/>
      <protection hidden="1"/>
    </xf>
    <xf numFmtId="2" fontId="16" fillId="0" borderId="0" xfId="0" applyNumberFormat="1" applyFont="1" applyFill="1" applyProtection="1">
      <protection locked="0" hidden="1"/>
    </xf>
    <xf numFmtId="2" fontId="5" fillId="0" borderId="0" xfId="0" applyNumberFormat="1" applyFont="1" applyFill="1" applyAlignment="1" applyProtection="1">
      <alignment horizontal="center"/>
      <protection hidden="1"/>
    </xf>
    <xf numFmtId="2" fontId="4" fillId="0" borderId="0" xfId="0" applyNumberFormat="1" applyFont="1" applyFill="1"/>
    <xf numFmtId="173" fontId="5" fillId="2" borderId="0" xfId="0" applyNumberFormat="1" applyFont="1" applyFill="1" applyAlignment="1" applyProtection="1">
      <alignment horizontal="center" wrapText="1"/>
      <protection hidden="1"/>
    </xf>
    <xf numFmtId="173" fontId="4" fillId="6" borderId="0" xfId="0" applyNumberFormat="1" applyFont="1" applyFill="1" applyAlignment="1" applyProtection="1">
      <alignment horizontal="left"/>
      <protection hidden="1"/>
    </xf>
    <xf numFmtId="173" fontId="4" fillId="6" borderId="0" xfId="0" applyNumberFormat="1" applyFont="1" applyFill="1" applyAlignment="1" applyProtection="1">
      <alignment horizontal="center"/>
      <protection hidden="1"/>
    </xf>
    <xf numFmtId="172" fontId="4" fillId="0" borderId="0" xfId="0" applyNumberFormat="1" applyFont="1" applyFill="1" applyBorder="1" applyAlignment="1" applyProtection="1">
      <alignment horizontal="left"/>
      <protection locked="0" hidden="1"/>
    </xf>
    <xf numFmtId="175" fontId="5" fillId="0" borderId="0" xfId="0" applyFont="1" applyFill="1" applyBorder="1" applyAlignment="1" applyProtection="1">
      <alignment horizontal="left"/>
      <protection locked="0" hidden="1"/>
    </xf>
    <xf numFmtId="175" fontId="19" fillId="0" borderId="0" xfId="0" applyFont="1" applyFill="1" applyBorder="1" applyAlignment="1" applyProtection="1">
      <alignment horizontal="left" vertical="center" wrapText="1"/>
      <protection hidden="1"/>
    </xf>
    <xf numFmtId="175" fontId="19" fillId="0" borderId="0" xfId="0" applyFont="1" applyFill="1" applyBorder="1" applyAlignment="1" applyProtection="1">
      <alignment horizontal="center" vertical="center" wrapText="1"/>
      <protection hidden="1"/>
    </xf>
    <xf numFmtId="175" fontId="19" fillId="0" borderId="0" xfId="0" applyNumberFormat="1" applyFont="1" applyFill="1" applyBorder="1" applyAlignment="1" applyProtection="1">
      <alignment horizontal="left" wrapText="1"/>
      <protection hidden="1"/>
    </xf>
    <xf numFmtId="175" fontId="19" fillId="0" borderId="0" xfId="0" applyNumberFormat="1" applyFont="1" applyFill="1" applyBorder="1" applyAlignment="1" applyProtection="1">
      <alignment horizontal="center" wrapText="1"/>
      <protection hidden="1"/>
    </xf>
    <xf numFmtId="180" fontId="5" fillId="0" borderId="0" xfId="0" applyNumberFormat="1" applyFont="1" applyFill="1" applyBorder="1" applyAlignment="1">
      <alignment horizontal="right"/>
    </xf>
    <xf numFmtId="175" fontId="0" fillId="0" borderId="0" xfId="0" applyFill="1" applyBorder="1"/>
    <xf numFmtId="175" fontId="4" fillId="0" borderId="0" xfId="0" applyFont="1" applyFill="1" applyBorder="1" applyAlignment="1">
      <alignment horizontal="left"/>
    </xf>
    <xf numFmtId="175" fontId="19" fillId="0" borderId="0" xfId="0" applyNumberFormat="1" applyFont="1" applyFill="1" applyBorder="1" applyAlignment="1" applyProtection="1">
      <alignment wrapText="1"/>
      <protection hidden="1"/>
    </xf>
    <xf numFmtId="175" fontId="20" fillId="0" borderId="0" xfId="0" applyNumberFormat="1" applyFont="1" applyFill="1" applyBorder="1" applyAlignment="1" applyProtection="1">
      <alignment horizontal="left" wrapText="1"/>
      <protection hidden="1"/>
    </xf>
    <xf numFmtId="175" fontId="20" fillId="0" borderId="0" xfId="0" applyNumberFormat="1" applyFont="1" applyFill="1" applyBorder="1" applyAlignment="1" applyProtection="1">
      <alignment wrapText="1"/>
      <protection hidden="1"/>
    </xf>
    <xf numFmtId="175" fontId="16" fillId="0" borderId="0" xfId="0" applyFont="1" applyFill="1" applyBorder="1" applyProtection="1">
      <protection locked="0" hidden="1"/>
    </xf>
    <xf numFmtId="175" fontId="4" fillId="0" borderId="0" xfId="0" applyFont="1" applyFill="1" applyBorder="1" applyAlignment="1" applyProtection="1">
      <alignment horizontal="left"/>
      <protection locked="0" hidden="1"/>
    </xf>
    <xf numFmtId="173" fontId="4" fillId="0" borderId="0" xfId="0" applyNumberFormat="1" applyFont="1" applyFill="1" applyBorder="1" applyAlignment="1" applyProtection="1">
      <alignment horizontal="right"/>
      <protection hidden="1"/>
    </xf>
    <xf numFmtId="173" fontId="5" fillId="0" borderId="0" xfId="0" applyNumberFormat="1" applyFont="1" applyFill="1" applyBorder="1" applyAlignment="1">
      <alignment horizontal="right"/>
    </xf>
    <xf numFmtId="182" fontId="4" fillId="0" borderId="0" xfId="0" applyNumberFormat="1" applyFont="1" applyFill="1" applyBorder="1" applyAlignment="1">
      <alignment horizontal="right"/>
    </xf>
    <xf numFmtId="175" fontId="2" fillId="0" borderId="0" xfId="0" applyFont="1" applyFill="1" applyBorder="1" applyAlignment="1">
      <alignment horizontal="center"/>
    </xf>
    <xf numFmtId="4" fontId="0" fillId="0" borderId="0" xfId="0" applyNumberFormat="1" applyAlignment="1">
      <alignment horizontal="center"/>
    </xf>
    <xf numFmtId="172" fontId="0" fillId="0" borderId="0" xfId="0" applyNumberFormat="1" applyAlignment="1">
      <alignment horizontal="center"/>
    </xf>
    <xf numFmtId="172" fontId="2" fillId="0" borderId="0" xfId="0" applyNumberFormat="1" applyFont="1" applyAlignment="1">
      <alignment horizontal="center"/>
    </xf>
    <xf numFmtId="173" fontId="0" fillId="0" borderId="0" xfId="0" applyNumberFormat="1" applyAlignment="1">
      <alignment horizontal="center"/>
    </xf>
    <xf numFmtId="173" fontId="2" fillId="0" borderId="0" xfId="0" applyNumberFormat="1" applyFont="1" applyAlignment="1">
      <alignment horizontal="center"/>
    </xf>
    <xf numFmtId="173" fontId="5" fillId="0" borderId="0" xfId="0" applyNumberFormat="1" applyFont="1" applyFill="1" applyAlignment="1" applyProtection="1">
      <alignment horizontal="right"/>
      <protection hidden="1"/>
    </xf>
    <xf numFmtId="173" fontId="5" fillId="0" borderId="0" xfId="0" applyNumberFormat="1" applyFont="1" applyFill="1" applyAlignment="1" applyProtection="1">
      <alignment horizontal="left" wrapText="1"/>
      <protection hidden="1"/>
    </xf>
    <xf numFmtId="9" fontId="5" fillId="0" borderId="0" xfId="23" applyFont="1" applyFill="1" applyAlignment="1" applyProtection="1">
      <alignment horizontal="right"/>
      <protection hidden="1"/>
    </xf>
    <xf numFmtId="3" fontId="5" fillId="0" borderId="0" xfId="0" applyNumberFormat="1" applyFont="1" applyFill="1" applyAlignment="1" applyProtection="1">
      <alignment horizontal="right"/>
      <protection hidden="1"/>
    </xf>
    <xf numFmtId="173" fontId="4" fillId="0" borderId="0" xfId="0" applyNumberFormat="1" applyFont="1" applyFill="1" applyAlignment="1" applyProtection="1">
      <alignment horizontal="right"/>
      <protection hidden="1"/>
    </xf>
    <xf numFmtId="175" fontId="19" fillId="0" borderId="1" xfId="0" applyNumberFormat="1" applyFont="1" applyFill="1" applyBorder="1" applyAlignment="1" applyProtection="1">
      <alignment horizontal="left" wrapText="1"/>
      <protection hidden="1"/>
    </xf>
    <xf numFmtId="175" fontId="19" fillId="0" borderId="1" xfId="0" applyNumberFormat="1" applyFont="1" applyFill="1" applyBorder="1" applyAlignment="1" applyProtection="1">
      <alignment horizontal="right" wrapText="1"/>
      <protection hidden="1"/>
    </xf>
    <xf numFmtId="173" fontId="5" fillId="0" borderId="1" xfId="0" applyNumberFormat="1" applyFont="1" applyFill="1" applyBorder="1" applyAlignment="1">
      <alignment horizontal="right"/>
    </xf>
    <xf numFmtId="1" fontId="0" fillId="0" borderId="0" xfId="0" applyNumberFormat="1" applyAlignment="1">
      <alignment horizontal="center"/>
    </xf>
    <xf numFmtId="183" fontId="32" fillId="3" borderId="0" xfId="23" applyNumberFormat="1" applyFont="1" applyFill="1" applyAlignment="1">
      <alignment horizontal="center"/>
    </xf>
    <xf numFmtId="175" fontId="0" fillId="0" borderId="0" xfId="0" applyFill="1"/>
    <xf numFmtId="175" fontId="2" fillId="0" borderId="0" xfId="0" applyFont="1" applyFill="1" applyAlignment="1">
      <alignment horizontal="center"/>
    </xf>
    <xf numFmtId="175" fontId="2" fillId="0" borderId="0" xfId="0" applyFont="1" applyFill="1"/>
    <xf numFmtId="172" fontId="2" fillId="0" borderId="0" xfId="0" applyNumberFormat="1" applyFont="1" applyFill="1"/>
    <xf numFmtId="175" fontId="0" fillId="0" borderId="0" xfId="0" applyFill="1" applyAlignment="1">
      <alignment horizontal="center"/>
    </xf>
    <xf numFmtId="172" fontId="4" fillId="0" borderId="0" xfId="0" applyNumberFormat="1" applyFont="1" applyFill="1"/>
    <xf numFmtId="10" fontId="4" fillId="0" borderId="0" xfId="23" applyNumberFormat="1" applyFont="1" applyFill="1" applyAlignment="1" applyProtection="1">
      <alignment horizontal="center"/>
      <protection locked="0" hidden="1"/>
    </xf>
    <xf numFmtId="172" fontId="4" fillId="0" borderId="0" xfId="0" applyNumberFormat="1" applyFont="1" applyFill="1" applyAlignment="1" applyProtection="1">
      <alignment horizontal="center"/>
      <protection locked="0"/>
    </xf>
    <xf numFmtId="175" fontId="4" fillId="0" borderId="0" xfId="0" applyFont="1" applyFill="1" applyAlignment="1">
      <alignment horizontal="left" wrapText="1"/>
    </xf>
    <xf numFmtId="172" fontId="0" fillId="0" borderId="0" xfId="0" applyNumberFormat="1" applyFill="1"/>
    <xf numFmtId="175" fontId="23" fillId="7" borderId="0" xfId="1" applyFont="1" applyFill="1" applyAlignment="1">
      <alignment horizontal="center"/>
    </xf>
    <xf numFmtId="9" fontId="24" fillId="3" borderId="2" xfId="23" applyFont="1" applyFill="1" applyBorder="1" applyAlignment="1" applyProtection="1">
      <alignment horizontal="center" vertical="center" wrapText="1"/>
      <protection hidden="1"/>
    </xf>
    <xf numFmtId="173" fontId="0" fillId="0" borderId="0" xfId="0" applyNumberFormat="1" applyFill="1" applyAlignment="1">
      <alignment horizontal="center"/>
    </xf>
    <xf numFmtId="173" fontId="0" fillId="0" borderId="0" xfId="0" applyNumberFormat="1" applyFill="1" applyAlignment="1"/>
    <xf numFmtId="173" fontId="21" fillId="0" borderId="0" xfId="0" applyNumberFormat="1" applyFont="1" applyFill="1" applyAlignment="1">
      <alignment horizontal="center"/>
    </xf>
    <xf numFmtId="175" fontId="0" fillId="0" borderId="0" xfId="0" applyFill="1" applyAlignment="1"/>
    <xf numFmtId="175" fontId="19" fillId="0" borderId="3" xfId="0" applyFont="1" applyFill="1" applyBorder="1" applyAlignment="1" applyProtection="1">
      <alignment vertical="center"/>
      <protection hidden="1"/>
    </xf>
    <xf numFmtId="175" fontId="19" fillId="0" borderId="4" xfId="0" applyFont="1" applyFill="1" applyBorder="1" applyAlignment="1" applyProtection="1">
      <alignment vertical="center"/>
      <protection hidden="1"/>
    </xf>
    <xf numFmtId="176" fontId="19" fillId="3" borderId="2" xfId="0" applyNumberFormat="1" applyFont="1" applyFill="1" applyBorder="1" applyAlignment="1" applyProtection="1">
      <alignment horizontal="center" vertical="center" wrapText="1"/>
      <protection hidden="1"/>
    </xf>
    <xf numFmtId="184" fontId="22" fillId="0" borderId="0" xfId="0" applyNumberFormat="1" applyFont="1" applyFill="1" applyAlignment="1">
      <alignment horizontal="center"/>
    </xf>
    <xf numFmtId="175" fontId="24" fillId="0" borderId="4" xfId="0" applyFont="1" applyFill="1" applyBorder="1" applyAlignment="1" applyProtection="1">
      <alignment vertical="center"/>
      <protection hidden="1"/>
    </xf>
    <xf numFmtId="185" fontId="24" fillId="3" borderId="3" xfId="8" applyNumberFormat="1" applyFont="1" applyFill="1" applyBorder="1" applyAlignment="1" applyProtection="1">
      <alignment horizontal="center" vertical="center"/>
      <protection locked="0"/>
    </xf>
    <xf numFmtId="186" fontId="24" fillId="3" borderId="3" xfId="8" applyNumberFormat="1" applyFont="1" applyFill="1" applyBorder="1" applyAlignment="1" applyProtection="1">
      <alignment horizontal="center" vertical="center"/>
      <protection locked="0"/>
    </xf>
    <xf numFmtId="175" fontId="24" fillId="0" borderId="5" xfId="0" applyFont="1" applyFill="1" applyBorder="1" applyAlignment="1" applyProtection="1">
      <alignment vertical="center" wrapText="1"/>
      <protection hidden="1"/>
    </xf>
    <xf numFmtId="38" fontId="24" fillId="3" borderId="3" xfId="8" applyNumberFormat="1" applyFont="1" applyFill="1" applyBorder="1" applyAlignment="1" applyProtection="1">
      <alignment horizontal="center" vertical="center"/>
      <protection locked="0"/>
    </xf>
    <xf numFmtId="10" fontId="19" fillId="0" borderId="3" xfId="23" applyNumberFormat="1" applyFont="1" applyFill="1" applyBorder="1" applyAlignment="1" applyProtection="1">
      <alignment horizontal="center" vertical="center"/>
      <protection hidden="1"/>
    </xf>
    <xf numFmtId="173" fontId="0" fillId="0" borderId="3" xfId="0" applyNumberFormat="1" applyFill="1" applyBorder="1" applyAlignment="1">
      <alignment horizontal="center"/>
    </xf>
    <xf numFmtId="1" fontId="19" fillId="0" borderId="3" xfId="0" quotePrefix="1" applyNumberFormat="1" applyFont="1" applyFill="1" applyBorder="1" applyAlignment="1" applyProtection="1">
      <alignment horizontal="center" vertical="center" wrapText="1"/>
      <protection hidden="1"/>
    </xf>
    <xf numFmtId="175" fontId="19" fillId="0" borderId="3" xfId="0" applyFont="1" applyFill="1" applyBorder="1" applyAlignment="1" applyProtection="1">
      <alignment horizontal="center" vertical="center" wrapText="1"/>
      <protection hidden="1"/>
    </xf>
    <xf numFmtId="17" fontId="19" fillId="0" borderId="2" xfId="0" quotePrefix="1" applyNumberFormat="1" applyFont="1" applyFill="1" applyBorder="1" applyAlignment="1" applyProtection="1">
      <alignment horizontal="center" vertical="center" wrapText="1"/>
      <protection hidden="1"/>
    </xf>
    <xf numFmtId="175" fontId="24" fillId="0" borderId="5" xfId="0" applyFont="1" applyFill="1" applyBorder="1" applyAlignment="1" applyProtection="1">
      <alignment vertical="center"/>
      <protection hidden="1"/>
    </xf>
    <xf numFmtId="184" fontId="0" fillId="0" borderId="0" xfId="0" applyNumberFormat="1" applyFill="1" applyAlignment="1">
      <alignment horizontal="center"/>
    </xf>
    <xf numFmtId="173" fontId="2" fillId="0" borderId="0" xfId="0" applyNumberFormat="1" applyFont="1" applyFill="1" applyAlignment="1">
      <alignment horizontal="center"/>
    </xf>
    <xf numFmtId="3" fontId="0" fillId="0" borderId="0" xfId="0" applyNumberFormat="1" applyFill="1" applyAlignment="1"/>
    <xf numFmtId="2" fontId="0" fillId="0" borderId="0" xfId="0" applyNumberFormat="1" applyFill="1" applyAlignment="1"/>
    <xf numFmtId="175" fontId="2" fillId="0" borderId="0" xfId="0" applyFont="1" applyFill="1" applyAlignment="1"/>
    <xf numFmtId="10" fontId="4" fillId="0" borderId="0" xfId="23" applyNumberFormat="1" applyFont="1" applyFill="1"/>
    <xf numFmtId="170" fontId="4" fillId="0" borderId="0" xfId="26" applyFont="1" applyFill="1"/>
    <xf numFmtId="175" fontId="10" fillId="0" borderId="0" xfId="0" applyFont="1" applyFill="1" applyProtection="1">
      <protection locked="0" hidden="1"/>
    </xf>
    <xf numFmtId="173" fontId="22" fillId="0" borderId="0" xfId="0" applyNumberFormat="1" applyFont="1" applyFill="1" applyAlignment="1">
      <alignment horizontal="center"/>
    </xf>
    <xf numFmtId="176" fontId="0" fillId="0" borderId="0" xfId="0" quotePrefix="1" applyNumberFormat="1"/>
    <xf numFmtId="0" fontId="11" fillId="0" borderId="0" xfId="0" applyNumberFormat="1" applyFont="1" applyFill="1" applyAlignment="1" applyProtection="1">
      <alignment horizontal="center"/>
      <protection hidden="1"/>
    </xf>
    <xf numFmtId="173" fontId="11" fillId="0" borderId="0" xfId="0" applyNumberFormat="1" applyFont="1" applyFill="1" applyAlignment="1" applyProtection="1">
      <alignment horizontal="center"/>
      <protection hidden="1"/>
    </xf>
    <xf numFmtId="0" fontId="13" fillId="0" borderId="0" xfId="14" applyFont="1" applyFill="1"/>
    <xf numFmtId="175" fontId="36" fillId="0" borderId="0" xfId="0" applyFont="1" applyAlignment="1">
      <alignment horizontal="left" vertical="center" indent="1"/>
    </xf>
    <xf numFmtId="175" fontId="36" fillId="0" borderId="0" xfId="0" quotePrefix="1" applyFont="1"/>
    <xf numFmtId="0" fontId="1" fillId="0" borderId="0" xfId="6"/>
    <xf numFmtId="0" fontId="1" fillId="0" borderId="6" xfId="6" applyBorder="1"/>
    <xf numFmtId="0" fontId="1" fillId="0" borderId="0" xfId="6" applyFont="1" applyAlignment="1">
      <alignment horizontal="center"/>
    </xf>
    <xf numFmtId="191" fontId="1" fillId="0" borderId="0" xfId="6" applyNumberFormat="1"/>
    <xf numFmtId="0" fontId="1" fillId="0" borderId="0" xfId="6" applyBorder="1" applyAlignment="1">
      <alignment horizontal="center"/>
    </xf>
    <xf numFmtId="4" fontId="0" fillId="8" borderId="0" xfId="0" applyNumberFormat="1" applyFill="1" applyAlignment="1">
      <alignment horizontal="center"/>
    </xf>
    <xf numFmtId="183" fontId="24" fillId="3" borderId="2" xfId="23" applyNumberFormat="1" applyFont="1" applyFill="1" applyBorder="1" applyAlignment="1" applyProtection="1">
      <alignment horizontal="center" vertical="center" wrapText="1"/>
      <protection hidden="1"/>
    </xf>
    <xf numFmtId="175" fontId="34" fillId="0" borderId="0" xfId="0" applyFont="1"/>
    <xf numFmtId="176" fontId="37" fillId="0" borderId="0" xfId="0" applyNumberFormat="1" applyFont="1" applyFill="1" applyAlignment="1">
      <alignment horizontal="center"/>
    </xf>
    <xf numFmtId="192" fontId="38" fillId="0" borderId="0" xfId="0" applyNumberFormat="1" applyFont="1"/>
    <xf numFmtId="175" fontId="34" fillId="0" borderId="0" xfId="0" applyFont="1" applyAlignment="1">
      <alignment horizontal="center"/>
    </xf>
    <xf numFmtId="172" fontId="34" fillId="0" borderId="0" xfId="0" applyNumberFormat="1" applyFont="1" applyAlignment="1">
      <alignment horizontal="center"/>
    </xf>
    <xf numFmtId="172" fontId="34" fillId="0" borderId="0" xfId="0" applyNumberFormat="1" applyFont="1"/>
    <xf numFmtId="179" fontId="0" fillId="0" borderId="0" xfId="0" applyNumberFormat="1" applyAlignment="1">
      <alignment horizontal="center"/>
    </xf>
    <xf numFmtId="179" fontId="34" fillId="0" borderId="0" xfId="0" applyNumberFormat="1" applyFont="1" applyAlignment="1">
      <alignment horizontal="center"/>
    </xf>
    <xf numFmtId="194" fontId="1" fillId="9" borderId="0" xfId="8" applyNumberFormat="1" applyFont="1" applyFill="1" applyAlignment="1"/>
    <xf numFmtId="10" fontId="32" fillId="0" borderId="0" xfId="23" applyNumberFormat="1" applyFont="1" applyAlignment="1"/>
    <xf numFmtId="175" fontId="39" fillId="10" borderId="0" xfId="0" applyFont="1" applyFill="1"/>
    <xf numFmtId="175" fontId="4" fillId="0" borderId="0" xfId="0" quotePrefix="1" applyFont="1" applyFill="1" applyAlignment="1">
      <alignment horizontal="left" wrapText="1"/>
    </xf>
    <xf numFmtId="0" fontId="2" fillId="0" borderId="7" xfId="6" applyFont="1" applyBorder="1"/>
    <xf numFmtId="175" fontId="0" fillId="0" borderId="0" xfId="0" applyAlignment="1">
      <alignment horizontal="left" vertical="center" indent="1"/>
    </xf>
    <xf numFmtId="9" fontId="1" fillId="0" borderId="6" xfId="23" applyFont="1" applyBorder="1" applyAlignment="1">
      <alignment horizontal="center"/>
    </xf>
    <xf numFmtId="191" fontId="1" fillId="0" borderId="0" xfId="6" applyNumberFormat="1" applyBorder="1"/>
    <xf numFmtId="196" fontId="38" fillId="0" borderId="2" xfId="0" applyNumberFormat="1" applyFont="1" applyBorder="1"/>
    <xf numFmtId="196" fontId="38" fillId="0" borderId="3" xfId="0" applyNumberFormat="1" applyFont="1" applyBorder="1"/>
    <xf numFmtId="196" fontId="38" fillId="0" borderId="8" xfId="0" applyNumberFormat="1" applyFont="1" applyBorder="1"/>
    <xf numFmtId="175" fontId="34" fillId="0" borderId="9" xfId="0" applyFont="1" applyBorder="1"/>
    <xf numFmtId="175" fontId="0" fillId="0" borderId="10" xfId="0" applyBorder="1"/>
    <xf numFmtId="175" fontId="0" fillId="0" borderId="11" xfId="0" applyBorder="1"/>
    <xf numFmtId="175" fontId="34" fillId="0" borderId="10" xfId="0" applyFont="1" applyBorder="1"/>
    <xf numFmtId="3" fontId="34" fillId="0" borderId="12" xfId="0" applyNumberFormat="1" applyFont="1" applyBorder="1" applyAlignment="1">
      <alignment horizontal="center"/>
    </xf>
    <xf numFmtId="3" fontId="34" fillId="0" borderId="5" xfId="0" applyNumberFormat="1" applyFont="1" applyBorder="1" applyAlignment="1">
      <alignment horizontal="center"/>
    </xf>
    <xf numFmtId="3" fontId="34" fillId="0" borderId="13" xfId="0" applyNumberFormat="1" applyFont="1" applyBorder="1" applyAlignment="1">
      <alignment horizontal="center"/>
    </xf>
    <xf numFmtId="3" fontId="34" fillId="0" borderId="0" xfId="0" applyNumberFormat="1" applyFont="1"/>
    <xf numFmtId="1" fontId="5" fillId="0" borderId="0" xfId="0" applyNumberFormat="1" applyFont="1" applyFill="1" applyAlignment="1">
      <alignment horizontal="center"/>
    </xf>
    <xf numFmtId="173" fontId="4" fillId="11" borderId="0" xfId="0" applyNumberFormat="1" applyFont="1" applyFill="1" applyBorder="1" applyAlignment="1" applyProtection="1">
      <alignment horizontal="right"/>
      <protection hidden="1"/>
    </xf>
    <xf numFmtId="175" fontId="0" fillId="11" borderId="0" xfId="0" applyFill="1"/>
    <xf numFmtId="1" fontId="34" fillId="0" borderId="0" xfId="0" applyNumberFormat="1" applyFont="1" applyAlignment="1">
      <alignment horizontal="center"/>
    </xf>
    <xf numFmtId="175" fontId="2" fillId="0" borderId="0" xfId="0" applyFont="1" applyAlignment="1">
      <alignment horizontal="center"/>
    </xf>
    <xf numFmtId="3" fontId="4" fillId="0" borderId="0" xfId="0" applyNumberFormat="1" applyFont="1" applyFill="1" applyAlignment="1">
      <alignment horizontal="center"/>
    </xf>
    <xf numFmtId="3" fontId="5" fillId="0" borderId="0" xfId="0" applyNumberFormat="1" applyFont="1" applyFill="1" applyAlignment="1">
      <alignment horizontal="center"/>
    </xf>
    <xf numFmtId="199" fontId="0" fillId="0" borderId="0" xfId="0" applyNumberFormat="1"/>
    <xf numFmtId="0" fontId="0" fillId="0" borderId="0" xfId="0" applyNumberFormat="1"/>
    <xf numFmtId="3" fontId="0" fillId="12" borderId="0" xfId="0" applyNumberFormat="1" applyFill="1" applyAlignment="1">
      <alignment horizontal="center"/>
    </xf>
    <xf numFmtId="175" fontId="37" fillId="0" borderId="14" xfId="0" applyFont="1" applyBorder="1"/>
    <xf numFmtId="168" fontId="37" fillId="13" borderId="14" xfId="0" applyNumberFormat="1" applyFont="1" applyFill="1" applyBorder="1"/>
    <xf numFmtId="176" fontId="0" fillId="12" borderId="0" xfId="0" applyNumberFormat="1" applyFill="1" applyAlignment="1">
      <alignment horizontal="center"/>
    </xf>
    <xf numFmtId="173" fontId="34" fillId="0" borderId="0" xfId="0" applyNumberFormat="1" applyFont="1"/>
    <xf numFmtId="175" fontId="40" fillId="0" borderId="0" xfId="0" applyFont="1" applyAlignment="1">
      <alignment vertical="center"/>
    </xf>
    <xf numFmtId="175" fontId="40" fillId="0" borderId="0" xfId="0" applyFont="1"/>
    <xf numFmtId="175" fontId="41" fillId="0" borderId="0" xfId="0" applyFont="1"/>
    <xf numFmtId="9" fontId="32" fillId="0" borderId="0" xfId="23" applyFont="1" applyAlignment="1">
      <alignment horizontal="center"/>
    </xf>
    <xf numFmtId="183" fontId="32" fillId="0" borderId="0" xfId="23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3" fontId="34" fillId="0" borderId="0" xfId="0" applyNumberFormat="1" applyFont="1" applyAlignment="1">
      <alignment horizontal="center"/>
    </xf>
    <xf numFmtId="175" fontId="29" fillId="0" borderId="15" xfId="0" applyFont="1" applyFill="1" applyBorder="1" applyAlignment="1">
      <alignment horizontal="center"/>
    </xf>
    <xf numFmtId="175" fontId="33" fillId="0" borderId="16" xfId="1" applyBorder="1" applyAlignment="1">
      <alignment horizontal="center"/>
    </xf>
    <xf numFmtId="175" fontId="0" fillId="0" borderId="16" xfId="0" applyBorder="1" applyAlignment="1">
      <alignment horizontal="center"/>
    </xf>
    <xf numFmtId="175" fontId="34" fillId="14" borderId="0" xfId="0" applyFont="1" applyFill="1"/>
    <xf numFmtId="9" fontId="1" fillId="10" borderId="17" xfId="23" applyFont="1" applyFill="1" applyBorder="1" applyAlignment="1">
      <alignment horizontal="center"/>
    </xf>
    <xf numFmtId="9" fontId="1" fillId="9" borderId="0" xfId="23" applyFont="1" applyFill="1" applyAlignment="1">
      <alignment horizontal="center"/>
    </xf>
    <xf numFmtId="175" fontId="0" fillId="0" borderId="10" xfId="0" applyFont="1" applyBorder="1"/>
    <xf numFmtId="9" fontId="32" fillId="0" borderId="10" xfId="23" applyFont="1" applyBorder="1" applyAlignment="1">
      <alignment horizontal="center"/>
    </xf>
    <xf numFmtId="175" fontId="33" fillId="0" borderId="0" xfId="1" applyAlignment="1">
      <alignment horizontal="center"/>
    </xf>
    <xf numFmtId="196" fontId="38" fillId="0" borderId="18" xfId="0" applyNumberFormat="1" applyFont="1" applyBorder="1"/>
    <xf numFmtId="196" fontId="38" fillId="0" borderId="19" xfId="0" applyNumberFormat="1" applyFont="1" applyBorder="1"/>
    <xf numFmtId="196" fontId="38" fillId="0" borderId="20" xfId="0" applyNumberFormat="1" applyFont="1" applyBorder="1"/>
    <xf numFmtId="3" fontId="0" fillId="0" borderId="0" xfId="0" applyNumberFormat="1" applyAlignment="1">
      <alignment horizontal="center"/>
    </xf>
    <xf numFmtId="173" fontId="34" fillId="0" borderId="0" xfId="0" applyNumberFormat="1" applyFont="1" applyAlignment="1">
      <alignment horizontal="center"/>
    </xf>
    <xf numFmtId="3" fontId="0" fillId="0" borderId="0" xfId="0" applyNumberFormat="1"/>
    <xf numFmtId="173" fontId="1" fillId="9" borderId="3" xfId="6" applyNumberFormat="1" applyFill="1" applyBorder="1" applyAlignment="1">
      <alignment horizontal="center"/>
    </xf>
    <xf numFmtId="9" fontId="1" fillId="9" borderId="3" xfId="23" applyFont="1" applyFill="1" applyBorder="1" applyAlignment="1">
      <alignment horizontal="center"/>
    </xf>
    <xf numFmtId="175" fontId="0" fillId="15" borderId="14" xfId="0" applyFill="1" applyBorder="1" applyAlignment="1">
      <alignment horizontal="center"/>
    </xf>
    <xf numFmtId="173" fontId="0" fillId="16" borderId="14" xfId="0" applyNumberFormat="1" applyFill="1" applyBorder="1"/>
    <xf numFmtId="175" fontId="42" fillId="10" borderId="1" xfId="0" applyFont="1" applyFill="1" applyBorder="1" applyAlignment="1">
      <alignment horizontal="center"/>
    </xf>
    <xf numFmtId="44" fontId="0" fillId="0" borderId="0" xfId="0" applyNumberFormat="1"/>
    <xf numFmtId="202" fontId="0" fillId="0" borderId="0" xfId="0" applyNumberFormat="1"/>
    <xf numFmtId="202" fontId="34" fillId="0" borderId="0" xfId="0" applyNumberFormat="1" applyFont="1"/>
    <xf numFmtId="9" fontId="32" fillId="0" borderId="0" xfId="23" applyFont="1" applyAlignment="1">
      <alignment horizontal="center"/>
    </xf>
    <xf numFmtId="173" fontId="0" fillId="0" borderId="21" xfId="0" applyNumberFormat="1" applyFill="1" applyBorder="1" applyAlignment="1">
      <alignment horizontal="center"/>
    </xf>
    <xf numFmtId="175" fontId="0" fillId="0" borderId="0" xfId="0" applyAlignment="1">
      <alignment wrapText="1"/>
    </xf>
    <xf numFmtId="176" fontId="37" fillId="17" borderId="21" xfId="0" quotePrefix="1" applyNumberFormat="1" applyFont="1" applyFill="1" applyBorder="1" applyAlignment="1">
      <alignment horizontal="center"/>
    </xf>
    <xf numFmtId="180" fontId="0" fillId="0" borderId="21" xfId="0" applyNumberFormat="1" applyFill="1" applyBorder="1" applyAlignment="1">
      <alignment horizontal="center"/>
    </xf>
    <xf numFmtId="173" fontId="0" fillId="16" borderId="21" xfId="0" applyNumberFormat="1" applyFill="1" applyBorder="1" applyAlignment="1">
      <alignment horizontal="center"/>
    </xf>
    <xf numFmtId="3" fontId="0" fillId="16" borderId="21" xfId="0" applyNumberFormat="1" applyFill="1" applyBorder="1" applyAlignment="1">
      <alignment horizontal="center"/>
    </xf>
    <xf numFmtId="184" fontId="0" fillId="0" borderId="0" xfId="0" applyNumberFormat="1" applyAlignment="1">
      <alignment horizontal="center"/>
    </xf>
    <xf numFmtId="44" fontId="0" fillId="0" borderId="21" xfId="0" applyNumberFormat="1" applyBorder="1"/>
    <xf numFmtId="1" fontId="1" fillId="9" borderId="3" xfId="6" applyNumberFormat="1" applyFill="1" applyBorder="1" applyAlignment="1">
      <alignment horizontal="center"/>
    </xf>
    <xf numFmtId="175" fontId="43" fillId="4" borderId="0" xfId="1" applyFont="1" applyFill="1"/>
    <xf numFmtId="175" fontId="35" fillId="0" borderId="0" xfId="0" applyFont="1"/>
    <xf numFmtId="1" fontId="35" fillId="0" borderId="0" xfId="0" applyNumberFormat="1" applyFont="1" applyAlignment="1">
      <alignment horizontal="center"/>
    </xf>
    <xf numFmtId="44" fontId="0" fillId="0" borderId="0" xfId="0" applyNumberFormat="1" applyBorder="1"/>
    <xf numFmtId="204" fontId="0" fillId="18" borderId="0" xfId="0" applyNumberFormat="1" applyFill="1" applyBorder="1" applyAlignment="1">
      <alignment horizontal="center"/>
    </xf>
    <xf numFmtId="9" fontId="32" fillId="0" borderId="0" xfId="23" applyFont="1" applyAlignment="1">
      <alignment horizontal="center"/>
    </xf>
    <xf numFmtId="175" fontId="0" fillId="0" borderId="0" xfId="0" applyProtection="1"/>
    <xf numFmtId="175" fontId="3" fillId="0" borderId="0" xfId="0" applyFont="1" applyAlignment="1" applyProtection="1">
      <alignment vertical="top" wrapText="1"/>
    </xf>
    <xf numFmtId="175" fontId="3" fillId="0" borderId="0" xfId="0" applyFont="1" applyAlignment="1" applyProtection="1">
      <protection hidden="1"/>
    </xf>
    <xf numFmtId="175" fontId="31" fillId="0" borderId="0" xfId="0" applyFont="1" applyAlignment="1" applyProtection="1">
      <alignment wrapText="1"/>
      <protection hidden="1"/>
    </xf>
    <xf numFmtId="175" fontId="0" fillId="16" borderId="0" xfId="0" applyFill="1" applyAlignment="1">
      <alignment horizontal="center"/>
    </xf>
    <xf numFmtId="180" fontId="4" fillId="16" borderId="22" xfId="0" applyNumberFormat="1" applyFont="1" applyFill="1" applyBorder="1" applyAlignment="1" applyProtection="1">
      <alignment horizontal="center"/>
      <protection locked="0" hidden="1"/>
    </xf>
    <xf numFmtId="180" fontId="4" fillId="16" borderId="23" xfId="0" applyNumberFormat="1" applyFont="1" applyFill="1" applyBorder="1" applyAlignment="1" applyProtection="1">
      <alignment horizontal="center"/>
      <protection locked="0" hidden="1"/>
    </xf>
    <xf numFmtId="9" fontId="4" fillId="16" borderId="23" xfId="23" applyFont="1" applyFill="1" applyBorder="1" applyAlignment="1" applyProtection="1">
      <alignment horizontal="center"/>
      <protection locked="0" hidden="1"/>
    </xf>
    <xf numFmtId="9" fontId="4" fillId="16" borderId="24" xfId="23" applyFont="1" applyFill="1" applyBorder="1" applyAlignment="1" applyProtection="1">
      <alignment horizontal="center"/>
      <protection locked="0" hidden="1"/>
    </xf>
    <xf numFmtId="9" fontId="4" fillId="16" borderId="25" xfId="23" applyFont="1" applyFill="1" applyBorder="1" applyAlignment="1" applyProtection="1">
      <alignment horizontal="center"/>
      <protection locked="0" hidden="1"/>
    </xf>
    <xf numFmtId="1" fontId="4" fillId="16" borderId="26" xfId="0" applyNumberFormat="1" applyFont="1" applyFill="1" applyBorder="1" applyAlignment="1" applyProtection="1">
      <alignment horizontal="center"/>
      <protection locked="0" hidden="1"/>
    </xf>
    <xf numFmtId="1" fontId="4" fillId="16" borderId="27" xfId="0" applyNumberFormat="1" applyFont="1" applyFill="1" applyBorder="1" applyAlignment="1" applyProtection="1">
      <alignment horizontal="center"/>
      <protection locked="0" hidden="1"/>
    </xf>
    <xf numFmtId="173" fontId="5" fillId="0" borderId="28" xfId="0" applyNumberFormat="1" applyFont="1" applyFill="1" applyBorder="1" applyAlignment="1" applyProtection="1">
      <alignment horizontal="center" wrapText="1"/>
      <protection hidden="1"/>
    </xf>
    <xf numFmtId="173" fontId="5" fillId="0" borderId="29" xfId="0" applyNumberFormat="1" applyFont="1" applyFill="1" applyBorder="1" applyAlignment="1" applyProtection="1">
      <alignment horizontal="center" wrapText="1"/>
      <protection hidden="1"/>
    </xf>
    <xf numFmtId="173" fontId="5" fillId="0" borderId="30" xfId="0" applyNumberFormat="1" applyFont="1" applyFill="1" applyBorder="1" applyAlignment="1" applyProtection="1">
      <alignment horizontal="center" wrapText="1"/>
      <protection hidden="1"/>
    </xf>
    <xf numFmtId="1" fontId="4" fillId="16" borderId="31" xfId="0" applyNumberFormat="1" applyFont="1" applyFill="1" applyBorder="1" applyAlignment="1" applyProtection="1">
      <alignment horizontal="center"/>
      <protection locked="0" hidden="1"/>
    </xf>
    <xf numFmtId="9" fontId="4" fillId="16" borderId="31" xfId="23" applyFont="1" applyFill="1" applyBorder="1" applyAlignment="1" applyProtection="1">
      <alignment horizontal="center"/>
      <protection locked="0" hidden="1"/>
    </xf>
    <xf numFmtId="173" fontId="5" fillId="10" borderId="32" xfId="0" applyNumberFormat="1" applyFont="1" applyFill="1" applyBorder="1" applyAlignment="1" applyProtection="1">
      <alignment horizontal="center" wrapText="1"/>
      <protection hidden="1"/>
    </xf>
    <xf numFmtId="173" fontId="5" fillId="10" borderId="33" xfId="0" applyNumberFormat="1" applyFont="1" applyFill="1" applyBorder="1" applyAlignment="1" applyProtection="1">
      <alignment horizontal="center" wrapText="1"/>
      <protection hidden="1"/>
    </xf>
    <xf numFmtId="173" fontId="5" fillId="10" borderId="34" xfId="0" applyNumberFormat="1" applyFont="1" applyFill="1" applyBorder="1" applyAlignment="1" applyProtection="1">
      <alignment horizontal="center" wrapText="1"/>
      <protection hidden="1"/>
    </xf>
    <xf numFmtId="175" fontId="2" fillId="8" borderId="22" xfId="0" applyFont="1" applyFill="1" applyBorder="1" applyAlignment="1">
      <alignment horizontal="center"/>
    </xf>
    <xf numFmtId="3" fontId="5" fillId="8" borderId="24" xfId="0" applyNumberFormat="1" applyFont="1" applyFill="1" applyBorder="1" applyAlignment="1" applyProtection="1">
      <alignment horizontal="center"/>
      <protection hidden="1"/>
    </xf>
    <xf numFmtId="1" fontId="4" fillId="8" borderId="21" xfId="0" applyNumberFormat="1" applyFont="1" applyFill="1" applyBorder="1" applyAlignment="1" applyProtection="1">
      <alignment horizontal="center"/>
      <protection locked="0" hidden="1"/>
    </xf>
    <xf numFmtId="180" fontId="4" fillId="16" borderId="21" xfId="0" applyNumberFormat="1" applyFont="1" applyFill="1" applyBorder="1" applyAlignment="1" applyProtection="1">
      <alignment horizontal="center"/>
      <protection locked="0" hidden="1"/>
    </xf>
    <xf numFmtId="172" fontId="1" fillId="9" borderId="35" xfId="6" applyNumberFormat="1" applyFill="1" applyBorder="1" applyAlignment="1">
      <alignment horizontal="center"/>
    </xf>
    <xf numFmtId="172" fontId="1" fillId="9" borderId="36" xfId="6" applyNumberFormat="1" applyFill="1" applyBorder="1" applyAlignment="1">
      <alignment horizontal="center"/>
    </xf>
    <xf numFmtId="172" fontId="1" fillId="9" borderId="37" xfId="6" applyNumberFormat="1" applyFill="1" applyBorder="1" applyAlignment="1">
      <alignment horizontal="center"/>
    </xf>
    <xf numFmtId="172" fontId="1" fillId="9" borderId="38" xfId="6" applyNumberFormat="1" applyFill="1" applyBorder="1" applyAlignment="1">
      <alignment horizontal="center"/>
    </xf>
    <xf numFmtId="172" fontId="1" fillId="9" borderId="14" xfId="6" applyNumberFormat="1" applyFill="1" applyBorder="1" applyAlignment="1">
      <alignment horizontal="center"/>
    </xf>
    <xf numFmtId="172" fontId="1" fillId="9" borderId="39" xfId="6" applyNumberFormat="1" applyFill="1" applyBorder="1" applyAlignment="1">
      <alignment horizontal="center"/>
    </xf>
    <xf numFmtId="172" fontId="1" fillId="9" borderId="40" xfId="6" applyNumberFormat="1" applyFill="1" applyBorder="1" applyAlignment="1">
      <alignment horizontal="center"/>
    </xf>
    <xf numFmtId="172" fontId="1" fillId="9" borderId="41" xfId="6" applyNumberFormat="1" applyFill="1" applyBorder="1" applyAlignment="1">
      <alignment horizontal="center"/>
    </xf>
    <xf numFmtId="172" fontId="1" fillId="9" borderId="42" xfId="6" applyNumberFormat="1" applyFill="1" applyBorder="1" applyAlignment="1">
      <alignment horizontal="center"/>
    </xf>
    <xf numFmtId="9" fontId="1" fillId="9" borderId="43" xfId="23" applyFont="1" applyFill="1" applyBorder="1" applyAlignment="1">
      <alignment horizontal="center"/>
    </xf>
    <xf numFmtId="9" fontId="1" fillId="9" borderId="44" xfId="23" applyFont="1" applyFill="1" applyBorder="1" applyAlignment="1">
      <alignment horizontal="center"/>
    </xf>
    <xf numFmtId="9" fontId="1" fillId="9" borderId="45" xfId="23" applyFont="1" applyFill="1" applyBorder="1" applyAlignment="1">
      <alignment horizontal="center"/>
    </xf>
    <xf numFmtId="0" fontId="2" fillId="0" borderId="46" xfId="6" applyFont="1" applyBorder="1" applyAlignment="1">
      <alignment horizontal="center"/>
    </xf>
    <xf numFmtId="0" fontId="2" fillId="0" borderId="47" xfId="6" applyFont="1" applyBorder="1" applyAlignment="1">
      <alignment horizontal="center"/>
    </xf>
    <xf numFmtId="9" fontId="1" fillId="10" borderId="0" xfId="23" applyFont="1" applyFill="1" applyBorder="1" applyAlignment="1">
      <alignment horizontal="center"/>
    </xf>
    <xf numFmtId="0" fontId="2" fillId="0" borderId="48" xfId="6" applyFont="1" applyBorder="1" applyAlignment="1">
      <alignment horizontal="center"/>
    </xf>
    <xf numFmtId="0" fontId="1" fillId="9" borderId="43" xfId="6" applyFill="1" applyBorder="1"/>
    <xf numFmtId="0" fontId="1" fillId="9" borderId="44" xfId="6" applyFill="1" applyBorder="1"/>
    <xf numFmtId="0" fontId="1" fillId="9" borderId="45" xfId="6" applyFill="1" applyBorder="1"/>
    <xf numFmtId="3" fontId="1" fillId="9" borderId="35" xfId="6" applyNumberFormat="1" applyFill="1" applyBorder="1" applyAlignment="1">
      <alignment horizontal="center"/>
    </xf>
    <xf numFmtId="3" fontId="1" fillId="9" borderId="36" xfId="6" applyNumberFormat="1" applyFill="1" applyBorder="1" applyAlignment="1">
      <alignment horizontal="center"/>
    </xf>
    <xf numFmtId="3" fontId="1" fillId="9" borderId="37" xfId="6" applyNumberFormat="1" applyFill="1" applyBorder="1" applyAlignment="1">
      <alignment horizontal="center"/>
    </xf>
    <xf numFmtId="3" fontId="1" fillId="9" borderId="38" xfId="6" applyNumberFormat="1" applyFill="1" applyBorder="1" applyAlignment="1">
      <alignment horizontal="center"/>
    </xf>
    <xf numFmtId="3" fontId="1" fillId="9" borderId="14" xfId="6" applyNumberFormat="1" applyFill="1" applyBorder="1" applyAlignment="1">
      <alignment horizontal="center"/>
    </xf>
    <xf numFmtId="3" fontId="1" fillId="9" borderId="39" xfId="6" applyNumberFormat="1" applyFill="1" applyBorder="1" applyAlignment="1">
      <alignment horizontal="center"/>
    </xf>
    <xf numFmtId="3" fontId="1" fillId="9" borderId="40" xfId="6" applyNumberFormat="1" applyFill="1" applyBorder="1" applyAlignment="1">
      <alignment horizontal="center"/>
    </xf>
    <xf numFmtId="3" fontId="1" fillId="9" borderId="41" xfId="6" applyNumberFormat="1" applyFill="1" applyBorder="1" applyAlignment="1">
      <alignment horizontal="center"/>
    </xf>
    <xf numFmtId="3" fontId="1" fillId="9" borderId="42" xfId="6" applyNumberFormat="1" applyFill="1" applyBorder="1" applyAlignment="1">
      <alignment horizontal="center"/>
    </xf>
    <xf numFmtId="175" fontId="20" fillId="16" borderId="28" xfId="0" applyNumberFormat="1" applyFont="1" applyFill="1" applyBorder="1" applyAlignment="1" applyProtection="1">
      <alignment horizontal="center" wrapText="1"/>
      <protection hidden="1"/>
    </xf>
    <xf numFmtId="175" fontId="20" fillId="16" borderId="49" xfId="0" applyNumberFormat="1" applyFont="1" applyFill="1" applyBorder="1" applyAlignment="1" applyProtection="1">
      <alignment horizontal="center" wrapText="1"/>
      <protection hidden="1"/>
    </xf>
    <xf numFmtId="175" fontId="20" fillId="16" borderId="50" xfId="0" applyNumberFormat="1" applyFont="1" applyFill="1" applyBorder="1" applyAlignment="1" applyProtection="1">
      <alignment horizontal="center" wrapText="1"/>
      <protection hidden="1"/>
    </xf>
    <xf numFmtId="175" fontId="20" fillId="16" borderId="36" xfId="0" applyNumberFormat="1" applyFont="1" applyFill="1" applyBorder="1" applyAlignment="1" applyProtection="1">
      <alignment horizontal="left" wrapText="1"/>
      <protection hidden="1"/>
    </xf>
    <xf numFmtId="175" fontId="20" fillId="16" borderId="14" xfId="0" applyNumberFormat="1" applyFont="1" applyFill="1" applyBorder="1" applyAlignment="1" applyProtection="1">
      <alignment horizontal="left" wrapText="1"/>
      <protection hidden="1"/>
    </xf>
    <xf numFmtId="175" fontId="20" fillId="16" borderId="41" xfId="0" applyNumberFormat="1" applyFont="1" applyFill="1" applyBorder="1" applyAlignment="1" applyProtection="1">
      <alignment horizontal="left" wrapText="1"/>
      <protection hidden="1"/>
    </xf>
    <xf numFmtId="9" fontId="4" fillId="16" borderId="36" xfId="23" applyFont="1" applyFill="1" applyBorder="1" applyAlignment="1" applyProtection="1">
      <alignment horizontal="center"/>
      <protection locked="0" hidden="1"/>
    </xf>
    <xf numFmtId="9" fontId="4" fillId="16" borderId="14" xfId="23" applyFont="1" applyFill="1" applyBorder="1" applyAlignment="1" applyProtection="1">
      <alignment horizontal="center"/>
      <protection locked="0" hidden="1"/>
    </xf>
    <xf numFmtId="9" fontId="4" fillId="16" borderId="41" xfId="23" applyFont="1" applyFill="1" applyBorder="1" applyAlignment="1" applyProtection="1">
      <alignment horizontal="center"/>
      <protection locked="0" hidden="1"/>
    </xf>
    <xf numFmtId="1" fontId="4" fillId="16" borderId="51" xfId="0" applyNumberFormat="1" applyFont="1" applyFill="1" applyBorder="1" applyAlignment="1" applyProtection="1">
      <alignment horizontal="center"/>
      <protection locked="0" hidden="1"/>
    </xf>
    <xf numFmtId="1" fontId="4" fillId="16" borderId="52" xfId="0" applyNumberFormat="1" applyFont="1" applyFill="1" applyBorder="1" applyAlignment="1" applyProtection="1">
      <alignment horizontal="center"/>
      <protection locked="0" hidden="1"/>
    </xf>
    <xf numFmtId="1" fontId="4" fillId="16" borderId="53" xfId="0" applyNumberFormat="1" applyFont="1" applyFill="1" applyBorder="1" applyAlignment="1" applyProtection="1">
      <alignment horizontal="center"/>
      <protection locked="0" hidden="1"/>
    </xf>
    <xf numFmtId="173" fontId="4" fillId="16" borderId="35" xfId="0" applyNumberFormat="1" applyFont="1" applyFill="1" applyBorder="1" applyAlignment="1" applyProtection="1">
      <alignment horizontal="center"/>
      <protection hidden="1"/>
    </xf>
    <xf numFmtId="173" fontId="4" fillId="16" borderId="36" xfId="0" applyNumberFormat="1" applyFont="1" applyFill="1" applyBorder="1" applyAlignment="1" applyProtection="1">
      <alignment horizontal="center"/>
      <protection hidden="1"/>
    </xf>
    <xf numFmtId="173" fontId="4" fillId="16" borderId="37" xfId="0" applyNumberFormat="1" applyFont="1" applyFill="1" applyBorder="1" applyAlignment="1" applyProtection="1">
      <alignment horizontal="center"/>
      <protection hidden="1"/>
    </xf>
    <xf numFmtId="173" fontId="4" fillId="16" borderId="38" xfId="0" applyNumberFormat="1" applyFont="1" applyFill="1" applyBorder="1" applyAlignment="1" applyProtection="1">
      <alignment horizontal="center"/>
      <protection hidden="1"/>
    </xf>
    <xf numFmtId="173" fontId="4" fillId="16" borderId="14" xfId="0" applyNumberFormat="1" applyFont="1" applyFill="1" applyBorder="1" applyAlignment="1" applyProtection="1">
      <alignment horizontal="center"/>
      <protection hidden="1"/>
    </xf>
    <xf numFmtId="173" fontId="4" fillId="16" borderId="39" xfId="0" applyNumberFormat="1" applyFont="1" applyFill="1" applyBorder="1" applyAlignment="1" applyProtection="1">
      <alignment horizontal="center"/>
      <protection hidden="1"/>
    </xf>
    <xf numFmtId="173" fontId="4" fillId="16" borderId="40" xfId="0" applyNumberFormat="1" applyFont="1" applyFill="1" applyBorder="1" applyAlignment="1" applyProtection="1">
      <alignment horizontal="center"/>
      <protection hidden="1"/>
    </xf>
    <xf numFmtId="173" fontId="4" fillId="16" borderId="41" xfId="0" applyNumberFormat="1" applyFont="1" applyFill="1" applyBorder="1" applyAlignment="1" applyProtection="1">
      <alignment horizontal="center"/>
      <protection hidden="1"/>
    </xf>
    <xf numFmtId="173" fontId="4" fillId="16" borderId="42" xfId="0" applyNumberFormat="1" applyFont="1" applyFill="1" applyBorder="1" applyAlignment="1" applyProtection="1">
      <alignment horizontal="center"/>
      <protection hidden="1"/>
    </xf>
    <xf numFmtId="175" fontId="20" fillId="16" borderId="35" xfId="0" applyNumberFormat="1" applyFont="1" applyFill="1" applyBorder="1" applyAlignment="1" applyProtection="1">
      <alignment horizontal="center" wrapText="1"/>
      <protection hidden="1"/>
    </xf>
    <xf numFmtId="175" fontId="20" fillId="16" borderId="36" xfId="0" applyNumberFormat="1" applyFont="1" applyFill="1" applyBorder="1" applyAlignment="1" applyProtection="1">
      <alignment horizontal="center" wrapText="1"/>
      <protection hidden="1"/>
    </xf>
    <xf numFmtId="9" fontId="20" fillId="16" borderId="36" xfId="23" applyFont="1" applyFill="1" applyBorder="1" applyAlignment="1" applyProtection="1">
      <alignment horizontal="center" wrapText="1"/>
      <protection hidden="1"/>
    </xf>
    <xf numFmtId="3" fontId="0" fillId="16" borderId="37" xfId="0" applyNumberFormat="1" applyFill="1" applyBorder="1" applyAlignment="1">
      <alignment horizontal="center"/>
    </xf>
    <xf numFmtId="175" fontId="20" fillId="16" borderId="38" xfId="0" applyNumberFormat="1" applyFont="1" applyFill="1" applyBorder="1" applyAlignment="1" applyProtection="1">
      <alignment horizontal="center" wrapText="1"/>
      <protection hidden="1"/>
    </xf>
    <xf numFmtId="175" fontId="20" fillId="16" borderId="14" xfId="0" applyNumberFormat="1" applyFont="1" applyFill="1" applyBorder="1" applyAlignment="1" applyProtection="1">
      <alignment horizontal="center" wrapText="1"/>
      <protection hidden="1"/>
    </xf>
    <xf numFmtId="9" fontId="20" fillId="16" borderId="14" xfId="23" applyFont="1" applyFill="1" applyBorder="1" applyAlignment="1" applyProtection="1">
      <alignment horizontal="center" wrapText="1"/>
      <protection hidden="1"/>
    </xf>
    <xf numFmtId="3" fontId="0" fillId="16" borderId="39" xfId="0" applyNumberFormat="1" applyFill="1" applyBorder="1" applyAlignment="1">
      <alignment horizontal="center"/>
    </xf>
    <xf numFmtId="175" fontId="20" fillId="16" borderId="54" xfId="0" applyNumberFormat="1" applyFont="1" applyFill="1" applyBorder="1" applyAlignment="1" applyProtection="1">
      <alignment horizontal="center" wrapText="1"/>
      <protection hidden="1"/>
    </xf>
    <xf numFmtId="175" fontId="20" fillId="16" borderId="55" xfId="0" applyNumberFormat="1" applyFont="1" applyFill="1" applyBorder="1" applyAlignment="1" applyProtection="1">
      <alignment horizontal="center" wrapText="1"/>
      <protection hidden="1"/>
    </xf>
    <xf numFmtId="9" fontId="20" fillId="16" borderId="55" xfId="23" applyFont="1" applyFill="1" applyBorder="1" applyAlignment="1" applyProtection="1">
      <alignment horizontal="center" wrapText="1"/>
      <protection hidden="1"/>
    </xf>
    <xf numFmtId="3" fontId="0" fillId="16" borderId="56" xfId="0" applyNumberFormat="1" applyFill="1" applyBorder="1" applyAlignment="1">
      <alignment horizontal="center"/>
    </xf>
    <xf numFmtId="175" fontId="19" fillId="10" borderId="1" xfId="0" applyNumberFormat="1" applyFont="1" applyFill="1" applyBorder="1" applyAlignment="1" applyProtection="1">
      <alignment horizontal="left" wrapText="1"/>
      <protection hidden="1"/>
    </xf>
    <xf numFmtId="175" fontId="19" fillId="10" borderId="1" xfId="0" applyNumberFormat="1" applyFont="1" applyFill="1" applyBorder="1" applyAlignment="1" applyProtection="1">
      <alignment horizontal="center" wrapText="1"/>
      <protection hidden="1"/>
    </xf>
    <xf numFmtId="180" fontId="5" fillId="10" borderId="1" xfId="0" applyNumberFormat="1" applyFont="1" applyFill="1" applyBorder="1" applyAlignment="1">
      <alignment horizontal="right"/>
    </xf>
    <xf numFmtId="172" fontId="1" fillId="9" borderId="57" xfId="6" applyNumberFormat="1" applyFill="1" applyBorder="1" applyAlignment="1">
      <alignment horizontal="center"/>
    </xf>
    <xf numFmtId="172" fontId="1" fillId="9" borderId="58" xfId="6" applyNumberFormat="1" applyFill="1" applyBorder="1" applyAlignment="1">
      <alignment horizontal="center"/>
    </xf>
    <xf numFmtId="172" fontId="1" fillId="9" borderId="59" xfId="6" applyNumberFormat="1" applyFill="1" applyBorder="1" applyAlignment="1">
      <alignment horizontal="center"/>
    </xf>
    <xf numFmtId="175" fontId="4" fillId="2" borderId="0" xfId="0" quotePrefix="1" applyFont="1" applyFill="1"/>
    <xf numFmtId="9" fontId="4" fillId="16" borderId="21" xfId="23" applyFont="1" applyFill="1" applyBorder="1" applyAlignment="1" applyProtection="1">
      <alignment horizontal="center"/>
      <protection locked="0" hidden="1"/>
    </xf>
    <xf numFmtId="175" fontId="44" fillId="0" borderId="60" xfId="0" applyFont="1" applyBorder="1" applyAlignment="1">
      <alignment horizontal="center"/>
    </xf>
  </cellXfs>
  <cellStyles count="31">
    <cellStyle name="Collegamento ipertestuale" xfId="1" builtinId="8"/>
    <cellStyle name="Currency 2" xfId="2"/>
    <cellStyle name="Currency 2 2" xfId="3"/>
    <cellStyle name="Euro" xfId="4"/>
    <cellStyle name="Euro 3" xfId="5"/>
    <cellStyle name="Excel Built-in Normal" xfId="6"/>
    <cellStyle name="Hyperlink 2" xfId="7"/>
    <cellStyle name="Migliaia" xfId="8" builtinId="3"/>
    <cellStyle name="Migliaia 3" xfId="9"/>
    <cellStyle name="Migliaia 4" xfId="10"/>
    <cellStyle name="Normal 2" xfId="11"/>
    <cellStyle name="Normal 2 2" xfId="12"/>
    <cellStyle name="Normal 2 3" xfId="13"/>
    <cellStyle name="Normal 3" xfId="14"/>
    <cellStyle name="Normal 4" xfId="15"/>
    <cellStyle name="Normale" xfId="0" builtinId="0"/>
    <cellStyle name="Normale 2" xfId="16"/>
    <cellStyle name="Normale 2 2" xfId="17"/>
    <cellStyle name="Normale 2 3" xfId="18"/>
    <cellStyle name="Normale 3" xfId="19"/>
    <cellStyle name="Normale 3 2" xfId="20"/>
    <cellStyle name="Normale 4" xfId="21"/>
    <cellStyle name="Normale 4 2" xfId="22"/>
    <cellStyle name="Percentuale" xfId="23" builtinId="5"/>
    <cellStyle name="Percentuale 3" xfId="24"/>
    <cellStyle name="Percentuale 4" xfId="25"/>
    <cellStyle name="Valuta" xfId="26" builtinId="4"/>
    <cellStyle name="Valuta 2" xfId="27"/>
    <cellStyle name="Valuta 3" xfId="28"/>
    <cellStyle name="Valuta 4" xfId="29"/>
    <cellStyle name="Valuta 4 2" xfId="3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2943225</xdr:colOff>
      <xdr:row>4</xdr:row>
      <xdr:rowOff>0</xdr:rowOff>
    </xdr:to>
    <xdr:pic>
      <xdr:nvPicPr>
        <xdr:cNvPr id="24607" name="Picture 1">
          <a:extLst>
            <a:ext uri="{FF2B5EF4-FFF2-40B4-BE49-F238E27FC236}">
              <a16:creationId xmlns:a16="http://schemas.microsoft.com/office/drawing/2014/main" id="{8F07C22C-D8E2-4627-ACDB-7DFEA6545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1624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1000125</xdr:colOff>
      <xdr:row>3</xdr:row>
      <xdr:rowOff>95250</xdr:rowOff>
    </xdr:to>
    <xdr:pic>
      <xdr:nvPicPr>
        <xdr:cNvPr id="2195" name="Picture 1">
          <a:extLst>
            <a:ext uri="{FF2B5EF4-FFF2-40B4-BE49-F238E27FC236}">
              <a16:creationId xmlns:a16="http://schemas.microsoft.com/office/drawing/2014/main" id="{708E261B-56CB-4FF2-BD90-93EB82FE6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0012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hyperlink" Target="http://www.bpexcel.it/gestione-impresa/credito-imposta-rs-modello-excel/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bpexcel.it/" TargetMode="Externa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25"/>
  <sheetViews>
    <sheetView workbookViewId="0">
      <selection activeCell="C27" sqref="C27"/>
    </sheetView>
  </sheetViews>
  <sheetFormatPr defaultRowHeight="15" x14ac:dyDescent="0.25"/>
  <cols>
    <col min="13" max="13" width="10.140625" bestFit="1" customWidth="1"/>
  </cols>
  <sheetData>
    <row r="1" spans="1:1" x14ac:dyDescent="0.25">
      <c r="A1" s="168" t="s">
        <v>496</v>
      </c>
    </row>
    <row r="2" spans="1:1" x14ac:dyDescent="0.25">
      <c r="A2" s="168" t="s">
        <v>497</v>
      </c>
    </row>
    <row r="3" spans="1:1" x14ac:dyDescent="0.25">
      <c r="A3" s="168" t="s">
        <v>498</v>
      </c>
    </row>
    <row r="4" spans="1:1" x14ac:dyDescent="0.25">
      <c r="A4" s="168" t="s">
        <v>499</v>
      </c>
    </row>
    <row r="5" spans="1:1" x14ac:dyDescent="0.25">
      <c r="A5" s="190"/>
    </row>
    <row r="6" spans="1:1" x14ac:dyDescent="0.25">
      <c r="A6" s="168" t="s">
        <v>500</v>
      </c>
    </row>
    <row r="9" spans="1:1" x14ac:dyDescent="0.25">
      <c r="A9" s="168" t="s">
        <v>501</v>
      </c>
    </row>
    <row r="10" spans="1:1" x14ac:dyDescent="0.25">
      <c r="A10" s="190"/>
    </row>
    <row r="11" spans="1:1" x14ac:dyDescent="0.25">
      <c r="A11" s="168" t="s">
        <v>502</v>
      </c>
    </row>
    <row r="12" spans="1:1" x14ac:dyDescent="0.25">
      <c r="A12" s="190"/>
    </row>
    <row r="13" spans="1:1" x14ac:dyDescent="0.25">
      <c r="A13" s="168" t="s">
        <v>503</v>
      </c>
    </row>
    <row r="14" spans="1:1" x14ac:dyDescent="0.25">
      <c r="A14" s="190"/>
    </row>
    <row r="15" spans="1:1" x14ac:dyDescent="0.25">
      <c r="A15" s="168" t="s">
        <v>504</v>
      </c>
    </row>
    <row r="16" spans="1:1" x14ac:dyDescent="0.25">
      <c r="A16" s="190"/>
    </row>
    <row r="17" spans="1:13" x14ac:dyDescent="0.25">
      <c r="A17" s="168" t="s">
        <v>505</v>
      </c>
    </row>
    <row r="18" spans="1:13" x14ac:dyDescent="0.25">
      <c r="A18" s="190"/>
    </row>
    <row r="19" spans="1:13" x14ac:dyDescent="0.25">
      <c r="A19" s="168" t="s">
        <v>506</v>
      </c>
      <c r="M19">
        <v>30</v>
      </c>
    </row>
    <row r="20" spans="1:13" x14ac:dyDescent="0.25">
      <c r="A20" s="190"/>
    </row>
    <row r="21" spans="1:13" x14ac:dyDescent="0.25">
      <c r="A21" s="168" t="s">
        <v>507</v>
      </c>
    </row>
    <row r="22" spans="1:13" x14ac:dyDescent="0.25">
      <c r="A22" s="190"/>
    </row>
    <row r="23" spans="1:13" x14ac:dyDescent="0.25">
      <c r="A23" s="168" t="s">
        <v>508</v>
      </c>
    </row>
    <row r="24" spans="1:13" x14ac:dyDescent="0.25">
      <c r="A24" s="190"/>
    </row>
    <row r="25" spans="1:13" x14ac:dyDescent="0.25">
      <c r="A25" s="168" t="s">
        <v>509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3" tint="0.59999389629810485"/>
  </sheetPr>
  <dimension ref="A1:BE100"/>
  <sheetViews>
    <sheetView showGridLines="0" workbookViewId="0"/>
  </sheetViews>
  <sheetFormatPr defaultRowHeight="15" x14ac:dyDescent="0.25"/>
  <cols>
    <col min="1" max="1" width="15.140625" customWidth="1"/>
    <col min="2" max="2" width="33.5703125" customWidth="1"/>
    <col min="3" max="3" width="12.28515625" customWidth="1"/>
    <col min="4" max="4" width="11.28515625" customWidth="1"/>
    <col min="5" max="53" width="9.140625" customWidth="1"/>
  </cols>
  <sheetData>
    <row r="1" spans="1:57" x14ac:dyDescent="0.25">
      <c r="A1" s="33" t="s">
        <v>115</v>
      </c>
      <c r="B1" s="33"/>
      <c r="C1" s="69" t="s">
        <v>183</v>
      </c>
    </row>
    <row r="2" spans="1:57" x14ac:dyDescent="0.25">
      <c r="A2" s="73"/>
      <c r="B2" s="73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  <c r="AM2" s="114"/>
      <c r="AN2" s="114"/>
    </row>
    <row r="3" spans="1:57" x14ac:dyDescent="0.25">
      <c r="A3" s="67" t="s">
        <v>289</v>
      </c>
      <c r="B3" s="67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</row>
    <row r="4" spans="1:57" ht="15.75" thickBot="1" x14ac:dyDescent="0.3">
      <c r="A4" s="67" t="s">
        <v>293</v>
      </c>
      <c r="B4" s="67" t="s">
        <v>268</v>
      </c>
      <c r="C4" s="115" t="s">
        <v>290</v>
      </c>
      <c r="D4" s="115" t="s">
        <v>291</v>
      </c>
      <c r="E4" s="22">
        <f>+SPm!B2</f>
        <v>42736</v>
      </c>
      <c r="F4" s="22">
        <f>+SPm!C2</f>
        <v>42767</v>
      </c>
      <c r="G4" s="22">
        <f>+SPm!D2</f>
        <v>42797</v>
      </c>
      <c r="H4" s="22">
        <f>+SPm!E2</f>
        <v>42828</v>
      </c>
      <c r="I4" s="22">
        <f>+SPm!F2</f>
        <v>42858</v>
      </c>
      <c r="J4" s="22">
        <f>+SPm!G2</f>
        <v>42889</v>
      </c>
      <c r="K4" s="22">
        <f>+SPm!H2</f>
        <v>42919</v>
      </c>
      <c r="L4" s="22">
        <f>+SPm!I2</f>
        <v>42950</v>
      </c>
      <c r="M4" s="22">
        <f>+SPm!J2</f>
        <v>42980</v>
      </c>
      <c r="N4" s="22">
        <f>+SPm!K2</f>
        <v>43011</v>
      </c>
      <c r="O4" s="22">
        <f>+SPm!L2</f>
        <v>43041</v>
      </c>
      <c r="P4" s="22">
        <f>+SPm!M2</f>
        <v>43072</v>
      </c>
      <c r="Q4" s="22">
        <f>+SPm!N2</f>
        <v>43102</v>
      </c>
      <c r="R4" s="22">
        <f>+SPm!O2</f>
        <v>43133</v>
      </c>
      <c r="S4" s="22">
        <f>+SPm!P2</f>
        <v>43163</v>
      </c>
      <c r="T4" s="22">
        <f>+SPm!Q2</f>
        <v>43194</v>
      </c>
      <c r="U4" s="22">
        <f>+SPm!R2</f>
        <v>43224</v>
      </c>
      <c r="V4" s="22">
        <f>+SPm!S2</f>
        <v>43255</v>
      </c>
      <c r="W4" s="22">
        <f>+SPm!T2</f>
        <v>43285</v>
      </c>
      <c r="X4" s="22">
        <f>+SPm!U2</f>
        <v>43316</v>
      </c>
      <c r="Y4" s="22">
        <f>+SPm!V2</f>
        <v>43346</v>
      </c>
      <c r="Z4" s="22">
        <f>+SPm!W2</f>
        <v>43377</v>
      </c>
      <c r="AA4" s="22">
        <f>+SPm!X2</f>
        <v>43407</v>
      </c>
      <c r="AB4" s="22">
        <f>+SPm!Y2</f>
        <v>43438</v>
      </c>
      <c r="AC4" s="22">
        <f>+SPm!Z2</f>
        <v>43468</v>
      </c>
      <c r="AD4" s="22">
        <f>+SPm!AA2</f>
        <v>43499</v>
      </c>
      <c r="AE4" s="22">
        <f>+SPm!AB2</f>
        <v>43529</v>
      </c>
      <c r="AF4" s="22">
        <f>+SPm!AC2</f>
        <v>43560</v>
      </c>
      <c r="AG4" s="22">
        <f>+SPm!AD2</f>
        <v>43590</v>
      </c>
      <c r="AH4" s="22">
        <f>+SPm!AE2</f>
        <v>43621</v>
      </c>
      <c r="AI4" s="22">
        <f>+SPm!AF2</f>
        <v>43651</v>
      </c>
      <c r="AJ4" s="22">
        <f>+SPm!AG2</f>
        <v>43682</v>
      </c>
      <c r="AK4" s="22">
        <f>+SPm!AH2</f>
        <v>43712</v>
      </c>
      <c r="AL4" s="22">
        <f>+SPm!AI2</f>
        <v>43743</v>
      </c>
      <c r="AM4" s="22">
        <f>+SPm!AJ2</f>
        <v>43773</v>
      </c>
      <c r="AN4" s="22">
        <f>+SPm!AK2</f>
        <v>43804</v>
      </c>
      <c r="AO4" s="22">
        <f>+SPm!AL2</f>
        <v>43834</v>
      </c>
      <c r="AP4" s="22">
        <f>+SPm!AM2</f>
        <v>43865</v>
      </c>
      <c r="AQ4" s="22">
        <f>+SPm!AN2</f>
        <v>43895</v>
      </c>
      <c r="AR4" s="22">
        <f>+SPm!AO2</f>
        <v>43926</v>
      </c>
      <c r="AS4" s="22">
        <f>+SPm!AP2</f>
        <v>43956</v>
      </c>
      <c r="AT4" s="22">
        <f>+SPm!AQ2</f>
        <v>43987</v>
      </c>
      <c r="AU4" s="22">
        <f>+SPm!AR2</f>
        <v>44017</v>
      </c>
      <c r="AV4" s="22">
        <f>+SPm!AS2</f>
        <v>44048</v>
      </c>
      <c r="AW4" s="22">
        <f>+SPm!AT2</f>
        <v>44078</v>
      </c>
      <c r="AX4" s="22">
        <f>+SPm!AU2</f>
        <v>44109</v>
      </c>
      <c r="AY4" s="22">
        <f>+SPm!AV2</f>
        <v>44139</v>
      </c>
      <c r="AZ4" s="22">
        <f>+SPm!AW2</f>
        <v>44170</v>
      </c>
      <c r="BB4" s="203">
        <f>+YEAR(E4)</f>
        <v>2017</v>
      </c>
      <c r="BC4" s="203">
        <f>+YEAR(Q4)</f>
        <v>2018</v>
      </c>
      <c r="BD4" s="203">
        <f>+YEAR(AC4)</f>
        <v>2019</v>
      </c>
      <c r="BE4" s="203">
        <f>+YEAR(AO4)</f>
        <v>2020</v>
      </c>
    </row>
    <row r="5" spans="1:57" ht="15.75" thickTop="1" x14ac:dyDescent="0.25">
      <c r="A5" s="316" t="s">
        <v>467</v>
      </c>
      <c r="B5" s="319" t="s">
        <v>686</v>
      </c>
      <c r="C5" s="322">
        <v>0.22</v>
      </c>
      <c r="D5" s="325">
        <v>30</v>
      </c>
      <c r="E5" s="328"/>
      <c r="F5" s="329"/>
      <c r="G5" s="329"/>
      <c r="H5" s="329"/>
      <c r="I5" s="329"/>
      <c r="J5" s="329"/>
      <c r="K5" s="329"/>
      <c r="L5" s="329"/>
      <c r="M5" s="329"/>
      <c r="N5" s="329"/>
      <c r="O5" s="329"/>
      <c r="P5" s="329"/>
      <c r="Q5" s="329"/>
      <c r="R5" s="329"/>
      <c r="S5" s="329"/>
      <c r="T5" s="329"/>
      <c r="U5" s="329"/>
      <c r="V5" s="329"/>
      <c r="W5" s="329"/>
      <c r="X5" s="329"/>
      <c r="Y5" s="329"/>
      <c r="Z5" s="329"/>
      <c r="AA5" s="329"/>
      <c r="AB5" s="329"/>
      <c r="AC5" s="329"/>
      <c r="AD5" s="329"/>
      <c r="AE5" s="329"/>
      <c r="AF5" s="329"/>
      <c r="AG5" s="329"/>
      <c r="AH5" s="329"/>
      <c r="AI5" s="329"/>
      <c r="AJ5" s="329"/>
      <c r="AK5" s="329"/>
      <c r="AL5" s="329"/>
      <c r="AM5" s="329"/>
      <c r="AN5" s="329"/>
      <c r="AO5" s="329"/>
      <c r="AP5" s="329"/>
      <c r="AQ5" s="329"/>
      <c r="AR5" s="329"/>
      <c r="AS5" s="329"/>
      <c r="AT5" s="329"/>
      <c r="AU5" s="329"/>
      <c r="AV5" s="329"/>
      <c r="AW5" s="329"/>
      <c r="AX5" s="329"/>
      <c r="AY5" s="329"/>
      <c r="AZ5" s="330"/>
    </row>
    <row r="6" spans="1:57" x14ac:dyDescent="0.25">
      <c r="A6" s="317" t="s">
        <v>469</v>
      </c>
      <c r="B6" s="320" t="s">
        <v>668</v>
      </c>
      <c r="C6" s="323">
        <v>0.22</v>
      </c>
      <c r="D6" s="326">
        <v>30</v>
      </c>
      <c r="E6" s="331">
        <v>500</v>
      </c>
      <c r="F6" s="332">
        <v>500</v>
      </c>
      <c r="G6" s="332">
        <v>500</v>
      </c>
      <c r="H6" s="332">
        <v>500</v>
      </c>
      <c r="I6" s="332">
        <v>500</v>
      </c>
      <c r="J6" s="332">
        <v>500</v>
      </c>
      <c r="K6" s="332">
        <v>500</v>
      </c>
      <c r="L6" s="332">
        <v>500</v>
      </c>
      <c r="M6" s="332">
        <v>500</v>
      </c>
      <c r="N6" s="332">
        <v>500</v>
      </c>
      <c r="O6" s="332">
        <v>500</v>
      </c>
      <c r="P6" s="332">
        <v>500</v>
      </c>
      <c r="Q6" s="332">
        <v>500</v>
      </c>
      <c r="R6" s="332">
        <v>500</v>
      </c>
      <c r="S6" s="332">
        <v>500</v>
      </c>
      <c r="T6" s="332">
        <v>500</v>
      </c>
      <c r="U6" s="332">
        <v>500</v>
      </c>
      <c r="V6" s="332">
        <v>500</v>
      </c>
      <c r="W6" s="332">
        <v>500</v>
      </c>
      <c r="X6" s="332">
        <v>500</v>
      </c>
      <c r="Y6" s="332">
        <v>500</v>
      </c>
      <c r="Z6" s="332">
        <v>500</v>
      </c>
      <c r="AA6" s="332">
        <v>500</v>
      </c>
      <c r="AB6" s="332">
        <v>500</v>
      </c>
      <c r="AC6" s="332">
        <v>500</v>
      </c>
      <c r="AD6" s="332">
        <v>500</v>
      </c>
      <c r="AE6" s="332">
        <v>500</v>
      </c>
      <c r="AF6" s="332">
        <v>500</v>
      </c>
      <c r="AG6" s="332">
        <v>500</v>
      </c>
      <c r="AH6" s="332">
        <v>500</v>
      </c>
      <c r="AI6" s="332">
        <v>500</v>
      </c>
      <c r="AJ6" s="332">
        <v>500</v>
      </c>
      <c r="AK6" s="332">
        <v>500</v>
      </c>
      <c r="AL6" s="332">
        <v>500</v>
      </c>
      <c r="AM6" s="332">
        <v>500</v>
      </c>
      <c r="AN6" s="332">
        <v>500</v>
      </c>
      <c r="AO6" s="332">
        <v>500</v>
      </c>
      <c r="AP6" s="332">
        <v>500</v>
      </c>
      <c r="AQ6" s="332">
        <v>500</v>
      </c>
      <c r="AR6" s="332">
        <v>500</v>
      </c>
      <c r="AS6" s="332">
        <v>500</v>
      </c>
      <c r="AT6" s="332">
        <v>500</v>
      </c>
      <c r="AU6" s="332">
        <v>500</v>
      </c>
      <c r="AV6" s="332">
        <v>500</v>
      </c>
      <c r="AW6" s="332">
        <v>500</v>
      </c>
      <c r="AX6" s="332">
        <v>500</v>
      </c>
      <c r="AY6" s="332">
        <v>500</v>
      </c>
      <c r="AZ6" s="333">
        <v>500</v>
      </c>
      <c r="BB6" s="118">
        <f>+SUM(E6:P6)</f>
        <v>6000</v>
      </c>
      <c r="BC6" s="118">
        <f>+SUM(Q6:AB6)</f>
        <v>6000</v>
      </c>
      <c r="BD6" s="118">
        <f>+SUM(AC6:AN6)</f>
        <v>6000</v>
      </c>
      <c r="BE6" s="118">
        <f>+SUM(AO6:AZ6)</f>
        <v>6000</v>
      </c>
    </row>
    <row r="7" spans="1:57" x14ac:dyDescent="0.25">
      <c r="A7" s="317" t="s">
        <v>470</v>
      </c>
      <c r="B7" s="320" t="s">
        <v>669</v>
      </c>
      <c r="C7" s="323">
        <v>0</v>
      </c>
      <c r="D7" s="326">
        <v>30</v>
      </c>
      <c r="E7" s="331"/>
      <c r="F7" s="332"/>
      <c r="G7" s="332"/>
      <c r="H7" s="332"/>
      <c r="I7" s="332"/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332"/>
      <c r="X7" s="332"/>
      <c r="Y7" s="332"/>
      <c r="Z7" s="332"/>
      <c r="AA7" s="332"/>
      <c r="AB7" s="332"/>
      <c r="AC7" s="332"/>
      <c r="AD7" s="332"/>
      <c r="AE7" s="332"/>
      <c r="AF7" s="332"/>
      <c r="AG7" s="332"/>
      <c r="AH7" s="332"/>
      <c r="AI7" s="332"/>
      <c r="AJ7" s="332"/>
      <c r="AK7" s="332"/>
      <c r="AL7" s="332"/>
      <c r="AM7" s="332"/>
      <c r="AN7" s="332"/>
      <c r="AO7" s="332"/>
      <c r="AP7" s="332"/>
      <c r="AQ7" s="332"/>
      <c r="AR7" s="332"/>
      <c r="AS7" s="332"/>
      <c r="AT7" s="332"/>
      <c r="AU7" s="332"/>
      <c r="AV7" s="332"/>
      <c r="AW7" s="332"/>
      <c r="AX7" s="332"/>
      <c r="AY7" s="332"/>
      <c r="AZ7" s="333"/>
      <c r="BB7" s="118">
        <f t="shared" ref="BB7:BB23" si="0">+SUM(E7:P7)</f>
        <v>0</v>
      </c>
      <c r="BC7" s="118">
        <f t="shared" ref="BC7:BC23" si="1">+SUM(Q7:AB7)</f>
        <v>0</v>
      </c>
      <c r="BD7" s="118">
        <f t="shared" ref="BD7:BD23" si="2">+SUM(AC7:AN7)</f>
        <v>0</v>
      </c>
      <c r="BE7" s="118">
        <f t="shared" ref="BE7:BE23" si="3">+SUM(AO7:AZ7)</f>
        <v>0</v>
      </c>
    </row>
    <row r="8" spans="1:57" x14ac:dyDescent="0.25">
      <c r="A8" s="317" t="s">
        <v>471</v>
      </c>
      <c r="B8" s="320" t="s">
        <v>670</v>
      </c>
      <c r="C8" s="323">
        <v>0.22</v>
      </c>
      <c r="D8" s="326">
        <v>30</v>
      </c>
      <c r="E8" s="331"/>
      <c r="F8" s="332"/>
      <c r="G8" s="332"/>
      <c r="H8" s="332"/>
      <c r="I8" s="332"/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332"/>
      <c r="X8" s="332"/>
      <c r="Y8" s="332"/>
      <c r="Z8" s="332"/>
      <c r="AA8" s="332"/>
      <c r="AB8" s="332"/>
      <c r="AC8" s="332"/>
      <c r="AD8" s="332"/>
      <c r="AE8" s="332"/>
      <c r="AF8" s="332"/>
      <c r="AG8" s="332"/>
      <c r="AH8" s="332"/>
      <c r="AI8" s="332"/>
      <c r="AJ8" s="332"/>
      <c r="AK8" s="332"/>
      <c r="AL8" s="332"/>
      <c r="AM8" s="332"/>
      <c r="AN8" s="332"/>
      <c r="AO8" s="332"/>
      <c r="AP8" s="332"/>
      <c r="AQ8" s="332"/>
      <c r="AR8" s="332"/>
      <c r="AS8" s="332"/>
      <c r="AT8" s="332"/>
      <c r="AU8" s="332"/>
      <c r="AV8" s="332"/>
      <c r="AW8" s="332"/>
      <c r="AX8" s="332"/>
      <c r="AY8" s="332"/>
      <c r="AZ8" s="333"/>
      <c r="BB8" s="118">
        <f t="shared" si="0"/>
        <v>0</v>
      </c>
      <c r="BC8" s="118">
        <f t="shared" si="1"/>
        <v>0</v>
      </c>
      <c r="BD8" s="118">
        <f t="shared" si="2"/>
        <v>0</v>
      </c>
      <c r="BE8" s="118">
        <f t="shared" si="3"/>
        <v>0</v>
      </c>
    </row>
    <row r="9" spans="1:57" x14ac:dyDescent="0.25">
      <c r="A9" s="317" t="s">
        <v>472</v>
      </c>
      <c r="B9" s="320" t="s">
        <v>671</v>
      </c>
      <c r="C9" s="323">
        <v>0.22</v>
      </c>
      <c r="D9" s="326">
        <v>30</v>
      </c>
      <c r="E9" s="331"/>
      <c r="F9" s="332"/>
      <c r="G9" s="332"/>
      <c r="H9" s="332"/>
      <c r="I9" s="332"/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332"/>
      <c r="X9" s="332"/>
      <c r="Y9" s="332"/>
      <c r="Z9" s="332"/>
      <c r="AA9" s="332"/>
      <c r="AB9" s="332"/>
      <c r="AC9" s="332"/>
      <c r="AD9" s="332"/>
      <c r="AE9" s="332"/>
      <c r="AF9" s="332"/>
      <c r="AG9" s="332"/>
      <c r="AH9" s="332"/>
      <c r="AI9" s="332"/>
      <c r="AJ9" s="332"/>
      <c r="AK9" s="332"/>
      <c r="AL9" s="332"/>
      <c r="AM9" s="332"/>
      <c r="AN9" s="332"/>
      <c r="AO9" s="332"/>
      <c r="AP9" s="332"/>
      <c r="AQ9" s="332"/>
      <c r="AR9" s="332"/>
      <c r="AS9" s="332"/>
      <c r="AT9" s="332"/>
      <c r="AU9" s="332"/>
      <c r="AV9" s="332"/>
      <c r="AW9" s="332"/>
      <c r="AX9" s="332"/>
      <c r="AY9" s="332"/>
      <c r="AZ9" s="333"/>
      <c r="BB9" s="118">
        <f t="shared" si="0"/>
        <v>0</v>
      </c>
      <c r="BC9" s="118">
        <f t="shared" si="1"/>
        <v>0</v>
      </c>
      <c r="BD9" s="118">
        <f t="shared" si="2"/>
        <v>0</v>
      </c>
      <c r="BE9" s="118">
        <f t="shared" si="3"/>
        <v>0</v>
      </c>
    </row>
    <row r="10" spans="1:57" x14ac:dyDescent="0.25">
      <c r="A10" s="317" t="s">
        <v>473</v>
      </c>
      <c r="B10" s="320" t="s">
        <v>672</v>
      </c>
      <c r="C10" s="323">
        <v>0.22</v>
      </c>
      <c r="D10" s="326">
        <v>30</v>
      </c>
      <c r="E10" s="331">
        <v>100</v>
      </c>
      <c r="F10" s="332">
        <v>100</v>
      </c>
      <c r="G10" s="332">
        <v>100</v>
      </c>
      <c r="H10" s="332">
        <v>100</v>
      </c>
      <c r="I10" s="332">
        <v>100</v>
      </c>
      <c r="J10" s="332">
        <v>100</v>
      </c>
      <c r="K10" s="332">
        <v>100</v>
      </c>
      <c r="L10" s="332">
        <v>100</v>
      </c>
      <c r="M10" s="332">
        <v>100</v>
      </c>
      <c r="N10" s="332">
        <v>100</v>
      </c>
      <c r="O10" s="332">
        <v>100</v>
      </c>
      <c r="P10" s="332">
        <v>100</v>
      </c>
      <c r="Q10" s="332">
        <v>100</v>
      </c>
      <c r="R10" s="332">
        <v>100</v>
      </c>
      <c r="S10" s="332">
        <v>100</v>
      </c>
      <c r="T10" s="332">
        <v>100</v>
      </c>
      <c r="U10" s="332">
        <v>100</v>
      </c>
      <c r="V10" s="332">
        <v>100</v>
      </c>
      <c r="W10" s="332">
        <v>100</v>
      </c>
      <c r="X10" s="332">
        <v>100</v>
      </c>
      <c r="Y10" s="332">
        <v>100</v>
      </c>
      <c r="Z10" s="332">
        <v>100</v>
      </c>
      <c r="AA10" s="332">
        <v>100</v>
      </c>
      <c r="AB10" s="332">
        <v>100</v>
      </c>
      <c r="AC10" s="332">
        <v>100</v>
      </c>
      <c r="AD10" s="332">
        <v>100</v>
      </c>
      <c r="AE10" s="332">
        <v>100</v>
      </c>
      <c r="AF10" s="332">
        <v>100</v>
      </c>
      <c r="AG10" s="332">
        <v>100</v>
      </c>
      <c r="AH10" s="332">
        <v>100</v>
      </c>
      <c r="AI10" s="332">
        <v>100</v>
      </c>
      <c r="AJ10" s="332">
        <v>100</v>
      </c>
      <c r="AK10" s="332">
        <v>100</v>
      </c>
      <c r="AL10" s="332">
        <v>100</v>
      </c>
      <c r="AM10" s="332">
        <v>100</v>
      </c>
      <c r="AN10" s="332">
        <v>100</v>
      </c>
      <c r="AO10" s="332">
        <v>100</v>
      </c>
      <c r="AP10" s="332">
        <v>100</v>
      </c>
      <c r="AQ10" s="332">
        <v>100</v>
      </c>
      <c r="AR10" s="332">
        <v>100</v>
      </c>
      <c r="AS10" s="332">
        <v>100</v>
      </c>
      <c r="AT10" s="332">
        <v>100</v>
      </c>
      <c r="AU10" s="332">
        <v>100</v>
      </c>
      <c r="AV10" s="332">
        <v>100</v>
      </c>
      <c r="AW10" s="332">
        <v>100</v>
      </c>
      <c r="AX10" s="332">
        <v>100</v>
      </c>
      <c r="AY10" s="332">
        <v>100</v>
      </c>
      <c r="AZ10" s="333">
        <v>100</v>
      </c>
      <c r="BB10" s="118">
        <f t="shared" si="0"/>
        <v>1200</v>
      </c>
      <c r="BC10" s="118">
        <f t="shared" si="1"/>
        <v>1200</v>
      </c>
      <c r="BD10" s="118">
        <f t="shared" si="2"/>
        <v>1200</v>
      </c>
      <c r="BE10" s="118">
        <f t="shared" si="3"/>
        <v>1200</v>
      </c>
    </row>
    <row r="11" spans="1:57" x14ac:dyDescent="0.25">
      <c r="A11" s="317" t="s">
        <v>474</v>
      </c>
      <c r="B11" s="320" t="s">
        <v>673</v>
      </c>
      <c r="C11" s="323">
        <v>0.22</v>
      </c>
      <c r="D11" s="326">
        <v>30</v>
      </c>
      <c r="E11" s="331">
        <v>100</v>
      </c>
      <c r="F11" s="332">
        <v>100</v>
      </c>
      <c r="G11" s="332">
        <v>100</v>
      </c>
      <c r="H11" s="332">
        <v>100</v>
      </c>
      <c r="I11" s="332">
        <v>100</v>
      </c>
      <c r="J11" s="332">
        <v>100</v>
      </c>
      <c r="K11" s="332">
        <v>100</v>
      </c>
      <c r="L11" s="332">
        <v>100</v>
      </c>
      <c r="M11" s="332">
        <v>100</v>
      </c>
      <c r="N11" s="332">
        <v>100</v>
      </c>
      <c r="O11" s="332">
        <v>100</v>
      </c>
      <c r="P11" s="332">
        <v>100</v>
      </c>
      <c r="Q11" s="332">
        <v>100</v>
      </c>
      <c r="R11" s="332">
        <v>100</v>
      </c>
      <c r="S11" s="332">
        <v>100</v>
      </c>
      <c r="T11" s="332">
        <v>100</v>
      </c>
      <c r="U11" s="332">
        <v>100</v>
      </c>
      <c r="V11" s="332">
        <v>100</v>
      </c>
      <c r="W11" s="332">
        <v>100</v>
      </c>
      <c r="X11" s="332">
        <v>100</v>
      </c>
      <c r="Y11" s="332">
        <v>100</v>
      </c>
      <c r="Z11" s="332">
        <v>100</v>
      </c>
      <c r="AA11" s="332">
        <v>100</v>
      </c>
      <c r="AB11" s="332">
        <v>100</v>
      </c>
      <c r="AC11" s="332">
        <v>100</v>
      </c>
      <c r="AD11" s="332">
        <v>100</v>
      </c>
      <c r="AE11" s="332">
        <v>100</v>
      </c>
      <c r="AF11" s="332">
        <v>100</v>
      </c>
      <c r="AG11" s="332">
        <v>100</v>
      </c>
      <c r="AH11" s="332">
        <v>100</v>
      </c>
      <c r="AI11" s="332">
        <v>100</v>
      </c>
      <c r="AJ11" s="332">
        <v>100</v>
      </c>
      <c r="AK11" s="332">
        <v>100</v>
      </c>
      <c r="AL11" s="332">
        <v>100</v>
      </c>
      <c r="AM11" s="332">
        <v>100</v>
      </c>
      <c r="AN11" s="332">
        <v>100</v>
      </c>
      <c r="AO11" s="332">
        <v>100</v>
      </c>
      <c r="AP11" s="332">
        <v>100</v>
      </c>
      <c r="AQ11" s="332">
        <v>100</v>
      </c>
      <c r="AR11" s="332">
        <v>100</v>
      </c>
      <c r="AS11" s="332">
        <v>100</v>
      </c>
      <c r="AT11" s="332">
        <v>100</v>
      </c>
      <c r="AU11" s="332">
        <v>100</v>
      </c>
      <c r="AV11" s="332">
        <v>100</v>
      </c>
      <c r="AW11" s="332">
        <v>100</v>
      </c>
      <c r="AX11" s="332">
        <v>100</v>
      </c>
      <c r="AY11" s="332">
        <v>100</v>
      </c>
      <c r="AZ11" s="333">
        <v>100</v>
      </c>
      <c r="BB11" s="118">
        <f t="shared" si="0"/>
        <v>1200</v>
      </c>
      <c r="BC11" s="118">
        <f t="shared" si="1"/>
        <v>1200</v>
      </c>
      <c r="BD11" s="118">
        <f t="shared" si="2"/>
        <v>1200</v>
      </c>
      <c r="BE11" s="118">
        <f t="shared" si="3"/>
        <v>1200</v>
      </c>
    </row>
    <row r="12" spans="1:57" x14ac:dyDescent="0.25">
      <c r="A12" s="317" t="s">
        <v>475</v>
      </c>
      <c r="B12" s="320" t="s">
        <v>674</v>
      </c>
      <c r="C12" s="323">
        <v>0.22</v>
      </c>
      <c r="D12" s="326">
        <v>30</v>
      </c>
      <c r="E12" s="331"/>
      <c r="F12" s="332"/>
      <c r="G12" s="332"/>
      <c r="H12" s="332"/>
      <c r="I12" s="332"/>
      <c r="J12" s="332"/>
      <c r="K12" s="332"/>
      <c r="L12" s="332"/>
      <c r="M12" s="332"/>
      <c r="N12" s="332"/>
      <c r="O12" s="332"/>
      <c r="P12" s="332"/>
      <c r="Q12" s="332"/>
      <c r="R12" s="332"/>
      <c r="S12" s="332"/>
      <c r="T12" s="332"/>
      <c r="U12" s="332"/>
      <c r="V12" s="332"/>
      <c r="W12" s="332"/>
      <c r="X12" s="332"/>
      <c r="Y12" s="332"/>
      <c r="Z12" s="332"/>
      <c r="AA12" s="332"/>
      <c r="AB12" s="332"/>
      <c r="AC12" s="332"/>
      <c r="AD12" s="332"/>
      <c r="AE12" s="332"/>
      <c r="AF12" s="332"/>
      <c r="AG12" s="332"/>
      <c r="AH12" s="332"/>
      <c r="AI12" s="332"/>
      <c r="AJ12" s="332"/>
      <c r="AK12" s="332"/>
      <c r="AL12" s="332"/>
      <c r="AM12" s="332"/>
      <c r="AN12" s="332"/>
      <c r="AO12" s="332"/>
      <c r="AP12" s="332"/>
      <c r="AQ12" s="332"/>
      <c r="AR12" s="332"/>
      <c r="AS12" s="332"/>
      <c r="AT12" s="332"/>
      <c r="AU12" s="332"/>
      <c r="AV12" s="332"/>
      <c r="AW12" s="332"/>
      <c r="AX12" s="332"/>
      <c r="AY12" s="332"/>
      <c r="AZ12" s="333"/>
      <c r="BB12" s="118">
        <f t="shared" si="0"/>
        <v>0</v>
      </c>
      <c r="BC12" s="118">
        <f t="shared" si="1"/>
        <v>0</v>
      </c>
      <c r="BD12" s="118">
        <f t="shared" si="2"/>
        <v>0</v>
      </c>
      <c r="BE12" s="118">
        <f t="shared" si="3"/>
        <v>0</v>
      </c>
    </row>
    <row r="13" spans="1:57" x14ac:dyDescent="0.25">
      <c r="A13" s="317" t="s">
        <v>476</v>
      </c>
      <c r="B13" s="320" t="s">
        <v>675</v>
      </c>
      <c r="C13" s="323">
        <v>0.22</v>
      </c>
      <c r="D13" s="326">
        <v>30</v>
      </c>
      <c r="E13" s="331"/>
      <c r="F13" s="332"/>
      <c r="G13" s="332"/>
      <c r="H13" s="332"/>
      <c r="I13" s="332"/>
      <c r="J13" s="332"/>
      <c r="K13" s="332"/>
      <c r="L13" s="332"/>
      <c r="M13" s="332"/>
      <c r="N13" s="332"/>
      <c r="O13" s="332"/>
      <c r="P13" s="332"/>
      <c r="Q13" s="332"/>
      <c r="R13" s="332"/>
      <c r="S13" s="332"/>
      <c r="T13" s="332"/>
      <c r="U13" s="332"/>
      <c r="V13" s="332"/>
      <c r="W13" s="332"/>
      <c r="X13" s="332"/>
      <c r="Y13" s="332"/>
      <c r="Z13" s="332"/>
      <c r="AA13" s="332"/>
      <c r="AB13" s="332"/>
      <c r="AC13" s="332"/>
      <c r="AD13" s="332"/>
      <c r="AE13" s="332"/>
      <c r="AF13" s="332"/>
      <c r="AG13" s="332"/>
      <c r="AH13" s="332"/>
      <c r="AI13" s="332"/>
      <c r="AJ13" s="332"/>
      <c r="AK13" s="332"/>
      <c r="AL13" s="332"/>
      <c r="AM13" s="332"/>
      <c r="AN13" s="332"/>
      <c r="AO13" s="332"/>
      <c r="AP13" s="332"/>
      <c r="AQ13" s="332"/>
      <c r="AR13" s="332"/>
      <c r="AS13" s="332"/>
      <c r="AT13" s="332"/>
      <c r="AU13" s="332"/>
      <c r="AV13" s="332"/>
      <c r="AW13" s="332"/>
      <c r="AX13" s="332"/>
      <c r="AY13" s="332"/>
      <c r="AZ13" s="333"/>
      <c r="BB13" s="118">
        <f t="shared" si="0"/>
        <v>0</v>
      </c>
      <c r="BC13" s="118">
        <f t="shared" si="1"/>
        <v>0</v>
      </c>
      <c r="BD13" s="118">
        <f t="shared" si="2"/>
        <v>0</v>
      </c>
      <c r="BE13" s="118">
        <f t="shared" si="3"/>
        <v>0</v>
      </c>
    </row>
    <row r="14" spans="1:57" x14ac:dyDescent="0.25">
      <c r="A14" s="317" t="s">
        <v>477</v>
      </c>
      <c r="B14" s="320" t="s">
        <v>681</v>
      </c>
      <c r="C14" s="323">
        <v>0.22</v>
      </c>
      <c r="D14" s="326">
        <v>30</v>
      </c>
      <c r="E14" s="331">
        <v>1500</v>
      </c>
      <c r="F14" s="332">
        <v>1500</v>
      </c>
      <c r="G14" s="332">
        <v>1500</v>
      </c>
      <c r="H14" s="332">
        <v>1500</v>
      </c>
      <c r="I14" s="332">
        <v>1500</v>
      </c>
      <c r="J14" s="332">
        <v>1500</v>
      </c>
      <c r="K14" s="332">
        <v>1500</v>
      </c>
      <c r="L14" s="332">
        <v>1500</v>
      </c>
      <c r="M14" s="332">
        <v>1500</v>
      </c>
      <c r="N14" s="332">
        <v>1500</v>
      </c>
      <c r="O14" s="332">
        <v>1500</v>
      </c>
      <c r="P14" s="332">
        <v>1500</v>
      </c>
      <c r="Q14" s="332">
        <v>1500</v>
      </c>
      <c r="R14" s="332">
        <v>1500</v>
      </c>
      <c r="S14" s="332">
        <v>1500</v>
      </c>
      <c r="T14" s="332">
        <v>1500</v>
      </c>
      <c r="U14" s="332">
        <v>1500</v>
      </c>
      <c r="V14" s="332">
        <v>1500</v>
      </c>
      <c r="W14" s="332">
        <v>1500</v>
      </c>
      <c r="X14" s="332">
        <v>1500</v>
      </c>
      <c r="Y14" s="332">
        <v>1500</v>
      </c>
      <c r="Z14" s="332">
        <v>1500</v>
      </c>
      <c r="AA14" s="332">
        <v>1500</v>
      </c>
      <c r="AB14" s="332">
        <v>1500</v>
      </c>
      <c r="AC14" s="332">
        <v>1500</v>
      </c>
      <c r="AD14" s="332">
        <v>1500</v>
      </c>
      <c r="AE14" s="332">
        <v>1500</v>
      </c>
      <c r="AF14" s="332">
        <v>1500</v>
      </c>
      <c r="AG14" s="332">
        <v>1500</v>
      </c>
      <c r="AH14" s="332">
        <v>1500</v>
      </c>
      <c r="AI14" s="332">
        <v>1500</v>
      </c>
      <c r="AJ14" s="332">
        <v>1500</v>
      </c>
      <c r="AK14" s="332">
        <v>1500</v>
      </c>
      <c r="AL14" s="332">
        <v>1500</v>
      </c>
      <c r="AM14" s="332">
        <v>1500</v>
      </c>
      <c r="AN14" s="332">
        <v>1500</v>
      </c>
      <c r="AO14" s="332">
        <v>1500</v>
      </c>
      <c r="AP14" s="332">
        <v>1500</v>
      </c>
      <c r="AQ14" s="332">
        <v>1500</v>
      </c>
      <c r="AR14" s="332">
        <v>1500</v>
      </c>
      <c r="AS14" s="332">
        <v>1500</v>
      </c>
      <c r="AT14" s="332">
        <v>1500</v>
      </c>
      <c r="AU14" s="332">
        <v>1500</v>
      </c>
      <c r="AV14" s="332">
        <v>1500</v>
      </c>
      <c r="AW14" s="332">
        <v>1500</v>
      </c>
      <c r="AX14" s="332">
        <v>1500</v>
      </c>
      <c r="AY14" s="332">
        <v>1500</v>
      </c>
      <c r="AZ14" s="333">
        <v>1500</v>
      </c>
      <c r="BB14" s="118">
        <f t="shared" si="0"/>
        <v>18000</v>
      </c>
      <c r="BC14" s="118">
        <f t="shared" si="1"/>
        <v>18000</v>
      </c>
      <c r="BD14" s="118">
        <f t="shared" si="2"/>
        <v>18000</v>
      </c>
      <c r="BE14" s="118">
        <f t="shared" si="3"/>
        <v>18000</v>
      </c>
    </row>
    <row r="15" spans="1:57" x14ac:dyDescent="0.25">
      <c r="A15" s="317" t="s">
        <v>478</v>
      </c>
      <c r="B15" s="320" t="s">
        <v>676</v>
      </c>
      <c r="C15" s="323">
        <v>0.22</v>
      </c>
      <c r="D15" s="326">
        <v>30</v>
      </c>
      <c r="E15" s="331"/>
      <c r="F15" s="332"/>
      <c r="G15" s="332"/>
      <c r="H15" s="332"/>
      <c r="I15" s="332"/>
      <c r="J15" s="332"/>
      <c r="K15" s="332"/>
      <c r="L15" s="332"/>
      <c r="M15" s="332"/>
      <c r="N15" s="332"/>
      <c r="O15" s="332"/>
      <c r="P15" s="332"/>
      <c r="Q15" s="332"/>
      <c r="R15" s="332"/>
      <c r="S15" s="332"/>
      <c r="T15" s="332"/>
      <c r="U15" s="332"/>
      <c r="V15" s="332"/>
      <c r="W15" s="332"/>
      <c r="X15" s="332"/>
      <c r="Y15" s="332"/>
      <c r="Z15" s="332"/>
      <c r="AA15" s="332"/>
      <c r="AB15" s="332"/>
      <c r="AC15" s="332"/>
      <c r="AD15" s="332"/>
      <c r="AE15" s="332"/>
      <c r="AF15" s="332"/>
      <c r="AG15" s="332"/>
      <c r="AH15" s="332"/>
      <c r="AI15" s="332"/>
      <c r="AJ15" s="332"/>
      <c r="AK15" s="332"/>
      <c r="AL15" s="332"/>
      <c r="AM15" s="332"/>
      <c r="AN15" s="332"/>
      <c r="AO15" s="332"/>
      <c r="AP15" s="332"/>
      <c r="AQ15" s="332"/>
      <c r="AR15" s="332"/>
      <c r="AS15" s="332"/>
      <c r="AT15" s="332"/>
      <c r="AU15" s="332"/>
      <c r="AV15" s="332"/>
      <c r="AW15" s="332"/>
      <c r="AX15" s="332"/>
      <c r="AY15" s="332"/>
      <c r="AZ15" s="333"/>
      <c r="BB15" s="118">
        <f t="shared" si="0"/>
        <v>0</v>
      </c>
      <c r="BC15" s="118">
        <f t="shared" si="1"/>
        <v>0</v>
      </c>
      <c r="BD15" s="118">
        <f t="shared" si="2"/>
        <v>0</v>
      </c>
      <c r="BE15" s="118">
        <f t="shared" si="3"/>
        <v>0</v>
      </c>
    </row>
    <row r="16" spans="1:57" x14ac:dyDescent="0.25">
      <c r="A16" s="317" t="s">
        <v>479</v>
      </c>
      <c r="B16" s="320" t="s">
        <v>677</v>
      </c>
      <c r="C16" s="323">
        <v>0.22</v>
      </c>
      <c r="D16" s="326">
        <v>30</v>
      </c>
      <c r="E16" s="331">
        <v>300</v>
      </c>
      <c r="F16" s="332">
        <v>300</v>
      </c>
      <c r="G16" s="332">
        <v>300</v>
      </c>
      <c r="H16" s="332">
        <v>300</v>
      </c>
      <c r="I16" s="332">
        <v>300</v>
      </c>
      <c r="J16" s="332">
        <v>300</v>
      </c>
      <c r="K16" s="332">
        <v>300</v>
      </c>
      <c r="L16" s="332">
        <v>300</v>
      </c>
      <c r="M16" s="332">
        <v>300</v>
      </c>
      <c r="N16" s="332">
        <v>300</v>
      </c>
      <c r="O16" s="332">
        <v>300</v>
      </c>
      <c r="P16" s="332">
        <v>300</v>
      </c>
      <c r="Q16" s="332">
        <v>300</v>
      </c>
      <c r="R16" s="332">
        <v>300</v>
      </c>
      <c r="S16" s="332">
        <v>300</v>
      </c>
      <c r="T16" s="332">
        <v>300</v>
      </c>
      <c r="U16" s="332">
        <v>300</v>
      </c>
      <c r="V16" s="332">
        <v>300</v>
      </c>
      <c r="W16" s="332">
        <v>300</v>
      </c>
      <c r="X16" s="332">
        <v>300</v>
      </c>
      <c r="Y16" s="332">
        <v>300</v>
      </c>
      <c r="Z16" s="332">
        <v>300</v>
      </c>
      <c r="AA16" s="332">
        <v>300</v>
      </c>
      <c r="AB16" s="332">
        <v>300</v>
      </c>
      <c r="AC16" s="332">
        <v>300</v>
      </c>
      <c r="AD16" s="332">
        <v>300</v>
      </c>
      <c r="AE16" s="332">
        <v>300</v>
      </c>
      <c r="AF16" s="332">
        <v>300</v>
      </c>
      <c r="AG16" s="332">
        <v>300</v>
      </c>
      <c r="AH16" s="332">
        <v>300</v>
      </c>
      <c r="AI16" s="332">
        <v>300</v>
      </c>
      <c r="AJ16" s="332">
        <v>300</v>
      </c>
      <c r="AK16" s="332">
        <v>300</v>
      </c>
      <c r="AL16" s="332">
        <v>300</v>
      </c>
      <c r="AM16" s="332">
        <v>300</v>
      </c>
      <c r="AN16" s="332">
        <v>300</v>
      </c>
      <c r="AO16" s="332">
        <v>300</v>
      </c>
      <c r="AP16" s="332">
        <v>300</v>
      </c>
      <c r="AQ16" s="332">
        <v>300</v>
      </c>
      <c r="AR16" s="332">
        <v>300</v>
      </c>
      <c r="AS16" s="332">
        <v>300</v>
      </c>
      <c r="AT16" s="332">
        <v>300</v>
      </c>
      <c r="AU16" s="332">
        <v>300</v>
      </c>
      <c r="AV16" s="332">
        <v>300</v>
      </c>
      <c r="AW16" s="332">
        <v>300</v>
      </c>
      <c r="AX16" s="332">
        <v>300</v>
      </c>
      <c r="AY16" s="332">
        <v>300</v>
      </c>
      <c r="AZ16" s="333">
        <v>300</v>
      </c>
      <c r="BB16" s="118">
        <f t="shared" si="0"/>
        <v>3600</v>
      </c>
      <c r="BC16" s="118">
        <f t="shared" si="1"/>
        <v>3600</v>
      </c>
      <c r="BD16" s="118">
        <f t="shared" si="2"/>
        <v>3600</v>
      </c>
      <c r="BE16" s="118">
        <f t="shared" si="3"/>
        <v>3600</v>
      </c>
    </row>
    <row r="17" spans="1:57" x14ac:dyDescent="0.25">
      <c r="A17" s="317" t="s">
        <v>480</v>
      </c>
      <c r="B17" s="320" t="s">
        <v>678</v>
      </c>
      <c r="C17" s="323">
        <v>0.22</v>
      </c>
      <c r="D17" s="326">
        <v>30</v>
      </c>
      <c r="E17" s="331"/>
      <c r="F17" s="332"/>
      <c r="G17" s="332"/>
      <c r="H17" s="332"/>
      <c r="I17" s="332"/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332"/>
      <c r="X17" s="332"/>
      <c r="Y17" s="332"/>
      <c r="Z17" s="332"/>
      <c r="AA17" s="332"/>
      <c r="AB17" s="332"/>
      <c r="AC17" s="332"/>
      <c r="AD17" s="332"/>
      <c r="AE17" s="332"/>
      <c r="AF17" s="332"/>
      <c r="AG17" s="332"/>
      <c r="AH17" s="332"/>
      <c r="AI17" s="332"/>
      <c r="AJ17" s="332"/>
      <c r="AK17" s="332"/>
      <c r="AL17" s="332"/>
      <c r="AM17" s="332"/>
      <c r="AN17" s="332"/>
      <c r="AO17" s="332"/>
      <c r="AP17" s="332"/>
      <c r="AQ17" s="332"/>
      <c r="AR17" s="332"/>
      <c r="AS17" s="332"/>
      <c r="AT17" s="332"/>
      <c r="AU17" s="332"/>
      <c r="AV17" s="332"/>
      <c r="AW17" s="332"/>
      <c r="AX17" s="332"/>
      <c r="AY17" s="332"/>
      <c r="AZ17" s="333"/>
      <c r="BB17" s="118">
        <f t="shared" si="0"/>
        <v>0</v>
      </c>
      <c r="BC17" s="118">
        <f t="shared" si="1"/>
        <v>0</v>
      </c>
      <c r="BD17" s="118">
        <f t="shared" si="2"/>
        <v>0</v>
      </c>
      <c r="BE17" s="118">
        <f t="shared" si="3"/>
        <v>0</v>
      </c>
    </row>
    <row r="18" spans="1:57" x14ac:dyDescent="0.25">
      <c r="A18" s="317" t="s">
        <v>481</v>
      </c>
      <c r="B18" s="320" t="s">
        <v>679</v>
      </c>
      <c r="C18" s="323">
        <v>0.22</v>
      </c>
      <c r="D18" s="326">
        <v>30</v>
      </c>
      <c r="E18" s="331">
        <v>300</v>
      </c>
      <c r="F18" s="332">
        <v>300</v>
      </c>
      <c r="G18" s="332">
        <v>300</v>
      </c>
      <c r="H18" s="332">
        <v>300</v>
      </c>
      <c r="I18" s="332">
        <v>300</v>
      </c>
      <c r="J18" s="332">
        <v>300</v>
      </c>
      <c r="K18" s="332">
        <v>300</v>
      </c>
      <c r="L18" s="332">
        <v>300</v>
      </c>
      <c r="M18" s="332">
        <v>300</v>
      </c>
      <c r="N18" s="332">
        <v>300</v>
      </c>
      <c r="O18" s="332">
        <v>300</v>
      </c>
      <c r="P18" s="332">
        <v>300</v>
      </c>
      <c r="Q18" s="332">
        <v>300</v>
      </c>
      <c r="R18" s="332">
        <v>300</v>
      </c>
      <c r="S18" s="332">
        <v>300</v>
      </c>
      <c r="T18" s="332">
        <v>300</v>
      </c>
      <c r="U18" s="332">
        <v>300</v>
      </c>
      <c r="V18" s="332">
        <v>300</v>
      </c>
      <c r="W18" s="332">
        <v>300</v>
      </c>
      <c r="X18" s="332">
        <v>300</v>
      </c>
      <c r="Y18" s="332">
        <v>300</v>
      </c>
      <c r="Z18" s="332">
        <v>300</v>
      </c>
      <c r="AA18" s="332">
        <v>300</v>
      </c>
      <c r="AB18" s="332">
        <v>300</v>
      </c>
      <c r="AC18" s="332">
        <v>300</v>
      </c>
      <c r="AD18" s="332">
        <v>300</v>
      </c>
      <c r="AE18" s="332">
        <v>300</v>
      </c>
      <c r="AF18" s="332">
        <v>300</v>
      </c>
      <c r="AG18" s="332">
        <v>300</v>
      </c>
      <c r="AH18" s="332">
        <v>300</v>
      </c>
      <c r="AI18" s="332">
        <v>300</v>
      </c>
      <c r="AJ18" s="332">
        <v>300</v>
      </c>
      <c r="AK18" s="332">
        <v>300</v>
      </c>
      <c r="AL18" s="332">
        <v>300</v>
      </c>
      <c r="AM18" s="332">
        <v>300</v>
      </c>
      <c r="AN18" s="332">
        <v>300</v>
      </c>
      <c r="AO18" s="332">
        <v>300</v>
      </c>
      <c r="AP18" s="332">
        <v>300</v>
      </c>
      <c r="AQ18" s="332">
        <v>300</v>
      </c>
      <c r="AR18" s="332">
        <v>300</v>
      </c>
      <c r="AS18" s="332">
        <v>300</v>
      </c>
      <c r="AT18" s="332">
        <v>300</v>
      </c>
      <c r="AU18" s="332">
        <v>300</v>
      </c>
      <c r="AV18" s="332">
        <v>300</v>
      </c>
      <c r="AW18" s="332">
        <v>300</v>
      </c>
      <c r="AX18" s="332">
        <v>300</v>
      </c>
      <c r="AY18" s="332">
        <v>300</v>
      </c>
      <c r="AZ18" s="333">
        <v>300</v>
      </c>
      <c r="BB18" s="118">
        <f t="shared" si="0"/>
        <v>3600</v>
      </c>
      <c r="BC18" s="118">
        <f t="shared" si="1"/>
        <v>3600</v>
      </c>
      <c r="BD18" s="118">
        <f t="shared" si="2"/>
        <v>3600</v>
      </c>
      <c r="BE18" s="118">
        <f t="shared" si="3"/>
        <v>3600</v>
      </c>
    </row>
    <row r="19" spans="1:57" x14ac:dyDescent="0.25">
      <c r="A19" s="317" t="s">
        <v>482</v>
      </c>
      <c r="B19" s="320" t="s">
        <v>680</v>
      </c>
      <c r="C19" s="323">
        <v>0.22</v>
      </c>
      <c r="D19" s="326">
        <v>30</v>
      </c>
      <c r="E19" s="331"/>
      <c r="F19" s="332"/>
      <c r="G19" s="332"/>
      <c r="H19" s="332"/>
      <c r="I19" s="332"/>
      <c r="J19" s="332"/>
      <c r="K19" s="332"/>
      <c r="L19" s="332"/>
      <c r="M19" s="332"/>
      <c r="N19" s="332"/>
      <c r="O19" s="332"/>
      <c r="P19" s="332"/>
      <c r="Q19" s="332"/>
      <c r="R19" s="332"/>
      <c r="S19" s="332"/>
      <c r="T19" s="332"/>
      <c r="U19" s="332"/>
      <c r="V19" s="332"/>
      <c r="W19" s="332"/>
      <c r="X19" s="332"/>
      <c r="Y19" s="332"/>
      <c r="Z19" s="332"/>
      <c r="AA19" s="332"/>
      <c r="AB19" s="332"/>
      <c r="AC19" s="332"/>
      <c r="AD19" s="332"/>
      <c r="AE19" s="332"/>
      <c r="AF19" s="332"/>
      <c r="AG19" s="332"/>
      <c r="AH19" s="332"/>
      <c r="AI19" s="332"/>
      <c r="AJ19" s="332"/>
      <c r="AK19" s="332"/>
      <c r="AL19" s="332"/>
      <c r="AM19" s="332"/>
      <c r="AN19" s="332"/>
      <c r="AO19" s="332"/>
      <c r="AP19" s="332"/>
      <c r="AQ19" s="332"/>
      <c r="AR19" s="332"/>
      <c r="AS19" s="332"/>
      <c r="AT19" s="332"/>
      <c r="AU19" s="332"/>
      <c r="AV19" s="332"/>
      <c r="AW19" s="332"/>
      <c r="AX19" s="332"/>
      <c r="AY19" s="332"/>
      <c r="AZ19" s="333"/>
      <c r="BB19" s="118">
        <f t="shared" si="0"/>
        <v>0</v>
      </c>
      <c r="BC19" s="118">
        <f t="shared" si="1"/>
        <v>0</v>
      </c>
      <c r="BD19" s="118">
        <f t="shared" si="2"/>
        <v>0</v>
      </c>
      <c r="BE19" s="118">
        <f t="shared" si="3"/>
        <v>0</v>
      </c>
    </row>
    <row r="20" spans="1:57" x14ac:dyDescent="0.25">
      <c r="A20" s="317" t="s">
        <v>483</v>
      </c>
      <c r="B20" s="320" t="s">
        <v>682</v>
      </c>
      <c r="C20" s="323">
        <v>0.22</v>
      </c>
      <c r="D20" s="326">
        <v>30</v>
      </c>
      <c r="E20" s="331">
        <v>200</v>
      </c>
      <c r="F20" s="332">
        <v>200</v>
      </c>
      <c r="G20" s="332">
        <v>200</v>
      </c>
      <c r="H20" s="332">
        <v>200</v>
      </c>
      <c r="I20" s="332">
        <v>200</v>
      </c>
      <c r="J20" s="332">
        <v>200</v>
      </c>
      <c r="K20" s="332">
        <v>200</v>
      </c>
      <c r="L20" s="332">
        <v>200</v>
      </c>
      <c r="M20" s="332">
        <v>200</v>
      </c>
      <c r="N20" s="332">
        <v>200</v>
      </c>
      <c r="O20" s="332">
        <v>200</v>
      </c>
      <c r="P20" s="332">
        <v>200</v>
      </c>
      <c r="Q20" s="332">
        <v>200</v>
      </c>
      <c r="R20" s="332">
        <v>200</v>
      </c>
      <c r="S20" s="332">
        <v>200</v>
      </c>
      <c r="T20" s="332">
        <v>200</v>
      </c>
      <c r="U20" s="332">
        <v>200</v>
      </c>
      <c r="V20" s="332">
        <v>200</v>
      </c>
      <c r="W20" s="332">
        <v>200</v>
      </c>
      <c r="X20" s="332">
        <v>200</v>
      </c>
      <c r="Y20" s="332">
        <v>200</v>
      </c>
      <c r="Z20" s="332">
        <v>200</v>
      </c>
      <c r="AA20" s="332">
        <v>200</v>
      </c>
      <c r="AB20" s="332">
        <v>200</v>
      </c>
      <c r="AC20" s="332">
        <v>200</v>
      </c>
      <c r="AD20" s="332">
        <v>200</v>
      </c>
      <c r="AE20" s="332">
        <v>200</v>
      </c>
      <c r="AF20" s="332">
        <v>200</v>
      </c>
      <c r="AG20" s="332">
        <v>200</v>
      </c>
      <c r="AH20" s="332">
        <v>200</v>
      </c>
      <c r="AI20" s="332">
        <v>200</v>
      </c>
      <c r="AJ20" s="332">
        <v>200</v>
      </c>
      <c r="AK20" s="332">
        <v>200</v>
      </c>
      <c r="AL20" s="332">
        <v>200</v>
      </c>
      <c r="AM20" s="332">
        <v>200</v>
      </c>
      <c r="AN20" s="332">
        <v>200</v>
      </c>
      <c r="AO20" s="332">
        <v>200</v>
      </c>
      <c r="AP20" s="332">
        <v>200</v>
      </c>
      <c r="AQ20" s="332">
        <v>200</v>
      </c>
      <c r="AR20" s="332">
        <v>200</v>
      </c>
      <c r="AS20" s="332">
        <v>200</v>
      </c>
      <c r="AT20" s="332">
        <v>200</v>
      </c>
      <c r="AU20" s="332">
        <v>200</v>
      </c>
      <c r="AV20" s="332">
        <v>200</v>
      </c>
      <c r="AW20" s="332">
        <v>200</v>
      </c>
      <c r="AX20" s="332">
        <v>200</v>
      </c>
      <c r="AY20" s="332">
        <v>200</v>
      </c>
      <c r="AZ20" s="333">
        <v>200</v>
      </c>
      <c r="BB20" s="118">
        <f t="shared" si="0"/>
        <v>2400</v>
      </c>
      <c r="BC20" s="118">
        <f t="shared" si="1"/>
        <v>2400</v>
      </c>
      <c r="BD20" s="118">
        <f t="shared" si="2"/>
        <v>2400</v>
      </c>
      <c r="BE20" s="118">
        <f t="shared" si="3"/>
        <v>2400</v>
      </c>
    </row>
    <row r="21" spans="1:57" x14ac:dyDescent="0.25">
      <c r="A21" s="317" t="s">
        <v>484</v>
      </c>
      <c r="B21" s="320" t="s">
        <v>683</v>
      </c>
      <c r="C21" s="323">
        <v>0</v>
      </c>
      <c r="D21" s="326">
        <v>30</v>
      </c>
      <c r="E21" s="331"/>
      <c r="F21" s="332"/>
      <c r="G21" s="332"/>
      <c r="H21" s="332"/>
      <c r="I21" s="332"/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332"/>
      <c r="X21" s="332"/>
      <c r="Y21" s="332"/>
      <c r="Z21" s="332"/>
      <c r="AA21" s="332"/>
      <c r="AB21" s="332"/>
      <c r="AC21" s="332"/>
      <c r="AD21" s="332"/>
      <c r="AE21" s="332"/>
      <c r="AF21" s="332"/>
      <c r="AG21" s="332"/>
      <c r="AH21" s="332"/>
      <c r="AI21" s="332"/>
      <c r="AJ21" s="332"/>
      <c r="AK21" s="332"/>
      <c r="AL21" s="332"/>
      <c r="AM21" s="332"/>
      <c r="AN21" s="332"/>
      <c r="AO21" s="332"/>
      <c r="AP21" s="332"/>
      <c r="AQ21" s="332"/>
      <c r="AR21" s="332"/>
      <c r="AS21" s="332"/>
      <c r="AT21" s="332"/>
      <c r="AU21" s="332"/>
      <c r="AV21" s="332"/>
      <c r="AW21" s="332"/>
      <c r="AX21" s="332"/>
      <c r="AY21" s="332"/>
      <c r="AZ21" s="333"/>
      <c r="BB21" s="118">
        <f t="shared" si="0"/>
        <v>0</v>
      </c>
      <c r="BC21" s="118">
        <f t="shared" si="1"/>
        <v>0</v>
      </c>
      <c r="BD21" s="118">
        <f t="shared" si="2"/>
        <v>0</v>
      </c>
      <c r="BE21" s="118">
        <f t="shared" si="3"/>
        <v>0</v>
      </c>
    </row>
    <row r="22" spans="1:57" x14ac:dyDescent="0.25">
      <c r="A22" s="317" t="s">
        <v>486</v>
      </c>
      <c r="B22" s="320" t="s">
        <v>684</v>
      </c>
      <c r="C22" s="323">
        <v>0.22</v>
      </c>
      <c r="D22" s="326">
        <v>30</v>
      </c>
      <c r="E22" s="331">
        <v>100</v>
      </c>
      <c r="F22" s="332">
        <v>100</v>
      </c>
      <c r="G22" s="332">
        <v>100</v>
      </c>
      <c r="H22" s="332">
        <v>100</v>
      </c>
      <c r="I22" s="332">
        <v>100</v>
      </c>
      <c r="J22" s="332">
        <v>100</v>
      </c>
      <c r="K22" s="332">
        <v>100</v>
      </c>
      <c r="L22" s="332">
        <v>100</v>
      </c>
      <c r="M22" s="332">
        <v>100</v>
      </c>
      <c r="N22" s="332">
        <v>100</v>
      </c>
      <c r="O22" s="332">
        <v>100</v>
      </c>
      <c r="P22" s="332">
        <v>100</v>
      </c>
      <c r="Q22" s="332">
        <v>100</v>
      </c>
      <c r="R22" s="332">
        <v>100</v>
      </c>
      <c r="S22" s="332">
        <v>100</v>
      </c>
      <c r="T22" s="332">
        <v>100</v>
      </c>
      <c r="U22" s="332">
        <v>100</v>
      </c>
      <c r="V22" s="332">
        <v>100</v>
      </c>
      <c r="W22" s="332">
        <v>100</v>
      </c>
      <c r="X22" s="332">
        <v>100</v>
      </c>
      <c r="Y22" s="332">
        <v>100</v>
      </c>
      <c r="Z22" s="332">
        <v>100</v>
      </c>
      <c r="AA22" s="332">
        <v>100</v>
      </c>
      <c r="AB22" s="332">
        <v>100</v>
      </c>
      <c r="AC22" s="332">
        <v>100</v>
      </c>
      <c r="AD22" s="332">
        <v>100</v>
      </c>
      <c r="AE22" s="332">
        <v>100</v>
      </c>
      <c r="AF22" s="332">
        <v>100</v>
      </c>
      <c r="AG22" s="332">
        <v>100</v>
      </c>
      <c r="AH22" s="332">
        <v>100</v>
      </c>
      <c r="AI22" s="332">
        <v>100</v>
      </c>
      <c r="AJ22" s="332">
        <v>100</v>
      </c>
      <c r="AK22" s="332">
        <v>100</v>
      </c>
      <c r="AL22" s="332">
        <v>100</v>
      </c>
      <c r="AM22" s="332">
        <v>100</v>
      </c>
      <c r="AN22" s="332">
        <v>100</v>
      </c>
      <c r="AO22" s="332">
        <v>100</v>
      </c>
      <c r="AP22" s="332">
        <v>100</v>
      </c>
      <c r="AQ22" s="332">
        <v>100</v>
      </c>
      <c r="AR22" s="332">
        <v>100</v>
      </c>
      <c r="AS22" s="332">
        <v>100</v>
      </c>
      <c r="AT22" s="332">
        <v>100</v>
      </c>
      <c r="AU22" s="332">
        <v>100</v>
      </c>
      <c r="AV22" s="332">
        <v>100</v>
      </c>
      <c r="AW22" s="332">
        <v>100</v>
      </c>
      <c r="AX22" s="332">
        <v>100</v>
      </c>
      <c r="AY22" s="332">
        <v>100</v>
      </c>
      <c r="AZ22" s="333">
        <v>100</v>
      </c>
      <c r="BB22" s="118">
        <f t="shared" si="0"/>
        <v>1200</v>
      </c>
      <c r="BC22" s="118">
        <f t="shared" si="1"/>
        <v>1200</v>
      </c>
      <c r="BD22" s="118">
        <f t="shared" si="2"/>
        <v>1200</v>
      </c>
      <c r="BE22" s="118">
        <f t="shared" si="3"/>
        <v>1200</v>
      </c>
    </row>
    <row r="23" spans="1:57" ht="15.75" thickBot="1" x14ac:dyDescent="0.3">
      <c r="A23" s="318" t="s">
        <v>485</v>
      </c>
      <c r="B23" s="321" t="s">
        <v>685</v>
      </c>
      <c r="C23" s="324">
        <v>0.22</v>
      </c>
      <c r="D23" s="327">
        <v>30</v>
      </c>
      <c r="E23" s="334">
        <v>100</v>
      </c>
      <c r="F23" s="335">
        <v>100</v>
      </c>
      <c r="G23" s="335">
        <v>100</v>
      </c>
      <c r="H23" s="335">
        <v>100</v>
      </c>
      <c r="I23" s="335">
        <v>100</v>
      </c>
      <c r="J23" s="335">
        <v>100</v>
      </c>
      <c r="K23" s="335">
        <v>100</v>
      </c>
      <c r="L23" s="335">
        <v>100</v>
      </c>
      <c r="M23" s="335">
        <v>100</v>
      </c>
      <c r="N23" s="335">
        <v>100</v>
      </c>
      <c r="O23" s="335">
        <v>100</v>
      </c>
      <c r="P23" s="335">
        <v>100</v>
      </c>
      <c r="Q23" s="335">
        <v>100</v>
      </c>
      <c r="R23" s="335">
        <v>100</v>
      </c>
      <c r="S23" s="335">
        <v>100</v>
      </c>
      <c r="T23" s="335">
        <v>100</v>
      </c>
      <c r="U23" s="335">
        <v>100</v>
      </c>
      <c r="V23" s="335">
        <v>100</v>
      </c>
      <c r="W23" s="335">
        <v>100</v>
      </c>
      <c r="X23" s="335">
        <v>100</v>
      </c>
      <c r="Y23" s="335">
        <v>100</v>
      </c>
      <c r="Z23" s="335">
        <v>100</v>
      </c>
      <c r="AA23" s="335">
        <v>100</v>
      </c>
      <c r="AB23" s="335">
        <v>100</v>
      </c>
      <c r="AC23" s="335">
        <v>100</v>
      </c>
      <c r="AD23" s="335">
        <v>100</v>
      </c>
      <c r="AE23" s="335">
        <v>100</v>
      </c>
      <c r="AF23" s="335">
        <v>100</v>
      </c>
      <c r="AG23" s="335">
        <v>100</v>
      </c>
      <c r="AH23" s="335">
        <v>100</v>
      </c>
      <c r="AI23" s="335">
        <v>100</v>
      </c>
      <c r="AJ23" s="335">
        <v>100</v>
      </c>
      <c r="AK23" s="335">
        <v>100</v>
      </c>
      <c r="AL23" s="335">
        <v>100</v>
      </c>
      <c r="AM23" s="335">
        <v>100</v>
      </c>
      <c r="AN23" s="335">
        <v>100</v>
      </c>
      <c r="AO23" s="335">
        <v>100</v>
      </c>
      <c r="AP23" s="335">
        <v>100</v>
      </c>
      <c r="AQ23" s="335">
        <v>100</v>
      </c>
      <c r="AR23" s="335">
        <v>100</v>
      </c>
      <c r="AS23" s="335">
        <v>100</v>
      </c>
      <c r="AT23" s="335">
        <v>100</v>
      </c>
      <c r="AU23" s="335">
        <v>100</v>
      </c>
      <c r="AV23" s="335">
        <v>100</v>
      </c>
      <c r="AW23" s="335">
        <v>100</v>
      </c>
      <c r="AX23" s="335">
        <v>100</v>
      </c>
      <c r="AY23" s="335">
        <v>100</v>
      </c>
      <c r="AZ23" s="336">
        <v>100</v>
      </c>
      <c r="BB23" s="118">
        <f t="shared" si="0"/>
        <v>1200</v>
      </c>
      <c r="BC23" s="118">
        <f t="shared" si="1"/>
        <v>1200</v>
      </c>
      <c r="BD23" s="118">
        <f t="shared" si="2"/>
        <v>1200</v>
      </c>
      <c r="BE23" s="118">
        <f t="shared" si="3"/>
        <v>1200</v>
      </c>
    </row>
    <row r="24" spans="1:57" ht="15.75" thickTop="1" x14ac:dyDescent="0.25">
      <c r="A24" s="73" t="s">
        <v>468</v>
      </c>
      <c r="B24" s="73"/>
      <c r="C24" s="114"/>
      <c r="D24" s="114"/>
      <c r="E24" s="114">
        <f>SUM(E5:E23)</f>
        <v>3200</v>
      </c>
      <c r="F24" s="114">
        <f t="shared" ref="F24:AN24" si="4">SUM(F5:F23)</f>
        <v>3200</v>
      </c>
      <c r="G24" s="114">
        <f t="shared" si="4"/>
        <v>3200</v>
      </c>
      <c r="H24" s="114">
        <f t="shared" si="4"/>
        <v>3200</v>
      </c>
      <c r="I24" s="114">
        <f t="shared" si="4"/>
        <v>3200</v>
      </c>
      <c r="J24" s="114">
        <f t="shared" si="4"/>
        <v>3200</v>
      </c>
      <c r="K24" s="114">
        <f t="shared" si="4"/>
        <v>3200</v>
      </c>
      <c r="L24" s="114">
        <f t="shared" si="4"/>
        <v>3200</v>
      </c>
      <c r="M24" s="114">
        <f t="shared" si="4"/>
        <v>3200</v>
      </c>
      <c r="N24" s="114">
        <f t="shared" si="4"/>
        <v>3200</v>
      </c>
      <c r="O24" s="114">
        <f t="shared" si="4"/>
        <v>3200</v>
      </c>
      <c r="P24" s="114">
        <f t="shared" si="4"/>
        <v>3200</v>
      </c>
      <c r="Q24" s="114">
        <f t="shared" si="4"/>
        <v>3200</v>
      </c>
      <c r="R24" s="114">
        <f t="shared" si="4"/>
        <v>3200</v>
      </c>
      <c r="S24" s="114">
        <f t="shared" si="4"/>
        <v>3200</v>
      </c>
      <c r="T24" s="114">
        <f t="shared" si="4"/>
        <v>3200</v>
      </c>
      <c r="U24" s="114">
        <f t="shared" si="4"/>
        <v>3200</v>
      </c>
      <c r="V24" s="114">
        <f t="shared" si="4"/>
        <v>3200</v>
      </c>
      <c r="W24" s="114">
        <f t="shared" si="4"/>
        <v>3200</v>
      </c>
      <c r="X24" s="114">
        <f t="shared" si="4"/>
        <v>3200</v>
      </c>
      <c r="Y24" s="114">
        <f t="shared" si="4"/>
        <v>3200</v>
      </c>
      <c r="Z24" s="114">
        <f t="shared" si="4"/>
        <v>3200</v>
      </c>
      <c r="AA24" s="114">
        <f t="shared" si="4"/>
        <v>3200</v>
      </c>
      <c r="AB24" s="114">
        <f t="shared" si="4"/>
        <v>3200</v>
      </c>
      <c r="AC24" s="114">
        <f t="shared" si="4"/>
        <v>3200</v>
      </c>
      <c r="AD24" s="114">
        <f t="shared" si="4"/>
        <v>3200</v>
      </c>
      <c r="AE24" s="114">
        <f t="shared" si="4"/>
        <v>3200</v>
      </c>
      <c r="AF24" s="114">
        <f t="shared" si="4"/>
        <v>3200</v>
      </c>
      <c r="AG24" s="114">
        <f t="shared" si="4"/>
        <v>3200</v>
      </c>
      <c r="AH24" s="114">
        <f t="shared" si="4"/>
        <v>3200</v>
      </c>
      <c r="AI24" s="114">
        <f t="shared" si="4"/>
        <v>3200</v>
      </c>
      <c r="AJ24" s="114">
        <f t="shared" si="4"/>
        <v>3200</v>
      </c>
      <c r="AK24" s="114">
        <f t="shared" si="4"/>
        <v>3200</v>
      </c>
      <c r="AL24" s="114">
        <f t="shared" si="4"/>
        <v>3200</v>
      </c>
      <c r="AM24" s="114">
        <f t="shared" si="4"/>
        <v>3200</v>
      </c>
      <c r="AN24" s="114">
        <f t="shared" si="4"/>
        <v>3200</v>
      </c>
      <c r="AO24" s="114">
        <f t="shared" ref="AO24:AT24" si="5">SUM(AO5:AO23)</f>
        <v>3200</v>
      </c>
      <c r="AP24" s="114">
        <f t="shared" si="5"/>
        <v>3200</v>
      </c>
      <c r="AQ24" s="114">
        <f t="shared" si="5"/>
        <v>3200</v>
      </c>
      <c r="AR24" s="114">
        <f t="shared" si="5"/>
        <v>3200</v>
      </c>
      <c r="AS24" s="114">
        <f t="shared" si="5"/>
        <v>3200</v>
      </c>
      <c r="AT24" s="114">
        <f t="shared" si="5"/>
        <v>3200</v>
      </c>
      <c r="AU24" s="114">
        <f t="shared" ref="AU24:BE24" si="6">SUM(AU5:AU23)</f>
        <v>3200</v>
      </c>
      <c r="AV24" s="114">
        <f t="shared" si="6"/>
        <v>3200</v>
      </c>
      <c r="AW24" s="114">
        <f t="shared" si="6"/>
        <v>3200</v>
      </c>
      <c r="AX24" s="114">
        <f t="shared" si="6"/>
        <v>3200</v>
      </c>
      <c r="AY24" s="114">
        <f t="shared" si="6"/>
        <v>3200</v>
      </c>
      <c r="AZ24" s="114">
        <f t="shared" si="6"/>
        <v>3200</v>
      </c>
      <c r="BB24" s="114">
        <f t="shared" si="6"/>
        <v>38400</v>
      </c>
      <c r="BC24" s="114">
        <f t="shared" si="6"/>
        <v>38400</v>
      </c>
      <c r="BD24" s="114">
        <f t="shared" si="6"/>
        <v>38400</v>
      </c>
      <c r="BE24" s="114">
        <f t="shared" si="6"/>
        <v>38400</v>
      </c>
    </row>
    <row r="25" spans="1:57" x14ac:dyDescent="0.25">
      <c r="A25" s="67" t="s">
        <v>294</v>
      </c>
      <c r="B25" s="67"/>
      <c r="C25" s="114"/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/>
      <c r="T25" s="114"/>
      <c r="U25" s="114"/>
      <c r="V25" s="114"/>
      <c r="W25" s="114"/>
      <c r="X25" s="114"/>
      <c r="Y25" s="114"/>
      <c r="Z25" s="114"/>
      <c r="AA25" s="114"/>
      <c r="AB25" s="114"/>
      <c r="AC25" s="114"/>
      <c r="AD25" s="114"/>
      <c r="AE25" s="114"/>
      <c r="AF25" s="114"/>
      <c r="AG25" s="114"/>
      <c r="AH25" s="114"/>
      <c r="AI25" s="114"/>
      <c r="AJ25" s="114"/>
      <c r="AK25" s="114"/>
      <c r="AL25" s="114"/>
      <c r="AM25" s="114"/>
      <c r="AN25" s="114"/>
      <c r="AO25" s="114"/>
      <c r="AP25" s="114"/>
      <c r="AQ25" s="114"/>
      <c r="AR25" s="114"/>
      <c r="AS25" s="114"/>
      <c r="AT25" s="114"/>
      <c r="AU25" s="114"/>
      <c r="AV25" s="114"/>
      <c r="AW25" s="114"/>
      <c r="AX25" s="114"/>
      <c r="AY25" s="114"/>
      <c r="AZ25" s="114"/>
    </row>
    <row r="26" spans="1:57" x14ac:dyDescent="0.25">
      <c r="A26" s="67" t="str">
        <f t="shared" ref="A26:D41" si="7">+A4</f>
        <v>Costi Fissi</v>
      </c>
      <c r="B26" s="67"/>
      <c r="C26" s="115" t="str">
        <f t="shared" si="7"/>
        <v>Aliquota Iva</v>
      </c>
      <c r="D26" s="115" t="str">
        <f t="shared" si="7"/>
        <v>gg dilazione</v>
      </c>
      <c r="E26" s="22">
        <f>+SPm!B2</f>
        <v>42736</v>
      </c>
      <c r="F26" s="22">
        <f>+SPm!C2</f>
        <v>42767</v>
      </c>
      <c r="G26" s="22">
        <f>+SPm!D2</f>
        <v>42797</v>
      </c>
      <c r="H26" s="22">
        <f>+SPm!E2</f>
        <v>42828</v>
      </c>
      <c r="I26" s="22">
        <f>+SPm!F2</f>
        <v>42858</v>
      </c>
      <c r="J26" s="22">
        <f>+SPm!G2</f>
        <v>42889</v>
      </c>
      <c r="K26" s="22">
        <f>+SPm!H2</f>
        <v>42919</v>
      </c>
      <c r="L26" s="22">
        <f>+SPm!I2</f>
        <v>42950</v>
      </c>
      <c r="M26" s="22">
        <f>+SPm!J2</f>
        <v>42980</v>
      </c>
      <c r="N26" s="22">
        <f>+SPm!K2</f>
        <v>43011</v>
      </c>
      <c r="O26" s="22">
        <f>+SPm!L2</f>
        <v>43041</v>
      </c>
      <c r="P26" s="22">
        <f>+SPm!M2</f>
        <v>43072</v>
      </c>
      <c r="Q26" s="22">
        <f>+SPm!N2</f>
        <v>43102</v>
      </c>
      <c r="R26" s="22">
        <f>+SPm!O2</f>
        <v>43133</v>
      </c>
      <c r="S26" s="22">
        <f>+SPm!P2</f>
        <v>43163</v>
      </c>
      <c r="T26" s="22">
        <f>+SPm!Q2</f>
        <v>43194</v>
      </c>
      <c r="U26" s="22">
        <f>+SPm!R2</f>
        <v>43224</v>
      </c>
      <c r="V26" s="22">
        <f>+SPm!S2</f>
        <v>43255</v>
      </c>
      <c r="W26" s="22">
        <f>+SPm!T2</f>
        <v>43285</v>
      </c>
      <c r="X26" s="22">
        <f>+SPm!U2</f>
        <v>43316</v>
      </c>
      <c r="Y26" s="22">
        <f>+SPm!V2</f>
        <v>43346</v>
      </c>
      <c r="Z26" s="22">
        <f>+SPm!W2</f>
        <v>43377</v>
      </c>
      <c r="AA26" s="22">
        <f>+SPm!X2</f>
        <v>43407</v>
      </c>
      <c r="AB26" s="22">
        <f>+SPm!Y2</f>
        <v>43438</v>
      </c>
      <c r="AC26" s="22">
        <f>+SPm!Z2</f>
        <v>43468</v>
      </c>
      <c r="AD26" s="22">
        <f>+SPm!AA2</f>
        <v>43499</v>
      </c>
      <c r="AE26" s="22">
        <f>+SPm!AB2</f>
        <v>43529</v>
      </c>
      <c r="AF26" s="22">
        <f>+SPm!AC2</f>
        <v>43560</v>
      </c>
      <c r="AG26" s="22">
        <f>+SPm!AD2</f>
        <v>43590</v>
      </c>
      <c r="AH26" s="22">
        <f>+SPm!AE2</f>
        <v>43621</v>
      </c>
      <c r="AI26" s="22">
        <f>+SPm!AF2</f>
        <v>43651</v>
      </c>
      <c r="AJ26" s="22">
        <f>+SPm!AG2</f>
        <v>43682</v>
      </c>
      <c r="AK26" s="22">
        <f>+SPm!AH2</f>
        <v>43712</v>
      </c>
      <c r="AL26" s="22">
        <f>+SPm!AI2</f>
        <v>43743</v>
      </c>
      <c r="AM26" s="22">
        <f>+SPm!AJ2</f>
        <v>43773</v>
      </c>
      <c r="AN26" s="22">
        <f>+SPm!AK2</f>
        <v>43804</v>
      </c>
      <c r="AO26" s="22">
        <f>+SPm!AL2</f>
        <v>43834</v>
      </c>
      <c r="AP26" s="22">
        <f>+SPm!AM2</f>
        <v>43865</v>
      </c>
      <c r="AQ26" s="22">
        <f>+SPm!AN2</f>
        <v>43895</v>
      </c>
      <c r="AR26" s="22">
        <f>+SPm!AO2</f>
        <v>43926</v>
      </c>
      <c r="AS26" s="22">
        <f>+SPm!AP2</f>
        <v>43956</v>
      </c>
      <c r="AT26" s="22">
        <f>+SPm!AQ2</f>
        <v>43987</v>
      </c>
      <c r="AU26" s="22">
        <f>+SPm!AR2</f>
        <v>44017</v>
      </c>
      <c r="AV26" s="22">
        <f>+SPm!AS2</f>
        <v>44048</v>
      </c>
      <c r="AW26" s="22">
        <f>+SPm!AT2</f>
        <v>44078</v>
      </c>
      <c r="AX26" s="22">
        <f>+SPm!AU2</f>
        <v>44109</v>
      </c>
      <c r="AY26" s="22">
        <f>+SPm!AV2</f>
        <v>44139</v>
      </c>
      <c r="AZ26" s="22">
        <f>+SPm!AW2</f>
        <v>44170</v>
      </c>
    </row>
    <row r="27" spans="1:57" x14ac:dyDescent="0.25">
      <c r="A27" s="101" t="str">
        <f>+IF(A5=0,"",A5)</f>
        <v>a</v>
      </c>
      <c r="B27" s="101"/>
      <c r="C27" s="116">
        <f t="shared" si="7"/>
        <v>0.22</v>
      </c>
      <c r="D27" s="117">
        <f t="shared" si="7"/>
        <v>30</v>
      </c>
      <c r="E27" s="118">
        <f t="shared" ref="E27:E45" si="8">+IF($D27=0,0,(E5*(1+C5)))</f>
        <v>0</v>
      </c>
      <c r="F27" s="118">
        <f>+IF($D27=0,0,IF($D27=30,(F5*(1+C5)),(E5+F5)*(1+C5)))</f>
        <v>0</v>
      </c>
      <c r="G27" s="118">
        <f t="shared" ref="G27:G45" si="9">+IF($D27=0,0,IF($D27=30,(G5*(1+C5)),IF($D27=60,((F5+G5)*(1+C5)),(G5+F5+E5)*(1+C5))))</f>
        <v>0</v>
      </c>
      <c r="H27" s="118">
        <f t="shared" ref="H27:AN34" si="10">+IF($D27=0,0,IF($D27=30,(H5*(1+$C5)),IF($D27=60,((H5+G5)*(1+$C5)),IF($D27=90,((H5+G5+F5)*(1+$C5)),(H5+G5+F5+E5)*(1+$C5)))))</f>
        <v>0</v>
      </c>
      <c r="I27" s="118">
        <f t="shared" si="10"/>
        <v>0</v>
      </c>
      <c r="J27" s="118">
        <f t="shared" si="10"/>
        <v>0</v>
      </c>
      <c r="K27" s="118">
        <f t="shared" si="10"/>
        <v>0</v>
      </c>
      <c r="L27" s="118">
        <f t="shared" si="10"/>
        <v>0</v>
      </c>
      <c r="M27" s="118">
        <f t="shared" si="10"/>
        <v>0</v>
      </c>
      <c r="N27" s="118">
        <f t="shared" si="10"/>
        <v>0</v>
      </c>
      <c r="O27" s="118">
        <f t="shared" si="10"/>
        <v>0</v>
      </c>
      <c r="P27" s="118">
        <f t="shared" si="10"/>
        <v>0</v>
      </c>
      <c r="Q27" s="118">
        <f t="shared" si="10"/>
        <v>0</v>
      </c>
      <c r="R27" s="118">
        <f t="shared" si="10"/>
        <v>0</v>
      </c>
      <c r="S27" s="118">
        <f t="shared" si="10"/>
        <v>0</v>
      </c>
      <c r="T27" s="118">
        <f t="shared" si="10"/>
        <v>0</v>
      </c>
      <c r="U27" s="118">
        <f t="shared" si="10"/>
        <v>0</v>
      </c>
      <c r="V27" s="118">
        <f t="shared" si="10"/>
        <v>0</v>
      </c>
      <c r="W27" s="118">
        <f t="shared" si="10"/>
        <v>0</v>
      </c>
      <c r="X27" s="118">
        <f t="shared" si="10"/>
        <v>0</v>
      </c>
      <c r="Y27" s="118">
        <f t="shared" si="10"/>
        <v>0</v>
      </c>
      <c r="Z27" s="118">
        <f t="shared" si="10"/>
        <v>0</v>
      </c>
      <c r="AA27" s="118">
        <f t="shared" si="10"/>
        <v>0</v>
      </c>
      <c r="AB27" s="118">
        <f t="shared" si="10"/>
        <v>0</v>
      </c>
      <c r="AC27" s="118">
        <f t="shared" si="10"/>
        <v>0</v>
      </c>
      <c r="AD27" s="118">
        <f t="shared" si="10"/>
        <v>0</v>
      </c>
      <c r="AE27" s="118">
        <f t="shared" si="10"/>
        <v>0</v>
      </c>
      <c r="AF27" s="118">
        <f t="shared" si="10"/>
        <v>0</v>
      </c>
      <c r="AG27" s="118">
        <f t="shared" si="10"/>
        <v>0</v>
      </c>
      <c r="AH27" s="118">
        <f t="shared" si="10"/>
        <v>0</v>
      </c>
      <c r="AI27" s="118">
        <f t="shared" si="10"/>
        <v>0</v>
      </c>
      <c r="AJ27" s="118">
        <f t="shared" si="10"/>
        <v>0</v>
      </c>
      <c r="AK27" s="118">
        <f t="shared" si="10"/>
        <v>0</v>
      </c>
      <c r="AL27" s="118">
        <f t="shared" si="10"/>
        <v>0</v>
      </c>
      <c r="AM27" s="118">
        <f t="shared" si="10"/>
        <v>0</v>
      </c>
      <c r="AN27" s="118">
        <f t="shared" si="10"/>
        <v>0</v>
      </c>
      <c r="AO27" s="118">
        <f t="shared" ref="AO27:AT42" si="11">+IF($D27=0,0,IF($D27=30,(AO5*(1+$C5)),IF($D27=60,((AO5+AN5)*(1+$C5)),IF($D27=90,((AO5+AN5+AM5)*(1+$C5)),(AO5+AN5+AM5+AL5)*(1+$C5)))))</f>
        <v>0</v>
      </c>
      <c r="AP27" s="118">
        <f t="shared" si="11"/>
        <v>0</v>
      </c>
      <c r="AQ27" s="118">
        <f t="shared" si="11"/>
        <v>0</v>
      </c>
      <c r="AR27" s="118">
        <f t="shared" si="11"/>
        <v>0</v>
      </c>
      <c r="AS27" s="118">
        <f t="shared" si="11"/>
        <v>0</v>
      </c>
      <c r="AT27" s="118">
        <f t="shared" si="11"/>
        <v>0</v>
      </c>
      <c r="AU27" s="118">
        <f t="shared" ref="AU27:AU45" si="12">+IF($D27=0,0,IF($D27=30,(AU5*(1+$C5)),IF($D27=60,((AU5+AT5)*(1+$C5)),IF($D27=90,((AU5+AT5+AS5)*(1+$C5)),(AU5+AT5+AS5+AR5)*(1+$C5)))))</f>
        <v>0</v>
      </c>
      <c r="AV27" s="118">
        <f t="shared" ref="AV27:AV45" si="13">+IF($D27=0,0,IF($D27=30,(AV5*(1+$C5)),IF($D27=60,((AV5+AU5)*(1+$C5)),IF($D27=90,((AV5+AU5+AT5)*(1+$C5)),(AV5+AU5+AT5+AS5)*(1+$C5)))))</f>
        <v>0</v>
      </c>
      <c r="AW27" s="118">
        <f t="shared" ref="AW27:AW45" si="14">+IF($D27=0,0,IF($D27=30,(AW5*(1+$C5)),IF($D27=60,((AW5+AV5)*(1+$C5)),IF($D27=90,((AW5+AV5+AU5)*(1+$C5)),(AW5+AV5+AU5+AT5)*(1+$C5)))))</f>
        <v>0</v>
      </c>
      <c r="AX27" s="118">
        <f t="shared" ref="AX27:AY45" si="15">+IF($D27=0,0,IF($D27=30,(AX5*(1+$C5)),IF($D27=60,((AX5+AW5)*(1+$C5)),IF($D27=90,((AX5+AW5+AV5)*(1+$C5)),(AX5+AW5+AV5+AU5)*(1+$C5)))))</f>
        <v>0</v>
      </c>
      <c r="AY27" s="118">
        <f t="shared" si="15"/>
        <v>0</v>
      </c>
      <c r="AZ27" s="118">
        <f t="shared" ref="AZ27:AZ45" si="16">+IF($D27=0,0,IF($D27=30,(AZ5*(1+$C5)),IF($D27=60,((AZ5+AY5)*(1+$C5)),IF($D27=90,((AZ5+AY5+AX5)*(1+$C5)),(AZ5+AY5+AX5+AW5)*(1+$C5)))))</f>
        <v>0</v>
      </c>
    </row>
    <row r="28" spans="1:57" x14ac:dyDescent="0.25">
      <c r="A28" s="101" t="str">
        <f t="shared" ref="A28:A68" si="17">+IF(A6=0,"",A6)</f>
        <v xml:space="preserve">b </v>
      </c>
      <c r="B28" s="101"/>
      <c r="C28" s="116">
        <f t="shared" si="7"/>
        <v>0.22</v>
      </c>
      <c r="D28" s="117">
        <f t="shared" si="7"/>
        <v>30</v>
      </c>
      <c r="E28" s="118">
        <f t="shared" si="8"/>
        <v>610</v>
      </c>
      <c r="F28" s="118">
        <f t="shared" ref="F28:F45" si="18">+IF($D28=0,0,IF($D28=30,(E6*(1+C6)),(E6+F6)*(1+C6)))</f>
        <v>610</v>
      </c>
      <c r="G28" s="118">
        <f t="shared" si="9"/>
        <v>610</v>
      </c>
      <c r="H28" s="118">
        <f t="shared" si="10"/>
        <v>610</v>
      </c>
      <c r="I28" s="118">
        <f t="shared" si="10"/>
        <v>610</v>
      </c>
      <c r="J28" s="118">
        <f t="shared" si="10"/>
        <v>610</v>
      </c>
      <c r="K28" s="118">
        <f t="shared" si="10"/>
        <v>610</v>
      </c>
      <c r="L28" s="118">
        <f t="shared" si="10"/>
        <v>610</v>
      </c>
      <c r="M28" s="118">
        <f t="shared" si="10"/>
        <v>610</v>
      </c>
      <c r="N28" s="118">
        <f t="shared" si="10"/>
        <v>610</v>
      </c>
      <c r="O28" s="118">
        <f t="shared" si="10"/>
        <v>610</v>
      </c>
      <c r="P28" s="118">
        <f t="shared" si="10"/>
        <v>610</v>
      </c>
      <c r="Q28" s="118">
        <f t="shared" si="10"/>
        <v>610</v>
      </c>
      <c r="R28" s="118">
        <f t="shared" si="10"/>
        <v>610</v>
      </c>
      <c r="S28" s="118">
        <f t="shared" si="10"/>
        <v>610</v>
      </c>
      <c r="T28" s="118">
        <f t="shared" si="10"/>
        <v>610</v>
      </c>
      <c r="U28" s="118">
        <f t="shared" si="10"/>
        <v>610</v>
      </c>
      <c r="V28" s="118">
        <f t="shared" si="10"/>
        <v>610</v>
      </c>
      <c r="W28" s="118">
        <f t="shared" si="10"/>
        <v>610</v>
      </c>
      <c r="X28" s="118">
        <f t="shared" si="10"/>
        <v>610</v>
      </c>
      <c r="Y28" s="118">
        <f t="shared" si="10"/>
        <v>610</v>
      </c>
      <c r="Z28" s="118">
        <f t="shared" si="10"/>
        <v>610</v>
      </c>
      <c r="AA28" s="118">
        <f t="shared" si="10"/>
        <v>610</v>
      </c>
      <c r="AB28" s="118">
        <f t="shared" si="10"/>
        <v>610</v>
      </c>
      <c r="AC28" s="118">
        <f t="shared" si="10"/>
        <v>610</v>
      </c>
      <c r="AD28" s="118">
        <f t="shared" si="10"/>
        <v>610</v>
      </c>
      <c r="AE28" s="118">
        <f t="shared" si="10"/>
        <v>610</v>
      </c>
      <c r="AF28" s="118">
        <f t="shared" si="10"/>
        <v>610</v>
      </c>
      <c r="AG28" s="118">
        <f t="shared" si="10"/>
        <v>610</v>
      </c>
      <c r="AH28" s="118">
        <f t="shared" si="10"/>
        <v>610</v>
      </c>
      <c r="AI28" s="118">
        <f t="shared" si="10"/>
        <v>610</v>
      </c>
      <c r="AJ28" s="118">
        <f t="shared" si="10"/>
        <v>610</v>
      </c>
      <c r="AK28" s="118">
        <f t="shared" si="10"/>
        <v>610</v>
      </c>
      <c r="AL28" s="118">
        <f t="shared" si="10"/>
        <v>610</v>
      </c>
      <c r="AM28" s="118">
        <f t="shared" si="10"/>
        <v>610</v>
      </c>
      <c r="AN28" s="118">
        <f t="shared" si="10"/>
        <v>610</v>
      </c>
      <c r="AO28" s="118">
        <f t="shared" si="11"/>
        <v>610</v>
      </c>
      <c r="AP28" s="118">
        <f t="shared" si="11"/>
        <v>610</v>
      </c>
      <c r="AQ28" s="118">
        <f t="shared" si="11"/>
        <v>610</v>
      </c>
      <c r="AR28" s="118">
        <f t="shared" si="11"/>
        <v>610</v>
      </c>
      <c r="AS28" s="118">
        <f t="shared" si="11"/>
        <v>610</v>
      </c>
      <c r="AT28" s="118">
        <f t="shared" si="11"/>
        <v>610</v>
      </c>
      <c r="AU28" s="118">
        <f t="shared" si="12"/>
        <v>610</v>
      </c>
      <c r="AV28" s="118">
        <f t="shared" si="13"/>
        <v>610</v>
      </c>
      <c r="AW28" s="118">
        <f t="shared" si="14"/>
        <v>610</v>
      </c>
      <c r="AX28" s="118">
        <f t="shared" si="15"/>
        <v>610</v>
      </c>
      <c r="AY28" s="118">
        <f t="shared" si="15"/>
        <v>610</v>
      </c>
      <c r="AZ28" s="118">
        <f t="shared" si="16"/>
        <v>610</v>
      </c>
    </row>
    <row r="29" spans="1:57" x14ac:dyDescent="0.25">
      <c r="A29" s="101" t="str">
        <f t="shared" si="17"/>
        <v xml:space="preserve">c </v>
      </c>
      <c r="B29" s="101"/>
      <c r="C29" s="116">
        <f t="shared" si="7"/>
        <v>0</v>
      </c>
      <c r="D29" s="117">
        <f t="shared" si="7"/>
        <v>30</v>
      </c>
      <c r="E29" s="118">
        <f t="shared" si="8"/>
        <v>0</v>
      </c>
      <c r="F29" s="118">
        <f t="shared" si="18"/>
        <v>0</v>
      </c>
      <c r="G29" s="118">
        <f t="shared" si="9"/>
        <v>0</v>
      </c>
      <c r="H29" s="118">
        <f t="shared" si="10"/>
        <v>0</v>
      </c>
      <c r="I29" s="118">
        <f t="shared" si="10"/>
        <v>0</v>
      </c>
      <c r="J29" s="118">
        <f t="shared" si="10"/>
        <v>0</v>
      </c>
      <c r="K29" s="118">
        <f t="shared" si="10"/>
        <v>0</v>
      </c>
      <c r="L29" s="118">
        <f t="shared" si="10"/>
        <v>0</v>
      </c>
      <c r="M29" s="118">
        <f t="shared" si="10"/>
        <v>0</v>
      </c>
      <c r="N29" s="118">
        <f t="shared" si="10"/>
        <v>0</v>
      </c>
      <c r="O29" s="118">
        <f t="shared" si="10"/>
        <v>0</v>
      </c>
      <c r="P29" s="118">
        <f t="shared" si="10"/>
        <v>0</v>
      </c>
      <c r="Q29" s="118">
        <f t="shared" si="10"/>
        <v>0</v>
      </c>
      <c r="R29" s="118">
        <f t="shared" si="10"/>
        <v>0</v>
      </c>
      <c r="S29" s="118">
        <f t="shared" si="10"/>
        <v>0</v>
      </c>
      <c r="T29" s="118">
        <f t="shared" si="10"/>
        <v>0</v>
      </c>
      <c r="U29" s="118">
        <f t="shared" si="10"/>
        <v>0</v>
      </c>
      <c r="V29" s="118">
        <f t="shared" si="10"/>
        <v>0</v>
      </c>
      <c r="W29" s="118">
        <f t="shared" si="10"/>
        <v>0</v>
      </c>
      <c r="X29" s="118">
        <f t="shared" si="10"/>
        <v>0</v>
      </c>
      <c r="Y29" s="118">
        <f t="shared" si="10"/>
        <v>0</v>
      </c>
      <c r="Z29" s="118">
        <f t="shared" si="10"/>
        <v>0</v>
      </c>
      <c r="AA29" s="118">
        <f t="shared" si="10"/>
        <v>0</v>
      </c>
      <c r="AB29" s="118">
        <f t="shared" si="10"/>
        <v>0</v>
      </c>
      <c r="AC29" s="118">
        <f t="shared" si="10"/>
        <v>0</v>
      </c>
      <c r="AD29" s="118">
        <f t="shared" si="10"/>
        <v>0</v>
      </c>
      <c r="AE29" s="118">
        <f t="shared" si="10"/>
        <v>0</v>
      </c>
      <c r="AF29" s="118">
        <f t="shared" si="10"/>
        <v>0</v>
      </c>
      <c r="AG29" s="118">
        <f t="shared" si="10"/>
        <v>0</v>
      </c>
      <c r="AH29" s="118">
        <f t="shared" si="10"/>
        <v>0</v>
      </c>
      <c r="AI29" s="118">
        <f t="shared" si="10"/>
        <v>0</v>
      </c>
      <c r="AJ29" s="118">
        <f t="shared" si="10"/>
        <v>0</v>
      </c>
      <c r="AK29" s="118">
        <f t="shared" si="10"/>
        <v>0</v>
      </c>
      <c r="AL29" s="118">
        <f t="shared" si="10"/>
        <v>0</v>
      </c>
      <c r="AM29" s="118">
        <f t="shared" si="10"/>
        <v>0</v>
      </c>
      <c r="AN29" s="118">
        <f t="shared" si="10"/>
        <v>0</v>
      </c>
      <c r="AO29" s="118">
        <f t="shared" si="11"/>
        <v>0</v>
      </c>
      <c r="AP29" s="118">
        <f t="shared" si="11"/>
        <v>0</v>
      </c>
      <c r="AQ29" s="118">
        <f t="shared" si="11"/>
        <v>0</v>
      </c>
      <c r="AR29" s="118">
        <f t="shared" si="11"/>
        <v>0</v>
      </c>
      <c r="AS29" s="118">
        <f t="shared" si="11"/>
        <v>0</v>
      </c>
      <c r="AT29" s="118">
        <f t="shared" si="11"/>
        <v>0</v>
      </c>
      <c r="AU29" s="118">
        <f t="shared" si="12"/>
        <v>0</v>
      </c>
      <c r="AV29" s="118">
        <f t="shared" si="13"/>
        <v>0</v>
      </c>
      <c r="AW29" s="118">
        <f t="shared" si="14"/>
        <v>0</v>
      </c>
      <c r="AX29" s="118">
        <f t="shared" si="15"/>
        <v>0</v>
      </c>
      <c r="AY29" s="118">
        <f t="shared" si="15"/>
        <v>0</v>
      </c>
      <c r="AZ29" s="118">
        <f t="shared" si="16"/>
        <v>0</v>
      </c>
    </row>
    <row r="30" spans="1:57" x14ac:dyDescent="0.25">
      <c r="A30" s="101" t="str">
        <f t="shared" si="17"/>
        <v>d</v>
      </c>
      <c r="B30" s="101"/>
      <c r="C30" s="116">
        <f t="shared" si="7"/>
        <v>0.22</v>
      </c>
      <c r="D30" s="117">
        <f t="shared" si="7"/>
        <v>30</v>
      </c>
      <c r="E30" s="118">
        <f t="shared" si="8"/>
        <v>0</v>
      </c>
      <c r="F30" s="118">
        <f t="shared" si="18"/>
        <v>0</v>
      </c>
      <c r="G30" s="118">
        <f t="shared" si="9"/>
        <v>0</v>
      </c>
      <c r="H30" s="118">
        <f t="shared" si="10"/>
        <v>0</v>
      </c>
      <c r="I30" s="118">
        <f t="shared" si="10"/>
        <v>0</v>
      </c>
      <c r="J30" s="118">
        <f t="shared" si="10"/>
        <v>0</v>
      </c>
      <c r="K30" s="118">
        <f t="shared" si="10"/>
        <v>0</v>
      </c>
      <c r="L30" s="118">
        <f t="shared" si="10"/>
        <v>0</v>
      </c>
      <c r="M30" s="118">
        <f t="shared" si="10"/>
        <v>0</v>
      </c>
      <c r="N30" s="118">
        <f t="shared" si="10"/>
        <v>0</v>
      </c>
      <c r="O30" s="118">
        <f t="shared" si="10"/>
        <v>0</v>
      </c>
      <c r="P30" s="118">
        <f t="shared" si="10"/>
        <v>0</v>
      </c>
      <c r="Q30" s="118">
        <f t="shared" si="10"/>
        <v>0</v>
      </c>
      <c r="R30" s="118">
        <f t="shared" si="10"/>
        <v>0</v>
      </c>
      <c r="S30" s="118">
        <f t="shared" si="10"/>
        <v>0</v>
      </c>
      <c r="T30" s="118">
        <f t="shared" si="10"/>
        <v>0</v>
      </c>
      <c r="U30" s="118">
        <f t="shared" si="10"/>
        <v>0</v>
      </c>
      <c r="V30" s="118">
        <f t="shared" si="10"/>
        <v>0</v>
      </c>
      <c r="W30" s="118">
        <f t="shared" si="10"/>
        <v>0</v>
      </c>
      <c r="X30" s="118">
        <f t="shared" si="10"/>
        <v>0</v>
      </c>
      <c r="Y30" s="118">
        <f t="shared" si="10"/>
        <v>0</v>
      </c>
      <c r="Z30" s="118">
        <f t="shared" si="10"/>
        <v>0</v>
      </c>
      <c r="AA30" s="118">
        <f t="shared" si="10"/>
        <v>0</v>
      </c>
      <c r="AB30" s="118">
        <f t="shared" si="10"/>
        <v>0</v>
      </c>
      <c r="AC30" s="118">
        <f t="shared" si="10"/>
        <v>0</v>
      </c>
      <c r="AD30" s="118">
        <f t="shared" si="10"/>
        <v>0</v>
      </c>
      <c r="AE30" s="118">
        <f t="shared" si="10"/>
        <v>0</v>
      </c>
      <c r="AF30" s="118">
        <f t="shared" si="10"/>
        <v>0</v>
      </c>
      <c r="AG30" s="118">
        <f t="shared" si="10"/>
        <v>0</v>
      </c>
      <c r="AH30" s="118">
        <f t="shared" si="10"/>
        <v>0</v>
      </c>
      <c r="AI30" s="118">
        <f t="shared" si="10"/>
        <v>0</v>
      </c>
      <c r="AJ30" s="118">
        <f t="shared" si="10"/>
        <v>0</v>
      </c>
      <c r="AK30" s="118">
        <f t="shared" si="10"/>
        <v>0</v>
      </c>
      <c r="AL30" s="118">
        <f t="shared" si="10"/>
        <v>0</v>
      </c>
      <c r="AM30" s="118">
        <f t="shared" si="10"/>
        <v>0</v>
      </c>
      <c r="AN30" s="118">
        <f t="shared" si="10"/>
        <v>0</v>
      </c>
      <c r="AO30" s="118">
        <f t="shared" si="11"/>
        <v>0</v>
      </c>
      <c r="AP30" s="118">
        <f t="shared" si="11"/>
        <v>0</v>
      </c>
      <c r="AQ30" s="118">
        <f t="shared" si="11"/>
        <v>0</v>
      </c>
      <c r="AR30" s="118">
        <f t="shared" si="11"/>
        <v>0</v>
      </c>
      <c r="AS30" s="118">
        <f t="shared" si="11"/>
        <v>0</v>
      </c>
      <c r="AT30" s="118">
        <f t="shared" si="11"/>
        <v>0</v>
      </c>
      <c r="AU30" s="118">
        <f t="shared" si="12"/>
        <v>0</v>
      </c>
      <c r="AV30" s="118">
        <f t="shared" si="13"/>
        <v>0</v>
      </c>
      <c r="AW30" s="118">
        <f t="shared" si="14"/>
        <v>0</v>
      </c>
      <c r="AX30" s="118">
        <f t="shared" si="15"/>
        <v>0</v>
      </c>
      <c r="AY30" s="118">
        <f t="shared" si="15"/>
        <v>0</v>
      </c>
      <c r="AZ30" s="118">
        <f t="shared" si="16"/>
        <v>0</v>
      </c>
    </row>
    <row r="31" spans="1:57" x14ac:dyDescent="0.25">
      <c r="A31" s="101" t="str">
        <f t="shared" si="17"/>
        <v xml:space="preserve">e </v>
      </c>
      <c r="B31" s="101"/>
      <c r="C31" s="116">
        <f t="shared" si="7"/>
        <v>0.22</v>
      </c>
      <c r="D31" s="117">
        <f t="shared" si="7"/>
        <v>30</v>
      </c>
      <c r="E31" s="118">
        <f t="shared" si="8"/>
        <v>0</v>
      </c>
      <c r="F31" s="118">
        <f t="shared" si="18"/>
        <v>0</v>
      </c>
      <c r="G31" s="118">
        <f t="shared" si="9"/>
        <v>0</v>
      </c>
      <c r="H31" s="118">
        <f t="shared" si="10"/>
        <v>0</v>
      </c>
      <c r="I31" s="118">
        <f t="shared" si="10"/>
        <v>0</v>
      </c>
      <c r="J31" s="118">
        <f t="shared" si="10"/>
        <v>0</v>
      </c>
      <c r="K31" s="118">
        <f t="shared" si="10"/>
        <v>0</v>
      </c>
      <c r="L31" s="118">
        <f t="shared" si="10"/>
        <v>0</v>
      </c>
      <c r="M31" s="118">
        <f t="shared" si="10"/>
        <v>0</v>
      </c>
      <c r="N31" s="118">
        <f t="shared" si="10"/>
        <v>0</v>
      </c>
      <c r="O31" s="118">
        <f t="shared" si="10"/>
        <v>0</v>
      </c>
      <c r="P31" s="118">
        <f t="shared" si="10"/>
        <v>0</v>
      </c>
      <c r="Q31" s="118">
        <f t="shared" si="10"/>
        <v>0</v>
      </c>
      <c r="R31" s="118">
        <f t="shared" si="10"/>
        <v>0</v>
      </c>
      <c r="S31" s="118">
        <f t="shared" si="10"/>
        <v>0</v>
      </c>
      <c r="T31" s="118">
        <f t="shared" si="10"/>
        <v>0</v>
      </c>
      <c r="U31" s="118">
        <f t="shared" si="10"/>
        <v>0</v>
      </c>
      <c r="V31" s="118">
        <f t="shared" si="10"/>
        <v>0</v>
      </c>
      <c r="W31" s="118">
        <f t="shared" si="10"/>
        <v>0</v>
      </c>
      <c r="X31" s="118">
        <f t="shared" si="10"/>
        <v>0</v>
      </c>
      <c r="Y31" s="118">
        <f t="shared" si="10"/>
        <v>0</v>
      </c>
      <c r="Z31" s="118">
        <f t="shared" si="10"/>
        <v>0</v>
      </c>
      <c r="AA31" s="118">
        <f t="shared" si="10"/>
        <v>0</v>
      </c>
      <c r="AB31" s="118">
        <f t="shared" si="10"/>
        <v>0</v>
      </c>
      <c r="AC31" s="118">
        <f t="shared" si="10"/>
        <v>0</v>
      </c>
      <c r="AD31" s="118">
        <f t="shared" si="10"/>
        <v>0</v>
      </c>
      <c r="AE31" s="118">
        <f t="shared" si="10"/>
        <v>0</v>
      </c>
      <c r="AF31" s="118">
        <f t="shared" si="10"/>
        <v>0</v>
      </c>
      <c r="AG31" s="118">
        <f t="shared" si="10"/>
        <v>0</v>
      </c>
      <c r="AH31" s="118">
        <f t="shared" si="10"/>
        <v>0</v>
      </c>
      <c r="AI31" s="118">
        <f t="shared" si="10"/>
        <v>0</v>
      </c>
      <c r="AJ31" s="118">
        <f t="shared" si="10"/>
        <v>0</v>
      </c>
      <c r="AK31" s="118">
        <f t="shared" si="10"/>
        <v>0</v>
      </c>
      <c r="AL31" s="118">
        <f t="shared" si="10"/>
        <v>0</v>
      </c>
      <c r="AM31" s="118">
        <f t="shared" si="10"/>
        <v>0</v>
      </c>
      <c r="AN31" s="118">
        <f t="shared" si="10"/>
        <v>0</v>
      </c>
      <c r="AO31" s="118">
        <f t="shared" si="11"/>
        <v>0</v>
      </c>
      <c r="AP31" s="118">
        <f t="shared" si="11"/>
        <v>0</v>
      </c>
      <c r="AQ31" s="118">
        <f t="shared" si="11"/>
        <v>0</v>
      </c>
      <c r="AR31" s="118">
        <f t="shared" si="11"/>
        <v>0</v>
      </c>
      <c r="AS31" s="118">
        <f t="shared" si="11"/>
        <v>0</v>
      </c>
      <c r="AT31" s="118">
        <f t="shared" si="11"/>
        <v>0</v>
      </c>
      <c r="AU31" s="118">
        <f t="shared" si="12"/>
        <v>0</v>
      </c>
      <c r="AV31" s="118">
        <f t="shared" si="13"/>
        <v>0</v>
      </c>
      <c r="AW31" s="118">
        <f t="shared" si="14"/>
        <v>0</v>
      </c>
      <c r="AX31" s="118">
        <f t="shared" si="15"/>
        <v>0</v>
      </c>
      <c r="AY31" s="118">
        <f t="shared" si="15"/>
        <v>0</v>
      </c>
      <c r="AZ31" s="118">
        <f t="shared" si="16"/>
        <v>0</v>
      </c>
    </row>
    <row r="32" spans="1:57" x14ac:dyDescent="0.25">
      <c r="A32" s="101" t="str">
        <f t="shared" si="17"/>
        <v>f</v>
      </c>
      <c r="B32" s="101"/>
      <c r="C32" s="116">
        <f t="shared" si="7"/>
        <v>0.22</v>
      </c>
      <c r="D32" s="117">
        <f t="shared" si="7"/>
        <v>30</v>
      </c>
      <c r="E32" s="118">
        <f t="shared" si="8"/>
        <v>122</v>
      </c>
      <c r="F32" s="118">
        <f t="shared" si="18"/>
        <v>122</v>
      </c>
      <c r="G32" s="118">
        <f t="shared" si="9"/>
        <v>122</v>
      </c>
      <c r="H32" s="118">
        <f t="shared" si="10"/>
        <v>122</v>
      </c>
      <c r="I32" s="118">
        <f t="shared" si="10"/>
        <v>122</v>
      </c>
      <c r="J32" s="118">
        <f t="shared" si="10"/>
        <v>122</v>
      </c>
      <c r="K32" s="118">
        <f t="shared" si="10"/>
        <v>122</v>
      </c>
      <c r="L32" s="118">
        <f t="shared" si="10"/>
        <v>122</v>
      </c>
      <c r="M32" s="118">
        <f t="shared" si="10"/>
        <v>122</v>
      </c>
      <c r="N32" s="118">
        <f t="shared" si="10"/>
        <v>122</v>
      </c>
      <c r="O32" s="118">
        <f t="shared" si="10"/>
        <v>122</v>
      </c>
      <c r="P32" s="118">
        <f t="shared" si="10"/>
        <v>122</v>
      </c>
      <c r="Q32" s="118">
        <f t="shared" si="10"/>
        <v>122</v>
      </c>
      <c r="R32" s="118">
        <f t="shared" si="10"/>
        <v>122</v>
      </c>
      <c r="S32" s="118">
        <f t="shared" si="10"/>
        <v>122</v>
      </c>
      <c r="T32" s="118">
        <f t="shared" si="10"/>
        <v>122</v>
      </c>
      <c r="U32" s="118">
        <f t="shared" si="10"/>
        <v>122</v>
      </c>
      <c r="V32" s="118">
        <f t="shared" si="10"/>
        <v>122</v>
      </c>
      <c r="W32" s="118">
        <f t="shared" si="10"/>
        <v>122</v>
      </c>
      <c r="X32" s="118">
        <f t="shared" si="10"/>
        <v>122</v>
      </c>
      <c r="Y32" s="118">
        <f t="shared" si="10"/>
        <v>122</v>
      </c>
      <c r="Z32" s="118">
        <f t="shared" si="10"/>
        <v>122</v>
      </c>
      <c r="AA32" s="118">
        <f t="shared" si="10"/>
        <v>122</v>
      </c>
      <c r="AB32" s="118">
        <f t="shared" si="10"/>
        <v>122</v>
      </c>
      <c r="AC32" s="118">
        <f t="shared" si="10"/>
        <v>122</v>
      </c>
      <c r="AD32" s="118">
        <f t="shared" si="10"/>
        <v>122</v>
      </c>
      <c r="AE32" s="118">
        <f t="shared" si="10"/>
        <v>122</v>
      </c>
      <c r="AF32" s="118">
        <f t="shared" si="10"/>
        <v>122</v>
      </c>
      <c r="AG32" s="118">
        <f t="shared" si="10"/>
        <v>122</v>
      </c>
      <c r="AH32" s="118">
        <f t="shared" si="10"/>
        <v>122</v>
      </c>
      <c r="AI32" s="118">
        <f t="shared" si="10"/>
        <v>122</v>
      </c>
      <c r="AJ32" s="118">
        <f t="shared" si="10"/>
        <v>122</v>
      </c>
      <c r="AK32" s="118">
        <f t="shared" si="10"/>
        <v>122</v>
      </c>
      <c r="AL32" s="118">
        <f t="shared" si="10"/>
        <v>122</v>
      </c>
      <c r="AM32" s="118">
        <f t="shared" si="10"/>
        <v>122</v>
      </c>
      <c r="AN32" s="118">
        <f t="shared" si="10"/>
        <v>122</v>
      </c>
      <c r="AO32" s="118">
        <f t="shared" si="11"/>
        <v>122</v>
      </c>
      <c r="AP32" s="118">
        <f t="shared" si="11"/>
        <v>122</v>
      </c>
      <c r="AQ32" s="118">
        <f t="shared" si="11"/>
        <v>122</v>
      </c>
      <c r="AR32" s="118">
        <f t="shared" si="11"/>
        <v>122</v>
      </c>
      <c r="AS32" s="118">
        <f t="shared" si="11"/>
        <v>122</v>
      </c>
      <c r="AT32" s="118">
        <f t="shared" si="11"/>
        <v>122</v>
      </c>
      <c r="AU32" s="118">
        <f t="shared" si="12"/>
        <v>122</v>
      </c>
      <c r="AV32" s="118">
        <f t="shared" si="13"/>
        <v>122</v>
      </c>
      <c r="AW32" s="118">
        <f t="shared" si="14"/>
        <v>122</v>
      </c>
      <c r="AX32" s="118">
        <f t="shared" si="15"/>
        <v>122</v>
      </c>
      <c r="AY32" s="118">
        <f t="shared" si="15"/>
        <v>122</v>
      </c>
      <c r="AZ32" s="118">
        <f t="shared" si="16"/>
        <v>122</v>
      </c>
    </row>
    <row r="33" spans="1:52" x14ac:dyDescent="0.25">
      <c r="A33" s="101" t="str">
        <f t="shared" si="17"/>
        <v>g</v>
      </c>
      <c r="B33" s="101"/>
      <c r="C33" s="116">
        <f t="shared" si="7"/>
        <v>0.22</v>
      </c>
      <c r="D33" s="117">
        <f t="shared" si="7"/>
        <v>30</v>
      </c>
      <c r="E33" s="118">
        <f t="shared" si="8"/>
        <v>122</v>
      </c>
      <c r="F33" s="118">
        <f t="shared" si="18"/>
        <v>122</v>
      </c>
      <c r="G33" s="118">
        <f t="shared" si="9"/>
        <v>122</v>
      </c>
      <c r="H33" s="118">
        <f t="shared" si="10"/>
        <v>122</v>
      </c>
      <c r="I33" s="118">
        <f t="shared" si="10"/>
        <v>122</v>
      </c>
      <c r="J33" s="118">
        <f t="shared" si="10"/>
        <v>122</v>
      </c>
      <c r="K33" s="118">
        <f t="shared" si="10"/>
        <v>122</v>
      </c>
      <c r="L33" s="118">
        <f t="shared" si="10"/>
        <v>122</v>
      </c>
      <c r="M33" s="118">
        <f t="shared" si="10"/>
        <v>122</v>
      </c>
      <c r="N33" s="118">
        <f t="shared" si="10"/>
        <v>122</v>
      </c>
      <c r="O33" s="118">
        <f t="shared" si="10"/>
        <v>122</v>
      </c>
      <c r="P33" s="118">
        <f t="shared" si="10"/>
        <v>122</v>
      </c>
      <c r="Q33" s="118">
        <f t="shared" si="10"/>
        <v>122</v>
      </c>
      <c r="R33" s="118">
        <f t="shared" si="10"/>
        <v>122</v>
      </c>
      <c r="S33" s="118">
        <f t="shared" si="10"/>
        <v>122</v>
      </c>
      <c r="T33" s="118">
        <f t="shared" si="10"/>
        <v>122</v>
      </c>
      <c r="U33" s="118">
        <f t="shared" si="10"/>
        <v>122</v>
      </c>
      <c r="V33" s="118">
        <f t="shared" si="10"/>
        <v>122</v>
      </c>
      <c r="W33" s="118">
        <f t="shared" si="10"/>
        <v>122</v>
      </c>
      <c r="X33" s="118">
        <f t="shared" si="10"/>
        <v>122</v>
      </c>
      <c r="Y33" s="118">
        <f t="shared" si="10"/>
        <v>122</v>
      </c>
      <c r="Z33" s="118">
        <f t="shared" si="10"/>
        <v>122</v>
      </c>
      <c r="AA33" s="118">
        <f t="shared" si="10"/>
        <v>122</v>
      </c>
      <c r="AB33" s="118">
        <f t="shared" si="10"/>
        <v>122</v>
      </c>
      <c r="AC33" s="118">
        <f t="shared" si="10"/>
        <v>122</v>
      </c>
      <c r="AD33" s="118">
        <f t="shared" si="10"/>
        <v>122</v>
      </c>
      <c r="AE33" s="118">
        <f t="shared" si="10"/>
        <v>122</v>
      </c>
      <c r="AF33" s="118">
        <f t="shared" si="10"/>
        <v>122</v>
      </c>
      <c r="AG33" s="118">
        <f t="shared" si="10"/>
        <v>122</v>
      </c>
      <c r="AH33" s="118">
        <f t="shared" si="10"/>
        <v>122</v>
      </c>
      <c r="AI33" s="118">
        <f t="shared" si="10"/>
        <v>122</v>
      </c>
      <c r="AJ33" s="118">
        <f t="shared" si="10"/>
        <v>122</v>
      </c>
      <c r="AK33" s="118">
        <f t="shared" si="10"/>
        <v>122</v>
      </c>
      <c r="AL33" s="118">
        <f t="shared" si="10"/>
        <v>122</v>
      </c>
      <c r="AM33" s="118">
        <f t="shared" si="10"/>
        <v>122</v>
      </c>
      <c r="AN33" s="118">
        <f t="shared" si="10"/>
        <v>122</v>
      </c>
      <c r="AO33" s="118">
        <f t="shared" si="11"/>
        <v>122</v>
      </c>
      <c r="AP33" s="118">
        <f t="shared" si="11"/>
        <v>122</v>
      </c>
      <c r="AQ33" s="118">
        <f t="shared" si="11"/>
        <v>122</v>
      </c>
      <c r="AR33" s="118">
        <f t="shared" si="11"/>
        <v>122</v>
      </c>
      <c r="AS33" s="118">
        <f t="shared" si="11"/>
        <v>122</v>
      </c>
      <c r="AT33" s="118">
        <f t="shared" si="11"/>
        <v>122</v>
      </c>
      <c r="AU33" s="118">
        <f t="shared" si="12"/>
        <v>122</v>
      </c>
      <c r="AV33" s="118">
        <f t="shared" si="13"/>
        <v>122</v>
      </c>
      <c r="AW33" s="118">
        <f t="shared" si="14"/>
        <v>122</v>
      </c>
      <c r="AX33" s="118">
        <f t="shared" si="15"/>
        <v>122</v>
      </c>
      <c r="AY33" s="118">
        <f t="shared" si="15"/>
        <v>122</v>
      </c>
      <c r="AZ33" s="118">
        <f t="shared" si="16"/>
        <v>122</v>
      </c>
    </row>
    <row r="34" spans="1:52" x14ac:dyDescent="0.25">
      <c r="A34" s="101" t="str">
        <f t="shared" si="17"/>
        <v>h</v>
      </c>
      <c r="B34" s="101"/>
      <c r="C34" s="116">
        <f t="shared" si="7"/>
        <v>0.22</v>
      </c>
      <c r="D34" s="117">
        <f t="shared" si="7"/>
        <v>30</v>
      </c>
      <c r="E34" s="118">
        <f t="shared" si="8"/>
        <v>0</v>
      </c>
      <c r="F34" s="118">
        <f t="shared" si="18"/>
        <v>0</v>
      </c>
      <c r="G34" s="118">
        <f t="shared" si="9"/>
        <v>0</v>
      </c>
      <c r="H34" s="118">
        <f t="shared" si="10"/>
        <v>0</v>
      </c>
      <c r="I34" s="118">
        <f t="shared" si="10"/>
        <v>0</v>
      </c>
      <c r="J34" s="118">
        <f t="shared" si="10"/>
        <v>0</v>
      </c>
      <c r="K34" s="118">
        <f t="shared" si="10"/>
        <v>0</v>
      </c>
      <c r="L34" s="118">
        <f t="shared" si="10"/>
        <v>0</v>
      </c>
      <c r="M34" s="118">
        <f t="shared" si="10"/>
        <v>0</v>
      </c>
      <c r="N34" s="118">
        <f t="shared" si="10"/>
        <v>0</v>
      </c>
      <c r="O34" s="118">
        <f t="shared" si="10"/>
        <v>0</v>
      </c>
      <c r="P34" s="118">
        <f t="shared" si="10"/>
        <v>0</v>
      </c>
      <c r="Q34" s="118">
        <f t="shared" si="10"/>
        <v>0</v>
      </c>
      <c r="R34" s="118">
        <f t="shared" si="10"/>
        <v>0</v>
      </c>
      <c r="S34" s="118">
        <f t="shared" si="10"/>
        <v>0</v>
      </c>
      <c r="T34" s="118">
        <f t="shared" si="10"/>
        <v>0</v>
      </c>
      <c r="U34" s="118">
        <f t="shared" si="10"/>
        <v>0</v>
      </c>
      <c r="V34" s="118">
        <f t="shared" si="10"/>
        <v>0</v>
      </c>
      <c r="W34" s="118">
        <f t="shared" si="10"/>
        <v>0</v>
      </c>
      <c r="X34" s="118">
        <f t="shared" si="10"/>
        <v>0</v>
      </c>
      <c r="Y34" s="118">
        <f t="shared" si="10"/>
        <v>0</v>
      </c>
      <c r="Z34" s="118">
        <f t="shared" si="10"/>
        <v>0</v>
      </c>
      <c r="AA34" s="118">
        <f t="shared" si="10"/>
        <v>0</v>
      </c>
      <c r="AB34" s="118">
        <f t="shared" si="10"/>
        <v>0</v>
      </c>
      <c r="AC34" s="118">
        <f t="shared" si="10"/>
        <v>0</v>
      </c>
      <c r="AD34" s="118">
        <f t="shared" si="10"/>
        <v>0</v>
      </c>
      <c r="AE34" s="118">
        <f t="shared" si="10"/>
        <v>0</v>
      </c>
      <c r="AF34" s="118">
        <f t="shared" ref="AF34:AN45" si="19">+IF($D34=0,0,IF($D34=30,(AF12*(1+$C12)),IF($D34=60,((AF12+AE12)*(1+$C12)),IF($D34=90,((AF12+AE12+AD12)*(1+$C12)),(AF12+AE12+AD12+AC12)*(1+$C12)))))</f>
        <v>0</v>
      </c>
      <c r="AG34" s="118">
        <f t="shared" si="19"/>
        <v>0</v>
      </c>
      <c r="AH34" s="118">
        <f t="shared" si="19"/>
        <v>0</v>
      </c>
      <c r="AI34" s="118">
        <f t="shared" si="19"/>
        <v>0</v>
      </c>
      <c r="AJ34" s="118">
        <f t="shared" si="19"/>
        <v>0</v>
      </c>
      <c r="AK34" s="118">
        <f t="shared" si="19"/>
        <v>0</v>
      </c>
      <c r="AL34" s="118">
        <f t="shared" si="19"/>
        <v>0</v>
      </c>
      <c r="AM34" s="118">
        <f t="shared" si="19"/>
        <v>0</v>
      </c>
      <c r="AN34" s="118">
        <f t="shared" si="19"/>
        <v>0</v>
      </c>
      <c r="AO34" s="118">
        <f t="shared" si="11"/>
        <v>0</v>
      </c>
      <c r="AP34" s="118">
        <f t="shared" si="11"/>
        <v>0</v>
      </c>
      <c r="AQ34" s="118">
        <f t="shared" si="11"/>
        <v>0</v>
      </c>
      <c r="AR34" s="118">
        <f t="shared" si="11"/>
        <v>0</v>
      </c>
      <c r="AS34" s="118">
        <f t="shared" si="11"/>
        <v>0</v>
      </c>
      <c r="AT34" s="118">
        <f t="shared" si="11"/>
        <v>0</v>
      </c>
      <c r="AU34" s="118">
        <f t="shared" si="12"/>
        <v>0</v>
      </c>
      <c r="AV34" s="118">
        <f t="shared" si="13"/>
        <v>0</v>
      </c>
      <c r="AW34" s="118">
        <f t="shared" si="14"/>
        <v>0</v>
      </c>
      <c r="AX34" s="118">
        <f t="shared" si="15"/>
        <v>0</v>
      </c>
      <c r="AY34" s="118">
        <f t="shared" si="15"/>
        <v>0</v>
      </c>
      <c r="AZ34" s="118">
        <f t="shared" si="16"/>
        <v>0</v>
      </c>
    </row>
    <row r="35" spans="1:52" x14ac:dyDescent="0.25">
      <c r="A35" s="101" t="str">
        <f t="shared" si="17"/>
        <v>i</v>
      </c>
      <c r="B35" s="101"/>
      <c r="C35" s="116">
        <f t="shared" si="7"/>
        <v>0.22</v>
      </c>
      <c r="D35" s="117">
        <f t="shared" si="7"/>
        <v>30</v>
      </c>
      <c r="E35" s="118">
        <f t="shared" si="8"/>
        <v>0</v>
      </c>
      <c r="F35" s="118">
        <f t="shared" si="18"/>
        <v>0</v>
      </c>
      <c r="G35" s="118">
        <f t="shared" si="9"/>
        <v>0</v>
      </c>
      <c r="H35" s="118">
        <f t="shared" ref="H35:AE45" si="20">+IF($D35=0,0,IF($D35=30,(H13*(1+$C13)),IF($D35=60,((H13+G13)*(1+$C13)),IF($D35=90,((H13+G13+F13)*(1+$C13)),(H13+G13+F13+E13)*(1+$C13)))))</f>
        <v>0</v>
      </c>
      <c r="I35" s="118">
        <f t="shared" si="20"/>
        <v>0</v>
      </c>
      <c r="J35" s="118">
        <f t="shared" si="20"/>
        <v>0</v>
      </c>
      <c r="K35" s="118">
        <f t="shared" si="20"/>
        <v>0</v>
      </c>
      <c r="L35" s="118">
        <f t="shared" si="20"/>
        <v>0</v>
      </c>
      <c r="M35" s="118">
        <f t="shared" si="20"/>
        <v>0</v>
      </c>
      <c r="N35" s="118">
        <f t="shared" si="20"/>
        <v>0</v>
      </c>
      <c r="O35" s="118">
        <f t="shared" si="20"/>
        <v>0</v>
      </c>
      <c r="P35" s="118">
        <f t="shared" si="20"/>
        <v>0</v>
      </c>
      <c r="Q35" s="118">
        <f t="shared" si="20"/>
        <v>0</v>
      </c>
      <c r="R35" s="118">
        <f t="shared" si="20"/>
        <v>0</v>
      </c>
      <c r="S35" s="118">
        <f t="shared" si="20"/>
        <v>0</v>
      </c>
      <c r="T35" s="118">
        <f t="shared" si="20"/>
        <v>0</v>
      </c>
      <c r="U35" s="118">
        <f t="shared" si="20"/>
        <v>0</v>
      </c>
      <c r="V35" s="118">
        <f t="shared" si="20"/>
        <v>0</v>
      </c>
      <c r="W35" s="118">
        <f t="shared" si="20"/>
        <v>0</v>
      </c>
      <c r="X35" s="118">
        <f t="shared" si="20"/>
        <v>0</v>
      </c>
      <c r="Y35" s="118">
        <f t="shared" si="20"/>
        <v>0</v>
      </c>
      <c r="Z35" s="118">
        <f t="shared" si="20"/>
        <v>0</v>
      </c>
      <c r="AA35" s="118">
        <f t="shared" si="20"/>
        <v>0</v>
      </c>
      <c r="AB35" s="118">
        <f t="shared" si="20"/>
        <v>0</v>
      </c>
      <c r="AC35" s="118">
        <f t="shared" si="20"/>
        <v>0</v>
      </c>
      <c r="AD35" s="118">
        <f t="shared" si="20"/>
        <v>0</v>
      </c>
      <c r="AE35" s="118">
        <f t="shared" si="20"/>
        <v>0</v>
      </c>
      <c r="AF35" s="118">
        <f t="shared" si="19"/>
        <v>0</v>
      </c>
      <c r="AG35" s="118">
        <f t="shared" si="19"/>
        <v>0</v>
      </c>
      <c r="AH35" s="118">
        <f t="shared" si="19"/>
        <v>0</v>
      </c>
      <c r="AI35" s="118">
        <f t="shared" si="19"/>
        <v>0</v>
      </c>
      <c r="AJ35" s="118">
        <f t="shared" si="19"/>
        <v>0</v>
      </c>
      <c r="AK35" s="118">
        <f t="shared" si="19"/>
        <v>0</v>
      </c>
      <c r="AL35" s="118">
        <f t="shared" si="19"/>
        <v>0</v>
      </c>
      <c r="AM35" s="118">
        <f t="shared" si="19"/>
        <v>0</v>
      </c>
      <c r="AN35" s="118">
        <f t="shared" si="19"/>
        <v>0</v>
      </c>
      <c r="AO35" s="118">
        <f t="shared" si="11"/>
        <v>0</v>
      </c>
      <c r="AP35" s="118">
        <f t="shared" si="11"/>
        <v>0</v>
      </c>
      <c r="AQ35" s="118">
        <f t="shared" si="11"/>
        <v>0</v>
      </c>
      <c r="AR35" s="118">
        <f t="shared" si="11"/>
        <v>0</v>
      </c>
      <c r="AS35" s="118">
        <f t="shared" si="11"/>
        <v>0</v>
      </c>
      <c r="AT35" s="118">
        <f t="shared" si="11"/>
        <v>0</v>
      </c>
      <c r="AU35" s="118">
        <f t="shared" si="12"/>
        <v>0</v>
      </c>
      <c r="AV35" s="118">
        <f t="shared" si="13"/>
        <v>0</v>
      </c>
      <c r="AW35" s="118">
        <f t="shared" si="14"/>
        <v>0</v>
      </c>
      <c r="AX35" s="118">
        <f t="shared" si="15"/>
        <v>0</v>
      </c>
      <c r="AY35" s="118">
        <f t="shared" si="15"/>
        <v>0</v>
      </c>
      <c r="AZ35" s="118">
        <f t="shared" si="16"/>
        <v>0</v>
      </c>
    </row>
    <row r="36" spans="1:52" x14ac:dyDescent="0.25">
      <c r="A36" s="101" t="str">
        <f t="shared" si="17"/>
        <v>l</v>
      </c>
      <c r="B36" s="101"/>
      <c r="C36" s="116">
        <f t="shared" si="7"/>
        <v>0.22</v>
      </c>
      <c r="D36" s="117">
        <f t="shared" si="7"/>
        <v>30</v>
      </c>
      <c r="E36" s="118">
        <f t="shared" si="8"/>
        <v>1830</v>
      </c>
      <c r="F36" s="118">
        <f t="shared" si="18"/>
        <v>1830</v>
      </c>
      <c r="G36" s="118">
        <f t="shared" si="9"/>
        <v>1830</v>
      </c>
      <c r="H36" s="118">
        <f t="shared" si="20"/>
        <v>1830</v>
      </c>
      <c r="I36" s="118">
        <f t="shared" si="20"/>
        <v>1830</v>
      </c>
      <c r="J36" s="118">
        <f t="shared" si="20"/>
        <v>1830</v>
      </c>
      <c r="K36" s="118">
        <f t="shared" si="20"/>
        <v>1830</v>
      </c>
      <c r="L36" s="118">
        <f t="shared" si="20"/>
        <v>1830</v>
      </c>
      <c r="M36" s="118">
        <f t="shared" si="20"/>
        <v>1830</v>
      </c>
      <c r="N36" s="118">
        <f t="shared" si="20"/>
        <v>1830</v>
      </c>
      <c r="O36" s="118">
        <f t="shared" si="20"/>
        <v>1830</v>
      </c>
      <c r="P36" s="118">
        <f t="shared" si="20"/>
        <v>1830</v>
      </c>
      <c r="Q36" s="118">
        <f t="shared" si="20"/>
        <v>1830</v>
      </c>
      <c r="R36" s="118">
        <f t="shared" si="20"/>
        <v>1830</v>
      </c>
      <c r="S36" s="118">
        <f t="shared" si="20"/>
        <v>1830</v>
      </c>
      <c r="T36" s="118">
        <f t="shared" si="20"/>
        <v>1830</v>
      </c>
      <c r="U36" s="118">
        <f t="shared" si="20"/>
        <v>1830</v>
      </c>
      <c r="V36" s="118">
        <f t="shared" si="20"/>
        <v>1830</v>
      </c>
      <c r="W36" s="118">
        <f t="shared" si="20"/>
        <v>1830</v>
      </c>
      <c r="X36" s="118">
        <f t="shared" si="20"/>
        <v>1830</v>
      </c>
      <c r="Y36" s="118">
        <f t="shared" si="20"/>
        <v>1830</v>
      </c>
      <c r="Z36" s="118">
        <f t="shared" si="20"/>
        <v>1830</v>
      </c>
      <c r="AA36" s="118">
        <f t="shared" si="20"/>
        <v>1830</v>
      </c>
      <c r="AB36" s="118">
        <f t="shared" si="20"/>
        <v>1830</v>
      </c>
      <c r="AC36" s="118">
        <f t="shared" si="20"/>
        <v>1830</v>
      </c>
      <c r="AD36" s="118">
        <f t="shared" si="20"/>
        <v>1830</v>
      </c>
      <c r="AE36" s="118">
        <f t="shared" si="20"/>
        <v>1830</v>
      </c>
      <c r="AF36" s="118">
        <f t="shared" si="19"/>
        <v>1830</v>
      </c>
      <c r="AG36" s="118">
        <f t="shared" si="19"/>
        <v>1830</v>
      </c>
      <c r="AH36" s="118">
        <f t="shared" si="19"/>
        <v>1830</v>
      </c>
      <c r="AI36" s="118">
        <f t="shared" si="19"/>
        <v>1830</v>
      </c>
      <c r="AJ36" s="118">
        <f t="shared" si="19"/>
        <v>1830</v>
      </c>
      <c r="AK36" s="118">
        <f t="shared" si="19"/>
        <v>1830</v>
      </c>
      <c r="AL36" s="118">
        <f t="shared" si="19"/>
        <v>1830</v>
      </c>
      <c r="AM36" s="118">
        <f t="shared" si="19"/>
        <v>1830</v>
      </c>
      <c r="AN36" s="118">
        <f t="shared" si="19"/>
        <v>1830</v>
      </c>
      <c r="AO36" s="118">
        <f t="shared" si="11"/>
        <v>1830</v>
      </c>
      <c r="AP36" s="118">
        <f t="shared" si="11"/>
        <v>1830</v>
      </c>
      <c r="AQ36" s="118">
        <f t="shared" si="11"/>
        <v>1830</v>
      </c>
      <c r="AR36" s="118">
        <f t="shared" si="11"/>
        <v>1830</v>
      </c>
      <c r="AS36" s="118">
        <f t="shared" si="11"/>
        <v>1830</v>
      </c>
      <c r="AT36" s="118">
        <f t="shared" si="11"/>
        <v>1830</v>
      </c>
      <c r="AU36" s="118">
        <f t="shared" si="12"/>
        <v>1830</v>
      </c>
      <c r="AV36" s="118">
        <f t="shared" si="13"/>
        <v>1830</v>
      </c>
      <c r="AW36" s="118">
        <f t="shared" si="14"/>
        <v>1830</v>
      </c>
      <c r="AX36" s="118">
        <f t="shared" si="15"/>
        <v>1830</v>
      </c>
      <c r="AY36" s="118">
        <f t="shared" si="15"/>
        <v>1830</v>
      </c>
      <c r="AZ36" s="118">
        <f t="shared" si="16"/>
        <v>1830</v>
      </c>
    </row>
    <row r="37" spans="1:52" x14ac:dyDescent="0.25">
      <c r="A37" s="101" t="str">
        <f t="shared" si="17"/>
        <v>m</v>
      </c>
      <c r="B37" s="101"/>
      <c r="C37" s="116">
        <f t="shared" si="7"/>
        <v>0.22</v>
      </c>
      <c r="D37" s="117">
        <f t="shared" si="7"/>
        <v>30</v>
      </c>
      <c r="E37" s="118">
        <f t="shared" si="8"/>
        <v>0</v>
      </c>
      <c r="F37" s="118">
        <f t="shared" si="18"/>
        <v>0</v>
      </c>
      <c r="G37" s="118">
        <f t="shared" si="9"/>
        <v>0</v>
      </c>
      <c r="H37" s="118">
        <f t="shared" si="20"/>
        <v>0</v>
      </c>
      <c r="I37" s="118">
        <f t="shared" si="20"/>
        <v>0</v>
      </c>
      <c r="J37" s="118">
        <f t="shared" si="20"/>
        <v>0</v>
      </c>
      <c r="K37" s="118">
        <f t="shared" si="20"/>
        <v>0</v>
      </c>
      <c r="L37" s="118">
        <f t="shared" si="20"/>
        <v>0</v>
      </c>
      <c r="M37" s="118">
        <f t="shared" si="20"/>
        <v>0</v>
      </c>
      <c r="N37" s="118">
        <f t="shared" si="20"/>
        <v>0</v>
      </c>
      <c r="O37" s="118">
        <f t="shared" si="20"/>
        <v>0</v>
      </c>
      <c r="P37" s="118">
        <f t="shared" si="20"/>
        <v>0</v>
      </c>
      <c r="Q37" s="118">
        <f t="shared" si="20"/>
        <v>0</v>
      </c>
      <c r="R37" s="118">
        <f t="shared" si="20"/>
        <v>0</v>
      </c>
      <c r="S37" s="118">
        <f t="shared" si="20"/>
        <v>0</v>
      </c>
      <c r="T37" s="118">
        <f t="shared" si="20"/>
        <v>0</v>
      </c>
      <c r="U37" s="118">
        <f t="shared" si="20"/>
        <v>0</v>
      </c>
      <c r="V37" s="118">
        <f t="shared" si="20"/>
        <v>0</v>
      </c>
      <c r="W37" s="118">
        <f t="shared" si="20"/>
        <v>0</v>
      </c>
      <c r="X37" s="118">
        <f t="shared" si="20"/>
        <v>0</v>
      </c>
      <c r="Y37" s="118">
        <f t="shared" si="20"/>
        <v>0</v>
      </c>
      <c r="Z37" s="118">
        <f t="shared" si="20"/>
        <v>0</v>
      </c>
      <c r="AA37" s="118">
        <f t="shared" si="20"/>
        <v>0</v>
      </c>
      <c r="AB37" s="118">
        <f t="shared" si="20"/>
        <v>0</v>
      </c>
      <c r="AC37" s="118">
        <f t="shared" si="20"/>
        <v>0</v>
      </c>
      <c r="AD37" s="118">
        <f t="shared" si="20"/>
        <v>0</v>
      </c>
      <c r="AE37" s="118">
        <f t="shared" si="20"/>
        <v>0</v>
      </c>
      <c r="AF37" s="118">
        <f t="shared" si="19"/>
        <v>0</v>
      </c>
      <c r="AG37" s="118">
        <f t="shared" si="19"/>
        <v>0</v>
      </c>
      <c r="AH37" s="118">
        <f t="shared" si="19"/>
        <v>0</v>
      </c>
      <c r="AI37" s="118">
        <f t="shared" si="19"/>
        <v>0</v>
      </c>
      <c r="AJ37" s="118">
        <f t="shared" si="19"/>
        <v>0</v>
      </c>
      <c r="AK37" s="118">
        <f t="shared" si="19"/>
        <v>0</v>
      </c>
      <c r="AL37" s="118">
        <f t="shared" si="19"/>
        <v>0</v>
      </c>
      <c r="AM37" s="118">
        <f t="shared" si="19"/>
        <v>0</v>
      </c>
      <c r="AN37" s="118">
        <f t="shared" si="19"/>
        <v>0</v>
      </c>
      <c r="AO37" s="118">
        <f t="shared" si="11"/>
        <v>0</v>
      </c>
      <c r="AP37" s="118">
        <f t="shared" si="11"/>
        <v>0</v>
      </c>
      <c r="AQ37" s="118">
        <f t="shared" si="11"/>
        <v>0</v>
      </c>
      <c r="AR37" s="118">
        <f t="shared" si="11"/>
        <v>0</v>
      </c>
      <c r="AS37" s="118">
        <f t="shared" si="11"/>
        <v>0</v>
      </c>
      <c r="AT37" s="118">
        <f t="shared" si="11"/>
        <v>0</v>
      </c>
      <c r="AU37" s="118">
        <f t="shared" si="12"/>
        <v>0</v>
      </c>
      <c r="AV37" s="118">
        <f t="shared" si="13"/>
        <v>0</v>
      </c>
      <c r="AW37" s="118">
        <f t="shared" si="14"/>
        <v>0</v>
      </c>
      <c r="AX37" s="118">
        <f t="shared" si="15"/>
        <v>0</v>
      </c>
      <c r="AY37" s="118">
        <f t="shared" si="15"/>
        <v>0</v>
      </c>
      <c r="AZ37" s="118">
        <f t="shared" si="16"/>
        <v>0</v>
      </c>
    </row>
    <row r="38" spans="1:52" x14ac:dyDescent="0.25">
      <c r="A38" s="101" t="str">
        <f t="shared" si="17"/>
        <v>n</v>
      </c>
      <c r="B38" s="101"/>
      <c r="C38" s="116">
        <f t="shared" si="7"/>
        <v>0.22</v>
      </c>
      <c r="D38" s="117">
        <f t="shared" si="7"/>
        <v>30</v>
      </c>
      <c r="E38" s="118">
        <f t="shared" si="8"/>
        <v>366</v>
      </c>
      <c r="F38" s="118">
        <f t="shared" si="18"/>
        <v>366</v>
      </c>
      <c r="G38" s="118">
        <f t="shared" si="9"/>
        <v>366</v>
      </c>
      <c r="H38" s="118">
        <f t="shared" si="20"/>
        <v>366</v>
      </c>
      <c r="I38" s="118">
        <f t="shared" si="20"/>
        <v>366</v>
      </c>
      <c r="J38" s="118">
        <f t="shared" si="20"/>
        <v>366</v>
      </c>
      <c r="K38" s="118">
        <f t="shared" si="20"/>
        <v>366</v>
      </c>
      <c r="L38" s="118">
        <f t="shared" si="20"/>
        <v>366</v>
      </c>
      <c r="M38" s="118">
        <f t="shared" si="20"/>
        <v>366</v>
      </c>
      <c r="N38" s="118">
        <f t="shared" si="20"/>
        <v>366</v>
      </c>
      <c r="O38" s="118">
        <f t="shared" si="20"/>
        <v>366</v>
      </c>
      <c r="P38" s="118">
        <f t="shared" si="20"/>
        <v>366</v>
      </c>
      <c r="Q38" s="118">
        <f t="shared" si="20"/>
        <v>366</v>
      </c>
      <c r="R38" s="118">
        <f t="shared" si="20"/>
        <v>366</v>
      </c>
      <c r="S38" s="118">
        <f t="shared" si="20"/>
        <v>366</v>
      </c>
      <c r="T38" s="118">
        <f t="shared" si="20"/>
        <v>366</v>
      </c>
      <c r="U38" s="118">
        <f t="shared" si="20"/>
        <v>366</v>
      </c>
      <c r="V38" s="118">
        <f t="shared" si="20"/>
        <v>366</v>
      </c>
      <c r="W38" s="118">
        <f t="shared" si="20"/>
        <v>366</v>
      </c>
      <c r="X38" s="118">
        <f t="shared" si="20"/>
        <v>366</v>
      </c>
      <c r="Y38" s="118">
        <f t="shared" si="20"/>
        <v>366</v>
      </c>
      <c r="Z38" s="118">
        <f t="shared" si="20"/>
        <v>366</v>
      </c>
      <c r="AA38" s="118">
        <f t="shared" si="20"/>
        <v>366</v>
      </c>
      <c r="AB38" s="118">
        <f t="shared" si="20"/>
        <v>366</v>
      </c>
      <c r="AC38" s="118">
        <f t="shared" si="20"/>
        <v>366</v>
      </c>
      <c r="AD38" s="118">
        <f t="shared" si="20"/>
        <v>366</v>
      </c>
      <c r="AE38" s="118">
        <f t="shared" si="20"/>
        <v>366</v>
      </c>
      <c r="AF38" s="118">
        <f t="shared" si="19"/>
        <v>366</v>
      </c>
      <c r="AG38" s="118">
        <f t="shared" si="19"/>
        <v>366</v>
      </c>
      <c r="AH38" s="118">
        <f t="shared" si="19"/>
        <v>366</v>
      </c>
      <c r="AI38" s="118">
        <f t="shared" si="19"/>
        <v>366</v>
      </c>
      <c r="AJ38" s="118">
        <f t="shared" si="19"/>
        <v>366</v>
      </c>
      <c r="AK38" s="118">
        <f t="shared" si="19"/>
        <v>366</v>
      </c>
      <c r="AL38" s="118">
        <f t="shared" si="19"/>
        <v>366</v>
      </c>
      <c r="AM38" s="118">
        <f t="shared" si="19"/>
        <v>366</v>
      </c>
      <c r="AN38" s="118">
        <f t="shared" si="19"/>
        <v>366</v>
      </c>
      <c r="AO38" s="118">
        <f t="shared" si="11"/>
        <v>366</v>
      </c>
      <c r="AP38" s="118">
        <f t="shared" si="11"/>
        <v>366</v>
      </c>
      <c r="AQ38" s="118">
        <f t="shared" si="11"/>
        <v>366</v>
      </c>
      <c r="AR38" s="118">
        <f t="shared" si="11"/>
        <v>366</v>
      </c>
      <c r="AS38" s="118">
        <f t="shared" si="11"/>
        <v>366</v>
      </c>
      <c r="AT38" s="118">
        <f t="shared" si="11"/>
        <v>366</v>
      </c>
      <c r="AU38" s="118">
        <f t="shared" si="12"/>
        <v>366</v>
      </c>
      <c r="AV38" s="118">
        <f t="shared" si="13"/>
        <v>366</v>
      </c>
      <c r="AW38" s="118">
        <f t="shared" si="14"/>
        <v>366</v>
      </c>
      <c r="AX38" s="118">
        <f t="shared" si="15"/>
        <v>366</v>
      </c>
      <c r="AY38" s="118">
        <f t="shared" si="15"/>
        <v>366</v>
      </c>
      <c r="AZ38" s="118">
        <f t="shared" si="16"/>
        <v>366</v>
      </c>
    </row>
    <row r="39" spans="1:52" x14ac:dyDescent="0.25">
      <c r="A39" s="101" t="str">
        <f t="shared" si="17"/>
        <v>o</v>
      </c>
      <c r="B39" s="101"/>
      <c r="C39" s="116">
        <f t="shared" si="7"/>
        <v>0.22</v>
      </c>
      <c r="D39" s="117">
        <f t="shared" si="7"/>
        <v>30</v>
      </c>
      <c r="E39" s="118">
        <f t="shared" si="8"/>
        <v>0</v>
      </c>
      <c r="F39" s="118">
        <f t="shared" si="18"/>
        <v>0</v>
      </c>
      <c r="G39" s="118">
        <f t="shared" si="9"/>
        <v>0</v>
      </c>
      <c r="H39" s="118">
        <f t="shared" si="20"/>
        <v>0</v>
      </c>
      <c r="I39" s="118">
        <f t="shared" si="20"/>
        <v>0</v>
      </c>
      <c r="J39" s="118">
        <f t="shared" si="20"/>
        <v>0</v>
      </c>
      <c r="K39" s="118">
        <f t="shared" si="20"/>
        <v>0</v>
      </c>
      <c r="L39" s="118">
        <f t="shared" si="20"/>
        <v>0</v>
      </c>
      <c r="M39" s="118">
        <f t="shared" si="20"/>
        <v>0</v>
      </c>
      <c r="N39" s="118">
        <f t="shared" si="20"/>
        <v>0</v>
      </c>
      <c r="O39" s="118">
        <f t="shared" si="20"/>
        <v>0</v>
      </c>
      <c r="P39" s="118">
        <f t="shared" si="20"/>
        <v>0</v>
      </c>
      <c r="Q39" s="118">
        <f t="shared" si="20"/>
        <v>0</v>
      </c>
      <c r="R39" s="118">
        <f t="shared" si="20"/>
        <v>0</v>
      </c>
      <c r="S39" s="118">
        <f t="shared" si="20"/>
        <v>0</v>
      </c>
      <c r="T39" s="118">
        <f t="shared" si="20"/>
        <v>0</v>
      </c>
      <c r="U39" s="118">
        <f t="shared" si="20"/>
        <v>0</v>
      </c>
      <c r="V39" s="118">
        <f t="shared" si="20"/>
        <v>0</v>
      </c>
      <c r="W39" s="118">
        <f t="shared" si="20"/>
        <v>0</v>
      </c>
      <c r="X39" s="118">
        <f t="shared" si="20"/>
        <v>0</v>
      </c>
      <c r="Y39" s="118">
        <f t="shared" si="20"/>
        <v>0</v>
      </c>
      <c r="Z39" s="118">
        <f t="shared" si="20"/>
        <v>0</v>
      </c>
      <c r="AA39" s="118">
        <f t="shared" si="20"/>
        <v>0</v>
      </c>
      <c r="AB39" s="118">
        <f t="shared" si="20"/>
        <v>0</v>
      </c>
      <c r="AC39" s="118">
        <f t="shared" si="20"/>
        <v>0</v>
      </c>
      <c r="AD39" s="118">
        <f t="shared" si="20"/>
        <v>0</v>
      </c>
      <c r="AE39" s="118">
        <f t="shared" si="20"/>
        <v>0</v>
      </c>
      <c r="AF39" s="118">
        <f t="shared" si="19"/>
        <v>0</v>
      </c>
      <c r="AG39" s="118">
        <f t="shared" si="19"/>
        <v>0</v>
      </c>
      <c r="AH39" s="118">
        <f t="shared" si="19"/>
        <v>0</v>
      </c>
      <c r="AI39" s="118">
        <f t="shared" si="19"/>
        <v>0</v>
      </c>
      <c r="AJ39" s="118">
        <f t="shared" si="19"/>
        <v>0</v>
      </c>
      <c r="AK39" s="118">
        <f t="shared" si="19"/>
        <v>0</v>
      </c>
      <c r="AL39" s="118">
        <f t="shared" si="19"/>
        <v>0</v>
      </c>
      <c r="AM39" s="118">
        <f t="shared" si="19"/>
        <v>0</v>
      </c>
      <c r="AN39" s="118">
        <f t="shared" si="19"/>
        <v>0</v>
      </c>
      <c r="AO39" s="118">
        <f t="shared" si="11"/>
        <v>0</v>
      </c>
      <c r="AP39" s="118">
        <f t="shared" si="11"/>
        <v>0</v>
      </c>
      <c r="AQ39" s="118">
        <f t="shared" si="11"/>
        <v>0</v>
      </c>
      <c r="AR39" s="118">
        <f t="shared" si="11"/>
        <v>0</v>
      </c>
      <c r="AS39" s="118">
        <f t="shared" si="11"/>
        <v>0</v>
      </c>
      <c r="AT39" s="118">
        <f t="shared" si="11"/>
        <v>0</v>
      </c>
      <c r="AU39" s="118">
        <f t="shared" si="12"/>
        <v>0</v>
      </c>
      <c r="AV39" s="118">
        <f t="shared" si="13"/>
        <v>0</v>
      </c>
      <c r="AW39" s="118">
        <f t="shared" si="14"/>
        <v>0</v>
      </c>
      <c r="AX39" s="118">
        <f t="shared" si="15"/>
        <v>0</v>
      </c>
      <c r="AY39" s="118">
        <f t="shared" si="15"/>
        <v>0</v>
      </c>
      <c r="AZ39" s="118">
        <f t="shared" si="16"/>
        <v>0</v>
      </c>
    </row>
    <row r="40" spans="1:52" x14ac:dyDescent="0.25">
      <c r="A40" s="101" t="str">
        <f t="shared" si="17"/>
        <v>p</v>
      </c>
      <c r="B40" s="101"/>
      <c r="C40" s="116">
        <f t="shared" si="7"/>
        <v>0.22</v>
      </c>
      <c r="D40" s="117">
        <f t="shared" si="7"/>
        <v>30</v>
      </c>
      <c r="E40" s="118">
        <f t="shared" si="8"/>
        <v>366</v>
      </c>
      <c r="F40" s="118">
        <f t="shared" si="18"/>
        <v>366</v>
      </c>
      <c r="G40" s="118">
        <f t="shared" si="9"/>
        <v>366</v>
      </c>
      <c r="H40" s="118">
        <f t="shared" si="20"/>
        <v>366</v>
      </c>
      <c r="I40" s="118">
        <f t="shared" si="20"/>
        <v>366</v>
      </c>
      <c r="J40" s="118">
        <f t="shared" si="20"/>
        <v>366</v>
      </c>
      <c r="K40" s="118">
        <f t="shared" si="20"/>
        <v>366</v>
      </c>
      <c r="L40" s="118">
        <f t="shared" si="20"/>
        <v>366</v>
      </c>
      <c r="M40" s="118">
        <f t="shared" si="20"/>
        <v>366</v>
      </c>
      <c r="N40" s="118">
        <f t="shared" si="20"/>
        <v>366</v>
      </c>
      <c r="O40" s="118">
        <f t="shared" si="20"/>
        <v>366</v>
      </c>
      <c r="P40" s="118">
        <f t="shared" si="20"/>
        <v>366</v>
      </c>
      <c r="Q40" s="118">
        <f t="shared" si="20"/>
        <v>366</v>
      </c>
      <c r="R40" s="118">
        <f t="shared" si="20"/>
        <v>366</v>
      </c>
      <c r="S40" s="118">
        <f t="shared" si="20"/>
        <v>366</v>
      </c>
      <c r="T40" s="118">
        <f t="shared" si="20"/>
        <v>366</v>
      </c>
      <c r="U40" s="118">
        <f t="shared" si="20"/>
        <v>366</v>
      </c>
      <c r="V40" s="118">
        <f t="shared" si="20"/>
        <v>366</v>
      </c>
      <c r="W40" s="118">
        <f t="shared" si="20"/>
        <v>366</v>
      </c>
      <c r="X40" s="118">
        <f t="shared" si="20"/>
        <v>366</v>
      </c>
      <c r="Y40" s="118">
        <f t="shared" si="20"/>
        <v>366</v>
      </c>
      <c r="Z40" s="118">
        <f t="shared" si="20"/>
        <v>366</v>
      </c>
      <c r="AA40" s="118">
        <f t="shared" si="20"/>
        <v>366</v>
      </c>
      <c r="AB40" s="118">
        <f t="shared" si="20"/>
        <v>366</v>
      </c>
      <c r="AC40" s="118">
        <f t="shared" si="20"/>
        <v>366</v>
      </c>
      <c r="AD40" s="118">
        <f t="shared" si="20"/>
        <v>366</v>
      </c>
      <c r="AE40" s="118">
        <f t="shared" si="20"/>
        <v>366</v>
      </c>
      <c r="AF40" s="118">
        <f t="shared" si="19"/>
        <v>366</v>
      </c>
      <c r="AG40" s="118">
        <f t="shared" si="19"/>
        <v>366</v>
      </c>
      <c r="AH40" s="118">
        <f t="shared" si="19"/>
        <v>366</v>
      </c>
      <c r="AI40" s="118">
        <f t="shared" si="19"/>
        <v>366</v>
      </c>
      <c r="AJ40" s="118">
        <f t="shared" si="19"/>
        <v>366</v>
      </c>
      <c r="AK40" s="118">
        <f t="shared" si="19"/>
        <v>366</v>
      </c>
      <c r="AL40" s="118">
        <f t="shared" si="19"/>
        <v>366</v>
      </c>
      <c r="AM40" s="118">
        <f t="shared" si="19"/>
        <v>366</v>
      </c>
      <c r="AN40" s="118">
        <f t="shared" si="19"/>
        <v>366</v>
      </c>
      <c r="AO40" s="118">
        <f t="shared" si="11"/>
        <v>366</v>
      </c>
      <c r="AP40" s="118">
        <f t="shared" si="11"/>
        <v>366</v>
      </c>
      <c r="AQ40" s="118">
        <f t="shared" si="11"/>
        <v>366</v>
      </c>
      <c r="AR40" s="118">
        <f t="shared" si="11"/>
        <v>366</v>
      </c>
      <c r="AS40" s="118">
        <f t="shared" si="11"/>
        <v>366</v>
      </c>
      <c r="AT40" s="118">
        <f t="shared" si="11"/>
        <v>366</v>
      </c>
      <c r="AU40" s="118">
        <f t="shared" si="12"/>
        <v>366</v>
      </c>
      <c r="AV40" s="118">
        <f t="shared" si="13"/>
        <v>366</v>
      </c>
      <c r="AW40" s="118">
        <f t="shared" si="14"/>
        <v>366</v>
      </c>
      <c r="AX40" s="118">
        <f t="shared" si="15"/>
        <v>366</v>
      </c>
      <c r="AY40" s="118">
        <f t="shared" si="15"/>
        <v>366</v>
      </c>
      <c r="AZ40" s="118">
        <f t="shared" si="16"/>
        <v>366</v>
      </c>
    </row>
    <row r="41" spans="1:52" x14ac:dyDescent="0.25">
      <c r="A41" s="101" t="str">
        <f t="shared" si="17"/>
        <v>q</v>
      </c>
      <c r="B41" s="101"/>
      <c r="C41" s="116">
        <f t="shared" si="7"/>
        <v>0.22</v>
      </c>
      <c r="D41" s="117">
        <f t="shared" si="7"/>
        <v>30</v>
      </c>
      <c r="E41" s="118">
        <f t="shared" si="8"/>
        <v>0</v>
      </c>
      <c r="F41" s="118">
        <f t="shared" si="18"/>
        <v>0</v>
      </c>
      <c r="G41" s="118">
        <f t="shared" si="9"/>
        <v>0</v>
      </c>
      <c r="H41" s="118">
        <f t="shared" si="20"/>
        <v>0</v>
      </c>
      <c r="I41" s="118">
        <f t="shared" si="20"/>
        <v>0</v>
      </c>
      <c r="J41" s="118">
        <f t="shared" si="20"/>
        <v>0</v>
      </c>
      <c r="K41" s="118">
        <f t="shared" si="20"/>
        <v>0</v>
      </c>
      <c r="L41" s="118">
        <f t="shared" si="20"/>
        <v>0</v>
      </c>
      <c r="M41" s="118">
        <f t="shared" si="20"/>
        <v>0</v>
      </c>
      <c r="N41" s="118">
        <f t="shared" si="20"/>
        <v>0</v>
      </c>
      <c r="O41" s="118">
        <f t="shared" si="20"/>
        <v>0</v>
      </c>
      <c r="P41" s="118">
        <f t="shared" si="20"/>
        <v>0</v>
      </c>
      <c r="Q41" s="118">
        <f t="shared" si="20"/>
        <v>0</v>
      </c>
      <c r="R41" s="118">
        <f t="shared" si="20"/>
        <v>0</v>
      </c>
      <c r="S41" s="118">
        <f t="shared" si="20"/>
        <v>0</v>
      </c>
      <c r="T41" s="118">
        <f t="shared" si="20"/>
        <v>0</v>
      </c>
      <c r="U41" s="118">
        <f t="shared" si="20"/>
        <v>0</v>
      </c>
      <c r="V41" s="118">
        <f t="shared" si="20"/>
        <v>0</v>
      </c>
      <c r="W41" s="118">
        <f t="shared" si="20"/>
        <v>0</v>
      </c>
      <c r="X41" s="118">
        <f t="shared" si="20"/>
        <v>0</v>
      </c>
      <c r="Y41" s="118">
        <f t="shared" si="20"/>
        <v>0</v>
      </c>
      <c r="Z41" s="118">
        <f t="shared" si="20"/>
        <v>0</v>
      </c>
      <c r="AA41" s="118">
        <f t="shared" si="20"/>
        <v>0</v>
      </c>
      <c r="AB41" s="118">
        <f t="shared" si="20"/>
        <v>0</v>
      </c>
      <c r="AC41" s="118">
        <f t="shared" si="20"/>
        <v>0</v>
      </c>
      <c r="AD41" s="118">
        <f t="shared" si="20"/>
        <v>0</v>
      </c>
      <c r="AE41" s="118">
        <f t="shared" si="20"/>
        <v>0</v>
      </c>
      <c r="AF41" s="118">
        <f t="shared" si="19"/>
        <v>0</v>
      </c>
      <c r="AG41" s="118">
        <f t="shared" si="19"/>
        <v>0</v>
      </c>
      <c r="AH41" s="118">
        <f t="shared" si="19"/>
        <v>0</v>
      </c>
      <c r="AI41" s="118">
        <f t="shared" si="19"/>
        <v>0</v>
      </c>
      <c r="AJ41" s="118">
        <f t="shared" si="19"/>
        <v>0</v>
      </c>
      <c r="AK41" s="118">
        <f t="shared" si="19"/>
        <v>0</v>
      </c>
      <c r="AL41" s="118">
        <f t="shared" si="19"/>
        <v>0</v>
      </c>
      <c r="AM41" s="118">
        <f t="shared" si="19"/>
        <v>0</v>
      </c>
      <c r="AN41" s="118">
        <f t="shared" si="19"/>
        <v>0</v>
      </c>
      <c r="AO41" s="118">
        <f t="shared" si="11"/>
        <v>0</v>
      </c>
      <c r="AP41" s="118">
        <f t="shared" si="11"/>
        <v>0</v>
      </c>
      <c r="AQ41" s="118">
        <f t="shared" si="11"/>
        <v>0</v>
      </c>
      <c r="AR41" s="118">
        <f t="shared" si="11"/>
        <v>0</v>
      </c>
      <c r="AS41" s="118">
        <f t="shared" si="11"/>
        <v>0</v>
      </c>
      <c r="AT41" s="118">
        <f t="shared" si="11"/>
        <v>0</v>
      </c>
      <c r="AU41" s="118">
        <f t="shared" si="12"/>
        <v>0</v>
      </c>
      <c r="AV41" s="118">
        <f t="shared" si="13"/>
        <v>0</v>
      </c>
      <c r="AW41" s="118">
        <f t="shared" si="14"/>
        <v>0</v>
      </c>
      <c r="AX41" s="118">
        <f t="shared" si="15"/>
        <v>0</v>
      </c>
      <c r="AY41" s="118">
        <f t="shared" si="15"/>
        <v>0</v>
      </c>
      <c r="AZ41" s="118">
        <f t="shared" si="16"/>
        <v>0</v>
      </c>
    </row>
    <row r="42" spans="1:52" x14ac:dyDescent="0.25">
      <c r="A42" s="101" t="str">
        <f t="shared" si="17"/>
        <v>r</v>
      </c>
      <c r="B42" s="101"/>
      <c r="C42" s="116">
        <f t="shared" ref="C42:D45" si="21">+C20</f>
        <v>0.22</v>
      </c>
      <c r="D42" s="117">
        <f t="shared" si="21"/>
        <v>30</v>
      </c>
      <c r="E42" s="118">
        <f t="shared" si="8"/>
        <v>244</v>
      </c>
      <c r="F42" s="118">
        <f t="shared" si="18"/>
        <v>244</v>
      </c>
      <c r="G42" s="118">
        <f t="shared" si="9"/>
        <v>244</v>
      </c>
      <c r="H42" s="118">
        <f t="shared" si="20"/>
        <v>244</v>
      </c>
      <c r="I42" s="118">
        <f t="shared" si="20"/>
        <v>244</v>
      </c>
      <c r="J42" s="118">
        <f t="shared" si="20"/>
        <v>244</v>
      </c>
      <c r="K42" s="118">
        <f t="shared" si="20"/>
        <v>244</v>
      </c>
      <c r="L42" s="118">
        <f t="shared" si="20"/>
        <v>244</v>
      </c>
      <c r="M42" s="118">
        <f t="shared" si="20"/>
        <v>244</v>
      </c>
      <c r="N42" s="118">
        <f t="shared" si="20"/>
        <v>244</v>
      </c>
      <c r="O42" s="118">
        <f t="shared" si="20"/>
        <v>244</v>
      </c>
      <c r="P42" s="118">
        <f t="shared" si="20"/>
        <v>244</v>
      </c>
      <c r="Q42" s="118">
        <f t="shared" si="20"/>
        <v>244</v>
      </c>
      <c r="R42" s="118">
        <f t="shared" si="20"/>
        <v>244</v>
      </c>
      <c r="S42" s="118">
        <f t="shared" si="20"/>
        <v>244</v>
      </c>
      <c r="T42" s="118">
        <f t="shared" si="20"/>
        <v>244</v>
      </c>
      <c r="U42" s="118">
        <f t="shared" si="20"/>
        <v>244</v>
      </c>
      <c r="V42" s="118">
        <f t="shared" si="20"/>
        <v>244</v>
      </c>
      <c r="W42" s="118">
        <f t="shared" si="20"/>
        <v>244</v>
      </c>
      <c r="X42" s="118">
        <f t="shared" si="20"/>
        <v>244</v>
      </c>
      <c r="Y42" s="118">
        <f t="shared" si="20"/>
        <v>244</v>
      </c>
      <c r="Z42" s="118">
        <f t="shared" si="20"/>
        <v>244</v>
      </c>
      <c r="AA42" s="118">
        <f t="shared" si="20"/>
        <v>244</v>
      </c>
      <c r="AB42" s="118">
        <f t="shared" si="20"/>
        <v>244</v>
      </c>
      <c r="AC42" s="118">
        <f t="shared" si="20"/>
        <v>244</v>
      </c>
      <c r="AD42" s="118">
        <f t="shared" si="20"/>
        <v>244</v>
      </c>
      <c r="AE42" s="118">
        <f t="shared" si="20"/>
        <v>244</v>
      </c>
      <c r="AF42" s="118">
        <f t="shared" si="19"/>
        <v>244</v>
      </c>
      <c r="AG42" s="118">
        <f t="shared" si="19"/>
        <v>244</v>
      </c>
      <c r="AH42" s="118">
        <f t="shared" si="19"/>
        <v>244</v>
      </c>
      <c r="AI42" s="118">
        <f t="shared" si="19"/>
        <v>244</v>
      </c>
      <c r="AJ42" s="118">
        <f t="shared" si="19"/>
        <v>244</v>
      </c>
      <c r="AK42" s="118">
        <f t="shared" si="19"/>
        <v>244</v>
      </c>
      <c r="AL42" s="118">
        <f t="shared" si="19"/>
        <v>244</v>
      </c>
      <c r="AM42" s="118">
        <f t="shared" si="19"/>
        <v>244</v>
      </c>
      <c r="AN42" s="118">
        <f t="shared" si="19"/>
        <v>244</v>
      </c>
      <c r="AO42" s="118">
        <f t="shared" si="11"/>
        <v>244</v>
      </c>
      <c r="AP42" s="118">
        <f t="shared" si="11"/>
        <v>244</v>
      </c>
      <c r="AQ42" s="118">
        <f t="shared" si="11"/>
        <v>244</v>
      </c>
      <c r="AR42" s="118">
        <f t="shared" si="11"/>
        <v>244</v>
      </c>
      <c r="AS42" s="118">
        <f t="shared" si="11"/>
        <v>244</v>
      </c>
      <c r="AT42" s="118">
        <f t="shared" si="11"/>
        <v>244</v>
      </c>
      <c r="AU42" s="118">
        <f t="shared" si="12"/>
        <v>244</v>
      </c>
      <c r="AV42" s="118">
        <f t="shared" si="13"/>
        <v>244</v>
      </c>
      <c r="AW42" s="118">
        <f t="shared" si="14"/>
        <v>244</v>
      </c>
      <c r="AX42" s="118">
        <f t="shared" si="15"/>
        <v>244</v>
      </c>
      <c r="AY42" s="118">
        <f t="shared" si="15"/>
        <v>244</v>
      </c>
      <c r="AZ42" s="118">
        <f t="shared" si="16"/>
        <v>244</v>
      </c>
    </row>
    <row r="43" spans="1:52" x14ac:dyDescent="0.25">
      <c r="A43" s="101" t="str">
        <f t="shared" si="17"/>
        <v xml:space="preserve">s </v>
      </c>
      <c r="B43" s="101"/>
      <c r="C43" s="116">
        <f t="shared" si="21"/>
        <v>0</v>
      </c>
      <c r="D43" s="117">
        <f t="shared" si="21"/>
        <v>30</v>
      </c>
      <c r="E43" s="118">
        <f t="shared" si="8"/>
        <v>0</v>
      </c>
      <c r="F43" s="118">
        <f t="shared" si="18"/>
        <v>0</v>
      </c>
      <c r="G43" s="118">
        <f t="shared" si="9"/>
        <v>0</v>
      </c>
      <c r="H43" s="118">
        <f t="shared" si="20"/>
        <v>0</v>
      </c>
      <c r="I43" s="118">
        <f t="shared" si="20"/>
        <v>0</v>
      </c>
      <c r="J43" s="118">
        <f t="shared" si="20"/>
        <v>0</v>
      </c>
      <c r="K43" s="118">
        <f t="shared" si="20"/>
        <v>0</v>
      </c>
      <c r="L43" s="118">
        <f t="shared" si="20"/>
        <v>0</v>
      </c>
      <c r="M43" s="118">
        <f t="shared" si="20"/>
        <v>0</v>
      </c>
      <c r="N43" s="118">
        <f t="shared" si="20"/>
        <v>0</v>
      </c>
      <c r="O43" s="118">
        <f t="shared" si="20"/>
        <v>0</v>
      </c>
      <c r="P43" s="118">
        <f t="shared" si="20"/>
        <v>0</v>
      </c>
      <c r="Q43" s="118">
        <f t="shared" si="20"/>
        <v>0</v>
      </c>
      <c r="R43" s="118">
        <f t="shared" si="20"/>
        <v>0</v>
      </c>
      <c r="S43" s="118">
        <f t="shared" si="20"/>
        <v>0</v>
      </c>
      <c r="T43" s="118">
        <f t="shared" si="20"/>
        <v>0</v>
      </c>
      <c r="U43" s="118">
        <f t="shared" si="20"/>
        <v>0</v>
      </c>
      <c r="V43" s="118">
        <f t="shared" si="20"/>
        <v>0</v>
      </c>
      <c r="W43" s="118">
        <f t="shared" si="20"/>
        <v>0</v>
      </c>
      <c r="X43" s="118">
        <f t="shared" si="20"/>
        <v>0</v>
      </c>
      <c r="Y43" s="118">
        <f t="shared" si="20"/>
        <v>0</v>
      </c>
      <c r="Z43" s="118">
        <f t="shared" si="20"/>
        <v>0</v>
      </c>
      <c r="AA43" s="118">
        <f t="shared" si="20"/>
        <v>0</v>
      </c>
      <c r="AB43" s="118">
        <f t="shared" si="20"/>
        <v>0</v>
      </c>
      <c r="AC43" s="118">
        <f t="shared" si="20"/>
        <v>0</v>
      </c>
      <c r="AD43" s="118">
        <f t="shared" si="20"/>
        <v>0</v>
      </c>
      <c r="AE43" s="118">
        <f t="shared" si="20"/>
        <v>0</v>
      </c>
      <c r="AF43" s="118">
        <f t="shared" si="19"/>
        <v>0</v>
      </c>
      <c r="AG43" s="118">
        <f t="shared" si="19"/>
        <v>0</v>
      </c>
      <c r="AH43" s="118">
        <f t="shared" si="19"/>
        <v>0</v>
      </c>
      <c r="AI43" s="118">
        <f t="shared" si="19"/>
        <v>0</v>
      </c>
      <c r="AJ43" s="118">
        <f t="shared" si="19"/>
        <v>0</v>
      </c>
      <c r="AK43" s="118">
        <f t="shared" si="19"/>
        <v>0</v>
      </c>
      <c r="AL43" s="118">
        <f t="shared" si="19"/>
        <v>0</v>
      </c>
      <c r="AM43" s="118">
        <f t="shared" si="19"/>
        <v>0</v>
      </c>
      <c r="AN43" s="118">
        <f t="shared" si="19"/>
        <v>0</v>
      </c>
      <c r="AO43" s="118">
        <f t="shared" ref="AO43:AT45" si="22">+IF($D43=0,0,IF($D43=30,(AO21*(1+$C21)),IF($D43=60,((AO21+AN21)*(1+$C21)),IF($D43=90,((AO21+AN21+AM21)*(1+$C21)),(AO21+AN21+AM21+AL21)*(1+$C21)))))</f>
        <v>0</v>
      </c>
      <c r="AP43" s="118">
        <f t="shared" si="22"/>
        <v>0</v>
      </c>
      <c r="AQ43" s="118">
        <f t="shared" si="22"/>
        <v>0</v>
      </c>
      <c r="AR43" s="118">
        <f t="shared" si="22"/>
        <v>0</v>
      </c>
      <c r="AS43" s="118">
        <f t="shared" si="22"/>
        <v>0</v>
      </c>
      <c r="AT43" s="118">
        <f t="shared" si="22"/>
        <v>0</v>
      </c>
      <c r="AU43" s="118">
        <f t="shared" si="12"/>
        <v>0</v>
      </c>
      <c r="AV43" s="118">
        <f t="shared" si="13"/>
        <v>0</v>
      </c>
      <c r="AW43" s="118">
        <f t="shared" si="14"/>
        <v>0</v>
      </c>
      <c r="AX43" s="118">
        <f t="shared" si="15"/>
        <v>0</v>
      </c>
      <c r="AY43" s="118">
        <f t="shared" si="15"/>
        <v>0</v>
      </c>
      <c r="AZ43" s="118">
        <f t="shared" si="16"/>
        <v>0</v>
      </c>
    </row>
    <row r="44" spans="1:52" x14ac:dyDescent="0.25">
      <c r="A44" s="101" t="str">
        <f t="shared" si="17"/>
        <v xml:space="preserve">t </v>
      </c>
      <c r="B44" s="101"/>
      <c r="C44" s="116">
        <f t="shared" si="21"/>
        <v>0.22</v>
      </c>
      <c r="D44" s="117">
        <f t="shared" si="21"/>
        <v>30</v>
      </c>
      <c r="E44" s="118">
        <f t="shared" si="8"/>
        <v>122</v>
      </c>
      <c r="F44" s="118">
        <f t="shared" si="18"/>
        <v>122</v>
      </c>
      <c r="G44" s="118">
        <f t="shared" si="9"/>
        <v>122</v>
      </c>
      <c r="H44" s="118">
        <f t="shared" si="20"/>
        <v>122</v>
      </c>
      <c r="I44" s="118">
        <f t="shared" si="20"/>
        <v>122</v>
      </c>
      <c r="J44" s="118">
        <f t="shared" si="20"/>
        <v>122</v>
      </c>
      <c r="K44" s="118">
        <f t="shared" si="20"/>
        <v>122</v>
      </c>
      <c r="L44" s="118">
        <f t="shared" si="20"/>
        <v>122</v>
      </c>
      <c r="M44" s="118">
        <f t="shared" si="20"/>
        <v>122</v>
      </c>
      <c r="N44" s="118">
        <f t="shared" si="20"/>
        <v>122</v>
      </c>
      <c r="O44" s="118">
        <f t="shared" si="20"/>
        <v>122</v>
      </c>
      <c r="P44" s="118">
        <f t="shared" si="20"/>
        <v>122</v>
      </c>
      <c r="Q44" s="118">
        <f t="shared" si="20"/>
        <v>122</v>
      </c>
      <c r="R44" s="118">
        <f t="shared" si="20"/>
        <v>122</v>
      </c>
      <c r="S44" s="118">
        <f t="shared" si="20"/>
        <v>122</v>
      </c>
      <c r="T44" s="118">
        <f t="shared" si="20"/>
        <v>122</v>
      </c>
      <c r="U44" s="118">
        <f t="shared" si="20"/>
        <v>122</v>
      </c>
      <c r="V44" s="118">
        <f t="shared" si="20"/>
        <v>122</v>
      </c>
      <c r="W44" s="118">
        <f t="shared" si="20"/>
        <v>122</v>
      </c>
      <c r="X44" s="118">
        <f t="shared" si="20"/>
        <v>122</v>
      </c>
      <c r="Y44" s="118">
        <f t="shared" si="20"/>
        <v>122</v>
      </c>
      <c r="Z44" s="118">
        <f t="shared" si="20"/>
        <v>122</v>
      </c>
      <c r="AA44" s="118">
        <f t="shared" si="20"/>
        <v>122</v>
      </c>
      <c r="AB44" s="118">
        <f t="shared" si="20"/>
        <v>122</v>
      </c>
      <c r="AC44" s="118">
        <f t="shared" si="20"/>
        <v>122</v>
      </c>
      <c r="AD44" s="118">
        <f t="shared" si="20"/>
        <v>122</v>
      </c>
      <c r="AE44" s="118">
        <f t="shared" si="20"/>
        <v>122</v>
      </c>
      <c r="AF44" s="118">
        <f t="shared" si="19"/>
        <v>122</v>
      </c>
      <c r="AG44" s="118">
        <f t="shared" si="19"/>
        <v>122</v>
      </c>
      <c r="AH44" s="118">
        <f t="shared" si="19"/>
        <v>122</v>
      </c>
      <c r="AI44" s="118">
        <f t="shared" si="19"/>
        <v>122</v>
      </c>
      <c r="AJ44" s="118">
        <f t="shared" si="19"/>
        <v>122</v>
      </c>
      <c r="AK44" s="118">
        <f t="shared" si="19"/>
        <v>122</v>
      </c>
      <c r="AL44" s="118">
        <f t="shared" si="19"/>
        <v>122</v>
      </c>
      <c r="AM44" s="118">
        <f t="shared" si="19"/>
        <v>122</v>
      </c>
      <c r="AN44" s="118">
        <f t="shared" si="19"/>
        <v>122</v>
      </c>
      <c r="AO44" s="118">
        <f t="shared" si="22"/>
        <v>122</v>
      </c>
      <c r="AP44" s="118">
        <f t="shared" si="22"/>
        <v>122</v>
      </c>
      <c r="AQ44" s="118">
        <f t="shared" si="22"/>
        <v>122</v>
      </c>
      <c r="AR44" s="118">
        <f t="shared" si="22"/>
        <v>122</v>
      </c>
      <c r="AS44" s="118">
        <f t="shared" si="22"/>
        <v>122</v>
      </c>
      <c r="AT44" s="118">
        <f t="shared" si="22"/>
        <v>122</v>
      </c>
      <c r="AU44" s="118">
        <f t="shared" si="12"/>
        <v>122</v>
      </c>
      <c r="AV44" s="118">
        <f t="shared" si="13"/>
        <v>122</v>
      </c>
      <c r="AW44" s="118">
        <f t="shared" si="14"/>
        <v>122</v>
      </c>
      <c r="AX44" s="118">
        <f t="shared" si="15"/>
        <v>122</v>
      </c>
      <c r="AY44" s="118">
        <f t="shared" si="15"/>
        <v>122</v>
      </c>
      <c r="AZ44" s="118">
        <f t="shared" si="16"/>
        <v>122</v>
      </c>
    </row>
    <row r="45" spans="1:52" ht="15.75" thickBot="1" x14ac:dyDescent="0.3">
      <c r="A45" s="101" t="str">
        <f t="shared" si="17"/>
        <v>u</v>
      </c>
      <c r="B45" s="101"/>
      <c r="C45" s="116">
        <f t="shared" si="21"/>
        <v>0.22</v>
      </c>
      <c r="D45" s="117">
        <f t="shared" si="21"/>
        <v>30</v>
      </c>
      <c r="E45" s="118">
        <f t="shared" si="8"/>
        <v>122</v>
      </c>
      <c r="F45" s="118">
        <f t="shared" si="18"/>
        <v>122</v>
      </c>
      <c r="G45" s="118">
        <f t="shared" si="9"/>
        <v>122</v>
      </c>
      <c r="H45" s="118">
        <f t="shared" si="20"/>
        <v>122</v>
      </c>
      <c r="I45" s="118">
        <f t="shared" si="20"/>
        <v>122</v>
      </c>
      <c r="J45" s="118">
        <f t="shared" si="20"/>
        <v>122</v>
      </c>
      <c r="K45" s="118">
        <f t="shared" si="20"/>
        <v>122</v>
      </c>
      <c r="L45" s="118">
        <f t="shared" si="20"/>
        <v>122</v>
      </c>
      <c r="M45" s="118">
        <f t="shared" si="20"/>
        <v>122</v>
      </c>
      <c r="N45" s="118">
        <f t="shared" si="20"/>
        <v>122</v>
      </c>
      <c r="O45" s="118">
        <f t="shared" si="20"/>
        <v>122</v>
      </c>
      <c r="P45" s="118">
        <f t="shared" si="20"/>
        <v>122</v>
      </c>
      <c r="Q45" s="118">
        <f t="shared" si="20"/>
        <v>122</v>
      </c>
      <c r="R45" s="118">
        <f t="shared" si="20"/>
        <v>122</v>
      </c>
      <c r="S45" s="118">
        <f t="shared" si="20"/>
        <v>122</v>
      </c>
      <c r="T45" s="118">
        <f t="shared" si="20"/>
        <v>122</v>
      </c>
      <c r="U45" s="118">
        <f t="shared" si="20"/>
        <v>122</v>
      </c>
      <c r="V45" s="118">
        <f t="shared" si="20"/>
        <v>122</v>
      </c>
      <c r="W45" s="118">
        <f t="shared" ref="W45:AE45" si="23">+IF($D45=0,0,IF($D45=30,(W23*(1+$C23)),IF($D45=60,((W23+V23)*(1+$C23)),IF($D45=90,((W23+V23+U23)*(1+$C23)),(W23+V23+U23+T23)*(1+$C23)))))</f>
        <v>122</v>
      </c>
      <c r="X45" s="118">
        <f t="shared" si="23"/>
        <v>122</v>
      </c>
      <c r="Y45" s="118">
        <f t="shared" si="23"/>
        <v>122</v>
      </c>
      <c r="Z45" s="118">
        <f t="shared" si="23"/>
        <v>122</v>
      </c>
      <c r="AA45" s="118">
        <f t="shared" si="23"/>
        <v>122</v>
      </c>
      <c r="AB45" s="118">
        <f t="shared" si="23"/>
        <v>122</v>
      </c>
      <c r="AC45" s="118">
        <f t="shared" si="23"/>
        <v>122</v>
      </c>
      <c r="AD45" s="118">
        <f t="shared" si="23"/>
        <v>122</v>
      </c>
      <c r="AE45" s="118">
        <f t="shared" si="23"/>
        <v>122</v>
      </c>
      <c r="AF45" s="118">
        <f t="shared" si="19"/>
        <v>122</v>
      </c>
      <c r="AG45" s="118">
        <f t="shared" si="19"/>
        <v>122</v>
      </c>
      <c r="AH45" s="118">
        <f t="shared" si="19"/>
        <v>122</v>
      </c>
      <c r="AI45" s="118">
        <f t="shared" si="19"/>
        <v>122</v>
      </c>
      <c r="AJ45" s="118">
        <f t="shared" si="19"/>
        <v>122</v>
      </c>
      <c r="AK45" s="118">
        <f t="shared" si="19"/>
        <v>122</v>
      </c>
      <c r="AL45" s="118">
        <f t="shared" si="19"/>
        <v>122</v>
      </c>
      <c r="AM45" s="118">
        <f t="shared" si="19"/>
        <v>122</v>
      </c>
      <c r="AN45" s="118">
        <f t="shared" si="19"/>
        <v>122</v>
      </c>
      <c r="AO45" s="118">
        <f t="shared" si="22"/>
        <v>122</v>
      </c>
      <c r="AP45" s="118">
        <f t="shared" si="22"/>
        <v>122</v>
      </c>
      <c r="AQ45" s="118">
        <f t="shared" si="22"/>
        <v>122</v>
      </c>
      <c r="AR45" s="118">
        <f t="shared" si="22"/>
        <v>122</v>
      </c>
      <c r="AS45" s="118">
        <f t="shared" si="22"/>
        <v>122</v>
      </c>
      <c r="AT45" s="118">
        <f t="shared" si="22"/>
        <v>122</v>
      </c>
      <c r="AU45" s="118">
        <f t="shared" si="12"/>
        <v>122</v>
      </c>
      <c r="AV45" s="118">
        <f t="shared" si="13"/>
        <v>122</v>
      </c>
      <c r="AW45" s="118">
        <f t="shared" si="14"/>
        <v>122</v>
      </c>
      <c r="AX45" s="118">
        <f t="shared" si="15"/>
        <v>122</v>
      </c>
      <c r="AY45" s="118">
        <f t="shared" si="15"/>
        <v>122</v>
      </c>
      <c r="AZ45" s="118">
        <f t="shared" si="16"/>
        <v>122</v>
      </c>
    </row>
    <row r="46" spans="1:52" ht="15.75" x14ac:dyDescent="0.3">
      <c r="A46" s="101" t="str">
        <f t="shared" si="17"/>
        <v>v</v>
      </c>
      <c r="B46" s="101"/>
      <c r="C46" s="120"/>
      <c r="D46" s="120"/>
      <c r="E46" s="121">
        <f>SUM(E27:E45)</f>
        <v>3904</v>
      </c>
      <c r="F46" s="121">
        <f t="shared" ref="F46:AN46" si="24">SUM(F27:F45)</f>
        <v>3904</v>
      </c>
      <c r="G46" s="121">
        <f t="shared" si="24"/>
        <v>3904</v>
      </c>
      <c r="H46" s="121">
        <f t="shared" si="24"/>
        <v>3904</v>
      </c>
      <c r="I46" s="121">
        <f t="shared" si="24"/>
        <v>3904</v>
      </c>
      <c r="J46" s="121">
        <f t="shared" si="24"/>
        <v>3904</v>
      </c>
      <c r="K46" s="121">
        <f t="shared" si="24"/>
        <v>3904</v>
      </c>
      <c r="L46" s="121">
        <f t="shared" si="24"/>
        <v>3904</v>
      </c>
      <c r="M46" s="121">
        <f t="shared" si="24"/>
        <v>3904</v>
      </c>
      <c r="N46" s="121">
        <f t="shared" si="24"/>
        <v>3904</v>
      </c>
      <c r="O46" s="121">
        <f t="shared" si="24"/>
        <v>3904</v>
      </c>
      <c r="P46" s="121">
        <f t="shared" si="24"/>
        <v>3904</v>
      </c>
      <c r="Q46" s="121">
        <f t="shared" si="24"/>
        <v>3904</v>
      </c>
      <c r="R46" s="121">
        <f t="shared" si="24"/>
        <v>3904</v>
      </c>
      <c r="S46" s="121">
        <f t="shared" si="24"/>
        <v>3904</v>
      </c>
      <c r="T46" s="121">
        <f t="shared" si="24"/>
        <v>3904</v>
      </c>
      <c r="U46" s="121">
        <f t="shared" si="24"/>
        <v>3904</v>
      </c>
      <c r="V46" s="121">
        <f t="shared" si="24"/>
        <v>3904</v>
      </c>
      <c r="W46" s="121">
        <f t="shared" si="24"/>
        <v>3904</v>
      </c>
      <c r="X46" s="121">
        <f t="shared" si="24"/>
        <v>3904</v>
      </c>
      <c r="Y46" s="121">
        <f t="shared" si="24"/>
        <v>3904</v>
      </c>
      <c r="Z46" s="121">
        <f t="shared" si="24"/>
        <v>3904</v>
      </c>
      <c r="AA46" s="121">
        <f t="shared" si="24"/>
        <v>3904</v>
      </c>
      <c r="AB46" s="121">
        <f t="shared" si="24"/>
        <v>3904</v>
      </c>
      <c r="AC46" s="121">
        <f t="shared" si="24"/>
        <v>3904</v>
      </c>
      <c r="AD46" s="121">
        <f t="shared" si="24"/>
        <v>3904</v>
      </c>
      <c r="AE46" s="121">
        <f t="shared" si="24"/>
        <v>3904</v>
      </c>
      <c r="AF46" s="121">
        <f t="shared" si="24"/>
        <v>3904</v>
      </c>
      <c r="AG46" s="121">
        <f t="shared" si="24"/>
        <v>3904</v>
      </c>
      <c r="AH46" s="121">
        <f t="shared" si="24"/>
        <v>3904</v>
      </c>
      <c r="AI46" s="121">
        <f t="shared" si="24"/>
        <v>3904</v>
      </c>
      <c r="AJ46" s="121">
        <f t="shared" si="24"/>
        <v>3904</v>
      </c>
      <c r="AK46" s="121">
        <f t="shared" si="24"/>
        <v>3904</v>
      </c>
      <c r="AL46" s="121">
        <f t="shared" si="24"/>
        <v>3904</v>
      </c>
      <c r="AM46" s="121">
        <f t="shared" si="24"/>
        <v>3904</v>
      </c>
      <c r="AN46" s="121">
        <f t="shared" si="24"/>
        <v>3904</v>
      </c>
      <c r="AO46" s="121">
        <f t="shared" ref="AO46:AT46" si="25">SUM(AO27:AO45)</f>
        <v>3904</v>
      </c>
      <c r="AP46" s="121">
        <f t="shared" si="25"/>
        <v>3904</v>
      </c>
      <c r="AQ46" s="121">
        <f t="shared" si="25"/>
        <v>3904</v>
      </c>
      <c r="AR46" s="121">
        <f t="shared" si="25"/>
        <v>3904</v>
      </c>
      <c r="AS46" s="121">
        <f t="shared" si="25"/>
        <v>3904</v>
      </c>
      <c r="AT46" s="121">
        <f t="shared" si="25"/>
        <v>3904</v>
      </c>
      <c r="AU46" s="121">
        <f t="shared" ref="AU46:AZ46" si="26">SUM(AU27:AU45)</f>
        <v>3904</v>
      </c>
      <c r="AV46" s="121">
        <f t="shared" si="26"/>
        <v>3904</v>
      </c>
      <c r="AW46" s="121">
        <f t="shared" si="26"/>
        <v>3904</v>
      </c>
      <c r="AX46" s="121">
        <f t="shared" si="26"/>
        <v>3904</v>
      </c>
      <c r="AY46" s="121">
        <f t="shared" si="26"/>
        <v>3904</v>
      </c>
      <c r="AZ46" s="121">
        <f t="shared" si="26"/>
        <v>3904</v>
      </c>
    </row>
    <row r="47" spans="1:52" x14ac:dyDescent="0.25">
      <c r="A47" s="101" t="s">
        <v>285</v>
      </c>
      <c r="B47" s="101"/>
      <c r="C47" s="114"/>
      <c r="D47" s="114"/>
      <c r="E47" s="114"/>
      <c r="F47" s="114"/>
      <c r="G47" s="114"/>
      <c r="H47" s="114"/>
      <c r="I47" s="114"/>
      <c r="J47" s="114"/>
      <c r="K47" s="114"/>
      <c r="L47" s="114"/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14"/>
      <c r="X47" s="114"/>
      <c r="Y47" s="114"/>
      <c r="Z47" s="114"/>
      <c r="AA47" s="114"/>
      <c r="AB47" s="114"/>
      <c r="AC47" s="114"/>
      <c r="AD47" s="114"/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O47" s="114"/>
      <c r="AP47" s="114"/>
      <c r="AQ47" s="114"/>
      <c r="AR47" s="114"/>
      <c r="AS47" s="114"/>
      <c r="AT47" s="114"/>
      <c r="AU47" s="114"/>
      <c r="AV47" s="114"/>
      <c r="AW47" s="114"/>
      <c r="AX47" s="114"/>
      <c r="AY47" s="114"/>
      <c r="AZ47" s="114"/>
    </row>
    <row r="48" spans="1:52" x14ac:dyDescent="0.25">
      <c r="A48" s="101" t="str">
        <f t="shared" si="17"/>
        <v>Costi Fissi</v>
      </c>
      <c r="B48" s="101"/>
      <c r="C48" s="114"/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/>
      <c r="AR48" s="114"/>
      <c r="AS48" s="114"/>
      <c r="AT48" s="114"/>
      <c r="AU48" s="114"/>
      <c r="AV48" s="114"/>
      <c r="AW48" s="114"/>
      <c r="AX48" s="114"/>
      <c r="AY48" s="114"/>
      <c r="AZ48" s="114"/>
    </row>
    <row r="49" spans="1:57" x14ac:dyDescent="0.25">
      <c r="A49" s="101" t="str">
        <f t="shared" si="17"/>
        <v>a</v>
      </c>
      <c r="B49" s="101" t="str">
        <f>+B4</f>
        <v>Categoria</v>
      </c>
      <c r="C49" s="115" t="str">
        <f>+C26</f>
        <v>Aliquota Iva</v>
      </c>
      <c r="D49" s="115" t="str">
        <f>+D26</f>
        <v>gg dilazione</v>
      </c>
      <c r="E49" s="22">
        <f>+SPm!B2</f>
        <v>42736</v>
      </c>
      <c r="F49" s="22">
        <f>+SPm!C2</f>
        <v>42767</v>
      </c>
      <c r="G49" s="22">
        <f>+SPm!D2</f>
        <v>42797</v>
      </c>
      <c r="H49" s="22">
        <f>+SPm!E2</f>
        <v>42828</v>
      </c>
      <c r="I49" s="22">
        <f>+SPm!F2</f>
        <v>42858</v>
      </c>
      <c r="J49" s="22">
        <f>+SPm!G2</f>
        <v>42889</v>
      </c>
      <c r="K49" s="22">
        <f>+SPm!H2</f>
        <v>42919</v>
      </c>
      <c r="L49" s="22">
        <f>+SPm!I2</f>
        <v>42950</v>
      </c>
      <c r="M49" s="22">
        <f>+SPm!J2</f>
        <v>42980</v>
      </c>
      <c r="N49" s="22">
        <f>+SPm!K2</f>
        <v>43011</v>
      </c>
      <c r="O49" s="22">
        <f>+SPm!L2</f>
        <v>43041</v>
      </c>
      <c r="P49" s="22">
        <f>+SPm!M2</f>
        <v>43072</v>
      </c>
      <c r="Q49" s="22">
        <f>+SPm!N2</f>
        <v>43102</v>
      </c>
      <c r="R49" s="22">
        <f>+SPm!O2</f>
        <v>43133</v>
      </c>
      <c r="S49" s="22">
        <f>+SPm!P2</f>
        <v>43163</v>
      </c>
      <c r="T49" s="22">
        <f>+SPm!Q2</f>
        <v>43194</v>
      </c>
      <c r="U49" s="22">
        <f>+SPm!R2</f>
        <v>43224</v>
      </c>
      <c r="V49" s="22">
        <f>+SPm!S2</f>
        <v>43255</v>
      </c>
      <c r="W49" s="22">
        <f>+SPm!T2</f>
        <v>43285</v>
      </c>
      <c r="X49" s="22">
        <f>+SPm!U2</f>
        <v>43316</v>
      </c>
      <c r="Y49" s="22">
        <f>+SPm!V2</f>
        <v>43346</v>
      </c>
      <c r="Z49" s="22">
        <f>+SPm!W2</f>
        <v>43377</v>
      </c>
      <c r="AA49" s="22">
        <f>+SPm!X2</f>
        <v>43407</v>
      </c>
      <c r="AB49" s="22">
        <f>+SPm!Y2</f>
        <v>43438</v>
      </c>
      <c r="AC49" s="22">
        <f>+SPm!Z2</f>
        <v>43468</v>
      </c>
      <c r="AD49" s="22">
        <f>+SPm!AA2</f>
        <v>43499</v>
      </c>
      <c r="AE49" s="22">
        <f>+SPm!AB2</f>
        <v>43529</v>
      </c>
      <c r="AF49" s="22">
        <f>+SPm!AC2</f>
        <v>43560</v>
      </c>
      <c r="AG49" s="22">
        <f>+SPm!AD2</f>
        <v>43590</v>
      </c>
      <c r="AH49" s="22">
        <f>+SPm!AE2</f>
        <v>43621</v>
      </c>
      <c r="AI49" s="22">
        <f>+SPm!AF2</f>
        <v>43651</v>
      </c>
      <c r="AJ49" s="22">
        <f>+SPm!AG2</f>
        <v>43682</v>
      </c>
      <c r="AK49" s="22">
        <f>+SPm!AH2</f>
        <v>43712</v>
      </c>
      <c r="AL49" s="22">
        <f>+SPm!AI2</f>
        <v>43743</v>
      </c>
      <c r="AM49" s="22">
        <f>+SPm!AJ2</f>
        <v>43773</v>
      </c>
      <c r="AN49" s="22">
        <f>+SPm!AK2</f>
        <v>43804</v>
      </c>
      <c r="AO49" s="22">
        <f>+SPm!AL2</f>
        <v>43834</v>
      </c>
      <c r="AP49" s="22">
        <f>+SPm!AM2</f>
        <v>43865</v>
      </c>
      <c r="AQ49" s="22">
        <f>+SPm!AN2</f>
        <v>43895</v>
      </c>
      <c r="AR49" s="22">
        <f>+SPm!AO2</f>
        <v>43926</v>
      </c>
      <c r="AS49" s="22">
        <f>+SPm!AP2</f>
        <v>43956</v>
      </c>
      <c r="AT49" s="22">
        <f>+SPm!AQ2</f>
        <v>43987</v>
      </c>
      <c r="AU49" s="22">
        <f>+SPm!AR2</f>
        <v>44017</v>
      </c>
      <c r="AV49" s="22">
        <f>+SPm!AS2</f>
        <v>44048</v>
      </c>
      <c r="AW49" s="22">
        <f>+SPm!AT2</f>
        <v>44078</v>
      </c>
      <c r="AX49" s="22">
        <f>+SPm!AU2</f>
        <v>44109</v>
      </c>
      <c r="AY49" s="22">
        <f>+SPm!AV2</f>
        <v>44139</v>
      </c>
      <c r="AZ49" s="22">
        <f>+SPm!AW2</f>
        <v>44170</v>
      </c>
      <c r="BB49" s="203">
        <f>+YEAR(E49)</f>
        <v>2017</v>
      </c>
      <c r="BC49" s="203">
        <f>+YEAR(Q49)</f>
        <v>2018</v>
      </c>
      <c r="BD49" s="203">
        <f>+YEAR(AC49)</f>
        <v>2019</v>
      </c>
      <c r="BE49" s="203">
        <f>+YEAR(AO49)</f>
        <v>2020</v>
      </c>
    </row>
    <row r="50" spans="1:57" x14ac:dyDescent="0.25">
      <c r="A50" s="101" t="str">
        <f t="shared" si="17"/>
        <v xml:space="preserve">b </v>
      </c>
      <c r="B50" s="101" t="str">
        <f>+B5</f>
        <v>Altre spese</v>
      </c>
      <c r="C50" s="116">
        <f t="shared" ref="C50:D65" si="27">+C27</f>
        <v>0.22</v>
      </c>
      <c r="D50" s="117">
        <f t="shared" si="27"/>
        <v>30</v>
      </c>
      <c r="E50" s="114">
        <f t="shared" ref="E50:AN57" si="28">+E5*$C5</f>
        <v>0</v>
      </c>
      <c r="F50" s="114">
        <f t="shared" si="28"/>
        <v>0</v>
      </c>
      <c r="G50" s="114">
        <f t="shared" si="28"/>
        <v>0</v>
      </c>
      <c r="H50" s="114">
        <f t="shared" si="28"/>
        <v>0</v>
      </c>
      <c r="I50" s="114">
        <f t="shared" si="28"/>
        <v>0</v>
      </c>
      <c r="J50" s="114">
        <f t="shared" si="28"/>
        <v>0</v>
      </c>
      <c r="K50" s="114">
        <f t="shared" si="28"/>
        <v>0</v>
      </c>
      <c r="L50" s="114">
        <f t="shared" si="28"/>
        <v>0</v>
      </c>
      <c r="M50" s="114">
        <f t="shared" si="28"/>
        <v>0</v>
      </c>
      <c r="N50" s="114">
        <f t="shared" si="28"/>
        <v>0</v>
      </c>
      <c r="O50" s="114">
        <f t="shared" si="28"/>
        <v>0</v>
      </c>
      <c r="P50" s="114">
        <f t="shared" si="28"/>
        <v>0</v>
      </c>
      <c r="Q50" s="114">
        <f t="shared" si="28"/>
        <v>0</v>
      </c>
      <c r="R50" s="114">
        <f t="shared" si="28"/>
        <v>0</v>
      </c>
      <c r="S50" s="114">
        <f t="shared" si="28"/>
        <v>0</v>
      </c>
      <c r="T50" s="114">
        <f t="shared" si="28"/>
        <v>0</v>
      </c>
      <c r="U50" s="114">
        <f t="shared" si="28"/>
        <v>0</v>
      </c>
      <c r="V50" s="114">
        <f t="shared" si="28"/>
        <v>0</v>
      </c>
      <c r="W50" s="114">
        <f t="shared" si="28"/>
        <v>0</v>
      </c>
      <c r="X50" s="114">
        <f t="shared" si="28"/>
        <v>0</v>
      </c>
      <c r="Y50" s="114">
        <f t="shared" si="28"/>
        <v>0</v>
      </c>
      <c r="Z50" s="114">
        <f t="shared" si="28"/>
        <v>0</v>
      </c>
      <c r="AA50" s="114">
        <f t="shared" si="28"/>
        <v>0</v>
      </c>
      <c r="AB50" s="114">
        <f t="shared" si="28"/>
        <v>0</v>
      </c>
      <c r="AC50" s="114">
        <f t="shared" si="28"/>
        <v>0</v>
      </c>
      <c r="AD50" s="114">
        <f t="shared" si="28"/>
        <v>0</v>
      </c>
      <c r="AE50" s="114">
        <f t="shared" si="28"/>
        <v>0</v>
      </c>
      <c r="AF50" s="114">
        <f t="shared" si="28"/>
        <v>0</v>
      </c>
      <c r="AG50" s="114">
        <f t="shared" si="28"/>
        <v>0</v>
      </c>
      <c r="AH50" s="114">
        <f t="shared" si="28"/>
        <v>0</v>
      </c>
      <c r="AI50" s="114">
        <f t="shared" si="28"/>
        <v>0</v>
      </c>
      <c r="AJ50" s="114">
        <f t="shared" si="28"/>
        <v>0</v>
      </c>
      <c r="AK50" s="114">
        <f t="shared" si="28"/>
        <v>0</v>
      </c>
      <c r="AL50" s="114">
        <f t="shared" si="28"/>
        <v>0</v>
      </c>
      <c r="AM50" s="114">
        <f t="shared" si="28"/>
        <v>0</v>
      </c>
      <c r="AN50" s="114">
        <f t="shared" si="28"/>
        <v>0</v>
      </c>
      <c r="AO50" s="114">
        <f t="shared" ref="AO50:AT56" si="29">+AO5*$C5</f>
        <v>0</v>
      </c>
      <c r="AP50" s="114">
        <f t="shared" si="29"/>
        <v>0</v>
      </c>
      <c r="AQ50" s="114">
        <f t="shared" si="29"/>
        <v>0</v>
      </c>
      <c r="AR50" s="114">
        <f t="shared" si="29"/>
        <v>0</v>
      </c>
      <c r="AS50" s="114">
        <f t="shared" si="29"/>
        <v>0</v>
      </c>
      <c r="AT50" s="114">
        <f t="shared" si="29"/>
        <v>0</v>
      </c>
      <c r="AU50" s="114">
        <f t="shared" ref="AU50:AZ64" si="30">+AU5*$C5</f>
        <v>0</v>
      </c>
      <c r="AV50" s="114">
        <f t="shared" si="30"/>
        <v>0</v>
      </c>
      <c r="AW50" s="114">
        <f t="shared" si="30"/>
        <v>0</v>
      </c>
      <c r="AX50" s="114">
        <f t="shared" si="30"/>
        <v>0</v>
      </c>
      <c r="AY50" s="114">
        <f t="shared" si="30"/>
        <v>0</v>
      </c>
      <c r="AZ50" s="114">
        <f t="shared" si="30"/>
        <v>0</v>
      </c>
    </row>
    <row r="51" spans="1:57" x14ac:dyDescent="0.25">
      <c r="A51" s="101" t="str">
        <f t="shared" si="17"/>
        <v xml:space="preserve">c </v>
      </c>
      <c r="B51" s="101" t="str">
        <f t="shared" ref="B51:B68" si="31">+B6</f>
        <v>Spese di pubblicità e promozioni</v>
      </c>
      <c r="C51" s="116">
        <f t="shared" si="27"/>
        <v>0.22</v>
      </c>
      <c r="D51" s="117">
        <f t="shared" si="27"/>
        <v>30</v>
      </c>
      <c r="E51" s="114">
        <f t="shared" si="28"/>
        <v>110</v>
      </c>
      <c r="F51" s="114">
        <f t="shared" si="28"/>
        <v>110</v>
      </c>
      <c r="G51" s="114">
        <f t="shared" si="28"/>
        <v>110</v>
      </c>
      <c r="H51" s="114">
        <f t="shared" si="28"/>
        <v>110</v>
      </c>
      <c r="I51" s="114">
        <f t="shared" si="28"/>
        <v>110</v>
      </c>
      <c r="J51" s="114">
        <f t="shared" si="28"/>
        <v>110</v>
      </c>
      <c r="K51" s="114">
        <f t="shared" si="28"/>
        <v>110</v>
      </c>
      <c r="L51" s="114">
        <f t="shared" si="28"/>
        <v>110</v>
      </c>
      <c r="M51" s="114">
        <f t="shared" si="28"/>
        <v>110</v>
      </c>
      <c r="N51" s="114">
        <f t="shared" si="28"/>
        <v>110</v>
      </c>
      <c r="O51" s="114">
        <f t="shared" si="28"/>
        <v>110</v>
      </c>
      <c r="P51" s="114">
        <f t="shared" si="28"/>
        <v>110</v>
      </c>
      <c r="Q51" s="114">
        <f t="shared" si="28"/>
        <v>110</v>
      </c>
      <c r="R51" s="114">
        <f t="shared" si="28"/>
        <v>110</v>
      </c>
      <c r="S51" s="114">
        <f t="shared" si="28"/>
        <v>110</v>
      </c>
      <c r="T51" s="114">
        <f t="shared" si="28"/>
        <v>110</v>
      </c>
      <c r="U51" s="114">
        <f t="shared" si="28"/>
        <v>110</v>
      </c>
      <c r="V51" s="114">
        <f t="shared" si="28"/>
        <v>110</v>
      </c>
      <c r="W51" s="114">
        <f t="shared" si="28"/>
        <v>110</v>
      </c>
      <c r="X51" s="114">
        <f t="shared" si="28"/>
        <v>110</v>
      </c>
      <c r="Y51" s="114">
        <f t="shared" si="28"/>
        <v>110</v>
      </c>
      <c r="Z51" s="114">
        <f t="shared" si="28"/>
        <v>110</v>
      </c>
      <c r="AA51" s="114">
        <f t="shared" si="28"/>
        <v>110</v>
      </c>
      <c r="AB51" s="114">
        <f t="shared" si="28"/>
        <v>110</v>
      </c>
      <c r="AC51" s="114">
        <f t="shared" si="28"/>
        <v>110</v>
      </c>
      <c r="AD51" s="114">
        <f t="shared" si="28"/>
        <v>110</v>
      </c>
      <c r="AE51" s="114">
        <f t="shared" si="28"/>
        <v>110</v>
      </c>
      <c r="AF51" s="114">
        <f t="shared" si="28"/>
        <v>110</v>
      </c>
      <c r="AG51" s="114">
        <f t="shared" si="28"/>
        <v>110</v>
      </c>
      <c r="AH51" s="114">
        <f t="shared" si="28"/>
        <v>110</v>
      </c>
      <c r="AI51" s="114">
        <f t="shared" si="28"/>
        <v>110</v>
      </c>
      <c r="AJ51" s="114">
        <f t="shared" si="28"/>
        <v>110</v>
      </c>
      <c r="AK51" s="114">
        <f t="shared" si="28"/>
        <v>110</v>
      </c>
      <c r="AL51" s="114">
        <f t="shared" si="28"/>
        <v>110</v>
      </c>
      <c r="AM51" s="114">
        <f t="shared" si="28"/>
        <v>110</v>
      </c>
      <c r="AN51" s="114">
        <f t="shared" si="28"/>
        <v>110</v>
      </c>
      <c r="AO51" s="114">
        <f t="shared" si="29"/>
        <v>110</v>
      </c>
      <c r="AP51" s="114">
        <f t="shared" si="29"/>
        <v>110</v>
      </c>
      <c r="AQ51" s="114">
        <f t="shared" si="29"/>
        <v>110</v>
      </c>
      <c r="AR51" s="114">
        <f t="shared" si="29"/>
        <v>110</v>
      </c>
      <c r="AS51" s="114">
        <f t="shared" si="29"/>
        <v>110</v>
      </c>
      <c r="AT51" s="114">
        <f t="shared" si="29"/>
        <v>110</v>
      </c>
      <c r="AU51" s="114">
        <f t="shared" si="30"/>
        <v>110</v>
      </c>
      <c r="AV51" s="114">
        <f t="shared" si="30"/>
        <v>110</v>
      </c>
      <c r="AW51" s="114">
        <f t="shared" si="30"/>
        <v>110</v>
      </c>
      <c r="AX51" s="114">
        <f t="shared" si="30"/>
        <v>110</v>
      </c>
      <c r="AY51" s="114">
        <f t="shared" si="30"/>
        <v>110</v>
      </c>
      <c r="AZ51" s="114">
        <f t="shared" si="30"/>
        <v>110</v>
      </c>
      <c r="BB51" s="114">
        <f>+SUM(E51:P51)</f>
        <v>1320</v>
      </c>
      <c r="BC51" s="114">
        <f>+SUM(Q51:AB51)</f>
        <v>1320</v>
      </c>
      <c r="BD51" s="114">
        <f>+SUM(AC51:AN51)</f>
        <v>1320</v>
      </c>
      <c r="BE51" s="114">
        <f>+SUM(AO51:AZ51)</f>
        <v>1320</v>
      </c>
    </row>
    <row r="52" spans="1:57" x14ac:dyDescent="0.25">
      <c r="A52" s="101" t="str">
        <f t="shared" si="17"/>
        <v>d</v>
      </c>
      <c r="B52" s="101" t="str">
        <f t="shared" si="31"/>
        <v>Compensi Amministratori</v>
      </c>
      <c r="C52" s="116">
        <f t="shared" si="27"/>
        <v>0</v>
      </c>
      <c r="D52" s="117">
        <f t="shared" si="27"/>
        <v>30</v>
      </c>
      <c r="E52" s="114">
        <f t="shared" si="28"/>
        <v>0</v>
      </c>
      <c r="F52" s="114">
        <f t="shared" si="28"/>
        <v>0</v>
      </c>
      <c r="G52" s="114">
        <f t="shared" si="28"/>
        <v>0</v>
      </c>
      <c r="H52" s="114">
        <f t="shared" si="28"/>
        <v>0</v>
      </c>
      <c r="I52" s="114">
        <f t="shared" si="28"/>
        <v>0</v>
      </c>
      <c r="J52" s="114">
        <f t="shared" si="28"/>
        <v>0</v>
      </c>
      <c r="K52" s="114">
        <f t="shared" si="28"/>
        <v>0</v>
      </c>
      <c r="L52" s="114">
        <f t="shared" si="28"/>
        <v>0</v>
      </c>
      <c r="M52" s="114">
        <f t="shared" si="28"/>
        <v>0</v>
      </c>
      <c r="N52" s="114">
        <f t="shared" si="28"/>
        <v>0</v>
      </c>
      <c r="O52" s="114">
        <f t="shared" si="28"/>
        <v>0</v>
      </c>
      <c r="P52" s="114">
        <f t="shared" si="28"/>
        <v>0</v>
      </c>
      <c r="Q52" s="114">
        <f t="shared" si="28"/>
        <v>0</v>
      </c>
      <c r="R52" s="114">
        <f t="shared" si="28"/>
        <v>0</v>
      </c>
      <c r="S52" s="114">
        <f t="shared" si="28"/>
        <v>0</v>
      </c>
      <c r="T52" s="114">
        <f t="shared" si="28"/>
        <v>0</v>
      </c>
      <c r="U52" s="114">
        <f t="shared" si="28"/>
        <v>0</v>
      </c>
      <c r="V52" s="114">
        <f t="shared" si="28"/>
        <v>0</v>
      </c>
      <c r="W52" s="114">
        <f t="shared" si="28"/>
        <v>0</v>
      </c>
      <c r="X52" s="114">
        <f t="shared" si="28"/>
        <v>0</v>
      </c>
      <c r="Y52" s="114">
        <f t="shared" si="28"/>
        <v>0</v>
      </c>
      <c r="Z52" s="114">
        <f t="shared" si="28"/>
        <v>0</v>
      </c>
      <c r="AA52" s="114">
        <f t="shared" si="28"/>
        <v>0</v>
      </c>
      <c r="AB52" s="114">
        <f t="shared" si="28"/>
        <v>0</v>
      </c>
      <c r="AC52" s="114">
        <f t="shared" si="28"/>
        <v>0</v>
      </c>
      <c r="AD52" s="114">
        <f t="shared" si="28"/>
        <v>0</v>
      </c>
      <c r="AE52" s="114">
        <f t="shared" si="28"/>
        <v>0</v>
      </c>
      <c r="AF52" s="114">
        <f t="shared" si="28"/>
        <v>0</v>
      </c>
      <c r="AG52" s="114">
        <f t="shared" si="28"/>
        <v>0</v>
      </c>
      <c r="AH52" s="114">
        <f t="shared" si="28"/>
        <v>0</v>
      </c>
      <c r="AI52" s="114">
        <f t="shared" si="28"/>
        <v>0</v>
      </c>
      <c r="AJ52" s="114">
        <f t="shared" si="28"/>
        <v>0</v>
      </c>
      <c r="AK52" s="114">
        <f t="shared" si="28"/>
        <v>0</v>
      </c>
      <c r="AL52" s="114">
        <f t="shared" si="28"/>
        <v>0</v>
      </c>
      <c r="AM52" s="114">
        <f t="shared" si="28"/>
        <v>0</v>
      </c>
      <c r="AN52" s="114">
        <f t="shared" si="28"/>
        <v>0</v>
      </c>
      <c r="AO52" s="114">
        <f t="shared" si="29"/>
        <v>0</v>
      </c>
      <c r="AP52" s="114">
        <f t="shared" si="29"/>
        <v>0</v>
      </c>
      <c r="AQ52" s="114">
        <f t="shared" si="29"/>
        <v>0</v>
      </c>
      <c r="AR52" s="114">
        <f t="shared" si="29"/>
        <v>0</v>
      </c>
      <c r="AS52" s="114">
        <f t="shared" si="29"/>
        <v>0</v>
      </c>
      <c r="AT52" s="114">
        <f t="shared" si="29"/>
        <v>0</v>
      </c>
      <c r="AU52" s="114">
        <f t="shared" si="30"/>
        <v>0</v>
      </c>
      <c r="AV52" s="114">
        <f t="shared" si="30"/>
        <v>0</v>
      </c>
      <c r="AW52" s="114">
        <f t="shared" si="30"/>
        <v>0</v>
      </c>
      <c r="AX52" s="114">
        <f t="shared" si="30"/>
        <v>0</v>
      </c>
      <c r="AY52" s="114">
        <f t="shared" si="30"/>
        <v>0</v>
      </c>
      <c r="AZ52" s="114">
        <f t="shared" si="30"/>
        <v>0</v>
      </c>
      <c r="BB52" s="114">
        <f t="shared" ref="BB52:BB68" si="32">+SUM(E52:P52)</f>
        <v>0</v>
      </c>
      <c r="BC52" s="114">
        <f t="shared" ref="BC52:BC68" si="33">+SUM(Q52:AB52)</f>
        <v>0</v>
      </c>
      <c r="BD52" s="114">
        <f t="shared" ref="BD52:BD68" si="34">+SUM(AC52:AN52)</f>
        <v>0</v>
      </c>
      <c r="BE52" s="114">
        <f t="shared" ref="BE52:BE68" si="35">+SUM(AO52:AZ52)</f>
        <v>0</v>
      </c>
    </row>
    <row r="53" spans="1:57" x14ac:dyDescent="0.25">
      <c r="A53" s="101" t="str">
        <f t="shared" si="17"/>
        <v xml:space="preserve">e </v>
      </c>
      <c r="B53" s="101" t="str">
        <f t="shared" si="31"/>
        <v>Spese di trasporto</v>
      </c>
      <c r="C53" s="116">
        <f t="shared" si="27"/>
        <v>0.22</v>
      </c>
      <c r="D53" s="117">
        <f t="shared" si="27"/>
        <v>30</v>
      </c>
      <c r="E53" s="114">
        <f t="shared" si="28"/>
        <v>0</v>
      </c>
      <c r="F53" s="114">
        <f t="shared" si="28"/>
        <v>0</v>
      </c>
      <c r="G53" s="114">
        <f t="shared" si="28"/>
        <v>0</v>
      </c>
      <c r="H53" s="114">
        <f t="shared" si="28"/>
        <v>0</v>
      </c>
      <c r="I53" s="114">
        <f t="shared" si="28"/>
        <v>0</v>
      </c>
      <c r="J53" s="114">
        <f t="shared" si="28"/>
        <v>0</v>
      </c>
      <c r="K53" s="114">
        <f t="shared" si="28"/>
        <v>0</v>
      </c>
      <c r="L53" s="114">
        <f t="shared" si="28"/>
        <v>0</v>
      </c>
      <c r="M53" s="114">
        <f t="shared" si="28"/>
        <v>0</v>
      </c>
      <c r="N53" s="114">
        <f t="shared" si="28"/>
        <v>0</v>
      </c>
      <c r="O53" s="114">
        <f t="shared" si="28"/>
        <v>0</v>
      </c>
      <c r="P53" s="114">
        <f t="shared" si="28"/>
        <v>0</v>
      </c>
      <c r="Q53" s="114">
        <f t="shared" si="28"/>
        <v>0</v>
      </c>
      <c r="R53" s="114">
        <f t="shared" si="28"/>
        <v>0</v>
      </c>
      <c r="S53" s="114">
        <f t="shared" si="28"/>
        <v>0</v>
      </c>
      <c r="T53" s="114">
        <f t="shared" si="28"/>
        <v>0</v>
      </c>
      <c r="U53" s="114">
        <f t="shared" si="28"/>
        <v>0</v>
      </c>
      <c r="V53" s="114">
        <f t="shared" si="28"/>
        <v>0</v>
      </c>
      <c r="W53" s="114">
        <f t="shared" si="28"/>
        <v>0</v>
      </c>
      <c r="X53" s="114">
        <f t="shared" si="28"/>
        <v>0</v>
      </c>
      <c r="Y53" s="114">
        <f t="shared" si="28"/>
        <v>0</v>
      </c>
      <c r="Z53" s="114">
        <f t="shared" si="28"/>
        <v>0</v>
      </c>
      <c r="AA53" s="114">
        <f t="shared" si="28"/>
        <v>0</v>
      </c>
      <c r="AB53" s="114">
        <f t="shared" si="28"/>
        <v>0</v>
      </c>
      <c r="AC53" s="114">
        <f t="shared" si="28"/>
        <v>0</v>
      </c>
      <c r="AD53" s="114">
        <f t="shared" si="28"/>
        <v>0</v>
      </c>
      <c r="AE53" s="114">
        <f t="shared" si="28"/>
        <v>0</v>
      </c>
      <c r="AF53" s="114">
        <f t="shared" si="28"/>
        <v>0</v>
      </c>
      <c r="AG53" s="114">
        <f t="shared" si="28"/>
        <v>0</v>
      </c>
      <c r="AH53" s="114">
        <f t="shared" si="28"/>
        <v>0</v>
      </c>
      <c r="AI53" s="114">
        <f t="shared" si="28"/>
        <v>0</v>
      </c>
      <c r="AJ53" s="114">
        <f t="shared" si="28"/>
        <v>0</v>
      </c>
      <c r="AK53" s="114">
        <f t="shared" si="28"/>
        <v>0</v>
      </c>
      <c r="AL53" s="114">
        <f t="shared" si="28"/>
        <v>0</v>
      </c>
      <c r="AM53" s="114">
        <f t="shared" si="28"/>
        <v>0</v>
      </c>
      <c r="AN53" s="114">
        <f t="shared" si="28"/>
        <v>0</v>
      </c>
      <c r="AO53" s="114">
        <f t="shared" si="29"/>
        <v>0</v>
      </c>
      <c r="AP53" s="114">
        <f t="shared" si="29"/>
        <v>0</v>
      </c>
      <c r="AQ53" s="114">
        <f t="shared" si="29"/>
        <v>0</v>
      </c>
      <c r="AR53" s="114">
        <f t="shared" si="29"/>
        <v>0</v>
      </c>
      <c r="AS53" s="114">
        <f t="shared" si="29"/>
        <v>0</v>
      </c>
      <c r="AT53" s="114">
        <f t="shared" si="29"/>
        <v>0</v>
      </c>
      <c r="AU53" s="114">
        <f t="shared" si="30"/>
        <v>0</v>
      </c>
      <c r="AV53" s="114">
        <f t="shared" si="30"/>
        <v>0</v>
      </c>
      <c r="AW53" s="114">
        <f t="shared" si="30"/>
        <v>0</v>
      </c>
      <c r="AX53" s="114">
        <f t="shared" si="30"/>
        <v>0</v>
      </c>
      <c r="AY53" s="114">
        <f t="shared" si="30"/>
        <v>0</v>
      </c>
      <c r="AZ53" s="114">
        <f t="shared" si="30"/>
        <v>0</v>
      </c>
      <c r="BB53" s="114">
        <f t="shared" si="32"/>
        <v>0</v>
      </c>
      <c r="BC53" s="114">
        <f t="shared" si="33"/>
        <v>0</v>
      </c>
      <c r="BD53" s="114">
        <f t="shared" si="34"/>
        <v>0</v>
      </c>
      <c r="BE53" s="114">
        <f t="shared" si="35"/>
        <v>0</v>
      </c>
    </row>
    <row r="54" spans="1:57" x14ac:dyDescent="0.25">
      <c r="A54" s="101" t="str">
        <f t="shared" si="17"/>
        <v>f</v>
      </c>
      <c r="B54" s="101" t="str">
        <f t="shared" si="31"/>
        <v>Lavorazioni presso terzi</v>
      </c>
      <c r="C54" s="116">
        <f t="shared" si="27"/>
        <v>0.22</v>
      </c>
      <c r="D54" s="117">
        <f t="shared" si="27"/>
        <v>30</v>
      </c>
      <c r="E54" s="114">
        <f t="shared" si="28"/>
        <v>0</v>
      </c>
      <c r="F54" s="114">
        <f t="shared" si="28"/>
        <v>0</v>
      </c>
      <c r="G54" s="114">
        <f t="shared" si="28"/>
        <v>0</v>
      </c>
      <c r="H54" s="114">
        <f t="shared" si="28"/>
        <v>0</v>
      </c>
      <c r="I54" s="114">
        <f t="shared" si="28"/>
        <v>0</v>
      </c>
      <c r="J54" s="114">
        <f t="shared" si="28"/>
        <v>0</v>
      </c>
      <c r="K54" s="114">
        <f t="shared" si="28"/>
        <v>0</v>
      </c>
      <c r="L54" s="114">
        <f t="shared" si="28"/>
        <v>0</v>
      </c>
      <c r="M54" s="114">
        <f t="shared" si="28"/>
        <v>0</v>
      </c>
      <c r="N54" s="114">
        <f t="shared" si="28"/>
        <v>0</v>
      </c>
      <c r="O54" s="114">
        <f t="shared" si="28"/>
        <v>0</v>
      </c>
      <c r="P54" s="114">
        <f t="shared" si="28"/>
        <v>0</v>
      </c>
      <c r="Q54" s="114">
        <f t="shared" si="28"/>
        <v>0</v>
      </c>
      <c r="R54" s="114">
        <f t="shared" si="28"/>
        <v>0</v>
      </c>
      <c r="S54" s="114">
        <f t="shared" si="28"/>
        <v>0</v>
      </c>
      <c r="T54" s="114">
        <f t="shared" si="28"/>
        <v>0</v>
      </c>
      <c r="U54" s="114">
        <f t="shared" si="28"/>
        <v>0</v>
      </c>
      <c r="V54" s="114">
        <f t="shared" si="28"/>
        <v>0</v>
      </c>
      <c r="W54" s="114">
        <f t="shared" si="28"/>
        <v>0</v>
      </c>
      <c r="X54" s="114">
        <f t="shared" si="28"/>
        <v>0</v>
      </c>
      <c r="Y54" s="114">
        <f t="shared" si="28"/>
        <v>0</v>
      </c>
      <c r="Z54" s="114">
        <f t="shared" si="28"/>
        <v>0</v>
      </c>
      <c r="AA54" s="114">
        <f t="shared" si="28"/>
        <v>0</v>
      </c>
      <c r="AB54" s="114">
        <f t="shared" si="28"/>
        <v>0</v>
      </c>
      <c r="AC54" s="114">
        <f t="shared" si="28"/>
        <v>0</v>
      </c>
      <c r="AD54" s="114">
        <f t="shared" si="28"/>
        <v>0</v>
      </c>
      <c r="AE54" s="114">
        <f t="shared" si="28"/>
        <v>0</v>
      </c>
      <c r="AF54" s="114">
        <f t="shared" si="28"/>
        <v>0</v>
      </c>
      <c r="AG54" s="114">
        <f t="shared" si="28"/>
        <v>0</v>
      </c>
      <c r="AH54" s="114">
        <f t="shared" si="28"/>
        <v>0</v>
      </c>
      <c r="AI54" s="114">
        <f t="shared" si="28"/>
        <v>0</v>
      </c>
      <c r="AJ54" s="114">
        <f t="shared" si="28"/>
        <v>0</v>
      </c>
      <c r="AK54" s="114">
        <f t="shared" si="28"/>
        <v>0</v>
      </c>
      <c r="AL54" s="114">
        <f t="shared" si="28"/>
        <v>0</v>
      </c>
      <c r="AM54" s="114">
        <f t="shared" si="28"/>
        <v>0</v>
      </c>
      <c r="AN54" s="114">
        <f t="shared" si="28"/>
        <v>0</v>
      </c>
      <c r="AO54" s="114">
        <f t="shared" si="29"/>
        <v>0</v>
      </c>
      <c r="AP54" s="114">
        <f t="shared" si="29"/>
        <v>0</v>
      </c>
      <c r="AQ54" s="114">
        <f t="shared" si="29"/>
        <v>0</v>
      </c>
      <c r="AR54" s="114">
        <f t="shared" si="29"/>
        <v>0</v>
      </c>
      <c r="AS54" s="114">
        <f t="shared" si="29"/>
        <v>0</v>
      </c>
      <c r="AT54" s="114">
        <f t="shared" si="29"/>
        <v>0</v>
      </c>
      <c r="AU54" s="114">
        <f t="shared" si="30"/>
        <v>0</v>
      </c>
      <c r="AV54" s="114">
        <f t="shared" si="30"/>
        <v>0</v>
      </c>
      <c r="AW54" s="114">
        <f t="shared" si="30"/>
        <v>0</v>
      </c>
      <c r="AX54" s="114">
        <f t="shared" si="30"/>
        <v>0</v>
      </c>
      <c r="AY54" s="114">
        <f t="shared" si="30"/>
        <v>0</v>
      </c>
      <c r="AZ54" s="114">
        <f t="shared" si="30"/>
        <v>0</v>
      </c>
      <c r="BB54" s="114">
        <f t="shared" si="32"/>
        <v>0</v>
      </c>
      <c r="BC54" s="114">
        <f t="shared" si="33"/>
        <v>0</v>
      </c>
      <c r="BD54" s="114">
        <f t="shared" si="34"/>
        <v>0</v>
      </c>
      <c r="BE54" s="114">
        <f t="shared" si="35"/>
        <v>0</v>
      </c>
    </row>
    <row r="55" spans="1:57" x14ac:dyDescent="0.25">
      <c r="A55" s="101" t="str">
        <f t="shared" si="17"/>
        <v>g</v>
      </c>
      <c r="B55" s="101" t="str">
        <f t="shared" si="31"/>
        <v>Consulenze tecnico-produttive</v>
      </c>
      <c r="C55" s="116">
        <f t="shared" si="27"/>
        <v>0.22</v>
      </c>
      <c r="D55" s="117">
        <f t="shared" si="27"/>
        <v>30</v>
      </c>
      <c r="E55" s="114">
        <f t="shared" si="28"/>
        <v>22</v>
      </c>
      <c r="F55" s="114">
        <f t="shared" si="28"/>
        <v>22</v>
      </c>
      <c r="G55" s="114">
        <f t="shared" si="28"/>
        <v>22</v>
      </c>
      <c r="H55" s="114">
        <f t="shared" si="28"/>
        <v>22</v>
      </c>
      <c r="I55" s="114">
        <f t="shared" si="28"/>
        <v>22</v>
      </c>
      <c r="J55" s="114">
        <f t="shared" si="28"/>
        <v>22</v>
      </c>
      <c r="K55" s="114">
        <f t="shared" si="28"/>
        <v>22</v>
      </c>
      <c r="L55" s="114">
        <f t="shared" si="28"/>
        <v>22</v>
      </c>
      <c r="M55" s="114">
        <f t="shared" si="28"/>
        <v>22</v>
      </c>
      <c r="N55" s="114">
        <f t="shared" si="28"/>
        <v>22</v>
      </c>
      <c r="O55" s="114">
        <f t="shared" si="28"/>
        <v>22</v>
      </c>
      <c r="P55" s="114">
        <f t="shared" si="28"/>
        <v>22</v>
      </c>
      <c r="Q55" s="114">
        <f t="shared" si="28"/>
        <v>22</v>
      </c>
      <c r="R55" s="114">
        <f t="shared" si="28"/>
        <v>22</v>
      </c>
      <c r="S55" s="114">
        <f t="shared" si="28"/>
        <v>22</v>
      </c>
      <c r="T55" s="114">
        <f t="shared" si="28"/>
        <v>22</v>
      </c>
      <c r="U55" s="114">
        <f t="shared" si="28"/>
        <v>22</v>
      </c>
      <c r="V55" s="114">
        <f t="shared" si="28"/>
        <v>22</v>
      </c>
      <c r="W55" s="114">
        <f t="shared" si="28"/>
        <v>22</v>
      </c>
      <c r="X55" s="114">
        <f t="shared" si="28"/>
        <v>22</v>
      </c>
      <c r="Y55" s="114">
        <f t="shared" si="28"/>
        <v>22</v>
      </c>
      <c r="Z55" s="114">
        <f t="shared" si="28"/>
        <v>22</v>
      </c>
      <c r="AA55" s="114">
        <f t="shared" si="28"/>
        <v>22</v>
      </c>
      <c r="AB55" s="114">
        <f t="shared" si="28"/>
        <v>22</v>
      </c>
      <c r="AC55" s="114">
        <f t="shared" si="28"/>
        <v>22</v>
      </c>
      <c r="AD55" s="114">
        <f t="shared" si="28"/>
        <v>22</v>
      </c>
      <c r="AE55" s="114">
        <f t="shared" si="28"/>
        <v>22</v>
      </c>
      <c r="AF55" s="114">
        <f t="shared" si="28"/>
        <v>22</v>
      </c>
      <c r="AG55" s="114">
        <f t="shared" si="28"/>
        <v>22</v>
      </c>
      <c r="AH55" s="114">
        <f t="shared" si="28"/>
        <v>22</v>
      </c>
      <c r="AI55" s="114">
        <f t="shared" si="28"/>
        <v>22</v>
      </c>
      <c r="AJ55" s="114">
        <f t="shared" si="28"/>
        <v>22</v>
      </c>
      <c r="AK55" s="114">
        <f t="shared" si="28"/>
        <v>22</v>
      </c>
      <c r="AL55" s="114">
        <f t="shared" si="28"/>
        <v>22</v>
      </c>
      <c r="AM55" s="114">
        <f t="shared" si="28"/>
        <v>22</v>
      </c>
      <c r="AN55" s="114">
        <f t="shared" si="28"/>
        <v>22</v>
      </c>
      <c r="AO55" s="114">
        <f t="shared" si="29"/>
        <v>22</v>
      </c>
      <c r="AP55" s="114">
        <f t="shared" si="29"/>
        <v>22</v>
      </c>
      <c r="AQ55" s="114">
        <f t="shared" si="29"/>
        <v>22</v>
      </c>
      <c r="AR55" s="114">
        <f t="shared" si="29"/>
        <v>22</v>
      </c>
      <c r="AS55" s="114">
        <f t="shared" si="29"/>
        <v>22</v>
      </c>
      <c r="AT55" s="114">
        <f t="shared" si="29"/>
        <v>22</v>
      </c>
      <c r="AU55" s="114">
        <f t="shared" si="30"/>
        <v>22</v>
      </c>
      <c r="AV55" s="114">
        <f t="shared" si="30"/>
        <v>22</v>
      </c>
      <c r="AW55" s="114">
        <f t="shared" si="30"/>
        <v>22</v>
      </c>
      <c r="AX55" s="114">
        <f t="shared" si="30"/>
        <v>22</v>
      </c>
      <c r="AY55" s="114">
        <f t="shared" si="30"/>
        <v>22</v>
      </c>
      <c r="AZ55" s="114">
        <f t="shared" si="30"/>
        <v>22</v>
      </c>
      <c r="BB55" s="118">
        <f t="shared" si="32"/>
        <v>264</v>
      </c>
      <c r="BC55" s="118">
        <f t="shared" si="33"/>
        <v>264</v>
      </c>
      <c r="BD55" s="118">
        <f t="shared" si="34"/>
        <v>264</v>
      </c>
      <c r="BE55" s="118">
        <f t="shared" si="35"/>
        <v>264</v>
      </c>
    </row>
    <row r="56" spans="1:57" x14ac:dyDescent="0.25">
      <c r="A56" s="101" t="str">
        <f t="shared" si="17"/>
        <v>h</v>
      </c>
      <c r="B56" s="101" t="str">
        <f t="shared" si="31"/>
        <v>Manutenzioni industriali</v>
      </c>
      <c r="C56" s="116">
        <f t="shared" si="27"/>
        <v>0.22</v>
      </c>
      <c r="D56" s="117">
        <f t="shared" si="27"/>
        <v>30</v>
      </c>
      <c r="E56" s="114">
        <f t="shared" si="28"/>
        <v>22</v>
      </c>
      <c r="F56" s="114">
        <f t="shared" si="28"/>
        <v>22</v>
      </c>
      <c r="G56" s="114">
        <f t="shared" si="28"/>
        <v>22</v>
      </c>
      <c r="H56" s="114">
        <f t="shared" si="28"/>
        <v>22</v>
      </c>
      <c r="I56" s="114">
        <f t="shared" si="28"/>
        <v>22</v>
      </c>
      <c r="J56" s="114">
        <f t="shared" si="28"/>
        <v>22</v>
      </c>
      <c r="K56" s="114">
        <f t="shared" si="28"/>
        <v>22</v>
      </c>
      <c r="L56" s="114">
        <f t="shared" si="28"/>
        <v>22</v>
      </c>
      <c r="M56" s="114">
        <f t="shared" si="28"/>
        <v>22</v>
      </c>
      <c r="N56" s="114">
        <f t="shared" si="28"/>
        <v>22</v>
      </c>
      <c r="O56" s="114">
        <f t="shared" si="28"/>
        <v>22</v>
      </c>
      <c r="P56" s="114">
        <f t="shared" si="28"/>
        <v>22</v>
      </c>
      <c r="Q56" s="114">
        <f t="shared" si="28"/>
        <v>22</v>
      </c>
      <c r="R56" s="114">
        <f t="shared" si="28"/>
        <v>22</v>
      </c>
      <c r="S56" s="114">
        <f t="shared" si="28"/>
        <v>22</v>
      </c>
      <c r="T56" s="114">
        <f t="shared" si="28"/>
        <v>22</v>
      </c>
      <c r="U56" s="114">
        <f t="shared" si="28"/>
        <v>22</v>
      </c>
      <c r="V56" s="114">
        <f t="shared" si="28"/>
        <v>22</v>
      </c>
      <c r="W56" s="114">
        <f t="shared" si="28"/>
        <v>22</v>
      </c>
      <c r="X56" s="114">
        <f t="shared" si="28"/>
        <v>22</v>
      </c>
      <c r="Y56" s="114">
        <f t="shared" si="28"/>
        <v>22</v>
      </c>
      <c r="Z56" s="114">
        <f t="shared" si="28"/>
        <v>22</v>
      </c>
      <c r="AA56" s="114">
        <f t="shared" si="28"/>
        <v>22</v>
      </c>
      <c r="AB56" s="114">
        <f t="shared" si="28"/>
        <v>22</v>
      </c>
      <c r="AC56" s="114">
        <f t="shared" si="28"/>
        <v>22</v>
      </c>
      <c r="AD56" s="114">
        <f t="shared" si="28"/>
        <v>22</v>
      </c>
      <c r="AE56" s="114">
        <f t="shared" si="28"/>
        <v>22</v>
      </c>
      <c r="AF56" s="114">
        <f t="shared" si="28"/>
        <v>22</v>
      </c>
      <c r="AG56" s="114">
        <f t="shared" si="28"/>
        <v>22</v>
      </c>
      <c r="AH56" s="114">
        <f t="shared" si="28"/>
        <v>22</v>
      </c>
      <c r="AI56" s="114">
        <f t="shared" si="28"/>
        <v>22</v>
      </c>
      <c r="AJ56" s="114">
        <f t="shared" si="28"/>
        <v>22</v>
      </c>
      <c r="AK56" s="114">
        <f t="shared" si="28"/>
        <v>22</v>
      </c>
      <c r="AL56" s="114">
        <f t="shared" si="28"/>
        <v>22</v>
      </c>
      <c r="AM56" s="114">
        <f t="shared" si="28"/>
        <v>22</v>
      </c>
      <c r="AN56" s="114">
        <f t="shared" si="28"/>
        <v>22</v>
      </c>
      <c r="AO56" s="114">
        <f t="shared" si="29"/>
        <v>22</v>
      </c>
      <c r="AP56" s="114">
        <f t="shared" si="29"/>
        <v>22</v>
      </c>
      <c r="AQ56" s="114">
        <f t="shared" si="29"/>
        <v>22</v>
      </c>
      <c r="AR56" s="114">
        <f t="shared" si="29"/>
        <v>22</v>
      </c>
      <c r="AS56" s="114">
        <f t="shared" si="29"/>
        <v>22</v>
      </c>
      <c r="AT56" s="114">
        <f t="shared" si="29"/>
        <v>22</v>
      </c>
      <c r="AU56" s="114">
        <f t="shared" si="30"/>
        <v>22</v>
      </c>
      <c r="AV56" s="114">
        <f t="shared" si="30"/>
        <v>22</v>
      </c>
      <c r="AW56" s="114">
        <f t="shared" si="30"/>
        <v>22</v>
      </c>
      <c r="AX56" s="114">
        <f t="shared" si="30"/>
        <v>22</v>
      </c>
      <c r="AY56" s="114">
        <f t="shared" si="30"/>
        <v>22</v>
      </c>
      <c r="AZ56" s="114">
        <f t="shared" si="30"/>
        <v>22</v>
      </c>
      <c r="BB56" s="118">
        <f t="shared" si="32"/>
        <v>264</v>
      </c>
      <c r="BC56" s="118">
        <f t="shared" si="33"/>
        <v>264</v>
      </c>
      <c r="BD56" s="118">
        <f t="shared" si="34"/>
        <v>264</v>
      </c>
      <c r="BE56" s="118">
        <f t="shared" si="35"/>
        <v>264</v>
      </c>
    </row>
    <row r="57" spans="1:57" x14ac:dyDescent="0.25">
      <c r="A57" s="101" t="str">
        <f t="shared" si="17"/>
        <v>i</v>
      </c>
      <c r="B57" s="101" t="str">
        <f t="shared" si="31"/>
        <v>Servizi vari</v>
      </c>
      <c r="C57" s="116">
        <f t="shared" si="27"/>
        <v>0.22</v>
      </c>
      <c r="D57" s="117">
        <f t="shared" si="27"/>
        <v>30</v>
      </c>
      <c r="E57" s="114">
        <f t="shared" si="28"/>
        <v>0</v>
      </c>
      <c r="F57" s="114">
        <f t="shared" si="28"/>
        <v>0</v>
      </c>
      <c r="G57" s="114">
        <f t="shared" si="28"/>
        <v>0</v>
      </c>
      <c r="H57" s="114">
        <f t="shared" ref="H57:AN57" si="36">+H12*$C12</f>
        <v>0</v>
      </c>
      <c r="I57" s="114">
        <f t="shared" si="36"/>
        <v>0</v>
      </c>
      <c r="J57" s="114">
        <f t="shared" si="36"/>
        <v>0</v>
      </c>
      <c r="K57" s="114">
        <f t="shared" si="36"/>
        <v>0</v>
      </c>
      <c r="L57" s="114">
        <f t="shared" si="36"/>
        <v>0</v>
      </c>
      <c r="M57" s="114">
        <f t="shared" si="36"/>
        <v>0</v>
      </c>
      <c r="N57" s="114">
        <f t="shared" si="36"/>
        <v>0</v>
      </c>
      <c r="O57" s="114">
        <f t="shared" si="36"/>
        <v>0</v>
      </c>
      <c r="P57" s="114">
        <f t="shared" si="36"/>
        <v>0</v>
      </c>
      <c r="Q57" s="114">
        <f t="shared" si="36"/>
        <v>0</v>
      </c>
      <c r="R57" s="114">
        <f t="shared" si="36"/>
        <v>0</v>
      </c>
      <c r="S57" s="114">
        <f t="shared" si="36"/>
        <v>0</v>
      </c>
      <c r="T57" s="114">
        <f t="shared" si="36"/>
        <v>0</v>
      </c>
      <c r="U57" s="114">
        <f t="shared" si="36"/>
        <v>0</v>
      </c>
      <c r="V57" s="114">
        <f t="shared" si="36"/>
        <v>0</v>
      </c>
      <c r="W57" s="114">
        <f t="shared" si="36"/>
        <v>0</v>
      </c>
      <c r="X57" s="114">
        <f t="shared" si="36"/>
        <v>0</v>
      </c>
      <c r="Y57" s="114">
        <f t="shared" si="36"/>
        <v>0</v>
      </c>
      <c r="Z57" s="114">
        <f t="shared" si="36"/>
        <v>0</v>
      </c>
      <c r="AA57" s="114">
        <f t="shared" si="36"/>
        <v>0</v>
      </c>
      <c r="AB57" s="114">
        <f t="shared" si="36"/>
        <v>0</v>
      </c>
      <c r="AC57" s="114">
        <f t="shared" si="36"/>
        <v>0</v>
      </c>
      <c r="AD57" s="114">
        <f t="shared" si="36"/>
        <v>0</v>
      </c>
      <c r="AE57" s="114">
        <f t="shared" si="36"/>
        <v>0</v>
      </c>
      <c r="AF57" s="114">
        <f t="shared" si="36"/>
        <v>0</v>
      </c>
      <c r="AG57" s="114">
        <f t="shared" si="36"/>
        <v>0</v>
      </c>
      <c r="AH57" s="114">
        <f t="shared" si="36"/>
        <v>0</v>
      </c>
      <c r="AI57" s="114">
        <f t="shared" si="36"/>
        <v>0</v>
      </c>
      <c r="AJ57" s="114">
        <f t="shared" si="36"/>
        <v>0</v>
      </c>
      <c r="AK57" s="114">
        <f t="shared" si="36"/>
        <v>0</v>
      </c>
      <c r="AL57" s="114">
        <f t="shared" si="36"/>
        <v>0</v>
      </c>
      <c r="AM57" s="114">
        <f t="shared" si="36"/>
        <v>0</v>
      </c>
      <c r="AN57" s="114">
        <f t="shared" si="36"/>
        <v>0</v>
      </c>
      <c r="AO57" s="114">
        <f t="shared" ref="AO57:AT64" si="37">+AO12*$C12</f>
        <v>0</v>
      </c>
      <c r="AP57" s="114">
        <f t="shared" si="37"/>
        <v>0</v>
      </c>
      <c r="AQ57" s="114">
        <f t="shared" si="37"/>
        <v>0</v>
      </c>
      <c r="AR57" s="114">
        <f t="shared" si="37"/>
        <v>0</v>
      </c>
      <c r="AS57" s="114">
        <f t="shared" si="37"/>
        <v>0</v>
      </c>
      <c r="AT57" s="114">
        <f t="shared" si="37"/>
        <v>0</v>
      </c>
      <c r="AU57" s="114">
        <f t="shared" si="30"/>
        <v>0</v>
      </c>
      <c r="AV57" s="114">
        <f t="shared" si="30"/>
        <v>0</v>
      </c>
      <c r="AW57" s="114">
        <f t="shared" si="30"/>
        <v>0</v>
      </c>
      <c r="AX57" s="114">
        <f t="shared" si="30"/>
        <v>0</v>
      </c>
      <c r="AY57" s="114">
        <f t="shared" si="30"/>
        <v>0</v>
      </c>
      <c r="AZ57" s="114">
        <f t="shared" si="30"/>
        <v>0</v>
      </c>
      <c r="BB57" s="118">
        <f t="shared" si="32"/>
        <v>0</v>
      </c>
      <c r="BC57" s="118">
        <f t="shared" si="33"/>
        <v>0</v>
      </c>
      <c r="BD57" s="118">
        <f t="shared" si="34"/>
        <v>0</v>
      </c>
      <c r="BE57" s="118">
        <f t="shared" si="35"/>
        <v>0</v>
      </c>
    </row>
    <row r="58" spans="1:57" x14ac:dyDescent="0.25">
      <c r="A58" s="101" t="str">
        <f t="shared" si="17"/>
        <v>l</v>
      </c>
      <c r="B58" s="101" t="str">
        <f t="shared" si="31"/>
        <v>Provvigioni</v>
      </c>
      <c r="C58" s="116">
        <f t="shared" si="27"/>
        <v>0.22</v>
      </c>
      <c r="D58" s="117">
        <f t="shared" si="27"/>
        <v>30</v>
      </c>
      <c r="E58" s="114">
        <f t="shared" ref="E58:AN65" si="38">+E13*$C13</f>
        <v>0</v>
      </c>
      <c r="F58" s="114">
        <f t="shared" si="38"/>
        <v>0</v>
      </c>
      <c r="G58" s="114">
        <f t="shared" si="38"/>
        <v>0</v>
      </c>
      <c r="H58" s="114">
        <f t="shared" si="38"/>
        <v>0</v>
      </c>
      <c r="I58" s="114">
        <f t="shared" si="38"/>
        <v>0</v>
      </c>
      <c r="J58" s="114">
        <f t="shared" si="38"/>
        <v>0</v>
      </c>
      <c r="K58" s="114">
        <f t="shared" si="38"/>
        <v>0</v>
      </c>
      <c r="L58" s="114">
        <f t="shared" si="38"/>
        <v>0</v>
      </c>
      <c r="M58" s="114">
        <f t="shared" si="38"/>
        <v>0</v>
      </c>
      <c r="N58" s="114">
        <f t="shared" si="38"/>
        <v>0</v>
      </c>
      <c r="O58" s="114">
        <f t="shared" si="38"/>
        <v>0</v>
      </c>
      <c r="P58" s="114">
        <f t="shared" si="38"/>
        <v>0</v>
      </c>
      <c r="Q58" s="114">
        <f t="shared" si="38"/>
        <v>0</v>
      </c>
      <c r="R58" s="114">
        <f t="shared" si="38"/>
        <v>0</v>
      </c>
      <c r="S58" s="114">
        <f t="shared" si="38"/>
        <v>0</v>
      </c>
      <c r="T58" s="114">
        <f t="shared" si="38"/>
        <v>0</v>
      </c>
      <c r="U58" s="114">
        <f t="shared" si="38"/>
        <v>0</v>
      </c>
      <c r="V58" s="114">
        <f t="shared" si="38"/>
        <v>0</v>
      </c>
      <c r="W58" s="114">
        <f t="shared" si="38"/>
        <v>0</v>
      </c>
      <c r="X58" s="114">
        <f t="shared" si="38"/>
        <v>0</v>
      </c>
      <c r="Y58" s="114">
        <f t="shared" si="38"/>
        <v>0</v>
      </c>
      <c r="Z58" s="114">
        <f t="shared" si="38"/>
        <v>0</v>
      </c>
      <c r="AA58" s="114">
        <f t="shared" si="38"/>
        <v>0</v>
      </c>
      <c r="AB58" s="114">
        <f t="shared" si="38"/>
        <v>0</v>
      </c>
      <c r="AC58" s="114">
        <f t="shared" si="38"/>
        <v>0</v>
      </c>
      <c r="AD58" s="114">
        <f t="shared" si="38"/>
        <v>0</v>
      </c>
      <c r="AE58" s="114">
        <f t="shared" si="38"/>
        <v>0</v>
      </c>
      <c r="AF58" s="114">
        <f t="shared" si="38"/>
        <v>0</v>
      </c>
      <c r="AG58" s="114">
        <f t="shared" si="38"/>
        <v>0</v>
      </c>
      <c r="AH58" s="114">
        <f t="shared" si="38"/>
        <v>0</v>
      </c>
      <c r="AI58" s="114">
        <f t="shared" si="38"/>
        <v>0</v>
      </c>
      <c r="AJ58" s="114">
        <f t="shared" si="38"/>
        <v>0</v>
      </c>
      <c r="AK58" s="114">
        <f t="shared" si="38"/>
        <v>0</v>
      </c>
      <c r="AL58" s="114">
        <f t="shared" si="38"/>
        <v>0</v>
      </c>
      <c r="AM58" s="114">
        <f t="shared" si="38"/>
        <v>0</v>
      </c>
      <c r="AN58" s="114">
        <f t="shared" si="38"/>
        <v>0</v>
      </c>
      <c r="AO58" s="114">
        <f t="shared" si="37"/>
        <v>0</v>
      </c>
      <c r="AP58" s="114">
        <f t="shared" si="37"/>
        <v>0</v>
      </c>
      <c r="AQ58" s="114">
        <f t="shared" si="37"/>
        <v>0</v>
      </c>
      <c r="AR58" s="114">
        <f t="shared" si="37"/>
        <v>0</v>
      </c>
      <c r="AS58" s="114">
        <f t="shared" si="37"/>
        <v>0</v>
      </c>
      <c r="AT58" s="114">
        <f t="shared" si="37"/>
        <v>0</v>
      </c>
      <c r="AU58" s="114">
        <f t="shared" si="30"/>
        <v>0</v>
      </c>
      <c r="AV58" s="114">
        <f t="shared" si="30"/>
        <v>0</v>
      </c>
      <c r="AW58" s="114">
        <f t="shared" si="30"/>
        <v>0</v>
      </c>
      <c r="AX58" s="114">
        <f t="shared" si="30"/>
        <v>0</v>
      </c>
      <c r="AY58" s="114">
        <f t="shared" si="30"/>
        <v>0</v>
      </c>
      <c r="AZ58" s="114">
        <f t="shared" si="30"/>
        <v>0</v>
      </c>
      <c r="BB58" s="118">
        <f t="shared" si="32"/>
        <v>0</v>
      </c>
      <c r="BC58" s="118">
        <f t="shared" si="33"/>
        <v>0</v>
      </c>
      <c r="BD58" s="118">
        <f t="shared" si="34"/>
        <v>0</v>
      </c>
      <c r="BE58" s="118">
        <f t="shared" si="35"/>
        <v>0</v>
      </c>
    </row>
    <row r="59" spans="1:57" x14ac:dyDescent="0.25">
      <c r="A59" s="101" t="str">
        <f t="shared" si="17"/>
        <v>m</v>
      </c>
      <c r="B59" s="101" t="str">
        <f t="shared" si="31"/>
        <v>Noleggi</v>
      </c>
      <c r="C59" s="116">
        <f t="shared" si="27"/>
        <v>0.22</v>
      </c>
      <c r="D59" s="117">
        <f t="shared" si="27"/>
        <v>30</v>
      </c>
      <c r="E59" s="114">
        <f t="shared" si="38"/>
        <v>330</v>
      </c>
      <c r="F59" s="114">
        <f t="shared" si="38"/>
        <v>330</v>
      </c>
      <c r="G59" s="114">
        <f t="shared" si="38"/>
        <v>330</v>
      </c>
      <c r="H59" s="114">
        <f t="shared" si="38"/>
        <v>330</v>
      </c>
      <c r="I59" s="114">
        <f t="shared" si="38"/>
        <v>330</v>
      </c>
      <c r="J59" s="114">
        <f t="shared" si="38"/>
        <v>330</v>
      </c>
      <c r="K59" s="114">
        <f t="shared" si="38"/>
        <v>330</v>
      </c>
      <c r="L59" s="114">
        <f t="shared" si="38"/>
        <v>330</v>
      </c>
      <c r="M59" s="114">
        <f t="shared" si="38"/>
        <v>330</v>
      </c>
      <c r="N59" s="114">
        <f t="shared" si="38"/>
        <v>330</v>
      </c>
      <c r="O59" s="114">
        <f t="shared" si="38"/>
        <v>330</v>
      </c>
      <c r="P59" s="114">
        <f t="shared" si="38"/>
        <v>330</v>
      </c>
      <c r="Q59" s="114">
        <f t="shared" si="38"/>
        <v>330</v>
      </c>
      <c r="R59" s="114">
        <f t="shared" si="38"/>
        <v>330</v>
      </c>
      <c r="S59" s="114">
        <f t="shared" si="38"/>
        <v>330</v>
      </c>
      <c r="T59" s="114">
        <f t="shared" si="38"/>
        <v>330</v>
      </c>
      <c r="U59" s="114">
        <f t="shared" si="38"/>
        <v>330</v>
      </c>
      <c r="V59" s="114">
        <f t="shared" si="38"/>
        <v>330</v>
      </c>
      <c r="W59" s="114">
        <f t="shared" si="38"/>
        <v>330</v>
      </c>
      <c r="X59" s="114">
        <f t="shared" si="38"/>
        <v>330</v>
      </c>
      <c r="Y59" s="114">
        <f t="shared" si="38"/>
        <v>330</v>
      </c>
      <c r="Z59" s="114">
        <f t="shared" si="38"/>
        <v>330</v>
      </c>
      <c r="AA59" s="114">
        <f t="shared" si="38"/>
        <v>330</v>
      </c>
      <c r="AB59" s="114">
        <f t="shared" si="38"/>
        <v>330</v>
      </c>
      <c r="AC59" s="114">
        <f t="shared" si="38"/>
        <v>330</v>
      </c>
      <c r="AD59" s="114">
        <f t="shared" si="38"/>
        <v>330</v>
      </c>
      <c r="AE59" s="114">
        <f t="shared" si="38"/>
        <v>330</v>
      </c>
      <c r="AF59" s="114">
        <f t="shared" si="38"/>
        <v>330</v>
      </c>
      <c r="AG59" s="114">
        <f t="shared" si="38"/>
        <v>330</v>
      </c>
      <c r="AH59" s="114">
        <f t="shared" si="38"/>
        <v>330</v>
      </c>
      <c r="AI59" s="114">
        <f t="shared" si="38"/>
        <v>330</v>
      </c>
      <c r="AJ59" s="114">
        <f t="shared" si="38"/>
        <v>330</v>
      </c>
      <c r="AK59" s="114">
        <f t="shared" si="38"/>
        <v>330</v>
      </c>
      <c r="AL59" s="114">
        <f t="shared" si="38"/>
        <v>330</v>
      </c>
      <c r="AM59" s="114">
        <f t="shared" si="38"/>
        <v>330</v>
      </c>
      <c r="AN59" s="114">
        <f t="shared" si="38"/>
        <v>330</v>
      </c>
      <c r="AO59" s="114">
        <f t="shared" si="37"/>
        <v>330</v>
      </c>
      <c r="AP59" s="114">
        <f t="shared" si="37"/>
        <v>330</v>
      </c>
      <c r="AQ59" s="114">
        <f t="shared" si="37"/>
        <v>330</v>
      </c>
      <c r="AR59" s="114">
        <f t="shared" si="37"/>
        <v>330</v>
      </c>
      <c r="AS59" s="114">
        <f t="shared" si="37"/>
        <v>330</v>
      </c>
      <c r="AT59" s="114">
        <f t="shared" si="37"/>
        <v>330</v>
      </c>
      <c r="AU59" s="114">
        <f t="shared" si="30"/>
        <v>330</v>
      </c>
      <c r="AV59" s="114">
        <f t="shared" si="30"/>
        <v>330</v>
      </c>
      <c r="AW59" s="114">
        <f t="shared" si="30"/>
        <v>330</v>
      </c>
      <c r="AX59" s="114">
        <f t="shared" si="30"/>
        <v>330</v>
      </c>
      <c r="AY59" s="114">
        <f t="shared" si="30"/>
        <v>330</v>
      </c>
      <c r="AZ59" s="114">
        <f t="shared" si="30"/>
        <v>330</v>
      </c>
      <c r="BB59" s="118">
        <f t="shared" si="32"/>
        <v>3960</v>
      </c>
      <c r="BC59" s="118">
        <f t="shared" si="33"/>
        <v>3960</v>
      </c>
      <c r="BD59" s="118">
        <f t="shared" si="34"/>
        <v>3960</v>
      </c>
      <c r="BE59" s="118">
        <f t="shared" si="35"/>
        <v>3960</v>
      </c>
    </row>
    <row r="60" spans="1:57" x14ac:dyDescent="0.25">
      <c r="A60" s="101" t="str">
        <f t="shared" si="17"/>
        <v>n</v>
      </c>
      <c r="B60" s="101" t="str">
        <f t="shared" si="31"/>
        <v>Traffico dati</v>
      </c>
      <c r="C60" s="116">
        <f t="shared" si="27"/>
        <v>0.22</v>
      </c>
      <c r="D60" s="117">
        <f t="shared" si="27"/>
        <v>30</v>
      </c>
      <c r="E60" s="114">
        <f t="shared" si="38"/>
        <v>0</v>
      </c>
      <c r="F60" s="114">
        <f t="shared" si="38"/>
        <v>0</v>
      </c>
      <c r="G60" s="114">
        <f t="shared" si="38"/>
        <v>0</v>
      </c>
      <c r="H60" s="114">
        <f t="shared" si="38"/>
        <v>0</v>
      </c>
      <c r="I60" s="114">
        <f t="shared" si="38"/>
        <v>0</v>
      </c>
      <c r="J60" s="114">
        <f t="shared" si="38"/>
        <v>0</v>
      </c>
      <c r="K60" s="114">
        <f t="shared" si="38"/>
        <v>0</v>
      </c>
      <c r="L60" s="114">
        <f t="shared" si="38"/>
        <v>0</v>
      </c>
      <c r="M60" s="114">
        <f t="shared" si="38"/>
        <v>0</v>
      </c>
      <c r="N60" s="114">
        <f t="shared" si="38"/>
        <v>0</v>
      </c>
      <c r="O60" s="114">
        <f t="shared" si="38"/>
        <v>0</v>
      </c>
      <c r="P60" s="114">
        <f t="shared" si="38"/>
        <v>0</v>
      </c>
      <c r="Q60" s="114">
        <f t="shared" si="38"/>
        <v>0</v>
      </c>
      <c r="R60" s="114">
        <f t="shared" si="38"/>
        <v>0</v>
      </c>
      <c r="S60" s="114">
        <f t="shared" si="38"/>
        <v>0</v>
      </c>
      <c r="T60" s="114">
        <f t="shared" si="38"/>
        <v>0</v>
      </c>
      <c r="U60" s="114">
        <f t="shared" si="38"/>
        <v>0</v>
      </c>
      <c r="V60" s="114">
        <f t="shared" si="38"/>
        <v>0</v>
      </c>
      <c r="W60" s="114">
        <f t="shared" si="38"/>
        <v>0</v>
      </c>
      <c r="X60" s="114">
        <f t="shared" si="38"/>
        <v>0</v>
      </c>
      <c r="Y60" s="114">
        <f t="shared" si="38"/>
        <v>0</v>
      </c>
      <c r="Z60" s="114">
        <f t="shared" si="38"/>
        <v>0</v>
      </c>
      <c r="AA60" s="114">
        <f t="shared" si="38"/>
        <v>0</v>
      </c>
      <c r="AB60" s="114">
        <f t="shared" si="38"/>
        <v>0</v>
      </c>
      <c r="AC60" s="114">
        <f t="shared" si="38"/>
        <v>0</v>
      </c>
      <c r="AD60" s="114">
        <f t="shared" si="38"/>
        <v>0</v>
      </c>
      <c r="AE60" s="114">
        <f t="shared" si="38"/>
        <v>0</v>
      </c>
      <c r="AF60" s="114">
        <f t="shared" si="38"/>
        <v>0</v>
      </c>
      <c r="AG60" s="114">
        <f t="shared" si="38"/>
        <v>0</v>
      </c>
      <c r="AH60" s="114">
        <f t="shared" si="38"/>
        <v>0</v>
      </c>
      <c r="AI60" s="114">
        <f t="shared" si="38"/>
        <v>0</v>
      </c>
      <c r="AJ60" s="114">
        <f t="shared" si="38"/>
        <v>0</v>
      </c>
      <c r="AK60" s="114">
        <f t="shared" si="38"/>
        <v>0</v>
      </c>
      <c r="AL60" s="114">
        <f t="shared" si="38"/>
        <v>0</v>
      </c>
      <c r="AM60" s="114">
        <f t="shared" si="38"/>
        <v>0</v>
      </c>
      <c r="AN60" s="114">
        <f t="shared" si="38"/>
        <v>0</v>
      </c>
      <c r="AO60" s="114">
        <f t="shared" si="37"/>
        <v>0</v>
      </c>
      <c r="AP60" s="114">
        <f t="shared" si="37"/>
        <v>0</v>
      </c>
      <c r="AQ60" s="114">
        <f t="shared" si="37"/>
        <v>0</v>
      </c>
      <c r="AR60" s="114">
        <f t="shared" si="37"/>
        <v>0</v>
      </c>
      <c r="AS60" s="114">
        <f t="shared" si="37"/>
        <v>0</v>
      </c>
      <c r="AT60" s="114">
        <f t="shared" si="37"/>
        <v>0</v>
      </c>
      <c r="AU60" s="114">
        <f t="shared" si="30"/>
        <v>0</v>
      </c>
      <c r="AV60" s="114">
        <f t="shared" si="30"/>
        <v>0</v>
      </c>
      <c r="AW60" s="114">
        <f t="shared" si="30"/>
        <v>0</v>
      </c>
      <c r="AX60" s="114">
        <f t="shared" si="30"/>
        <v>0</v>
      </c>
      <c r="AY60" s="114">
        <f t="shared" si="30"/>
        <v>0</v>
      </c>
      <c r="AZ60" s="114">
        <f t="shared" si="30"/>
        <v>0</v>
      </c>
      <c r="BB60" s="118">
        <f t="shared" si="32"/>
        <v>0</v>
      </c>
      <c r="BC60" s="118">
        <f t="shared" si="33"/>
        <v>0</v>
      </c>
      <c r="BD60" s="118">
        <f t="shared" si="34"/>
        <v>0</v>
      </c>
      <c r="BE60" s="118">
        <f t="shared" si="35"/>
        <v>0</v>
      </c>
    </row>
    <row r="61" spans="1:57" x14ac:dyDescent="0.25">
      <c r="A61" s="101" t="str">
        <f t="shared" si="17"/>
        <v>o</v>
      </c>
      <c r="B61" s="101" t="str">
        <f t="shared" si="31"/>
        <v>Spese varie</v>
      </c>
      <c r="C61" s="116">
        <f t="shared" si="27"/>
        <v>0.22</v>
      </c>
      <c r="D61" s="117">
        <f t="shared" si="27"/>
        <v>30</v>
      </c>
      <c r="E61" s="114">
        <f t="shared" si="38"/>
        <v>66</v>
      </c>
      <c r="F61" s="114">
        <f t="shared" si="38"/>
        <v>66</v>
      </c>
      <c r="G61" s="114">
        <f t="shared" si="38"/>
        <v>66</v>
      </c>
      <c r="H61" s="114">
        <f t="shared" si="38"/>
        <v>66</v>
      </c>
      <c r="I61" s="114">
        <f t="shared" si="38"/>
        <v>66</v>
      </c>
      <c r="J61" s="114">
        <f t="shared" si="38"/>
        <v>66</v>
      </c>
      <c r="K61" s="114">
        <f t="shared" si="38"/>
        <v>66</v>
      </c>
      <c r="L61" s="114">
        <f t="shared" si="38"/>
        <v>66</v>
      </c>
      <c r="M61" s="114">
        <f t="shared" si="38"/>
        <v>66</v>
      </c>
      <c r="N61" s="114">
        <f t="shared" si="38"/>
        <v>66</v>
      </c>
      <c r="O61" s="114">
        <f t="shared" si="38"/>
        <v>66</v>
      </c>
      <c r="P61" s="114">
        <f t="shared" si="38"/>
        <v>66</v>
      </c>
      <c r="Q61" s="114">
        <f t="shared" si="38"/>
        <v>66</v>
      </c>
      <c r="R61" s="114">
        <f t="shared" si="38"/>
        <v>66</v>
      </c>
      <c r="S61" s="114">
        <f t="shared" si="38"/>
        <v>66</v>
      </c>
      <c r="T61" s="114">
        <f t="shared" si="38"/>
        <v>66</v>
      </c>
      <c r="U61" s="114">
        <f t="shared" si="38"/>
        <v>66</v>
      </c>
      <c r="V61" s="114">
        <f t="shared" si="38"/>
        <v>66</v>
      </c>
      <c r="W61" s="114">
        <f t="shared" si="38"/>
        <v>66</v>
      </c>
      <c r="X61" s="114">
        <f t="shared" si="38"/>
        <v>66</v>
      </c>
      <c r="Y61" s="114">
        <f t="shared" si="38"/>
        <v>66</v>
      </c>
      <c r="Z61" s="114">
        <f t="shared" si="38"/>
        <v>66</v>
      </c>
      <c r="AA61" s="114">
        <f t="shared" si="38"/>
        <v>66</v>
      </c>
      <c r="AB61" s="114">
        <f t="shared" si="38"/>
        <v>66</v>
      </c>
      <c r="AC61" s="114">
        <f t="shared" si="38"/>
        <v>66</v>
      </c>
      <c r="AD61" s="114">
        <f t="shared" si="38"/>
        <v>66</v>
      </c>
      <c r="AE61" s="114">
        <f t="shared" si="38"/>
        <v>66</v>
      </c>
      <c r="AF61" s="114">
        <f t="shared" si="38"/>
        <v>66</v>
      </c>
      <c r="AG61" s="114">
        <f t="shared" si="38"/>
        <v>66</v>
      </c>
      <c r="AH61" s="114">
        <f t="shared" si="38"/>
        <v>66</v>
      </c>
      <c r="AI61" s="114">
        <f t="shared" si="38"/>
        <v>66</v>
      </c>
      <c r="AJ61" s="114">
        <f t="shared" si="38"/>
        <v>66</v>
      </c>
      <c r="AK61" s="114">
        <f t="shared" si="38"/>
        <v>66</v>
      </c>
      <c r="AL61" s="114">
        <f t="shared" si="38"/>
        <v>66</v>
      </c>
      <c r="AM61" s="114">
        <f t="shared" si="38"/>
        <v>66</v>
      </c>
      <c r="AN61" s="114">
        <f t="shared" si="38"/>
        <v>66</v>
      </c>
      <c r="AO61" s="114">
        <f t="shared" si="37"/>
        <v>66</v>
      </c>
      <c r="AP61" s="114">
        <f t="shared" si="37"/>
        <v>66</v>
      </c>
      <c r="AQ61" s="114">
        <f t="shared" si="37"/>
        <v>66</v>
      </c>
      <c r="AR61" s="114">
        <f t="shared" si="37"/>
        <v>66</v>
      </c>
      <c r="AS61" s="114">
        <f t="shared" si="37"/>
        <v>66</v>
      </c>
      <c r="AT61" s="114">
        <f t="shared" si="37"/>
        <v>66</v>
      </c>
      <c r="AU61" s="114">
        <f t="shared" si="30"/>
        <v>66</v>
      </c>
      <c r="AV61" s="114">
        <f t="shared" si="30"/>
        <v>66</v>
      </c>
      <c r="AW61" s="114">
        <f t="shared" si="30"/>
        <v>66</v>
      </c>
      <c r="AX61" s="114">
        <f t="shared" si="30"/>
        <v>66</v>
      </c>
      <c r="AY61" s="114">
        <f t="shared" si="30"/>
        <v>66</v>
      </c>
      <c r="AZ61" s="114">
        <f t="shared" si="30"/>
        <v>66</v>
      </c>
      <c r="BB61" s="118">
        <f t="shared" si="32"/>
        <v>792</v>
      </c>
      <c r="BC61" s="118">
        <f t="shared" si="33"/>
        <v>792</v>
      </c>
      <c r="BD61" s="118">
        <f t="shared" si="34"/>
        <v>792</v>
      </c>
      <c r="BE61" s="118">
        <f t="shared" si="35"/>
        <v>792</v>
      </c>
    </row>
    <row r="62" spans="1:57" x14ac:dyDescent="0.25">
      <c r="A62" s="101" t="str">
        <f t="shared" si="17"/>
        <v>p</v>
      </c>
      <c r="B62" s="101" t="str">
        <f t="shared" si="31"/>
        <v>Royalties</v>
      </c>
      <c r="C62" s="116">
        <f t="shared" si="27"/>
        <v>0.22</v>
      </c>
      <c r="D62" s="117">
        <f t="shared" si="27"/>
        <v>30</v>
      </c>
      <c r="E62" s="114">
        <f t="shared" si="38"/>
        <v>0</v>
      </c>
      <c r="F62" s="114">
        <f t="shared" si="38"/>
        <v>0</v>
      </c>
      <c r="G62" s="114">
        <f t="shared" si="38"/>
        <v>0</v>
      </c>
      <c r="H62" s="114">
        <f t="shared" si="38"/>
        <v>0</v>
      </c>
      <c r="I62" s="114">
        <f t="shared" si="38"/>
        <v>0</v>
      </c>
      <c r="J62" s="114">
        <f t="shared" si="38"/>
        <v>0</v>
      </c>
      <c r="K62" s="114">
        <f t="shared" si="38"/>
        <v>0</v>
      </c>
      <c r="L62" s="114">
        <f t="shared" si="38"/>
        <v>0</v>
      </c>
      <c r="M62" s="114">
        <f t="shared" si="38"/>
        <v>0</v>
      </c>
      <c r="N62" s="114">
        <f t="shared" si="38"/>
        <v>0</v>
      </c>
      <c r="O62" s="114">
        <f t="shared" si="38"/>
        <v>0</v>
      </c>
      <c r="P62" s="114">
        <f t="shared" si="38"/>
        <v>0</v>
      </c>
      <c r="Q62" s="114">
        <f t="shared" si="38"/>
        <v>0</v>
      </c>
      <c r="R62" s="114">
        <f t="shared" si="38"/>
        <v>0</v>
      </c>
      <c r="S62" s="114">
        <f t="shared" si="38"/>
        <v>0</v>
      </c>
      <c r="T62" s="114">
        <f t="shared" si="38"/>
        <v>0</v>
      </c>
      <c r="U62" s="114">
        <f t="shared" si="38"/>
        <v>0</v>
      </c>
      <c r="V62" s="114">
        <f t="shared" si="38"/>
        <v>0</v>
      </c>
      <c r="W62" s="114">
        <f t="shared" si="38"/>
        <v>0</v>
      </c>
      <c r="X62" s="114">
        <f t="shared" si="38"/>
        <v>0</v>
      </c>
      <c r="Y62" s="114">
        <f t="shared" si="38"/>
        <v>0</v>
      </c>
      <c r="Z62" s="114">
        <f t="shared" si="38"/>
        <v>0</v>
      </c>
      <c r="AA62" s="114">
        <f t="shared" si="38"/>
        <v>0</v>
      </c>
      <c r="AB62" s="114">
        <f t="shared" si="38"/>
        <v>0</v>
      </c>
      <c r="AC62" s="114">
        <f t="shared" si="38"/>
        <v>0</v>
      </c>
      <c r="AD62" s="114">
        <f t="shared" si="38"/>
        <v>0</v>
      </c>
      <c r="AE62" s="114">
        <f t="shared" si="38"/>
        <v>0</v>
      </c>
      <c r="AF62" s="114">
        <f t="shared" si="38"/>
        <v>0</v>
      </c>
      <c r="AG62" s="114">
        <f t="shared" si="38"/>
        <v>0</v>
      </c>
      <c r="AH62" s="114">
        <f t="shared" si="38"/>
        <v>0</v>
      </c>
      <c r="AI62" s="114">
        <f t="shared" si="38"/>
        <v>0</v>
      </c>
      <c r="AJ62" s="114">
        <f t="shared" si="38"/>
        <v>0</v>
      </c>
      <c r="AK62" s="114">
        <f t="shared" si="38"/>
        <v>0</v>
      </c>
      <c r="AL62" s="114">
        <f t="shared" si="38"/>
        <v>0</v>
      </c>
      <c r="AM62" s="114">
        <f t="shared" si="38"/>
        <v>0</v>
      </c>
      <c r="AN62" s="114">
        <f t="shared" si="38"/>
        <v>0</v>
      </c>
      <c r="AO62" s="114">
        <f t="shared" si="37"/>
        <v>0</v>
      </c>
      <c r="AP62" s="114">
        <f t="shared" si="37"/>
        <v>0</v>
      </c>
      <c r="AQ62" s="114">
        <f t="shared" si="37"/>
        <v>0</v>
      </c>
      <c r="AR62" s="114">
        <f t="shared" si="37"/>
        <v>0</v>
      </c>
      <c r="AS62" s="114">
        <f t="shared" si="37"/>
        <v>0</v>
      </c>
      <c r="AT62" s="114">
        <f t="shared" si="37"/>
        <v>0</v>
      </c>
      <c r="AU62" s="114">
        <f t="shared" si="30"/>
        <v>0</v>
      </c>
      <c r="AV62" s="114">
        <f t="shared" si="30"/>
        <v>0</v>
      </c>
      <c r="AW62" s="114">
        <f t="shared" si="30"/>
        <v>0</v>
      </c>
      <c r="AX62" s="114">
        <f t="shared" si="30"/>
        <v>0</v>
      </c>
      <c r="AY62" s="114">
        <f t="shared" si="30"/>
        <v>0</v>
      </c>
      <c r="AZ62" s="114">
        <f t="shared" si="30"/>
        <v>0</v>
      </c>
      <c r="BB62" s="118">
        <f t="shared" si="32"/>
        <v>0</v>
      </c>
      <c r="BC62" s="118">
        <f t="shared" si="33"/>
        <v>0</v>
      </c>
      <c r="BD62" s="118">
        <f t="shared" si="34"/>
        <v>0</v>
      </c>
      <c r="BE62" s="118">
        <f t="shared" si="35"/>
        <v>0</v>
      </c>
    </row>
    <row r="63" spans="1:57" x14ac:dyDescent="0.25">
      <c r="A63" s="101" t="str">
        <f t="shared" si="17"/>
        <v>q</v>
      </c>
      <c r="B63" s="101" t="str">
        <f t="shared" si="31"/>
        <v>Consulenze legali, fiscali, notarili, ecc…</v>
      </c>
      <c r="C63" s="116">
        <f t="shared" si="27"/>
        <v>0.22</v>
      </c>
      <c r="D63" s="117">
        <f t="shared" si="27"/>
        <v>30</v>
      </c>
      <c r="E63" s="114">
        <f t="shared" si="38"/>
        <v>66</v>
      </c>
      <c r="F63" s="114">
        <f t="shared" si="38"/>
        <v>66</v>
      </c>
      <c r="G63" s="114">
        <f t="shared" si="38"/>
        <v>66</v>
      </c>
      <c r="H63" s="114">
        <f t="shared" si="38"/>
        <v>66</v>
      </c>
      <c r="I63" s="114">
        <f t="shared" si="38"/>
        <v>66</v>
      </c>
      <c r="J63" s="114">
        <f t="shared" si="38"/>
        <v>66</v>
      </c>
      <c r="K63" s="114">
        <f t="shared" si="38"/>
        <v>66</v>
      </c>
      <c r="L63" s="114">
        <f t="shared" si="38"/>
        <v>66</v>
      </c>
      <c r="M63" s="114">
        <f t="shared" si="38"/>
        <v>66</v>
      </c>
      <c r="N63" s="114">
        <f t="shared" si="38"/>
        <v>66</v>
      </c>
      <c r="O63" s="114">
        <f t="shared" si="38"/>
        <v>66</v>
      </c>
      <c r="P63" s="114">
        <f t="shared" si="38"/>
        <v>66</v>
      </c>
      <c r="Q63" s="114">
        <f t="shared" si="38"/>
        <v>66</v>
      </c>
      <c r="R63" s="114">
        <f t="shared" si="38"/>
        <v>66</v>
      </c>
      <c r="S63" s="114">
        <f t="shared" si="38"/>
        <v>66</v>
      </c>
      <c r="T63" s="114">
        <f t="shared" si="38"/>
        <v>66</v>
      </c>
      <c r="U63" s="114">
        <f t="shared" si="38"/>
        <v>66</v>
      </c>
      <c r="V63" s="114">
        <f t="shared" si="38"/>
        <v>66</v>
      </c>
      <c r="W63" s="114">
        <f t="shared" si="38"/>
        <v>66</v>
      </c>
      <c r="X63" s="114">
        <f t="shared" si="38"/>
        <v>66</v>
      </c>
      <c r="Y63" s="114">
        <f t="shared" si="38"/>
        <v>66</v>
      </c>
      <c r="Z63" s="114">
        <f t="shared" si="38"/>
        <v>66</v>
      </c>
      <c r="AA63" s="114">
        <f t="shared" si="38"/>
        <v>66</v>
      </c>
      <c r="AB63" s="114">
        <f t="shared" si="38"/>
        <v>66</v>
      </c>
      <c r="AC63" s="114">
        <f t="shared" si="38"/>
        <v>66</v>
      </c>
      <c r="AD63" s="114">
        <f t="shared" si="38"/>
        <v>66</v>
      </c>
      <c r="AE63" s="114">
        <f t="shared" si="38"/>
        <v>66</v>
      </c>
      <c r="AF63" s="114">
        <f t="shared" si="38"/>
        <v>66</v>
      </c>
      <c r="AG63" s="114">
        <f t="shared" si="38"/>
        <v>66</v>
      </c>
      <c r="AH63" s="114">
        <f t="shared" si="38"/>
        <v>66</v>
      </c>
      <c r="AI63" s="114">
        <f t="shared" si="38"/>
        <v>66</v>
      </c>
      <c r="AJ63" s="114">
        <f t="shared" si="38"/>
        <v>66</v>
      </c>
      <c r="AK63" s="114">
        <f t="shared" si="38"/>
        <v>66</v>
      </c>
      <c r="AL63" s="114">
        <f t="shared" si="38"/>
        <v>66</v>
      </c>
      <c r="AM63" s="114">
        <f t="shared" si="38"/>
        <v>66</v>
      </c>
      <c r="AN63" s="114">
        <f t="shared" si="38"/>
        <v>66</v>
      </c>
      <c r="AO63" s="114">
        <f t="shared" si="37"/>
        <v>66</v>
      </c>
      <c r="AP63" s="114">
        <f t="shared" si="37"/>
        <v>66</v>
      </c>
      <c r="AQ63" s="114">
        <f t="shared" si="37"/>
        <v>66</v>
      </c>
      <c r="AR63" s="114">
        <f t="shared" si="37"/>
        <v>66</v>
      </c>
      <c r="AS63" s="114">
        <f t="shared" si="37"/>
        <v>66</v>
      </c>
      <c r="AT63" s="114">
        <f t="shared" si="37"/>
        <v>66</v>
      </c>
      <c r="AU63" s="114">
        <f t="shared" si="30"/>
        <v>66</v>
      </c>
      <c r="AV63" s="114">
        <f t="shared" si="30"/>
        <v>66</v>
      </c>
      <c r="AW63" s="114">
        <f t="shared" si="30"/>
        <v>66</v>
      </c>
      <c r="AX63" s="114">
        <f t="shared" si="30"/>
        <v>66</v>
      </c>
      <c r="AY63" s="114">
        <f t="shared" si="30"/>
        <v>66</v>
      </c>
      <c r="AZ63" s="114">
        <f t="shared" si="30"/>
        <v>66</v>
      </c>
      <c r="BB63" s="118">
        <f t="shared" si="32"/>
        <v>792</v>
      </c>
      <c r="BC63" s="118">
        <f t="shared" si="33"/>
        <v>792</v>
      </c>
      <c r="BD63" s="118">
        <f t="shared" si="34"/>
        <v>792</v>
      </c>
      <c r="BE63" s="118">
        <f t="shared" si="35"/>
        <v>792</v>
      </c>
    </row>
    <row r="64" spans="1:57" x14ac:dyDescent="0.25">
      <c r="A64" s="101" t="str">
        <f t="shared" si="17"/>
        <v>r</v>
      </c>
      <c r="B64" s="101" t="str">
        <f t="shared" si="31"/>
        <v>Altre consulenze</v>
      </c>
      <c r="C64" s="116">
        <f t="shared" si="27"/>
        <v>0.22</v>
      </c>
      <c r="D64" s="117">
        <f t="shared" si="27"/>
        <v>30</v>
      </c>
      <c r="E64" s="114">
        <f t="shared" si="38"/>
        <v>0</v>
      </c>
      <c r="F64" s="114">
        <f t="shared" si="38"/>
        <v>0</v>
      </c>
      <c r="G64" s="114">
        <f t="shared" si="38"/>
        <v>0</v>
      </c>
      <c r="H64" s="114">
        <f t="shared" si="38"/>
        <v>0</v>
      </c>
      <c r="I64" s="114">
        <f t="shared" si="38"/>
        <v>0</v>
      </c>
      <c r="J64" s="114">
        <f t="shared" si="38"/>
        <v>0</v>
      </c>
      <c r="K64" s="114">
        <f t="shared" si="38"/>
        <v>0</v>
      </c>
      <c r="L64" s="114">
        <f t="shared" si="38"/>
        <v>0</v>
      </c>
      <c r="M64" s="114">
        <f t="shared" si="38"/>
        <v>0</v>
      </c>
      <c r="N64" s="114">
        <f t="shared" si="38"/>
        <v>0</v>
      </c>
      <c r="O64" s="114">
        <f t="shared" si="38"/>
        <v>0</v>
      </c>
      <c r="P64" s="114">
        <f t="shared" si="38"/>
        <v>0</v>
      </c>
      <c r="Q64" s="114">
        <f t="shared" si="38"/>
        <v>0</v>
      </c>
      <c r="R64" s="114">
        <f t="shared" si="38"/>
        <v>0</v>
      </c>
      <c r="S64" s="114">
        <f t="shared" si="38"/>
        <v>0</v>
      </c>
      <c r="T64" s="114">
        <f t="shared" si="38"/>
        <v>0</v>
      </c>
      <c r="U64" s="114">
        <f t="shared" si="38"/>
        <v>0</v>
      </c>
      <c r="V64" s="114">
        <f t="shared" si="38"/>
        <v>0</v>
      </c>
      <c r="W64" s="114">
        <f t="shared" si="38"/>
        <v>0</v>
      </c>
      <c r="X64" s="114">
        <f t="shared" si="38"/>
        <v>0</v>
      </c>
      <c r="Y64" s="114">
        <f t="shared" si="38"/>
        <v>0</v>
      </c>
      <c r="Z64" s="114">
        <f t="shared" si="38"/>
        <v>0</v>
      </c>
      <c r="AA64" s="114">
        <f t="shared" si="38"/>
        <v>0</v>
      </c>
      <c r="AB64" s="114">
        <f t="shared" si="38"/>
        <v>0</v>
      </c>
      <c r="AC64" s="114">
        <f t="shared" si="38"/>
        <v>0</v>
      </c>
      <c r="AD64" s="114">
        <f t="shared" si="38"/>
        <v>0</v>
      </c>
      <c r="AE64" s="114">
        <f t="shared" si="38"/>
        <v>0</v>
      </c>
      <c r="AF64" s="114">
        <f t="shared" si="38"/>
        <v>0</v>
      </c>
      <c r="AG64" s="114">
        <f t="shared" si="38"/>
        <v>0</v>
      </c>
      <c r="AH64" s="114">
        <f t="shared" si="38"/>
        <v>0</v>
      </c>
      <c r="AI64" s="114">
        <f t="shared" si="38"/>
        <v>0</v>
      </c>
      <c r="AJ64" s="114">
        <f t="shared" si="38"/>
        <v>0</v>
      </c>
      <c r="AK64" s="114">
        <f t="shared" si="38"/>
        <v>0</v>
      </c>
      <c r="AL64" s="114">
        <f t="shared" si="38"/>
        <v>0</v>
      </c>
      <c r="AM64" s="114">
        <f t="shared" si="38"/>
        <v>0</v>
      </c>
      <c r="AN64" s="114">
        <f t="shared" si="38"/>
        <v>0</v>
      </c>
      <c r="AO64" s="114">
        <f t="shared" si="37"/>
        <v>0</v>
      </c>
      <c r="AP64" s="114">
        <f t="shared" si="37"/>
        <v>0</v>
      </c>
      <c r="AQ64" s="114">
        <f t="shared" si="37"/>
        <v>0</v>
      </c>
      <c r="AR64" s="114">
        <f t="shared" si="37"/>
        <v>0</v>
      </c>
      <c r="AS64" s="114">
        <f t="shared" si="37"/>
        <v>0</v>
      </c>
      <c r="AT64" s="114">
        <f t="shared" si="37"/>
        <v>0</v>
      </c>
      <c r="AU64" s="114">
        <f t="shared" si="30"/>
        <v>0</v>
      </c>
      <c r="AV64" s="114">
        <f t="shared" si="30"/>
        <v>0</v>
      </c>
      <c r="AW64" s="114">
        <f t="shared" si="30"/>
        <v>0</v>
      </c>
      <c r="AX64" s="114">
        <f t="shared" si="30"/>
        <v>0</v>
      </c>
      <c r="AY64" s="114">
        <f t="shared" si="30"/>
        <v>0</v>
      </c>
      <c r="AZ64" s="114">
        <f t="shared" si="30"/>
        <v>0</v>
      </c>
      <c r="BB64" s="118">
        <f t="shared" si="32"/>
        <v>0</v>
      </c>
      <c r="BC64" s="118">
        <f t="shared" si="33"/>
        <v>0</v>
      </c>
      <c r="BD64" s="118">
        <f t="shared" si="34"/>
        <v>0</v>
      </c>
      <c r="BE64" s="118">
        <f t="shared" si="35"/>
        <v>0</v>
      </c>
    </row>
    <row r="65" spans="1:57" x14ac:dyDescent="0.25">
      <c r="A65" s="101" t="str">
        <f t="shared" si="17"/>
        <v xml:space="preserve">s </v>
      </c>
      <c r="B65" s="101" t="str">
        <f t="shared" si="31"/>
        <v>Utenze</v>
      </c>
      <c r="C65" s="116">
        <f t="shared" si="27"/>
        <v>0.22</v>
      </c>
      <c r="D65" s="117">
        <f t="shared" si="27"/>
        <v>30</v>
      </c>
      <c r="E65" s="114">
        <f t="shared" si="38"/>
        <v>44</v>
      </c>
      <c r="F65" s="114">
        <f t="shared" si="38"/>
        <v>44</v>
      </c>
      <c r="G65" s="114">
        <f t="shared" si="38"/>
        <v>44</v>
      </c>
      <c r="H65" s="114">
        <f t="shared" ref="H65:AN65" si="39">+H20*$C20</f>
        <v>44</v>
      </c>
      <c r="I65" s="114">
        <f t="shared" si="39"/>
        <v>44</v>
      </c>
      <c r="J65" s="114">
        <f t="shared" si="39"/>
        <v>44</v>
      </c>
      <c r="K65" s="114">
        <f t="shared" si="39"/>
        <v>44</v>
      </c>
      <c r="L65" s="114">
        <f t="shared" si="39"/>
        <v>44</v>
      </c>
      <c r="M65" s="114">
        <f t="shared" si="39"/>
        <v>44</v>
      </c>
      <c r="N65" s="114">
        <f t="shared" si="39"/>
        <v>44</v>
      </c>
      <c r="O65" s="114">
        <f t="shared" si="39"/>
        <v>44</v>
      </c>
      <c r="P65" s="114">
        <f t="shared" si="39"/>
        <v>44</v>
      </c>
      <c r="Q65" s="114">
        <f t="shared" si="39"/>
        <v>44</v>
      </c>
      <c r="R65" s="114">
        <f t="shared" si="39"/>
        <v>44</v>
      </c>
      <c r="S65" s="114">
        <f t="shared" si="39"/>
        <v>44</v>
      </c>
      <c r="T65" s="114">
        <f t="shared" si="39"/>
        <v>44</v>
      </c>
      <c r="U65" s="114">
        <f t="shared" si="39"/>
        <v>44</v>
      </c>
      <c r="V65" s="114">
        <f t="shared" si="39"/>
        <v>44</v>
      </c>
      <c r="W65" s="114">
        <f t="shared" si="39"/>
        <v>44</v>
      </c>
      <c r="X65" s="114">
        <f t="shared" si="39"/>
        <v>44</v>
      </c>
      <c r="Y65" s="114">
        <f t="shared" si="39"/>
        <v>44</v>
      </c>
      <c r="Z65" s="114">
        <f t="shared" si="39"/>
        <v>44</v>
      </c>
      <c r="AA65" s="114">
        <f t="shared" si="39"/>
        <v>44</v>
      </c>
      <c r="AB65" s="114">
        <f t="shared" si="39"/>
        <v>44</v>
      </c>
      <c r="AC65" s="114">
        <f t="shared" si="39"/>
        <v>44</v>
      </c>
      <c r="AD65" s="114">
        <f t="shared" si="39"/>
        <v>44</v>
      </c>
      <c r="AE65" s="114">
        <f t="shared" si="39"/>
        <v>44</v>
      </c>
      <c r="AF65" s="114">
        <f t="shared" si="39"/>
        <v>44</v>
      </c>
      <c r="AG65" s="114">
        <f t="shared" si="39"/>
        <v>44</v>
      </c>
      <c r="AH65" s="114">
        <f t="shared" si="39"/>
        <v>44</v>
      </c>
      <c r="AI65" s="114">
        <f t="shared" si="39"/>
        <v>44</v>
      </c>
      <c r="AJ65" s="114">
        <f t="shared" si="39"/>
        <v>44</v>
      </c>
      <c r="AK65" s="114">
        <f t="shared" si="39"/>
        <v>44</v>
      </c>
      <c r="AL65" s="114">
        <f t="shared" si="39"/>
        <v>44</v>
      </c>
      <c r="AM65" s="114">
        <f t="shared" si="39"/>
        <v>44</v>
      </c>
      <c r="AN65" s="114">
        <f t="shared" si="39"/>
        <v>44</v>
      </c>
      <c r="AO65" s="114">
        <f t="shared" ref="AO65:AT65" si="40">+AO20*$C20</f>
        <v>44</v>
      </c>
      <c r="AP65" s="114">
        <f t="shared" si="40"/>
        <v>44</v>
      </c>
      <c r="AQ65" s="114">
        <f t="shared" si="40"/>
        <v>44</v>
      </c>
      <c r="AR65" s="114">
        <f t="shared" si="40"/>
        <v>44</v>
      </c>
      <c r="AS65" s="114">
        <f t="shared" si="40"/>
        <v>44</v>
      </c>
      <c r="AT65" s="114">
        <f t="shared" si="40"/>
        <v>44</v>
      </c>
      <c r="AU65" s="114">
        <f t="shared" ref="AU65:AZ65" si="41">+AU20*$C20</f>
        <v>44</v>
      </c>
      <c r="AV65" s="114">
        <f t="shared" si="41"/>
        <v>44</v>
      </c>
      <c r="AW65" s="114">
        <f t="shared" si="41"/>
        <v>44</v>
      </c>
      <c r="AX65" s="114">
        <f t="shared" si="41"/>
        <v>44</v>
      </c>
      <c r="AY65" s="114">
        <f t="shared" si="41"/>
        <v>44</v>
      </c>
      <c r="AZ65" s="114">
        <f t="shared" si="41"/>
        <v>44</v>
      </c>
      <c r="BB65" s="118">
        <f t="shared" si="32"/>
        <v>528</v>
      </c>
      <c r="BC65" s="118">
        <f t="shared" si="33"/>
        <v>528</v>
      </c>
      <c r="BD65" s="118">
        <f t="shared" si="34"/>
        <v>528</v>
      </c>
      <c r="BE65" s="118">
        <f t="shared" si="35"/>
        <v>528</v>
      </c>
    </row>
    <row r="66" spans="1:57" x14ac:dyDescent="0.25">
      <c r="A66" s="101" t="str">
        <f t="shared" si="17"/>
        <v xml:space="preserve">t </v>
      </c>
      <c r="B66" s="101" t="str">
        <f t="shared" si="31"/>
        <v>Affitti e locazioni passive</v>
      </c>
      <c r="C66" s="116">
        <f t="shared" ref="C66:D68" si="42">+C43</f>
        <v>0</v>
      </c>
      <c r="D66" s="117">
        <f t="shared" si="42"/>
        <v>30</v>
      </c>
      <c r="E66" s="114">
        <f t="shared" ref="E66:AN68" si="43">+E21*$C21</f>
        <v>0</v>
      </c>
      <c r="F66" s="114">
        <f t="shared" si="43"/>
        <v>0</v>
      </c>
      <c r="G66" s="114">
        <f t="shared" si="43"/>
        <v>0</v>
      </c>
      <c r="H66" s="114">
        <f t="shared" si="43"/>
        <v>0</v>
      </c>
      <c r="I66" s="114">
        <f t="shared" si="43"/>
        <v>0</v>
      </c>
      <c r="J66" s="114">
        <f t="shared" si="43"/>
        <v>0</v>
      </c>
      <c r="K66" s="114">
        <f t="shared" si="43"/>
        <v>0</v>
      </c>
      <c r="L66" s="114">
        <f t="shared" si="43"/>
        <v>0</v>
      </c>
      <c r="M66" s="114">
        <f t="shared" si="43"/>
        <v>0</v>
      </c>
      <c r="N66" s="114">
        <f t="shared" si="43"/>
        <v>0</v>
      </c>
      <c r="O66" s="114">
        <f t="shared" si="43"/>
        <v>0</v>
      </c>
      <c r="P66" s="114">
        <f t="shared" si="43"/>
        <v>0</v>
      </c>
      <c r="Q66" s="114">
        <f t="shared" si="43"/>
        <v>0</v>
      </c>
      <c r="R66" s="114">
        <f t="shared" si="43"/>
        <v>0</v>
      </c>
      <c r="S66" s="114">
        <f t="shared" si="43"/>
        <v>0</v>
      </c>
      <c r="T66" s="114">
        <f t="shared" si="43"/>
        <v>0</v>
      </c>
      <c r="U66" s="114">
        <f t="shared" si="43"/>
        <v>0</v>
      </c>
      <c r="V66" s="114">
        <f t="shared" si="43"/>
        <v>0</v>
      </c>
      <c r="W66" s="114">
        <f t="shared" si="43"/>
        <v>0</v>
      </c>
      <c r="X66" s="114">
        <f t="shared" si="43"/>
        <v>0</v>
      </c>
      <c r="Y66" s="114">
        <f t="shared" si="43"/>
        <v>0</v>
      </c>
      <c r="Z66" s="114">
        <f t="shared" si="43"/>
        <v>0</v>
      </c>
      <c r="AA66" s="114">
        <f t="shared" si="43"/>
        <v>0</v>
      </c>
      <c r="AB66" s="114">
        <f t="shared" si="43"/>
        <v>0</v>
      </c>
      <c r="AC66" s="114">
        <f t="shared" si="43"/>
        <v>0</v>
      </c>
      <c r="AD66" s="114">
        <f t="shared" si="43"/>
        <v>0</v>
      </c>
      <c r="AE66" s="114">
        <f t="shared" si="43"/>
        <v>0</v>
      </c>
      <c r="AF66" s="114">
        <f t="shared" si="43"/>
        <v>0</v>
      </c>
      <c r="AG66" s="114">
        <f t="shared" si="43"/>
        <v>0</v>
      </c>
      <c r="AH66" s="114">
        <f t="shared" si="43"/>
        <v>0</v>
      </c>
      <c r="AI66" s="114">
        <f t="shared" si="43"/>
        <v>0</v>
      </c>
      <c r="AJ66" s="114">
        <f t="shared" si="43"/>
        <v>0</v>
      </c>
      <c r="AK66" s="114">
        <f t="shared" si="43"/>
        <v>0</v>
      </c>
      <c r="AL66" s="114">
        <f t="shared" si="43"/>
        <v>0</v>
      </c>
      <c r="AM66" s="114">
        <f t="shared" si="43"/>
        <v>0</v>
      </c>
      <c r="AN66" s="114">
        <f t="shared" si="43"/>
        <v>0</v>
      </c>
      <c r="AO66" s="114">
        <f t="shared" ref="AO66:AT66" si="44">+AO21*$C21</f>
        <v>0</v>
      </c>
      <c r="AP66" s="114">
        <f t="shared" si="44"/>
        <v>0</v>
      </c>
      <c r="AQ66" s="114">
        <f t="shared" si="44"/>
        <v>0</v>
      </c>
      <c r="AR66" s="114">
        <f t="shared" si="44"/>
        <v>0</v>
      </c>
      <c r="AS66" s="114">
        <f t="shared" si="44"/>
        <v>0</v>
      </c>
      <c r="AT66" s="114">
        <f t="shared" si="44"/>
        <v>0</v>
      </c>
      <c r="AU66" s="114">
        <f t="shared" ref="AU66:AZ66" si="45">+AU21*$C21</f>
        <v>0</v>
      </c>
      <c r="AV66" s="114">
        <f t="shared" si="45"/>
        <v>0</v>
      </c>
      <c r="AW66" s="114">
        <f t="shared" si="45"/>
        <v>0</v>
      </c>
      <c r="AX66" s="114">
        <f t="shared" si="45"/>
        <v>0</v>
      </c>
      <c r="AY66" s="114">
        <f t="shared" si="45"/>
        <v>0</v>
      </c>
      <c r="AZ66" s="114">
        <f t="shared" si="45"/>
        <v>0</v>
      </c>
      <c r="BB66" s="118">
        <f t="shared" si="32"/>
        <v>0</v>
      </c>
      <c r="BC66" s="118">
        <f t="shared" si="33"/>
        <v>0</v>
      </c>
      <c r="BD66" s="118">
        <f t="shared" si="34"/>
        <v>0</v>
      </c>
      <c r="BE66" s="118">
        <f t="shared" si="35"/>
        <v>0</v>
      </c>
    </row>
    <row r="67" spans="1:57" x14ac:dyDescent="0.25">
      <c r="A67" s="101" t="str">
        <f t="shared" si="17"/>
        <v>u</v>
      </c>
      <c r="B67" s="101" t="str">
        <f t="shared" si="31"/>
        <v>Spese amministrative</v>
      </c>
      <c r="C67" s="116">
        <f t="shared" si="42"/>
        <v>0.22</v>
      </c>
      <c r="D67" s="117">
        <f t="shared" si="42"/>
        <v>30</v>
      </c>
      <c r="E67" s="114">
        <f t="shared" si="43"/>
        <v>22</v>
      </c>
      <c r="F67" s="114">
        <f t="shared" si="43"/>
        <v>22</v>
      </c>
      <c r="G67" s="114">
        <f t="shared" si="43"/>
        <v>22</v>
      </c>
      <c r="H67" s="114">
        <f t="shared" si="43"/>
        <v>22</v>
      </c>
      <c r="I67" s="114">
        <f t="shared" si="43"/>
        <v>22</v>
      </c>
      <c r="J67" s="114">
        <f t="shared" si="43"/>
        <v>22</v>
      </c>
      <c r="K67" s="114">
        <f t="shared" si="43"/>
        <v>22</v>
      </c>
      <c r="L67" s="114">
        <f t="shared" si="43"/>
        <v>22</v>
      </c>
      <c r="M67" s="114">
        <f t="shared" si="43"/>
        <v>22</v>
      </c>
      <c r="N67" s="114">
        <f t="shared" si="43"/>
        <v>22</v>
      </c>
      <c r="O67" s="114">
        <f t="shared" si="43"/>
        <v>22</v>
      </c>
      <c r="P67" s="114">
        <f t="shared" si="43"/>
        <v>22</v>
      </c>
      <c r="Q67" s="114">
        <f t="shared" si="43"/>
        <v>22</v>
      </c>
      <c r="R67" s="114">
        <f t="shared" si="43"/>
        <v>22</v>
      </c>
      <c r="S67" s="114">
        <f t="shared" si="43"/>
        <v>22</v>
      </c>
      <c r="T67" s="114">
        <f t="shared" si="43"/>
        <v>22</v>
      </c>
      <c r="U67" s="114">
        <f t="shared" si="43"/>
        <v>22</v>
      </c>
      <c r="V67" s="114">
        <f t="shared" si="43"/>
        <v>22</v>
      </c>
      <c r="W67" s="114">
        <f t="shared" si="43"/>
        <v>22</v>
      </c>
      <c r="X67" s="114">
        <f t="shared" si="43"/>
        <v>22</v>
      </c>
      <c r="Y67" s="114">
        <f t="shared" si="43"/>
        <v>22</v>
      </c>
      <c r="Z67" s="114">
        <f t="shared" si="43"/>
        <v>22</v>
      </c>
      <c r="AA67" s="114">
        <f t="shared" si="43"/>
        <v>22</v>
      </c>
      <c r="AB67" s="114">
        <f t="shared" si="43"/>
        <v>22</v>
      </c>
      <c r="AC67" s="114">
        <f t="shared" si="43"/>
        <v>22</v>
      </c>
      <c r="AD67" s="114">
        <f t="shared" si="43"/>
        <v>22</v>
      </c>
      <c r="AE67" s="114">
        <f t="shared" si="43"/>
        <v>22</v>
      </c>
      <c r="AF67" s="114">
        <f t="shared" si="43"/>
        <v>22</v>
      </c>
      <c r="AG67" s="114">
        <f t="shared" si="43"/>
        <v>22</v>
      </c>
      <c r="AH67" s="114">
        <f t="shared" si="43"/>
        <v>22</v>
      </c>
      <c r="AI67" s="114">
        <f t="shared" si="43"/>
        <v>22</v>
      </c>
      <c r="AJ67" s="114">
        <f t="shared" si="43"/>
        <v>22</v>
      </c>
      <c r="AK67" s="114">
        <f t="shared" si="43"/>
        <v>22</v>
      </c>
      <c r="AL67" s="114">
        <f t="shared" si="43"/>
        <v>22</v>
      </c>
      <c r="AM67" s="114">
        <f t="shared" si="43"/>
        <v>22</v>
      </c>
      <c r="AN67" s="114">
        <f t="shared" si="43"/>
        <v>22</v>
      </c>
      <c r="AO67" s="114">
        <f t="shared" ref="AO67:AT67" si="46">+AO22*$C22</f>
        <v>22</v>
      </c>
      <c r="AP67" s="114">
        <f t="shared" si="46"/>
        <v>22</v>
      </c>
      <c r="AQ67" s="114">
        <f t="shared" si="46"/>
        <v>22</v>
      </c>
      <c r="AR67" s="114">
        <f t="shared" si="46"/>
        <v>22</v>
      </c>
      <c r="AS67" s="114">
        <f t="shared" si="46"/>
        <v>22</v>
      </c>
      <c r="AT67" s="114">
        <f t="shared" si="46"/>
        <v>22</v>
      </c>
      <c r="AU67" s="114">
        <f t="shared" ref="AU67:AZ67" si="47">+AU22*$C22</f>
        <v>22</v>
      </c>
      <c r="AV67" s="114">
        <f t="shared" si="47"/>
        <v>22</v>
      </c>
      <c r="AW67" s="114">
        <f t="shared" si="47"/>
        <v>22</v>
      </c>
      <c r="AX67" s="114">
        <f t="shared" si="47"/>
        <v>22</v>
      </c>
      <c r="AY67" s="114">
        <f t="shared" si="47"/>
        <v>22</v>
      </c>
      <c r="AZ67" s="114">
        <f t="shared" si="47"/>
        <v>22</v>
      </c>
      <c r="BB67" s="118">
        <f t="shared" si="32"/>
        <v>264</v>
      </c>
      <c r="BC67" s="118">
        <f t="shared" si="33"/>
        <v>264</v>
      </c>
      <c r="BD67" s="118">
        <f t="shared" si="34"/>
        <v>264</v>
      </c>
      <c r="BE67" s="118">
        <f t="shared" si="35"/>
        <v>264</v>
      </c>
    </row>
    <row r="68" spans="1:57" ht="15.75" thickBot="1" x14ac:dyDescent="0.3">
      <c r="A68" s="101" t="str">
        <f t="shared" si="17"/>
        <v>v</v>
      </c>
      <c r="B68" s="101" t="str">
        <f t="shared" si="31"/>
        <v>Premi assicurativi</v>
      </c>
      <c r="C68" s="116">
        <f t="shared" si="42"/>
        <v>0.22</v>
      </c>
      <c r="D68" s="117">
        <f t="shared" si="42"/>
        <v>30</v>
      </c>
      <c r="E68" s="114">
        <f t="shared" si="43"/>
        <v>22</v>
      </c>
      <c r="F68" s="114">
        <f t="shared" si="43"/>
        <v>22</v>
      </c>
      <c r="G68" s="114">
        <f t="shared" si="43"/>
        <v>22</v>
      </c>
      <c r="H68" s="114">
        <f t="shared" si="43"/>
        <v>22</v>
      </c>
      <c r="I68" s="114">
        <f t="shared" si="43"/>
        <v>22</v>
      </c>
      <c r="J68" s="114">
        <f t="shared" si="43"/>
        <v>22</v>
      </c>
      <c r="K68" s="114">
        <f t="shared" si="43"/>
        <v>22</v>
      </c>
      <c r="L68" s="114">
        <f t="shared" si="43"/>
        <v>22</v>
      </c>
      <c r="M68" s="114">
        <f t="shared" si="43"/>
        <v>22</v>
      </c>
      <c r="N68" s="114">
        <f t="shared" si="43"/>
        <v>22</v>
      </c>
      <c r="O68" s="114">
        <f t="shared" si="43"/>
        <v>22</v>
      </c>
      <c r="P68" s="114">
        <f t="shared" si="43"/>
        <v>22</v>
      </c>
      <c r="Q68" s="114">
        <f t="shared" si="43"/>
        <v>22</v>
      </c>
      <c r="R68" s="114">
        <f t="shared" si="43"/>
        <v>22</v>
      </c>
      <c r="S68" s="114">
        <f t="shared" si="43"/>
        <v>22</v>
      </c>
      <c r="T68" s="114">
        <f t="shared" si="43"/>
        <v>22</v>
      </c>
      <c r="U68" s="114">
        <f t="shared" si="43"/>
        <v>22</v>
      </c>
      <c r="V68" s="114">
        <f t="shared" si="43"/>
        <v>22</v>
      </c>
      <c r="W68" s="114">
        <f t="shared" si="43"/>
        <v>22</v>
      </c>
      <c r="X68" s="114">
        <f t="shared" si="43"/>
        <v>22</v>
      </c>
      <c r="Y68" s="114">
        <f t="shared" si="43"/>
        <v>22</v>
      </c>
      <c r="Z68" s="114">
        <f t="shared" si="43"/>
        <v>22</v>
      </c>
      <c r="AA68" s="114">
        <f t="shared" si="43"/>
        <v>22</v>
      </c>
      <c r="AB68" s="114">
        <f t="shared" si="43"/>
        <v>22</v>
      </c>
      <c r="AC68" s="114">
        <f t="shared" si="43"/>
        <v>22</v>
      </c>
      <c r="AD68" s="114">
        <f t="shared" si="43"/>
        <v>22</v>
      </c>
      <c r="AE68" s="114">
        <f t="shared" si="43"/>
        <v>22</v>
      </c>
      <c r="AF68" s="114">
        <f t="shared" si="43"/>
        <v>22</v>
      </c>
      <c r="AG68" s="114">
        <f t="shared" si="43"/>
        <v>22</v>
      </c>
      <c r="AH68" s="114">
        <f t="shared" si="43"/>
        <v>22</v>
      </c>
      <c r="AI68" s="114">
        <f t="shared" si="43"/>
        <v>22</v>
      </c>
      <c r="AJ68" s="114">
        <f t="shared" si="43"/>
        <v>22</v>
      </c>
      <c r="AK68" s="114">
        <f t="shared" si="43"/>
        <v>22</v>
      </c>
      <c r="AL68" s="114">
        <f t="shared" si="43"/>
        <v>22</v>
      </c>
      <c r="AM68" s="114">
        <f t="shared" si="43"/>
        <v>22</v>
      </c>
      <c r="AN68" s="114">
        <f t="shared" si="43"/>
        <v>22</v>
      </c>
      <c r="AO68" s="114">
        <f t="shared" ref="AO68:AT68" si="48">+AO23*$C23</f>
        <v>22</v>
      </c>
      <c r="AP68" s="114">
        <f t="shared" si="48"/>
        <v>22</v>
      </c>
      <c r="AQ68" s="114">
        <f t="shared" si="48"/>
        <v>22</v>
      </c>
      <c r="AR68" s="114">
        <f t="shared" si="48"/>
        <v>22</v>
      </c>
      <c r="AS68" s="114">
        <f t="shared" si="48"/>
        <v>22</v>
      </c>
      <c r="AT68" s="114">
        <f t="shared" si="48"/>
        <v>22</v>
      </c>
      <c r="AU68" s="114">
        <f t="shared" ref="AU68:AZ68" si="49">+AU23*$C23</f>
        <v>22</v>
      </c>
      <c r="AV68" s="114">
        <f t="shared" si="49"/>
        <v>22</v>
      </c>
      <c r="AW68" s="114">
        <f t="shared" si="49"/>
        <v>22</v>
      </c>
      <c r="AX68" s="114">
        <f t="shared" si="49"/>
        <v>22</v>
      </c>
      <c r="AY68" s="114">
        <f t="shared" si="49"/>
        <v>22</v>
      </c>
      <c r="AZ68" s="114">
        <f t="shared" si="49"/>
        <v>22</v>
      </c>
      <c r="BB68" s="118">
        <f t="shared" si="32"/>
        <v>264</v>
      </c>
      <c r="BC68" s="118">
        <f t="shared" si="33"/>
        <v>264</v>
      </c>
      <c r="BD68" s="118">
        <f t="shared" si="34"/>
        <v>264</v>
      </c>
      <c r="BE68" s="118">
        <f t="shared" si="35"/>
        <v>264</v>
      </c>
    </row>
    <row r="69" spans="1:57" ht="15.75" x14ac:dyDescent="0.3">
      <c r="A69" s="119" t="s">
        <v>128</v>
      </c>
      <c r="B69" s="119"/>
      <c r="C69" s="120"/>
      <c r="D69" s="120"/>
      <c r="E69" s="121">
        <f t="shared" ref="E69:AN69" si="50">SUM(E50:E68)</f>
        <v>704</v>
      </c>
      <c r="F69" s="121">
        <f t="shared" si="50"/>
        <v>704</v>
      </c>
      <c r="G69" s="121">
        <f t="shared" si="50"/>
        <v>704</v>
      </c>
      <c r="H69" s="121">
        <f t="shared" si="50"/>
        <v>704</v>
      </c>
      <c r="I69" s="121">
        <f t="shared" si="50"/>
        <v>704</v>
      </c>
      <c r="J69" s="121">
        <f t="shared" si="50"/>
        <v>704</v>
      </c>
      <c r="K69" s="121">
        <f t="shared" si="50"/>
        <v>704</v>
      </c>
      <c r="L69" s="121">
        <f t="shared" si="50"/>
        <v>704</v>
      </c>
      <c r="M69" s="121">
        <f t="shared" si="50"/>
        <v>704</v>
      </c>
      <c r="N69" s="121">
        <f t="shared" si="50"/>
        <v>704</v>
      </c>
      <c r="O69" s="121">
        <f t="shared" si="50"/>
        <v>704</v>
      </c>
      <c r="P69" s="121">
        <f t="shared" si="50"/>
        <v>704</v>
      </c>
      <c r="Q69" s="121">
        <f t="shared" si="50"/>
        <v>704</v>
      </c>
      <c r="R69" s="121">
        <f t="shared" si="50"/>
        <v>704</v>
      </c>
      <c r="S69" s="121">
        <f t="shared" si="50"/>
        <v>704</v>
      </c>
      <c r="T69" s="121">
        <f t="shared" si="50"/>
        <v>704</v>
      </c>
      <c r="U69" s="121">
        <f t="shared" si="50"/>
        <v>704</v>
      </c>
      <c r="V69" s="121">
        <f t="shared" si="50"/>
        <v>704</v>
      </c>
      <c r="W69" s="121">
        <f t="shared" si="50"/>
        <v>704</v>
      </c>
      <c r="X69" s="121">
        <f t="shared" si="50"/>
        <v>704</v>
      </c>
      <c r="Y69" s="121">
        <f t="shared" si="50"/>
        <v>704</v>
      </c>
      <c r="Z69" s="121">
        <f t="shared" si="50"/>
        <v>704</v>
      </c>
      <c r="AA69" s="121">
        <f t="shared" si="50"/>
        <v>704</v>
      </c>
      <c r="AB69" s="121">
        <f t="shared" si="50"/>
        <v>704</v>
      </c>
      <c r="AC69" s="121">
        <f t="shared" si="50"/>
        <v>704</v>
      </c>
      <c r="AD69" s="121">
        <f t="shared" si="50"/>
        <v>704</v>
      </c>
      <c r="AE69" s="121">
        <f t="shared" si="50"/>
        <v>704</v>
      </c>
      <c r="AF69" s="121">
        <f t="shared" si="50"/>
        <v>704</v>
      </c>
      <c r="AG69" s="121">
        <f t="shared" si="50"/>
        <v>704</v>
      </c>
      <c r="AH69" s="121">
        <f t="shared" si="50"/>
        <v>704</v>
      </c>
      <c r="AI69" s="121">
        <f t="shared" si="50"/>
        <v>704</v>
      </c>
      <c r="AJ69" s="121">
        <f t="shared" si="50"/>
        <v>704</v>
      </c>
      <c r="AK69" s="121">
        <f t="shared" si="50"/>
        <v>704</v>
      </c>
      <c r="AL69" s="121">
        <f t="shared" si="50"/>
        <v>704</v>
      </c>
      <c r="AM69" s="121">
        <f t="shared" si="50"/>
        <v>704</v>
      </c>
      <c r="AN69" s="121">
        <f t="shared" si="50"/>
        <v>704</v>
      </c>
      <c r="AO69" s="121">
        <f t="shared" ref="AO69:AT69" si="51">SUM(AO50:AO68)</f>
        <v>704</v>
      </c>
      <c r="AP69" s="121">
        <f t="shared" si="51"/>
        <v>704</v>
      </c>
      <c r="AQ69" s="121">
        <f t="shared" si="51"/>
        <v>704</v>
      </c>
      <c r="AR69" s="121">
        <f t="shared" si="51"/>
        <v>704</v>
      </c>
      <c r="AS69" s="121">
        <f t="shared" si="51"/>
        <v>704</v>
      </c>
      <c r="AT69" s="121">
        <f t="shared" si="51"/>
        <v>704</v>
      </c>
      <c r="AU69" s="121">
        <f t="shared" ref="AU69:AZ69" si="52">SUM(AU50:AU68)</f>
        <v>704</v>
      </c>
      <c r="AV69" s="121">
        <f t="shared" si="52"/>
        <v>704</v>
      </c>
      <c r="AW69" s="121">
        <f t="shared" si="52"/>
        <v>704</v>
      </c>
      <c r="AX69" s="121">
        <f t="shared" si="52"/>
        <v>704</v>
      </c>
      <c r="AY69" s="121">
        <f t="shared" si="52"/>
        <v>704</v>
      </c>
      <c r="AZ69" s="121">
        <f t="shared" si="52"/>
        <v>704</v>
      </c>
      <c r="BB69" s="114">
        <f>SUM(BB50:BB68)</f>
        <v>8448</v>
      </c>
      <c r="BC69" s="114">
        <f>SUM(BC50:BC68)</f>
        <v>8448</v>
      </c>
      <c r="BD69" s="114">
        <f>SUM(BD50:BD68)</f>
        <v>8448</v>
      </c>
      <c r="BE69" s="114">
        <f>SUM(BE50:BE68)</f>
        <v>8448</v>
      </c>
    </row>
    <row r="70" spans="1:57" ht="27" customHeight="1" x14ac:dyDescent="0.25">
      <c r="A70" s="67" t="s">
        <v>152</v>
      </c>
      <c r="B70" s="67"/>
      <c r="C70" s="114"/>
      <c r="D70" s="114"/>
      <c r="E70" s="114"/>
      <c r="F70" s="114"/>
      <c r="G70" s="114"/>
      <c r="H70" s="114"/>
      <c r="I70" s="114"/>
      <c r="J70" s="114"/>
      <c r="K70" s="114"/>
      <c r="L70" s="114"/>
      <c r="M70" s="114"/>
      <c r="N70" s="114"/>
      <c r="O70" s="114"/>
      <c r="P70" s="114"/>
      <c r="Q70" s="114"/>
      <c r="R70" s="114"/>
      <c r="S70" s="114"/>
      <c r="T70" s="114"/>
      <c r="U70" s="114"/>
      <c r="V70" s="114"/>
      <c r="W70" s="114"/>
      <c r="X70" s="114"/>
      <c r="Y70" s="114"/>
      <c r="Z70" s="114"/>
      <c r="AA70" s="114"/>
      <c r="AB70" s="114"/>
      <c r="AC70" s="114"/>
      <c r="AD70" s="114"/>
      <c r="AE70" s="114"/>
      <c r="AF70" s="114"/>
      <c r="AG70" s="114"/>
      <c r="AH70" s="114"/>
      <c r="AI70" s="114"/>
      <c r="AJ70" s="114"/>
      <c r="AK70" s="114"/>
      <c r="AL70" s="114"/>
      <c r="AM70" s="114"/>
      <c r="AN70" s="114"/>
      <c r="AO70" s="114"/>
      <c r="AP70" s="114"/>
      <c r="AQ70" s="114"/>
      <c r="AR70" s="114"/>
      <c r="AS70" s="114"/>
      <c r="AT70" s="114"/>
      <c r="AU70" s="114"/>
      <c r="AV70" s="114"/>
      <c r="AW70" s="114"/>
      <c r="AX70" s="114"/>
      <c r="AY70" s="114"/>
      <c r="AZ70" s="114"/>
    </row>
    <row r="71" spans="1:57" x14ac:dyDescent="0.25">
      <c r="A71" s="73" t="s">
        <v>151</v>
      </c>
      <c r="B71" s="73"/>
      <c r="C71" s="114"/>
      <c r="D71" s="114"/>
      <c r="E71" s="114"/>
      <c r="F71" s="114"/>
      <c r="G71" s="114"/>
      <c r="H71" s="114"/>
      <c r="I71" s="114"/>
      <c r="J71" s="114"/>
      <c r="K71" s="114"/>
      <c r="L71" s="114"/>
      <c r="M71" s="114"/>
      <c r="N71" s="114"/>
      <c r="O71" s="114"/>
      <c r="P71" s="114"/>
      <c r="Q71" s="114"/>
      <c r="R71" s="114"/>
      <c r="S71" s="114"/>
      <c r="T71" s="114"/>
      <c r="U71" s="114"/>
      <c r="V71" s="114"/>
      <c r="W71" s="114"/>
      <c r="X71" s="114"/>
      <c r="Y71" s="114"/>
      <c r="Z71" s="114"/>
      <c r="AA71" s="114"/>
      <c r="AB71" s="114"/>
      <c r="AC71" s="114"/>
      <c r="AD71" s="114"/>
      <c r="AE71" s="114"/>
      <c r="AF71" s="114"/>
      <c r="AG71" s="114"/>
      <c r="AH71" s="114"/>
      <c r="AI71" s="114"/>
      <c r="AJ71" s="114"/>
      <c r="AK71" s="114"/>
      <c r="AL71" s="114"/>
      <c r="AM71" s="114"/>
      <c r="AN71" s="114"/>
      <c r="AO71" s="114"/>
      <c r="AP71" s="114"/>
      <c r="AQ71" s="114"/>
      <c r="AR71" s="114"/>
      <c r="AS71" s="114"/>
      <c r="AT71" s="114"/>
      <c r="AU71" s="114"/>
      <c r="AV71" s="114"/>
      <c r="AW71" s="114"/>
      <c r="AX71" s="114"/>
      <c r="AY71" s="114"/>
      <c r="AZ71" s="114"/>
    </row>
    <row r="72" spans="1:57" x14ac:dyDescent="0.25">
      <c r="A72" s="67" t="str">
        <f t="shared" ref="A72:A87" si="53">+A49</f>
        <v>a</v>
      </c>
      <c r="B72" s="67"/>
      <c r="C72" s="114"/>
      <c r="D72" s="114"/>
      <c r="E72" s="22">
        <f>+SPm!B2</f>
        <v>42736</v>
      </c>
      <c r="F72" s="22">
        <f>+SPm!C2</f>
        <v>42767</v>
      </c>
      <c r="G72" s="22">
        <f>+SPm!D2</f>
        <v>42797</v>
      </c>
      <c r="H72" s="22">
        <f>+SPm!E2</f>
        <v>42828</v>
      </c>
      <c r="I72" s="22">
        <f>+SPm!F2</f>
        <v>42858</v>
      </c>
      <c r="J72" s="22">
        <f>+SPm!G2</f>
        <v>42889</v>
      </c>
      <c r="K72" s="22">
        <f>+SPm!H2</f>
        <v>42919</v>
      </c>
      <c r="L72" s="22">
        <f>+SPm!I2</f>
        <v>42950</v>
      </c>
      <c r="M72" s="22">
        <f>+SPm!J2</f>
        <v>42980</v>
      </c>
      <c r="N72" s="22">
        <f>+SPm!K2</f>
        <v>43011</v>
      </c>
      <c r="O72" s="22">
        <f>+SPm!L2</f>
        <v>43041</v>
      </c>
      <c r="P72" s="22">
        <f>+SPm!M2</f>
        <v>43072</v>
      </c>
      <c r="Q72" s="22">
        <f>+SPm!N2</f>
        <v>43102</v>
      </c>
      <c r="R72" s="22">
        <f>+SPm!O2</f>
        <v>43133</v>
      </c>
      <c r="S72" s="22">
        <f>+SPm!P2</f>
        <v>43163</v>
      </c>
      <c r="T72" s="22">
        <f>+SPm!Q2</f>
        <v>43194</v>
      </c>
      <c r="U72" s="22">
        <f>+SPm!R2</f>
        <v>43224</v>
      </c>
      <c r="V72" s="22">
        <f>+SPm!S2</f>
        <v>43255</v>
      </c>
      <c r="W72" s="22">
        <f>+SPm!T2</f>
        <v>43285</v>
      </c>
      <c r="X72" s="22">
        <f>+SPm!U2</f>
        <v>43316</v>
      </c>
      <c r="Y72" s="22">
        <f>+SPm!V2</f>
        <v>43346</v>
      </c>
      <c r="Z72" s="22">
        <f>+SPm!W2</f>
        <v>43377</v>
      </c>
      <c r="AA72" s="22">
        <f>+SPm!X2</f>
        <v>43407</v>
      </c>
      <c r="AB72" s="22">
        <f>+SPm!Y2</f>
        <v>43438</v>
      </c>
      <c r="AC72" s="22">
        <f>+SPm!Z2</f>
        <v>43468</v>
      </c>
      <c r="AD72" s="22">
        <f>+SPm!AA2</f>
        <v>43499</v>
      </c>
      <c r="AE72" s="22">
        <f>+SPm!AB2</f>
        <v>43529</v>
      </c>
      <c r="AF72" s="22">
        <f>+SPm!AC2</f>
        <v>43560</v>
      </c>
      <c r="AG72" s="22">
        <f>+SPm!AD2</f>
        <v>43590</v>
      </c>
      <c r="AH72" s="22">
        <f>+SPm!AE2</f>
        <v>43621</v>
      </c>
      <c r="AI72" s="22">
        <f>+SPm!AF2</f>
        <v>43651</v>
      </c>
      <c r="AJ72" s="22">
        <f>+SPm!AG2</f>
        <v>43682</v>
      </c>
      <c r="AK72" s="22">
        <f>+SPm!AH2</f>
        <v>43712</v>
      </c>
      <c r="AL72" s="22">
        <f>+SPm!AI2</f>
        <v>43743</v>
      </c>
      <c r="AM72" s="22">
        <f>+SPm!AJ2</f>
        <v>43773</v>
      </c>
      <c r="AN72" s="22">
        <f>+SPm!AK2</f>
        <v>43804</v>
      </c>
      <c r="AO72" s="22">
        <f>+SPm!AL2</f>
        <v>43834</v>
      </c>
      <c r="AP72" s="22">
        <f>+SPm!AM2</f>
        <v>43865</v>
      </c>
      <c r="AQ72" s="22">
        <f>+SPm!AN2</f>
        <v>43895</v>
      </c>
      <c r="AR72" s="22">
        <f>+SPm!AO2</f>
        <v>43926</v>
      </c>
      <c r="AS72" s="22">
        <f>+SPm!AP2</f>
        <v>43956</v>
      </c>
      <c r="AT72" s="22">
        <f>+SPm!AQ2</f>
        <v>43987</v>
      </c>
      <c r="AU72" s="22">
        <f>+SPm!AR2</f>
        <v>44017</v>
      </c>
      <c r="AV72" s="22">
        <f>+SPm!AS2</f>
        <v>44048</v>
      </c>
      <c r="AW72" s="22">
        <f>+SPm!AT2</f>
        <v>44078</v>
      </c>
      <c r="AX72" s="22">
        <f>+SPm!AU2</f>
        <v>44109</v>
      </c>
      <c r="AY72" s="22">
        <f>+SPm!AV2</f>
        <v>44139</v>
      </c>
      <c r="AZ72" s="22">
        <f>+SPm!AW2</f>
        <v>44170</v>
      </c>
      <c r="BB72" s="203">
        <f>+YEAR(E72)</f>
        <v>2017</v>
      </c>
      <c r="BC72" s="203">
        <f>+YEAR(Q72)</f>
        <v>2018</v>
      </c>
      <c r="BD72" s="203">
        <f>+YEAR(AC72)</f>
        <v>2019</v>
      </c>
      <c r="BE72" s="203">
        <f>+YEAR(AO72)</f>
        <v>2020</v>
      </c>
    </row>
    <row r="73" spans="1:57" x14ac:dyDescent="0.25">
      <c r="A73" s="67" t="str">
        <f t="shared" si="53"/>
        <v xml:space="preserve">b </v>
      </c>
      <c r="B73" s="67" t="str">
        <f>+B5</f>
        <v>Altre spese</v>
      </c>
      <c r="C73" s="114"/>
      <c r="D73" s="114"/>
      <c r="E73" s="114">
        <f t="shared" ref="E73:E91" si="54">+E5+E50-E27</f>
        <v>0</v>
      </c>
      <c r="F73" s="114">
        <f>+SUM($E5:F5)+SUM($E50:F50)-F27-SUM($E73:E73)</f>
        <v>0</v>
      </c>
      <c r="G73" s="114">
        <f>+SUM($E5:G5)+SUM($E50:G50)-G27-SUM($E73:F73)</f>
        <v>0</v>
      </c>
      <c r="H73" s="114">
        <f>+SUM($E5:H5)+SUM($E50:H50)-H27-SUM($E73:G73)</f>
        <v>0</v>
      </c>
      <c r="I73" s="114">
        <f>+SUM($E5:I5)+SUM($E50:I50)-I27-SUM($E73:H73)</f>
        <v>0</v>
      </c>
      <c r="J73" s="114">
        <f>+SUM($E5:J5)+SUM($E50:J50)-J27-SUM($E73:I73)</f>
        <v>0</v>
      </c>
      <c r="K73" s="114">
        <f>+SUM($E5:K5)+SUM($E50:K50)-K27-SUM($E73:J73)</f>
        <v>0</v>
      </c>
      <c r="L73" s="114">
        <f>+SUM($E5:L5)+SUM($E50:L50)-L27-SUM($E73:K73)</f>
        <v>0</v>
      </c>
      <c r="M73" s="114">
        <f>+SUM($E5:M5)+SUM($E50:M50)-M27-SUM($E73:L73)</f>
        <v>0</v>
      </c>
      <c r="N73" s="114">
        <f>+SUM($E5:N5)+SUM($E50:N50)-N27-SUM($E73:M73)</f>
        <v>0</v>
      </c>
      <c r="O73" s="114">
        <f>+SUM($E5:O5)+SUM($E50:O50)-O27-SUM($E73:N73)</f>
        <v>0</v>
      </c>
      <c r="P73" s="114">
        <f>+SUM($E5:P5)+SUM($E50:P50)-P27-SUM($E73:O73)</f>
        <v>0</v>
      </c>
      <c r="Q73" s="114">
        <f>+SUM($E5:Q5)+SUM($E50:Q50)-Q27-SUM($E73:P73)</f>
        <v>0</v>
      </c>
      <c r="R73" s="114">
        <f>+SUM($E5:R5)+SUM($E50:R50)-R27-SUM($E73:Q73)</f>
        <v>0</v>
      </c>
      <c r="S73" s="114">
        <f>+SUM($E5:S5)+SUM($E50:S50)-S27-SUM($E73:R73)</f>
        <v>0</v>
      </c>
      <c r="T73" s="114">
        <f>+SUM($E5:T5)+SUM($E50:T50)-T27-SUM($E73:S73)</f>
        <v>0</v>
      </c>
      <c r="U73" s="114">
        <f>+SUM($E5:U5)+SUM($E50:U50)-U27-SUM($E73:T73)</f>
        <v>0</v>
      </c>
      <c r="V73" s="114">
        <f>+SUM($E5:V5)+SUM($E50:V50)-V27-SUM($E73:U73)</f>
        <v>0</v>
      </c>
      <c r="W73" s="114">
        <f>+SUM($E5:W5)+SUM($E50:W50)-W27-SUM($E73:V73)</f>
        <v>0</v>
      </c>
      <c r="X73" s="114">
        <f>+SUM($E5:X5)+SUM($E50:X50)-X27-SUM($E73:W73)</f>
        <v>0</v>
      </c>
      <c r="Y73" s="114">
        <f>+SUM($E5:Y5)+SUM($E50:Y50)-Y27-SUM($E73:X73)</f>
        <v>0</v>
      </c>
      <c r="Z73" s="114">
        <f>+SUM($E5:Z5)+SUM($E50:Z50)-Z27-SUM($E73:Y73)</f>
        <v>0</v>
      </c>
      <c r="AA73" s="114">
        <f>+SUM($E5:AA5)+SUM($E50:AA50)-AA27-SUM($E73:Z73)</f>
        <v>0</v>
      </c>
      <c r="AB73" s="114">
        <f>+SUM($E5:AB5)+SUM($E50:AB50)-AB27-SUM($E73:AA73)</f>
        <v>0</v>
      </c>
      <c r="AC73" s="114">
        <f>+SUM($E5:AC5)+SUM($E50:AC50)-AC27-SUM($E73:AB73)</f>
        <v>0</v>
      </c>
      <c r="AD73" s="114">
        <f>+SUM($E5:AD5)+SUM($E50:AD50)-AD27-SUM($E73:AC73)</f>
        <v>0</v>
      </c>
      <c r="AE73" s="114">
        <f>+SUM($E5:AE5)+SUM($E50:AE50)-AE27-SUM($E73:AD73)</f>
        <v>0</v>
      </c>
      <c r="AF73" s="114">
        <f>+SUM($E5:AF5)+SUM($E50:AF50)-AF27-SUM($E73:AE73)</f>
        <v>0</v>
      </c>
      <c r="AG73" s="114">
        <f>+SUM($E5:AG5)+SUM($E50:AG50)-AG27-SUM($E73:AF73)</f>
        <v>0</v>
      </c>
      <c r="AH73" s="114">
        <f>+SUM($E5:AH5)+SUM($E50:AH50)-AH27-SUM($E73:AG73)</f>
        <v>0</v>
      </c>
      <c r="AI73" s="114">
        <f>+SUM($E5:AI5)+SUM($E50:AI50)-AI27-SUM($E73:AH73)</f>
        <v>0</v>
      </c>
      <c r="AJ73" s="114">
        <f>+SUM($E5:AJ5)+SUM($E50:AJ50)-AJ27-SUM($E73:AI73)</f>
        <v>0</v>
      </c>
      <c r="AK73" s="114">
        <f>+SUM($E5:AK5)+SUM($E50:AK50)-AK27-SUM($E73:AJ73)</f>
        <v>0</v>
      </c>
      <c r="AL73" s="114">
        <f>+SUM($E5:AL5)+SUM($E50:AL50)-AL27-SUM($E73:AK73)</f>
        <v>0</v>
      </c>
      <c r="AM73" s="114">
        <f>+SUM($E5:AM5)+SUM($E50:AM50)-AM27-SUM($E73:AL73)</f>
        <v>0</v>
      </c>
      <c r="AN73" s="114">
        <f>+SUM($E5:AN5)+SUM($E50:AN50)-AN27-SUM($E73:AM73)</f>
        <v>0</v>
      </c>
      <c r="AO73" s="114">
        <f>+SUM($E5:AO5)+SUM($E50:AO50)-AO27-SUM($E73:AN73)</f>
        <v>0</v>
      </c>
      <c r="AP73" s="114">
        <f>+SUM($E5:AP5)+SUM($E50:AP50)-AP27-SUM($E73:AO73)</f>
        <v>0</v>
      </c>
      <c r="AQ73" s="114">
        <f>+SUM($E5:AQ5)+SUM($E50:AQ50)-AQ27-SUM($E73:AP73)</f>
        <v>0</v>
      </c>
      <c r="AR73" s="114">
        <f>+SUM($E5:AR5)+SUM($E50:AR50)-AR27-SUM($E73:AQ73)</f>
        <v>0</v>
      </c>
      <c r="AS73" s="114">
        <f>+SUM($E5:AS5)+SUM($E50:AS50)-AS27-SUM($E73:AR73)</f>
        <v>0</v>
      </c>
      <c r="AT73" s="114">
        <f>+SUM($E5:AT5)+SUM($E50:AT50)-AT27-SUM($E73:AS73)</f>
        <v>0</v>
      </c>
      <c r="AU73" s="114">
        <f>+SUM($E5:AU5)+SUM($E50:AU50)-AU27-SUM($E73:AT73)</f>
        <v>0</v>
      </c>
      <c r="AV73" s="114">
        <f>+SUM($E5:AV5)+SUM($E50:AV50)-AV27-SUM($E73:AU73)</f>
        <v>0</v>
      </c>
      <c r="AW73" s="114">
        <f>+SUM($E5:AW5)+SUM($E50:AW50)-AW27-SUM($E73:AV73)</f>
        <v>0</v>
      </c>
      <c r="AX73" s="114">
        <f>+SUM($E5:AX5)+SUM($E50:AX50)-AX27-SUM($E73:AW73)</f>
        <v>0</v>
      </c>
      <c r="AY73" s="114">
        <f>+SUM($E5:AY5)+SUM($E50:AY50)-AY27-SUM($E73:AX73)</f>
        <v>0</v>
      </c>
      <c r="AZ73" s="114">
        <f>+SUM($E5:AZ5)+SUM($E50:AZ50)-AZ27-SUM($E73:AY73)</f>
        <v>0</v>
      </c>
    </row>
    <row r="74" spans="1:57" x14ac:dyDescent="0.25">
      <c r="A74" s="67" t="str">
        <f t="shared" si="53"/>
        <v xml:space="preserve">c </v>
      </c>
      <c r="B74" s="67" t="str">
        <f t="shared" ref="B74:B91" si="55">+B6</f>
        <v>Spese di pubblicità e promozioni</v>
      </c>
      <c r="C74" s="114"/>
      <c r="D74" s="114"/>
      <c r="E74" s="114">
        <f t="shared" si="54"/>
        <v>0</v>
      </c>
      <c r="F74" s="114">
        <f>+SUM($E6:F6)+SUM($E51:F51)-F28-SUM($E74:E74)</f>
        <v>610</v>
      </c>
      <c r="G74" s="114">
        <f>+SUM($E6:G6)+SUM($E51:G51)-G28-SUM($E74:F74)</f>
        <v>610</v>
      </c>
      <c r="H74" s="114">
        <f>+SUM($E6:H6)+SUM($E51:H51)-H28-SUM($E74:G74)</f>
        <v>610</v>
      </c>
      <c r="I74" s="114">
        <f>+SUM($E6:I6)+SUM($E51:I51)-I28-SUM($E74:H74)</f>
        <v>610</v>
      </c>
      <c r="J74" s="114">
        <f>+SUM($E6:J6)+SUM($E51:J51)-J28-SUM($E74:I74)</f>
        <v>610</v>
      </c>
      <c r="K74" s="114">
        <f>+SUM($E6:K6)+SUM($E51:K51)-K28-SUM($E74:J74)</f>
        <v>610</v>
      </c>
      <c r="L74" s="114">
        <f>+SUM($E6:L6)+SUM($E51:L51)-L28-SUM($E74:K74)</f>
        <v>610</v>
      </c>
      <c r="M74" s="114">
        <f>+SUM($E6:M6)+SUM($E51:M51)-M28-SUM($E74:L74)</f>
        <v>610</v>
      </c>
      <c r="N74" s="114">
        <f>+SUM($E6:N6)+SUM($E51:N51)-N28-SUM($E74:M74)</f>
        <v>610</v>
      </c>
      <c r="O74" s="114">
        <f>+SUM($E6:O6)+SUM($E51:O51)-O28-SUM($E74:N74)</f>
        <v>610</v>
      </c>
      <c r="P74" s="114">
        <f>+SUM($E6:P6)+SUM($E51:P51)-P28-SUM($E74:O74)</f>
        <v>610</v>
      </c>
      <c r="Q74" s="114">
        <f>+SUM($E6:Q6)+SUM($E51:Q51)-Q28-SUM($E74:P74)</f>
        <v>610</v>
      </c>
      <c r="R74" s="114">
        <f>+SUM($E6:R6)+SUM($E51:R51)-R28-SUM($E74:Q74)</f>
        <v>610</v>
      </c>
      <c r="S74" s="114">
        <f>+SUM($E6:S6)+SUM($E51:S51)-S28-SUM($E74:R74)</f>
        <v>610</v>
      </c>
      <c r="T74" s="114">
        <f>+SUM($E6:T6)+SUM($E51:T51)-T28-SUM($E74:S74)</f>
        <v>610</v>
      </c>
      <c r="U74" s="114">
        <f>+SUM($E6:U6)+SUM($E51:U51)-U28-SUM($E74:T74)</f>
        <v>610</v>
      </c>
      <c r="V74" s="114">
        <f>+SUM($E6:V6)+SUM($E51:V51)-V28-SUM($E74:U74)</f>
        <v>610</v>
      </c>
      <c r="W74" s="114">
        <f>+SUM($E6:W6)+SUM($E51:W51)-W28-SUM($E74:V74)</f>
        <v>610</v>
      </c>
      <c r="X74" s="114">
        <f>+SUM($E6:X6)+SUM($E51:X51)-X28-SUM($E74:W74)</f>
        <v>610</v>
      </c>
      <c r="Y74" s="114">
        <f>+SUM($E6:Y6)+SUM($E51:Y51)-Y28-SUM($E74:X74)</f>
        <v>610</v>
      </c>
      <c r="Z74" s="114">
        <f>+SUM($E6:Z6)+SUM($E51:Z51)-Z28-SUM($E74:Y74)</f>
        <v>610</v>
      </c>
      <c r="AA74" s="114">
        <f>+SUM($E6:AA6)+SUM($E51:AA51)-AA28-SUM($E74:Z74)</f>
        <v>610</v>
      </c>
      <c r="AB74" s="114">
        <f>+SUM($E6:AB6)+SUM($E51:AB51)-AB28-SUM($E74:AA74)</f>
        <v>610</v>
      </c>
      <c r="AC74" s="114">
        <f>+SUM($E6:AC6)+SUM($E51:AC51)-AC28-SUM($E74:AB74)</f>
        <v>610</v>
      </c>
      <c r="AD74" s="114">
        <f>+SUM($E6:AD6)+SUM($E51:AD51)-AD28-SUM($E74:AC74)</f>
        <v>610</v>
      </c>
      <c r="AE74" s="114">
        <f>+SUM($E6:AE6)+SUM($E51:AE51)-AE28-SUM($E74:AD74)</f>
        <v>610</v>
      </c>
      <c r="AF74" s="114">
        <f>+SUM($E6:AF6)+SUM($E51:AF51)-AF28-SUM($E74:AE74)</f>
        <v>610</v>
      </c>
      <c r="AG74" s="114">
        <f>+SUM($E6:AG6)+SUM($E51:AG51)-AG28-SUM($E74:AF74)</f>
        <v>610</v>
      </c>
      <c r="AH74" s="114">
        <f>+SUM($E6:AH6)+SUM($E51:AH51)-AH28-SUM($E74:AG74)</f>
        <v>610</v>
      </c>
      <c r="AI74" s="114">
        <f>+SUM($E6:AI6)+SUM($E51:AI51)-AI28-SUM($E74:AH74)</f>
        <v>610</v>
      </c>
      <c r="AJ74" s="114">
        <f>+SUM($E6:AJ6)+SUM($E51:AJ51)-AJ28-SUM($E74:AI74)</f>
        <v>610</v>
      </c>
      <c r="AK74" s="114">
        <f>+SUM($E6:AK6)+SUM($E51:AK51)-AK28-SUM($E74:AJ74)</f>
        <v>610</v>
      </c>
      <c r="AL74" s="114">
        <f>+SUM($E6:AL6)+SUM($E51:AL51)-AL28-SUM($E74:AK74)</f>
        <v>610</v>
      </c>
      <c r="AM74" s="114">
        <f>+SUM($E6:AM6)+SUM($E51:AM51)-AM28-SUM($E74:AL74)</f>
        <v>610</v>
      </c>
      <c r="AN74" s="114">
        <f>+SUM($E6:AN6)+SUM($E51:AN51)-AN28-SUM($E74:AM74)</f>
        <v>610</v>
      </c>
      <c r="AO74" s="114">
        <f>+SUM($E6:AO6)+SUM($E51:AO51)-AO28-SUM($E74:AN74)</f>
        <v>610</v>
      </c>
      <c r="AP74" s="114">
        <f>+SUM($E6:AP6)+SUM($E51:AP51)-AP28-SUM($E74:AO74)</f>
        <v>610</v>
      </c>
      <c r="AQ74" s="114">
        <f>+SUM($E6:AQ6)+SUM($E51:AQ51)-AQ28-SUM($E74:AP74)</f>
        <v>610</v>
      </c>
      <c r="AR74" s="114">
        <f>+SUM($E6:AR6)+SUM($E51:AR51)-AR28-SUM($E74:AQ74)</f>
        <v>610</v>
      </c>
      <c r="AS74" s="114">
        <f>+SUM($E6:AS6)+SUM($E51:AS51)-AS28-SUM($E74:AR74)</f>
        <v>610</v>
      </c>
      <c r="AT74" s="114">
        <f>+SUM($E6:AT6)+SUM($E51:AT51)-AT28-SUM($E74:AS74)</f>
        <v>610</v>
      </c>
      <c r="AU74" s="114">
        <f>+SUM($E6:AU6)+SUM($E51:AU51)-AU28-SUM($E74:AT74)</f>
        <v>610</v>
      </c>
      <c r="AV74" s="114">
        <f>+SUM($E6:AV6)+SUM($E51:AV51)-AV28-SUM($E74:AU74)</f>
        <v>610</v>
      </c>
      <c r="AW74" s="114">
        <f>+SUM($E6:AW6)+SUM($E51:AW51)-AW28-SUM($E74:AV74)</f>
        <v>610</v>
      </c>
      <c r="AX74" s="114">
        <f>+SUM($E6:AX6)+SUM($E51:AX51)-AX28-SUM($E74:AW74)</f>
        <v>610</v>
      </c>
      <c r="AY74" s="114">
        <f>+SUM($E6:AY6)+SUM($E51:AY51)-AY28-SUM($E74:AX74)</f>
        <v>610</v>
      </c>
      <c r="AZ74" s="114">
        <f>+SUM($E6:AZ6)+SUM($E51:AZ51)-AZ28-SUM($E74:AY74)</f>
        <v>610</v>
      </c>
      <c r="BB74" s="114">
        <f>+SUM(E74:P74)</f>
        <v>6710</v>
      </c>
      <c r="BC74" s="114">
        <f>+SUM(Q74:AB74)</f>
        <v>7320</v>
      </c>
      <c r="BD74" s="114">
        <f>+SUM(AC74:AN74)</f>
        <v>7320</v>
      </c>
      <c r="BE74" s="114">
        <f>+SUM(AO74:AZ74)</f>
        <v>7320</v>
      </c>
    </row>
    <row r="75" spans="1:57" x14ac:dyDescent="0.25">
      <c r="A75" s="67" t="str">
        <f t="shared" si="53"/>
        <v>d</v>
      </c>
      <c r="B75" s="67" t="str">
        <f t="shared" si="55"/>
        <v>Compensi Amministratori</v>
      </c>
      <c r="C75" s="114"/>
      <c r="D75" s="114"/>
      <c r="E75" s="114">
        <f t="shared" si="54"/>
        <v>0</v>
      </c>
      <c r="F75" s="114">
        <f>+SUM($E7:F7)+SUM($E52:F52)-F29-SUM($E75:E75)</f>
        <v>0</v>
      </c>
      <c r="G75" s="114">
        <f>+SUM($E7:G7)+SUM($E52:G52)-G29-SUM($E75:F75)</f>
        <v>0</v>
      </c>
      <c r="H75" s="114">
        <f>+SUM($E7:H7)+SUM($E52:H52)-H29-SUM($E75:G75)</f>
        <v>0</v>
      </c>
      <c r="I75" s="114">
        <f>+SUM($E7:I7)+SUM($E52:I52)-I29-SUM($E75:H75)</f>
        <v>0</v>
      </c>
      <c r="J75" s="114">
        <f>+SUM($E7:J7)+SUM($E52:J52)-J29-SUM($E75:I75)</f>
        <v>0</v>
      </c>
      <c r="K75" s="114">
        <f>+SUM($E7:K7)+SUM($E52:K52)-K29-SUM($E75:J75)</f>
        <v>0</v>
      </c>
      <c r="L75" s="114">
        <f>+SUM($E7:L7)+SUM($E52:L52)-L29-SUM($E75:K75)</f>
        <v>0</v>
      </c>
      <c r="M75" s="114">
        <f>+SUM($E7:M7)+SUM($E52:M52)-M29-SUM($E75:L75)</f>
        <v>0</v>
      </c>
      <c r="N75" s="114">
        <f>+SUM($E7:N7)+SUM($E52:N52)-N29-SUM($E75:M75)</f>
        <v>0</v>
      </c>
      <c r="O75" s="114">
        <f>+SUM($E7:O7)+SUM($E52:O52)-O29-SUM($E75:N75)</f>
        <v>0</v>
      </c>
      <c r="P75" s="114">
        <f>+SUM($E7:P7)+SUM($E52:P52)-P29-SUM($E75:O75)</f>
        <v>0</v>
      </c>
      <c r="Q75" s="114">
        <f>+SUM($E7:Q7)+SUM($E52:Q52)-Q29-SUM($E75:P75)</f>
        <v>0</v>
      </c>
      <c r="R75" s="114">
        <f>+SUM($E7:R7)+SUM($E52:R52)-R29-SUM($E75:Q75)</f>
        <v>0</v>
      </c>
      <c r="S75" s="114">
        <f>+SUM($E7:S7)+SUM($E52:S52)-S29-SUM($E75:R75)</f>
        <v>0</v>
      </c>
      <c r="T75" s="114">
        <f>+SUM($E7:T7)+SUM($E52:T52)-T29-SUM($E75:S75)</f>
        <v>0</v>
      </c>
      <c r="U75" s="114">
        <f>+SUM($E7:U7)+SUM($E52:U52)-U29-SUM($E75:T75)</f>
        <v>0</v>
      </c>
      <c r="V75" s="114">
        <f>+SUM($E7:V7)+SUM($E52:V52)-V29-SUM($E75:U75)</f>
        <v>0</v>
      </c>
      <c r="W75" s="114">
        <f>+SUM($E7:W7)+SUM($E52:W52)-W29-SUM($E75:V75)</f>
        <v>0</v>
      </c>
      <c r="X75" s="114">
        <f>+SUM($E7:X7)+SUM($E52:X52)-X29-SUM($E75:W75)</f>
        <v>0</v>
      </c>
      <c r="Y75" s="114">
        <f>+SUM($E7:Y7)+SUM($E52:Y52)-Y29-SUM($E75:X75)</f>
        <v>0</v>
      </c>
      <c r="Z75" s="114">
        <f>+SUM($E7:Z7)+SUM($E52:Z52)-Z29-SUM($E75:Y75)</f>
        <v>0</v>
      </c>
      <c r="AA75" s="114">
        <f>+SUM($E7:AA7)+SUM($E52:AA52)-AA29-SUM($E75:Z75)</f>
        <v>0</v>
      </c>
      <c r="AB75" s="114">
        <f>+SUM($E7:AB7)+SUM($E52:AB52)-AB29-SUM($E75:AA75)</f>
        <v>0</v>
      </c>
      <c r="AC75" s="114">
        <f>+SUM($E7:AC7)+SUM($E52:AC52)-AC29-SUM($E75:AB75)</f>
        <v>0</v>
      </c>
      <c r="AD75" s="114">
        <f>+SUM($E7:AD7)+SUM($E52:AD52)-AD29-SUM($E75:AC75)</f>
        <v>0</v>
      </c>
      <c r="AE75" s="114">
        <f>+SUM($E7:AE7)+SUM($E52:AE52)-AE29-SUM($E75:AD75)</f>
        <v>0</v>
      </c>
      <c r="AF75" s="114">
        <f>+SUM($E7:AF7)+SUM($E52:AF52)-AF29-SUM($E75:AE75)</f>
        <v>0</v>
      </c>
      <c r="AG75" s="114">
        <f>+SUM($E7:AG7)+SUM($E52:AG52)-AG29-SUM($E75:AF75)</f>
        <v>0</v>
      </c>
      <c r="AH75" s="114">
        <f>+SUM($E7:AH7)+SUM($E52:AH52)-AH29-SUM($E75:AG75)</f>
        <v>0</v>
      </c>
      <c r="AI75" s="114">
        <f>+SUM($E7:AI7)+SUM($E52:AI52)-AI29-SUM($E75:AH75)</f>
        <v>0</v>
      </c>
      <c r="AJ75" s="114">
        <f>+SUM($E7:AJ7)+SUM($E52:AJ52)-AJ29-SUM($E75:AI75)</f>
        <v>0</v>
      </c>
      <c r="AK75" s="114">
        <f>+SUM($E7:AK7)+SUM($E52:AK52)-AK29-SUM($E75:AJ75)</f>
        <v>0</v>
      </c>
      <c r="AL75" s="114">
        <f>+SUM($E7:AL7)+SUM($E52:AL52)-AL29-SUM($E75:AK75)</f>
        <v>0</v>
      </c>
      <c r="AM75" s="114">
        <f>+SUM($E7:AM7)+SUM($E52:AM52)-AM29-SUM($E75:AL75)</f>
        <v>0</v>
      </c>
      <c r="AN75" s="114">
        <f>+SUM($E7:AN7)+SUM($E52:AN52)-AN29-SUM($E75:AM75)</f>
        <v>0</v>
      </c>
      <c r="AO75" s="114">
        <f>+SUM($E7:AO7)+SUM($E52:AO52)-AO29-SUM($E75:AN75)</f>
        <v>0</v>
      </c>
      <c r="AP75" s="114">
        <f>+SUM($E7:AP7)+SUM($E52:AP52)-AP29-SUM($E75:AO75)</f>
        <v>0</v>
      </c>
      <c r="AQ75" s="114">
        <f>+SUM($E7:AQ7)+SUM($E52:AQ52)-AQ29-SUM($E75:AP75)</f>
        <v>0</v>
      </c>
      <c r="AR75" s="114">
        <f>+SUM($E7:AR7)+SUM($E52:AR52)-AR29-SUM($E75:AQ75)</f>
        <v>0</v>
      </c>
      <c r="AS75" s="114">
        <f>+SUM($E7:AS7)+SUM($E52:AS52)-AS29-SUM($E75:AR75)</f>
        <v>0</v>
      </c>
      <c r="AT75" s="114">
        <f>+SUM($E7:AT7)+SUM($E52:AT52)-AT29-SUM($E75:AS75)</f>
        <v>0</v>
      </c>
      <c r="AU75" s="114">
        <f>+SUM($E7:AU7)+SUM($E52:AU52)-AU29-SUM($E75:AT75)</f>
        <v>0</v>
      </c>
      <c r="AV75" s="114">
        <f>+SUM($E7:AV7)+SUM($E52:AV52)-AV29-SUM($E75:AU75)</f>
        <v>0</v>
      </c>
      <c r="AW75" s="114">
        <f>+SUM($E7:AW7)+SUM($E52:AW52)-AW29-SUM($E75:AV75)</f>
        <v>0</v>
      </c>
      <c r="AX75" s="114">
        <f>+SUM($E7:AX7)+SUM($E52:AX52)-AX29-SUM($E75:AW75)</f>
        <v>0</v>
      </c>
      <c r="AY75" s="114">
        <f>+SUM($E7:AY7)+SUM($E52:AY52)-AY29-SUM($E75:AX75)</f>
        <v>0</v>
      </c>
      <c r="AZ75" s="114">
        <f>+SUM($E7:AZ7)+SUM($E52:AZ52)-AZ29-SUM($E75:AY75)</f>
        <v>0</v>
      </c>
      <c r="BB75" s="114">
        <f t="shared" ref="BB75:BB91" si="56">+SUM(E75:P75)</f>
        <v>0</v>
      </c>
      <c r="BC75" s="114">
        <f t="shared" ref="BC75:BC91" si="57">+SUM(Q75:AB75)</f>
        <v>0</v>
      </c>
      <c r="BD75" s="114">
        <f t="shared" ref="BD75:BD91" si="58">+SUM(AC75:AN75)</f>
        <v>0</v>
      </c>
      <c r="BE75" s="114">
        <f t="shared" ref="BE75:BE91" si="59">+SUM(AO75:AZ75)</f>
        <v>0</v>
      </c>
    </row>
    <row r="76" spans="1:57" x14ac:dyDescent="0.25">
      <c r="A76" s="67" t="str">
        <f t="shared" si="53"/>
        <v xml:space="preserve">e </v>
      </c>
      <c r="B76" s="67" t="str">
        <f t="shared" si="55"/>
        <v>Spese di trasporto</v>
      </c>
      <c r="C76" s="114"/>
      <c r="D76" s="114"/>
      <c r="E76" s="114">
        <f t="shared" si="54"/>
        <v>0</v>
      </c>
      <c r="F76" s="114">
        <f>+SUM($E8:F8)+SUM($E53:F53)-F30-SUM($E76:E76)</f>
        <v>0</v>
      </c>
      <c r="G76" s="114">
        <f>+SUM($E8:G8)+SUM($E53:G53)-G30-SUM($E76:F76)</f>
        <v>0</v>
      </c>
      <c r="H76" s="114">
        <f>+SUM($E8:H8)+SUM($E53:H53)-H30-SUM($E76:G76)</f>
        <v>0</v>
      </c>
      <c r="I76" s="114">
        <f>+SUM($E8:I8)+SUM($E53:I53)-I30-SUM($E76:H76)</f>
        <v>0</v>
      </c>
      <c r="J76" s="114">
        <f>+SUM($E8:J8)+SUM($E53:J53)-J30-SUM($E76:I76)</f>
        <v>0</v>
      </c>
      <c r="K76" s="114">
        <f>+SUM($E8:K8)+SUM($E53:K53)-K30-SUM($E76:J76)</f>
        <v>0</v>
      </c>
      <c r="L76" s="114">
        <f>+SUM($E8:L8)+SUM($E53:L53)-L30-SUM($E76:K76)</f>
        <v>0</v>
      </c>
      <c r="M76" s="114">
        <f>+SUM($E8:M8)+SUM($E53:M53)-M30-SUM($E76:L76)</f>
        <v>0</v>
      </c>
      <c r="N76" s="114">
        <f>+SUM($E8:N8)+SUM($E53:N53)-N30-SUM($E76:M76)</f>
        <v>0</v>
      </c>
      <c r="O76" s="114">
        <f>+SUM($E8:O8)+SUM($E53:O53)-O30-SUM($E76:N76)</f>
        <v>0</v>
      </c>
      <c r="P76" s="114">
        <f>+SUM($E8:P8)+SUM($E53:P53)-P30-SUM($E76:O76)</f>
        <v>0</v>
      </c>
      <c r="Q76" s="114">
        <f>+SUM($E8:Q8)+SUM($E53:Q53)-Q30-SUM($E76:P76)</f>
        <v>0</v>
      </c>
      <c r="R76" s="114">
        <f>+SUM($E8:R8)+SUM($E53:R53)-R30-SUM($E76:Q76)</f>
        <v>0</v>
      </c>
      <c r="S76" s="114">
        <f>+SUM($E8:S8)+SUM($E53:S53)-S30-SUM($E76:R76)</f>
        <v>0</v>
      </c>
      <c r="T76" s="114">
        <f>+SUM($E8:T8)+SUM($E53:T53)-T30-SUM($E76:S76)</f>
        <v>0</v>
      </c>
      <c r="U76" s="114">
        <f>+SUM($E8:U8)+SUM($E53:U53)-U30-SUM($E76:T76)</f>
        <v>0</v>
      </c>
      <c r="V76" s="114">
        <f>+SUM($E8:V8)+SUM($E53:V53)-V30-SUM($E76:U76)</f>
        <v>0</v>
      </c>
      <c r="W76" s="114">
        <f>+SUM($E8:W8)+SUM($E53:W53)-W30-SUM($E76:V76)</f>
        <v>0</v>
      </c>
      <c r="X76" s="114">
        <f>+SUM($E8:X8)+SUM($E53:X53)-X30-SUM($E76:W76)</f>
        <v>0</v>
      </c>
      <c r="Y76" s="114">
        <f>+SUM($E8:Y8)+SUM($E53:Y53)-Y30-SUM($E76:X76)</f>
        <v>0</v>
      </c>
      <c r="Z76" s="114">
        <f>+SUM($E8:Z8)+SUM($E53:Z53)-Z30-SUM($E76:Y76)</f>
        <v>0</v>
      </c>
      <c r="AA76" s="114">
        <f>+SUM($E8:AA8)+SUM($E53:AA53)-AA30-SUM($E76:Z76)</f>
        <v>0</v>
      </c>
      <c r="AB76" s="114">
        <f>+SUM($E8:AB8)+SUM($E53:AB53)-AB30-SUM($E76:AA76)</f>
        <v>0</v>
      </c>
      <c r="AC76" s="114">
        <f>+SUM($E8:AC8)+SUM($E53:AC53)-AC30-SUM($E76:AB76)</f>
        <v>0</v>
      </c>
      <c r="AD76" s="114">
        <f>+SUM($E8:AD8)+SUM($E53:AD53)-AD30-SUM($E76:AC76)</f>
        <v>0</v>
      </c>
      <c r="AE76" s="114">
        <f>+SUM($E8:AE8)+SUM($E53:AE53)-AE30-SUM($E76:AD76)</f>
        <v>0</v>
      </c>
      <c r="AF76" s="114">
        <f>+SUM($E8:AF8)+SUM($E53:AF53)-AF30-SUM($E76:AE76)</f>
        <v>0</v>
      </c>
      <c r="AG76" s="114">
        <f>+SUM($E8:AG8)+SUM($E53:AG53)-AG30-SUM($E76:AF76)</f>
        <v>0</v>
      </c>
      <c r="AH76" s="114">
        <f>+SUM($E8:AH8)+SUM($E53:AH53)-AH30-SUM($E76:AG76)</f>
        <v>0</v>
      </c>
      <c r="AI76" s="114">
        <f>+SUM($E8:AI8)+SUM($E53:AI53)-AI30-SUM($E76:AH76)</f>
        <v>0</v>
      </c>
      <c r="AJ76" s="114">
        <f>+SUM($E8:AJ8)+SUM($E53:AJ53)-AJ30-SUM($E76:AI76)</f>
        <v>0</v>
      </c>
      <c r="AK76" s="114">
        <f>+SUM($E8:AK8)+SUM($E53:AK53)-AK30-SUM($E76:AJ76)</f>
        <v>0</v>
      </c>
      <c r="AL76" s="114">
        <f>+SUM($E8:AL8)+SUM($E53:AL53)-AL30-SUM($E76:AK76)</f>
        <v>0</v>
      </c>
      <c r="AM76" s="114">
        <f>+SUM($E8:AM8)+SUM($E53:AM53)-AM30-SUM($E76:AL76)</f>
        <v>0</v>
      </c>
      <c r="AN76" s="114">
        <f>+SUM($E8:AN8)+SUM($E53:AN53)-AN30-SUM($E76:AM76)</f>
        <v>0</v>
      </c>
      <c r="AO76" s="114">
        <f>+SUM($E8:AO8)+SUM($E53:AO53)-AO30-SUM($E76:AN76)</f>
        <v>0</v>
      </c>
      <c r="AP76" s="114">
        <f>+SUM($E8:AP8)+SUM($E53:AP53)-AP30-SUM($E76:AO76)</f>
        <v>0</v>
      </c>
      <c r="AQ76" s="114">
        <f>+SUM($E8:AQ8)+SUM($E53:AQ53)-AQ30-SUM($E76:AP76)</f>
        <v>0</v>
      </c>
      <c r="AR76" s="114">
        <f>+SUM($E8:AR8)+SUM($E53:AR53)-AR30-SUM($E76:AQ76)</f>
        <v>0</v>
      </c>
      <c r="AS76" s="114">
        <f>+SUM($E8:AS8)+SUM($E53:AS53)-AS30-SUM($E76:AR76)</f>
        <v>0</v>
      </c>
      <c r="AT76" s="114">
        <f>+SUM($E8:AT8)+SUM($E53:AT53)-AT30-SUM($E76:AS76)</f>
        <v>0</v>
      </c>
      <c r="AU76" s="114">
        <f>+SUM($E8:AU8)+SUM($E53:AU53)-AU30-SUM($E76:AT76)</f>
        <v>0</v>
      </c>
      <c r="AV76" s="114">
        <f>+SUM($E8:AV8)+SUM($E53:AV53)-AV30-SUM($E76:AU76)</f>
        <v>0</v>
      </c>
      <c r="AW76" s="114">
        <f>+SUM($E8:AW8)+SUM($E53:AW53)-AW30-SUM($E76:AV76)</f>
        <v>0</v>
      </c>
      <c r="AX76" s="114">
        <f>+SUM($E8:AX8)+SUM($E53:AX53)-AX30-SUM($E76:AW76)</f>
        <v>0</v>
      </c>
      <c r="AY76" s="114">
        <f>+SUM($E8:AY8)+SUM($E53:AY53)-AY30-SUM($E76:AX76)</f>
        <v>0</v>
      </c>
      <c r="AZ76" s="114">
        <f>+SUM($E8:AZ8)+SUM($E53:AZ53)-AZ30-SUM($E76:AY76)</f>
        <v>0</v>
      </c>
      <c r="BB76" s="114">
        <f t="shared" si="56"/>
        <v>0</v>
      </c>
      <c r="BC76" s="114">
        <f t="shared" si="57"/>
        <v>0</v>
      </c>
      <c r="BD76" s="114">
        <f t="shared" si="58"/>
        <v>0</v>
      </c>
      <c r="BE76" s="114">
        <f t="shared" si="59"/>
        <v>0</v>
      </c>
    </row>
    <row r="77" spans="1:57" x14ac:dyDescent="0.25">
      <c r="A77" s="67" t="str">
        <f t="shared" si="53"/>
        <v>f</v>
      </c>
      <c r="B77" s="67" t="str">
        <f t="shared" si="55"/>
        <v>Lavorazioni presso terzi</v>
      </c>
      <c r="C77" s="114"/>
      <c r="D77" s="114"/>
      <c r="E77" s="114">
        <f t="shared" si="54"/>
        <v>0</v>
      </c>
      <c r="F77" s="114">
        <f>+SUM($E9:F9)+SUM($E54:F54)-F31-SUM($E77:E77)</f>
        <v>0</v>
      </c>
      <c r="G77" s="114">
        <f>+SUM($E9:G9)+SUM($E54:G54)-G31-SUM($E77:F77)</f>
        <v>0</v>
      </c>
      <c r="H77" s="114">
        <f>+SUM($E9:H9)+SUM($E54:H54)-H31-SUM($E77:G77)</f>
        <v>0</v>
      </c>
      <c r="I77" s="114">
        <f>+SUM($E9:I9)+SUM($E54:I54)-I31-SUM($E77:H77)</f>
        <v>0</v>
      </c>
      <c r="J77" s="114">
        <f>+SUM($E9:J9)+SUM($E54:J54)-J31-SUM($E77:I77)</f>
        <v>0</v>
      </c>
      <c r="K77" s="114">
        <f>+SUM($E9:K9)+SUM($E54:K54)-K31-SUM($E77:J77)</f>
        <v>0</v>
      </c>
      <c r="L77" s="114">
        <f>+SUM($E9:L9)+SUM($E54:L54)-L31-SUM($E77:K77)</f>
        <v>0</v>
      </c>
      <c r="M77" s="114">
        <f>+SUM($E9:M9)+SUM($E54:M54)-M31-SUM($E77:L77)</f>
        <v>0</v>
      </c>
      <c r="N77" s="114">
        <f>+SUM($E9:N9)+SUM($E54:N54)-N31-SUM($E77:M77)</f>
        <v>0</v>
      </c>
      <c r="O77" s="114">
        <f>+SUM($E9:O9)+SUM($E54:O54)-O31-SUM($E77:N77)</f>
        <v>0</v>
      </c>
      <c r="P77" s="114">
        <f>+SUM($E9:P9)+SUM($E54:P54)-P31-SUM($E77:O77)</f>
        <v>0</v>
      </c>
      <c r="Q77" s="114">
        <f>+SUM($E9:Q9)+SUM($E54:Q54)-Q31-SUM($E77:P77)</f>
        <v>0</v>
      </c>
      <c r="R77" s="114">
        <f>+SUM($E9:R9)+SUM($E54:R54)-R31-SUM($E77:Q77)</f>
        <v>0</v>
      </c>
      <c r="S77" s="114">
        <f>+SUM($E9:S9)+SUM($E54:S54)-S31-SUM($E77:R77)</f>
        <v>0</v>
      </c>
      <c r="T77" s="114">
        <f>+SUM($E9:T9)+SUM($E54:T54)-T31-SUM($E77:S77)</f>
        <v>0</v>
      </c>
      <c r="U77" s="114">
        <f>+SUM($E9:U9)+SUM($E54:U54)-U31-SUM($E77:T77)</f>
        <v>0</v>
      </c>
      <c r="V77" s="114">
        <f>+SUM($E9:V9)+SUM($E54:V54)-V31-SUM($E77:U77)</f>
        <v>0</v>
      </c>
      <c r="W77" s="114">
        <f>+SUM($E9:W9)+SUM($E54:W54)-W31-SUM($E77:V77)</f>
        <v>0</v>
      </c>
      <c r="X77" s="114">
        <f>+SUM($E9:X9)+SUM($E54:X54)-X31-SUM($E77:W77)</f>
        <v>0</v>
      </c>
      <c r="Y77" s="114">
        <f>+SUM($E9:Y9)+SUM($E54:Y54)-Y31-SUM($E77:X77)</f>
        <v>0</v>
      </c>
      <c r="Z77" s="114">
        <f>+SUM($E9:Z9)+SUM($E54:Z54)-Z31-SUM($E77:Y77)</f>
        <v>0</v>
      </c>
      <c r="AA77" s="114">
        <f>+SUM($E9:AA9)+SUM($E54:AA54)-AA31-SUM($E77:Z77)</f>
        <v>0</v>
      </c>
      <c r="AB77" s="114">
        <f>+SUM($E9:AB9)+SUM($E54:AB54)-AB31-SUM($E77:AA77)</f>
        <v>0</v>
      </c>
      <c r="AC77" s="114">
        <f>+SUM($E9:AC9)+SUM($E54:AC54)-AC31-SUM($E77:AB77)</f>
        <v>0</v>
      </c>
      <c r="AD77" s="114">
        <f>+SUM($E9:AD9)+SUM($E54:AD54)-AD31-SUM($E77:AC77)</f>
        <v>0</v>
      </c>
      <c r="AE77" s="114">
        <f>+SUM($E9:AE9)+SUM($E54:AE54)-AE31-SUM($E77:AD77)</f>
        <v>0</v>
      </c>
      <c r="AF77" s="114">
        <f>+SUM($E9:AF9)+SUM($E54:AF54)-AF31-SUM($E77:AE77)</f>
        <v>0</v>
      </c>
      <c r="AG77" s="114">
        <f>+SUM($E9:AG9)+SUM($E54:AG54)-AG31-SUM($E77:AF77)</f>
        <v>0</v>
      </c>
      <c r="AH77" s="114">
        <f>+SUM($E9:AH9)+SUM($E54:AH54)-AH31-SUM($E77:AG77)</f>
        <v>0</v>
      </c>
      <c r="AI77" s="114">
        <f>+SUM($E9:AI9)+SUM($E54:AI54)-AI31-SUM($E77:AH77)</f>
        <v>0</v>
      </c>
      <c r="AJ77" s="114">
        <f>+SUM($E9:AJ9)+SUM($E54:AJ54)-AJ31-SUM($E77:AI77)</f>
        <v>0</v>
      </c>
      <c r="AK77" s="114">
        <f>+SUM($E9:AK9)+SUM($E54:AK54)-AK31-SUM($E77:AJ77)</f>
        <v>0</v>
      </c>
      <c r="AL77" s="114">
        <f>+SUM($E9:AL9)+SUM($E54:AL54)-AL31-SUM($E77:AK77)</f>
        <v>0</v>
      </c>
      <c r="AM77" s="114">
        <f>+SUM($E9:AM9)+SUM($E54:AM54)-AM31-SUM($E77:AL77)</f>
        <v>0</v>
      </c>
      <c r="AN77" s="114">
        <f>+SUM($E9:AN9)+SUM($E54:AN54)-AN31-SUM($E77:AM77)</f>
        <v>0</v>
      </c>
      <c r="AO77" s="114">
        <f>+SUM($E9:AO9)+SUM($E54:AO54)-AO31-SUM($E77:AN77)</f>
        <v>0</v>
      </c>
      <c r="AP77" s="114">
        <f>+SUM($E9:AP9)+SUM($E54:AP54)-AP31-SUM($E77:AO77)</f>
        <v>0</v>
      </c>
      <c r="AQ77" s="114">
        <f>+SUM($E9:AQ9)+SUM($E54:AQ54)-AQ31-SUM($E77:AP77)</f>
        <v>0</v>
      </c>
      <c r="AR77" s="114">
        <f>+SUM($E9:AR9)+SUM($E54:AR54)-AR31-SUM($E77:AQ77)</f>
        <v>0</v>
      </c>
      <c r="AS77" s="114">
        <f>+SUM($E9:AS9)+SUM($E54:AS54)-AS31-SUM($E77:AR77)</f>
        <v>0</v>
      </c>
      <c r="AT77" s="114">
        <f>+SUM($E9:AT9)+SUM($E54:AT54)-AT31-SUM($E77:AS77)</f>
        <v>0</v>
      </c>
      <c r="AU77" s="114">
        <f>+SUM($E9:AU9)+SUM($E54:AU54)-AU31-SUM($E77:AT77)</f>
        <v>0</v>
      </c>
      <c r="AV77" s="114">
        <f>+SUM($E9:AV9)+SUM($E54:AV54)-AV31-SUM($E77:AU77)</f>
        <v>0</v>
      </c>
      <c r="AW77" s="114">
        <f>+SUM($E9:AW9)+SUM($E54:AW54)-AW31-SUM($E77:AV77)</f>
        <v>0</v>
      </c>
      <c r="AX77" s="114">
        <f>+SUM($E9:AX9)+SUM($E54:AX54)-AX31-SUM($E77:AW77)</f>
        <v>0</v>
      </c>
      <c r="AY77" s="114">
        <f>+SUM($E9:AY9)+SUM($E54:AY54)-AY31-SUM($E77:AX77)</f>
        <v>0</v>
      </c>
      <c r="AZ77" s="114">
        <f>+SUM($E9:AZ9)+SUM($E54:AZ54)-AZ31-SUM($E77:AY77)</f>
        <v>0</v>
      </c>
      <c r="BB77" s="114">
        <f t="shared" si="56"/>
        <v>0</v>
      </c>
      <c r="BC77" s="114">
        <f t="shared" si="57"/>
        <v>0</v>
      </c>
      <c r="BD77" s="114">
        <f t="shared" si="58"/>
        <v>0</v>
      </c>
      <c r="BE77" s="114">
        <f t="shared" si="59"/>
        <v>0</v>
      </c>
    </row>
    <row r="78" spans="1:57" x14ac:dyDescent="0.25">
      <c r="A78" s="67" t="str">
        <f t="shared" si="53"/>
        <v>g</v>
      </c>
      <c r="B78" s="67" t="str">
        <f t="shared" si="55"/>
        <v>Consulenze tecnico-produttive</v>
      </c>
      <c r="C78" s="114"/>
      <c r="D78" s="114"/>
      <c r="E78" s="114">
        <f t="shared" si="54"/>
        <v>0</v>
      </c>
      <c r="F78" s="114">
        <f>+SUM($E10:F10)+SUM($E55:F55)-F32-SUM($E78:E78)</f>
        <v>122</v>
      </c>
      <c r="G78" s="114">
        <f>+SUM($E10:G10)+SUM($E55:G55)-G32-SUM($E78:F78)</f>
        <v>122</v>
      </c>
      <c r="H78" s="114">
        <f>+SUM($E10:H10)+SUM($E55:H55)-H32-SUM($E78:G78)</f>
        <v>122</v>
      </c>
      <c r="I78" s="114">
        <f>+SUM($E10:I10)+SUM($E55:I55)-I32-SUM($E78:H78)</f>
        <v>122</v>
      </c>
      <c r="J78" s="114">
        <f>+SUM($E10:J10)+SUM($E55:J55)-J32-SUM($E78:I78)</f>
        <v>122</v>
      </c>
      <c r="K78" s="114">
        <f>+SUM($E10:K10)+SUM($E55:K55)-K32-SUM($E78:J78)</f>
        <v>122</v>
      </c>
      <c r="L78" s="114">
        <f>+SUM($E10:L10)+SUM($E55:L55)-L32-SUM($E78:K78)</f>
        <v>122</v>
      </c>
      <c r="M78" s="114">
        <f>+SUM($E10:M10)+SUM($E55:M55)-M32-SUM($E78:L78)</f>
        <v>122</v>
      </c>
      <c r="N78" s="114">
        <f>+SUM($E10:N10)+SUM($E55:N55)-N32-SUM($E78:M78)</f>
        <v>122</v>
      </c>
      <c r="O78" s="114">
        <f>+SUM($E10:O10)+SUM($E55:O55)-O32-SUM($E78:N78)</f>
        <v>122</v>
      </c>
      <c r="P78" s="114">
        <f>+SUM($E10:P10)+SUM($E55:P55)-P32-SUM($E78:O78)</f>
        <v>122</v>
      </c>
      <c r="Q78" s="114">
        <f>+SUM($E10:Q10)+SUM($E55:Q55)-Q32-SUM($E78:P78)</f>
        <v>122</v>
      </c>
      <c r="R78" s="114">
        <f>+SUM($E10:R10)+SUM($E55:R55)-R32-SUM($E78:Q78)</f>
        <v>122</v>
      </c>
      <c r="S78" s="114">
        <f>+SUM($E10:S10)+SUM($E55:S55)-S32-SUM($E78:R78)</f>
        <v>122</v>
      </c>
      <c r="T78" s="114">
        <f>+SUM($E10:T10)+SUM($E55:T55)-T32-SUM($E78:S78)</f>
        <v>122</v>
      </c>
      <c r="U78" s="114">
        <f>+SUM($E10:U10)+SUM($E55:U55)-U32-SUM($E78:T78)</f>
        <v>122</v>
      </c>
      <c r="V78" s="114">
        <f>+SUM($E10:V10)+SUM($E55:V55)-V32-SUM($E78:U78)</f>
        <v>122</v>
      </c>
      <c r="W78" s="114">
        <f>+SUM($E10:W10)+SUM($E55:W55)-W32-SUM($E78:V78)</f>
        <v>122</v>
      </c>
      <c r="X78" s="114">
        <f>+SUM($E10:X10)+SUM($E55:X55)-X32-SUM($E78:W78)</f>
        <v>122</v>
      </c>
      <c r="Y78" s="114">
        <f>+SUM($E10:Y10)+SUM($E55:Y55)-Y32-SUM($E78:X78)</f>
        <v>122</v>
      </c>
      <c r="Z78" s="114">
        <f>+SUM($E10:Z10)+SUM($E55:Z55)-Z32-SUM($E78:Y78)</f>
        <v>122</v>
      </c>
      <c r="AA78" s="114">
        <f>+SUM($E10:AA10)+SUM($E55:AA55)-AA32-SUM($E78:Z78)</f>
        <v>122</v>
      </c>
      <c r="AB78" s="114">
        <f>+SUM($E10:AB10)+SUM($E55:AB55)-AB32-SUM($E78:AA78)</f>
        <v>122</v>
      </c>
      <c r="AC78" s="114">
        <f>+SUM($E10:AC10)+SUM($E55:AC55)-AC32-SUM($E78:AB78)</f>
        <v>122</v>
      </c>
      <c r="AD78" s="114">
        <f>+SUM($E10:AD10)+SUM($E55:AD55)-AD32-SUM($E78:AC78)</f>
        <v>122</v>
      </c>
      <c r="AE78" s="114">
        <f>+SUM($E10:AE10)+SUM($E55:AE55)-AE32-SUM($E78:AD78)</f>
        <v>122</v>
      </c>
      <c r="AF78" s="114">
        <f>+SUM($E10:AF10)+SUM($E55:AF55)-AF32-SUM($E78:AE78)</f>
        <v>122</v>
      </c>
      <c r="AG78" s="114">
        <f>+SUM($E10:AG10)+SUM($E55:AG55)-AG32-SUM($E78:AF78)</f>
        <v>122</v>
      </c>
      <c r="AH78" s="114">
        <f>+SUM($E10:AH10)+SUM($E55:AH55)-AH32-SUM($E78:AG78)</f>
        <v>122</v>
      </c>
      <c r="AI78" s="114">
        <f>+SUM($E10:AI10)+SUM($E55:AI55)-AI32-SUM($E78:AH78)</f>
        <v>122</v>
      </c>
      <c r="AJ78" s="114">
        <f>+SUM($E10:AJ10)+SUM($E55:AJ55)-AJ32-SUM($E78:AI78)</f>
        <v>122</v>
      </c>
      <c r="AK78" s="114">
        <f>+SUM($E10:AK10)+SUM($E55:AK55)-AK32-SUM($E78:AJ78)</f>
        <v>122</v>
      </c>
      <c r="AL78" s="114">
        <f>+SUM($E10:AL10)+SUM($E55:AL55)-AL32-SUM($E78:AK78)</f>
        <v>122</v>
      </c>
      <c r="AM78" s="114">
        <f>+SUM($E10:AM10)+SUM($E55:AM55)-AM32-SUM($E78:AL78)</f>
        <v>122</v>
      </c>
      <c r="AN78" s="114">
        <f>+SUM($E10:AN10)+SUM($E55:AN55)-AN32-SUM($E78:AM78)</f>
        <v>122</v>
      </c>
      <c r="AO78" s="114">
        <f>+SUM($E10:AO10)+SUM($E55:AO55)-AO32-SUM($E78:AN78)</f>
        <v>122</v>
      </c>
      <c r="AP78" s="114">
        <f>+SUM($E10:AP10)+SUM($E55:AP55)-AP32-SUM($E78:AO78)</f>
        <v>122</v>
      </c>
      <c r="AQ78" s="114">
        <f>+SUM($E10:AQ10)+SUM($E55:AQ55)-AQ32-SUM($E78:AP78)</f>
        <v>122</v>
      </c>
      <c r="AR78" s="114">
        <f>+SUM($E10:AR10)+SUM($E55:AR55)-AR32-SUM($E78:AQ78)</f>
        <v>122</v>
      </c>
      <c r="AS78" s="114">
        <f>+SUM($E10:AS10)+SUM($E55:AS55)-AS32-SUM($E78:AR78)</f>
        <v>122</v>
      </c>
      <c r="AT78" s="114">
        <f>+SUM($E10:AT10)+SUM($E55:AT55)-AT32-SUM($E78:AS78)</f>
        <v>122</v>
      </c>
      <c r="AU78" s="114">
        <f>+SUM($E10:AU10)+SUM($E55:AU55)-AU32-SUM($E78:AT78)</f>
        <v>122</v>
      </c>
      <c r="AV78" s="114">
        <f>+SUM($E10:AV10)+SUM($E55:AV55)-AV32-SUM($E78:AU78)</f>
        <v>122</v>
      </c>
      <c r="AW78" s="114">
        <f>+SUM($E10:AW10)+SUM($E55:AW55)-AW32-SUM($E78:AV78)</f>
        <v>122</v>
      </c>
      <c r="AX78" s="114">
        <f>+SUM($E10:AX10)+SUM($E55:AX55)-AX32-SUM($E78:AW78)</f>
        <v>122</v>
      </c>
      <c r="AY78" s="114">
        <f>+SUM($E10:AY10)+SUM($E55:AY55)-AY32-SUM($E78:AX78)</f>
        <v>122</v>
      </c>
      <c r="AZ78" s="114">
        <f>+SUM($E10:AZ10)+SUM($E55:AZ55)-AZ32-SUM($E78:AY78)</f>
        <v>122</v>
      </c>
      <c r="BB78" s="118">
        <f t="shared" si="56"/>
        <v>1342</v>
      </c>
      <c r="BC78" s="118">
        <f t="shared" si="57"/>
        <v>1464</v>
      </c>
      <c r="BD78" s="118">
        <f t="shared" si="58"/>
        <v>1464</v>
      </c>
      <c r="BE78" s="118">
        <f t="shared" si="59"/>
        <v>1464</v>
      </c>
    </row>
    <row r="79" spans="1:57" x14ac:dyDescent="0.25">
      <c r="A79" s="67" t="str">
        <f t="shared" si="53"/>
        <v>h</v>
      </c>
      <c r="B79" s="67" t="str">
        <f t="shared" si="55"/>
        <v>Manutenzioni industriali</v>
      </c>
      <c r="C79" s="114"/>
      <c r="D79" s="114"/>
      <c r="E79" s="114">
        <f t="shared" si="54"/>
        <v>0</v>
      </c>
      <c r="F79" s="114">
        <f>+SUM($E11:F11)+SUM($E56:F56)-F33-SUM($E79:E79)</f>
        <v>122</v>
      </c>
      <c r="G79" s="114">
        <f>+SUM($E11:G11)+SUM($E56:G56)-G33-SUM($E79:F79)</f>
        <v>122</v>
      </c>
      <c r="H79" s="114">
        <f>+SUM($E11:H11)+SUM($E56:H56)-H33-SUM($E79:G79)</f>
        <v>122</v>
      </c>
      <c r="I79" s="114">
        <f>+SUM($E11:I11)+SUM($E56:I56)-I33-SUM($E79:H79)</f>
        <v>122</v>
      </c>
      <c r="J79" s="114">
        <f>+SUM($E11:J11)+SUM($E56:J56)-J33-SUM($E79:I79)</f>
        <v>122</v>
      </c>
      <c r="K79" s="114">
        <f>+SUM($E11:K11)+SUM($E56:K56)-K33-SUM($E79:J79)</f>
        <v>122</v>
      </c>
      <c r="L79" s="114">
        <f>+SUM($E11:L11)+SUM($E56:L56)-L33-SUM($E79:K79)</f>
        <v>122</v>
      </c>
      <c r="M79" s="114">
        <f>+SUM($E11:M11)+SUM($E56:M56)-M33-SUM($E79:L79)</f>
        <v>122</v>
      </c>
      <c r="N79" s="114">
        <f>+SUM($E11:N11)+SUM($E56:N56)-N33-SUM($E79:M79)</f>
        <v>122</v>
      </c>
      <c r="O79" s="114">
        <f>+SUM($E11:O11)+SUM($E56:O56)-O33-SUM($E79:N79)</f>
        <v>122</v>
      </c>
      <c r="P79" s="114">
        <f>+SUM($E11:P11)+SUM($E56:P56)-P33-SUM($E79:O79)</f>
        <v>122</v>
      </c>
      <c r="Q79" s="114">
        <f>+SUM($E11:Q11)+SUM($E56:Q56)-Q33-SUM($E79:P79)</f>
        <v>122</v>
      </c>
      <c r="R79" s="114">
        <f>+SUM($E11:R11)+SUM($E56:R56)-R33-SUM($E79:Q79)</f>
        <v>122</v>
      </c>
      <c r="S79" s="114">
        <f>+SUM($E11:S11)+SUM($E56:S56)-S33-SUM($E79:R79)</f>
        <v>122</v>
      </c>
      <c r="T79" s="114">
        <f>+SUM($E11:T11)+SUM($E56:T56)-T33-SUM($E79:S79)</f>
        <v>122</v>
      </c>
      <c r="U79" s="114">
        <f>+SUM($E11:U11)+SUM($E56:U56)-U33-SUM($E79:T79)</f>
        <v>122</v>
      </c>
      <c r="V79" s="114">
        <f>+SUM($E11:V11)+SUM($E56:V56)-V33-SUM($E79:U79)</f>
        <v>122</v>
      </c>
      <c r="W79" s="114">
        <f>+SUM($E11:W11)+SUM($E56:W56)-W33-SUM($E79:V79)</f>
        <v>122</v>
      </c>
      <c r="X79" s="114">
        <f>+SUM($E11:X11)+SUM($E56:X56)-X33-SUM($E79:W79)</f>
        <v>122</v>
      </c>
      <c r="Y79" s="114">
        <f>+SUM($E11:Y11)+SUM($E56:Y56)-Y33-SUM($E79:X79)</f>
        <v>122</v>
      </c>
      <c r="Z79" s="114">
        <f>+SUM($E11:Z11)+SUM($E56:Z56)-Z33-SUM($E79:Y79)</f>
        <v>122</v>
      </c>
      <c r="AA79" s="114">
        <f>+SUM($E11:AA11)+SUM($E56:AA56)-AA33-SUM($E79:Z79)</f>
        <v>122</v>
      </c>
      <c r="AB79" s="114">
        <f>+SUM($E11:AB11)+SUM($E56:AB56)-AB33-SUM($E79:AA79)</f>
        <v>122</v>
      </c>
      <c r="AC79" s="114">
        <f>+SUM($E11:AC11)+SUM($E56:AC56)-AC33-SUM($E79:AB79)</f>
        <v>122</v>
      </c>
      <c r="AD79" s="114">
        <f>+SUM($E11:AD11)+SUM($E56:AD56)-AD33-SUM($E79:AC79)</f>
        <v>122</v>
      </c>
      <c r="AE79" s="114">
        <f>+SUM($E11:AE11)+SUM($E56:AE56)-AE33-SUM($E79:AD79)</f>
        <v>122</v>
      </c>
      <c r="AF79" s="114">
        <f>+SUM($E11:AF11)+SUM($E56:AF56)-AF33-SUM($E79:AE79)</f>
        <v>122</v>
      </c>
      <c r="AG79" s="114">
        <f>+SUM($E11:AG11)+SUM($E56:AG56)-AG33-SUM($E79:AF79)</f>
        <v>122</v>
      </c>
      <c r="AH79" s="114">
        <f>+SUM($E11:AH11)+SUM($E56:AH56)-AH33-SUM($E79:AG79)</f>
        <v>122</v>
      </c>
      <c r="AI79" s="114">
        <f>+SUM($E11:AI11)+SUM($E56:AI56)-AI33-SUM($E79:AH79)</f>
        <v>122</v>
      </c>
      <c r="AJ79" s="114">
        <f>+SUM($E11:AJ11)+SUM($E56:AJ56)-AJ33-SUM($E79:AI79)</f>
        <v>122</v>
      </c>
      <c r="AK79" s="114">
        <f>+SUM($E11:AK11)+SUM($E56:AK56)-AK33-SUM($E79:AJ79)</f>
        <v>122</v>
      </c>
      <c r="AL79" s="114">
        <f>+SUM($E11:AL11)+SUM($E56:AL56)-AL33-SUM($E79:AK79)</f>
        <v>122</v>
      </c>
      <c r="AM79" s="114">
        <f>+SUM($E11:AM11)+SUM($E56:AM56)-AM33-SUM($E79:AL79)</f>
        <v>122</v>
      </c>
      <c r="AN79" s="114">
        <f>+SUM($E11:AN11)+SUM($E56:AN56)-AN33-SUM($E79:AM79)</f>
        <v>122</v>
      </c>
      <c r="AO79" s="114">
        <f>+SUM($E11:AO11)+SUM($E56:AO56)-AO33-SUM($E79:AN79)</f>
        <v>122</v>
      </c>
      <c r="AP79" s="114">
        <f>+SUM($E11:AP11)+SUM($E56:AP56)-AP33-SUM($E79:AO79)</f>
        <v>122</v>
      </c>
      <c r="AQ79" s="114">
        <f>+SUM($E11:AQ11)+SUM($E56:AQ56)-AQ33-SUM($E79:AP79)</f>
        <v>122</v>
      </c>
      <c r="AR79" s="114">
        <f>+SUM($E11:AR11)+SUM($E56:AR56)-AR33-SUM($E79:AQ79)</f>
        <v>122</v>
      </c>
      <c r="AS79" s="114">
        <f>+SUM($E11:AS11)+SUM($E56:AS56)-AS33-SUM($E79:AR79)</f>
        <v>122</v>
      </c>
      <c r="AT79" s="114">
        <f>+SUM($E11:AT11)+SUM($E56:AT56)-AT33-SUM($E79:AS79)</f>
        <v>122</v>
      </c>
      <c r="AU79" s="114">
        <f>+SUM($E11:AU11)+SUM($E56:AU56)-AU33-SUM($E79:AT79)</f>
        <v>122</v>
      </c>
      <c r="AV79" s="114">
        <f>+SUM($E11:AV11)+SUM($E56:AV56)-AV33-SUM($E79:AU79)</f>
        <v>122</v>
      </c>
      <c r="AW79" s="114">
        <f>+SUM($E11:AW11)+SUM($E56:AW56)-AW33-SUM($E79:AV79)</f>
        <v>122</v>
      </c>
      <c r="AX79" s="114">
        <f>+SUM($E11:AX11)+SUM($E56:AX56)-AX33-SUM($E79:AW79)</f>
        <v>122</v>
      </c>
      <c r="AY79" s="114">
        <f>+SUM($E11:AY11)+SUM($E56:AY56)-AY33-SUM($E79:AX79)</f>
        <v>122</v>
      </c>
      <c r="AZ79" s="114">
        <f>+SUM($E11:AZ11)+SUM($E56:AZ56)-AZ33-SUM($E79:AY79)</f>
        <v>122</v>
      </c>
      <c r="BB79" s="118">
        <f t="shared" si="56"/>
        <v>1342</v>
      </c>
      <c r="BC79" s="118">
        <f t="shared" si="57"/>
        <v>1464</v>
      </c>
      <c r="BD79" s="118">
        <f t="shared" si="58"/>
        <v>1464</v>
      </c>
      <c r="BE79" s="118">
        <f t="shared" si="59"/>
        <v>1464</v>
      </c>
    </row>
    <row r="80" spans="1:57" x14ac:dyDescent="0.25">
      <c r="A80" s="67" t="str">
        <f t="shared" si="53"/>
        <v>i</v>
      </c>
      <c r="B80" s="67" t="str">
        <f t="shared" si="55"/>
        <v>Servizi vari</v>
      </c>
      <c r="C80" s="114"/>
      <c r="D80" s="114"/>
      <c r="E80" s="114">
        <f t="shared" si="54"/>
        <v>0</v>
      </c>
      <c r="F80" s="114">
        <f>+SUM($E12:F12)+SUM($E57:F57)-F34-SUM($E80:E80)</f>
        <v>0</v>
      </c>
      <c r="G80" s="114">
        <f>+SUM($E12:G12)+SUM($E57:G57)-G34-SUM($E80:F80)</f>
        <v>0</v>
      </c>
      <c r="H80" s="114">
        <f>+SUM($E12:H12)+SUM($E57:H57)-H34-SUM($E80:G80)</f>
        <v>0</v>
      </c>
      <c r="I80" s="114">
        <f>+SUM($E12:I12)+SUM($E57:I57)-I34-SUM($E80:H80)</f>
        <v>0</v>
      </c>
      <c r="J80" s="114">
        <f>+SUM($E12:J12)+SUM($E57:J57)-J34-SUM($E80:I80)</f>
        <v>0</v>
      </c>
      <c r="K80" s="114">
        <f>+SUM($E12:K12)+SUM($E57:K57)-K34-SUM($E80:J80)</f>
        <v>0</v>
      </c>
      <c r="L80" s="114">
        <f>+SUM($E12:L12)+SUM($E57:L57)-L34-SUM($E80:K80)</f>
        <v>0</v>
      </c>
      <c r="M80" s="114">
        <f>+SUM($E12:M12)+SUM($E57:M57)-M34-SUM($E80:L80)</f>
        <v>0</v>
      </c>
      <c r="N80" s="114">
        <f>+SUM($E12:N12)+SUM($E57:N57)-N34-SUM($E80:M80)</f>
        <v>0</v>
      </c>
      <c r="O80" s="114">
        <f>+SUM($E12:O12)+SUM($E57:O57)-O34-SUM($E80:N80)</f>
        <v>0</v>
      </c>
      <c r="P80" s="114">
        <f>+SUM($E12:P12)+SUM($E57:P57)-P34-SUM($E80:O80)</f>
        <v>0</v>
      </c>
      <c r="Q80" s="114">
        <f>+SUM($E12:Q12)+SUM($E57:Q57)-Q34-SUM($E80:P80)</f>
        <v>0</v>
      </c>
      <c r="R80" s="114">
        <f>+SUM($E12:R12)+SUM($E57:R57)-R34-SUM($E80:Q80)</f>
        <v>0</v>
      </c>
      <c r="S80" s="114">
        <f>+SUM($E12:S12)+SUM($E57:S57)-S34-SUM($E80:R80)</f>
        <v>0</v>
      </c>
      <c r="T80" s="114">
        <f>+SUM($E12:T12)+SUM($E57:T57)-T34-SUM($E80:S80)</f>
        <v>0</v>
      </c>
      <c r="U80" s="114">
        <f>+SUM($E12:U12)+SUM($E57:U57)-U34-SUM($E80:T80)</f>
        <v>0</v>
      </c>
      <c r="V80" s="114">
        <f>+SUM($E12:V12)+SUM($E57:V57)-V34-SUM($E80:U80)</f>
        <v>0</v>
      </c>
      <c r="W80" s="114">
        <f>+SUM($E12:W12)+SUM($E57:W57)-W34-SUM($E80:V80)</f>
        <v>0</v>
      </c>
      <c r="X80" s="114">
        <f>+SUM($E12:X12)+SUM($E57:X57)-X34-SUM($E80:W80)</f>
        <v>0</v>
      </c>
      <c r="Y80" s="114">
        <f>+SUM($E12:Y12)+SUM($E57:Y57)-Y34-SUM($E80:X80)</f>
        <v>0</v>
      </c>
      <c r="Z80" s="114">
        <f>+SUM($E12:Z12)+SUM($E57:Z57)-Z34-SUM($E80:Y80)</f>
        <v>0</v>
      </c>
      <c r="AA80" s="114">
        <f>+SUM($E12:AA12)+SUM($E57:AA57)-AA34-SUM($E80:Z80)</f>
        <v>0</v>
      </c>
      <c r="AB80" s="114">
        <f>+SUM($E12:AB12)+SUM($E57:AB57)-AB34-SUM($E80:AA80)</f>
        <v>0</v>
      </c>
      <c r="AC80" s="114">
        <f>+SUM($E12:AC12)+SUM($E57:AC57)-AC34-SUM($E80:AB80)</f>
        <v>0</v>
      </c>
      <c r="AD80" s="114">
        <f>+SUM($E12:AD12)+SUM($E57:AD57)-AD34-SUM($E80:AC80)</f>
        <v>0</v>
      </c>
      <c r="AE80" s="114">
        <f>+SUM($E12:AE12)+SUM($E57:AE57)-AE34-SUM($E80:AD80)</f>
        <v>0</v>
      </c>
      <c r="AF80" s="114">
        <f>+SUM($E12:AF12)+SUM($E57:AF57)-AF34-SUM($E80:AE80)</f>
        <v>0</v>
      </c>
      <c r="AG80" s="114">
        <f>+SUM($E12:AG12)+SUM($E57:AG57)-AG34-SUM($E80:AF80)</f>
        <v>0</v>
      </c>
      <c r="AH80" s="114">
        <f>+SUM($E12:AH12)+SUM($E57:AH57)-AH34-SUM($E80:AG80)</f>
        <v>0</v>
      </c>
      <c r="AI80" s="114">
        <f>+SUM($E12:AI12)+SUM($E57:AI57)-AI34-SUM($E80:AH80)</f>
        <v>0</v>
      </c>
      <c r="AJ80" s="114">
        <f>+SUM($E12:AJ12)+SUM($E57:AJ57)-AJ34-SUM($E80:AI80)</f>
        <v>0</v>
      </c>
      <c r="AK80" s="114">
        <f>+SUM($E12:AK12)+SUM($E57:AK57)-AK34-SUM($E80:AJ80)</f>
        <v>0</v>
      </c>
      <c r="AL80" s="114">
        <f>+SUM($E12:AL12)+SUM($E57:AL57)-AL34-SUM($E80:AK80)</f>
        <v>0</v>
      </c>
      <c r="AM80" s="114">
        <f>+SUM($E12:AM12)+SUM($E57:AM57)-AM34-SUM($E80:AL80)</f>
        <v>0</v>
      </c>
      <c r="AN80" s="114">
        <f>+SUM($E12:AN12)+SUM($E57:AN57)-AN34-SUM($E80:AM80)</f>
        <v>0</v>
      </c>
      <c r="AO80" s="114">
        <f>+SUM($E12:AO12)+SUM($E57:AO57)-AO34-SUM($E80:AN80)</f>
        <v>0</v>
      </c>
      <c r="AP80" s="114">
        <f>+SUM($E12:AP12)+SUM($E57:AP57)-AP34-SUM($E80:AO80)</f>
        <v>0</v>
      </c>
      <c r="AQ80" s="114">
        <f>+SUM($E12:AQ12)+SUM($E57:AQ57)-AQ34-SUM($E80:AP80)</f>
        <v>0</v>
      </c>
      <c r="AR80" s="114">
        <f>+SUM($E12:AR12)+SUM($E57:AR57)-AR34-SUM($E80:AQ80)</f>
        <v>0</v>
      </c>
      <c r="AS80" s="114">
        <f>+SUM($E12:AS12)+SUM($E57:AS57)-AS34-SUM($E80:AR80)</f>
        <v>0</v>
      </c>
      <c r="AT80" s="114">
        <f>+SUM($E12:AT12)+SUM($E57:AT57)-AT34-SUM($E80:AS80)</f>
        <v>0</v>
      </c>
      <c r="AU80" s="114">
        <f>+SUM($E12:AU12)+SUM($E57:AU57)-AU34-SUM($E80:AT80)</f>
        <v>0</v>
      </c>
      <c r="AV80" s="114">
        <f>+SUM($E12:AV12)+SUM($E57:AV57)-AV34-SUM($E80:AU80)</f>
        <v>0</v>
      </c>
      <c r="AW80" s="114">
        <f>+SUM($E12:AW12)+SUM($E57:AW57)-AW34-SUM($E80:AV80)</f>
        <v>0</v>
      </c>
      <c r="AX80" s="114">
        <f>+SUM($E12:AX12)+SUM($E57:AX57)-AX34-SUM($E80:AW80)</f>
        <v>0</v>
      </c>
      <c r="AY80" s="114">
        <f>+SUM($E12:AY12)+SUM($E57:AY57)-AY34-SUM($E80:AX80)</f>
        <v>0</v>
      </c>
      <c r="AZ80" s="114">
        <f>+SUM($E12:AZ12)+SUM($E57:AZ57)-AZ34-SUM($E80:AY80)</f>
        <v>0</v>
      </c>
      <c r="BB80" s="118">
        <f t="shared" si="56"/>
        <v>0</v>
      </c>
      <c r="BC80" s="118">
        <f t="shared" si="57"/>
        <v>0</v>
      </c>
      <c r="BD80" s="118">
        <f t="shared" si="58"/>
        <v>0</v>
      </c>
      <c r="BE80" s="118">
        <f t="shared" si="59"/>
        <v>0</v>
      </c>
    </row>
    <row r="81" spans="1:57" x14ac:dyDescent="0.25">
      <c r="A81" s="67" t="str">
        <f t="shared" si="53"/>
        <v>l</v>
      </c>
      <c r="B81" s="67" t="str">
        <f t="shared" si="55"/>
        <v>Provvigioni</v>
      </c>
      <c r="C81" s="114"/>
      <c r="D81" s="114"/>
      <c r="E81" s="114">
        <f t="shared" si="54"/>
        <v>0</v>
      </c>
      <c r="F81" s="114">
        <f>+SUM($E13:F13)+SUM($E58:F58)-F35-SUM($E81:E81)</f>
        <v>0</v>
      </c>
      <c r="G81" s="114">
        <f>+SUM($E13:G13)+SUM($E58:G58)-G35-SUM($E81:F81)</f>
        <v>0</v>
      </c>
      <c r="H81" s="114">
        <f>+SUM($E13:H13)+SUM($E58:H58)-H35-SUM($E81:G81)</f>
        <v>0</v>
      </c>
      <c r="I81" s="114">
        <f>+SUM($E13:I13)+SUM($E58:I58)-I35-SUM($E81:H81)</f>
        <v>0</v>
      </c>
      <c r="J81" s="114">
        <f>+SUM($E13:J13)+SUM($E58:J58)-J35-SUM($E81:I81)</f>
        <v>0</v>
      </c>
      <c r="K81" s="114">
        <f>+SUM($E13:K13)+SUM($E58:K58)-K35-SUM($E81:J81)</f>
        <v>0</v>
      </c>
      <c r="L81" s="114">
        <f>+SUM($E13:L13)+SUM($E58:L58)-L35-SUM($E81:K81)</f>
        <v>0</v>
      </c>
      <c r="M81" s="114">
        <f>+SUM($E13:M13)+SUM($E58:M58)-M35-SUM($E81:L81)</f>
        <v>0</v>
      </c>
      <c r="N81" s="114">
        <f>+SUM($E13:N13)+SUM($E58:N58)-N35-SUM($E81:M81)</f>
        <v>0</v>
      </c>
      <c r="O81" s="114">
        <f>+SUM($E13:O13)+SUM($E58:O58)-O35-SUM($E81:N81)</f>
        <v>0</v>
      </c>
      <c r="P81" s="114">
        <f>+SUM($E13:P13)+SUM($E58:P58)-P35-SUM($E81:O81)</f>
        <v>0</v>
      </c>
      <c r="Q81" s="114">
        <f>+SUM($E13:Q13)+SUM($E58:Q58)-Q35-SUM($E81:P81)</f>
        <v>0</v>
      </c>
      <c r="R81" s="114">
        <f>+SUM($E13:R13)+SUM($E58:R58)-R35-SUM($E81:Q81)</f>
        <v>0</v>
      </c>
      <c r="S81" s="114">
        <f>+SUM($E13:S13)+SUM($E58:S58)-S35-SUM($E81:R81)</f>
        <v>0</v>
      </c>
      <c r="T81" s="114">
        <f>+SUM($E13:T13)+SUM($E58:T58)-T35-SUM($E81:S81)</f>
        <v>0</v>
      </c>
      <c r="U81" s="114">
        <f>+SUM($E13:U13)+SUM($E58:U58)-U35-SUM($E81:T81)</f>
        <v>0</v>
      </c>
      <c r="V81" s="114">
        <f>+SUM($E13:V13)+SUM($E58:V58)-V35-SUM($E81:U81)</f>
        <v>0</v>
      </c>
      <c r="W81" s="114">
        <f>+SUM($E13:W13)+SUM($E58:W58)-W35-SUM($E81:V81)</f>
        <v>0</v>
      </c>
      <c r="X81" s="114">
        <f>+SUM($E13:X13)+SUM($E58:X58)-X35-SUM($E81:W81)</f>
        <v>0</v>
      </c>
      <c r="Y81" s="114">
        <f>+SUM($E13:Y13)+SUM($E58:Y58)-Y35-SUM($E81:X81)</f>
        <v>0</v>
      </c>
      <c r="Z81" s="114">
        <f>+SUM($E13:Z13)+SUM($E58:Z58)-Z35-SUM($E81:Y81)</f>
        <v>0</v>
      </c>
      <c r="AA81" s="114">
        <f>+SUM($E13:AA13)+SUM($E58:AA58)-AA35-SUM($E81:Z81)</f>
        <v>0</v>
      </c>
      <c r="AB81" s="114">
        <f>+SUM($E13:AB13)+SUM($E58:AB58)-AB35-SUM($E81:AA81)</f>
        <v>0</v>
      </c>
      <c r="AC81" s="114">
        <f>+SUM($E13:AC13)+SUM($E58:AC58)-AC35-SUM($E81:AB81)</f>
        <v>0</v>
      </c>
      <c r="AD81" s="114">
        <f>+SUM($E13:AD13)+SUM($E58:AD58)-AD35-SUM($E81:AC81)</f>
        <v>0</v>
      </c>
      <c r="AE81" s="114">
        <f>+SUM($E13:AE13)+SUM($E58:AE58)-AE35-SUM($E81:AD81)</f>
        <v>0</v>
      </c>
      <c r="AF81" s="114">
        <f>+SUM($E13:AF13)+SUM($E58:AF58)-AF35-SUM($E81:AE81)</f>
        <v>0</v>
      </c>
      <c r="AG81" s="114">
        <f>+SUM($E13:AG13)+SUM($E58:AG58)-AG35-SUM($E81:AF81)</f>
        <v>0</v>
      </c>
      <c r="AH81" s="114">
        <f>+SUM($E13:AH13)+SUM($E58:AH58)-AH35-SUM($E81:AG81)</f>
        <v>0</v>
      </c>
      <c r="AI81" s="114">
        <f>+SUM($E13:AI13)+SUM($E58:AI58)-AI35-SUM($E81:AH81)</f>
        <v>0</v>
      </c>
      <c r="AJ81" s="114">
        <f>+SUM($E13:AJ13)+SUM($E58:AJ58)-AJ35-SUM($E81:AI81)</f>
        <v>0</v>
      </c>
      <c r="AK81" s="114">
        <f>+SUM($E13:AK13)+SUM($E58:AK58)-AK35-SUM($E81:AJ81)</f>
        <v>0</v>
      </c>
      <c r="AL81" s="114">
        <f>+SUM($E13:AL13)+SUM($E58:AL58)-AL35-SUM($E81:AK81)</f>
        <v>0</v>
      </c>
      <c r="AM81" s="114">
        <f>+SUM($E13:AM13)+SUM($E58:AM58)-AM35-SUM($E81:AL81)</f>
        <v>0</v>
      </c>
      <c r="AN81" s="114">
        <f>+SUM($E13:AN13)+SUM($E58:AN58)-AN35-SUM($E81:AM81)</f>
        <v>0</v>
      </c>
      <c r="AO81" s="114">
        <f>+SUM($E13:AO13)+SUM($E58:AO58)-AO35-SUM($E81:AN81)</f>
        <v>0</v>
      </c>
      <c r="AP81" s="114">
        <f>+SUM($E13:AP13)+SUM($E58:AP58)-AP35-SUM($E81:AO81)</f>
        <v>0</v>
      </c>
      <c r="AQ81" s="114">
        <f>+SUM($E13:AQ13)+SUM($E58:AQ58)-AQ35-SUM($E81:AP81)</f>
        <v>0</v>
      </c>
      <c r="AR81" s="114">
        <f>+SUM($E13:AR13)+SUM($E58:AR58)-AR35-SUM($E81:AQ81)</f>
        <v>0</v>
      </c>
      <c r="AS81" s="114">
        <f>+SUM($E13:AS13)+SUM($E58:AS58)-AS35-SUM($E81:AR81)</f>
        <v>0</v>
      </c>
      <c r="AT81" s="114">
        <f>+SUM($E13:AT13)+SUM($E58:AT58)-AT35-SUM($E81:AS81)</f>
        <v>0</v>
      </c>
      <c r="AU81" s="114">
        <f>+SUM($E13:AU13)+SUM($E58:AU58)-AU35-SUM($E81:AT81)</f>
        <v>0</v>
      </c>
      <c r="AV81" s="114">
        <f>+SUM($E13:AV13)+SUM($E58:AV58)-AV35-SUM($E81:AU81)</f>
        <v>0</v>
      </c>
      <c r="AW81" s="114">
        <f>+SUM($E13:AW13)+SUM($E58:AW58)-AW35-SUM($E81:AV81)</f>
        <v>0</v>
      </c>
      <c r="AX81" s="114">
        <f>+SUM($E13:AX13)+SUM($E58:AX58)-AX35-SUM($E81:AW81)</f>
        <v>0</v>
      </c>
      <c r="AY81" s="114">
        <f>+SUM($E13:AY13)+SUM($E58:AY58)-AY35-SUM($E81:AX81)</f>
        <v>0</v>
      </c>
      <c r="AZ81" s="114">
        <f>+SUM($E13:AZ13)+SUM($E58:AZ58)-AZ35-SUM($E81:AY81)</f>
        <v>0</v>
      </c>
      <c r="BB81" s="118">
        <f t="shared" si="56"/>
        <v>0</v>
      </c>
      <c r="BC81" s="118">
        <f t="shared" si="57"/>
        <v>0</v>
      </c>
      <c r="BD81" s="118">
        <f t="shared" si="58"/>
        <v>0</v>
      </c>
      <c r="BE81" s="118">
        <f t="shared" si="59"/>
        <v>0</v>
      </c>
    </row>
    <row r="82" spans="1:57" x14ac:dyDescent="0.25">
      <c r="A82" s="67" t="str">
        <f t="shared" si="53"/>
        <v>m</v>
      </c>
      <c r="B82" s="67" t="str">
        <f t="shared" si="55"/>
        <v>Noleggi</v>
      </c>
      <c r="C82" s="114"/>
      <c r="D82" s="114"/>
      <c r="E82" s="114">
        <f t="shared" si="54"/>
        <v>0</v>
      </c>
      <c r="F82" s="114">
        <f>+SUM($E14:F14)+SUM($E59:F59)-F36-SUM($E82:E82)</f>
        <v>1830</v>
      </c>
      <c r="G82" s="114">
        <f>+SUM($E14:G14)+SUM($E59:G59)-G36-SUM($E82:F82)</f>
        <v>1830</v>
      </c>
      <c r="H82" s="114">
        <f>+SUM($E14:H14)+SUM($E59:H59)-H36-SUM($E82:G82)</f>
        <v>1830</v>
      </c>
      <c r="I82" s="114">
        <f>+SUM($E14:I14)+SUM($E59:I59)-I36-SUM($E82:H82)</f>
        <v>1830</v>
      </c>
      <c r="J82" s="114">
        <f>+SUM($E14:J14)+SUM($E59:J59)-J36-SUM($E82:I82)</f>
        <v>1830</v>
      </c>
      <c r="K82" s="114">
        <f>+SUM($E14:K14)+SUM($E59:K59)-K36-SUM($E82:J82)</f>
        <v>1830</v>
      </c>
      <c r="L82" s="114">
        <f>+SUM($E14:L14)+SUM($E59:L59)-L36-SUM($E82:K82)</f>
        <v>1830</v>
      </c>
      <c r="M82" s="114">
        <f>+SUM($E14:M14)+SUM($E59:M59)-M36-SUM($E82:L82)</f>
        <v>1830</v>
      </c>
      <c r="N82" s="114">
        <f>+SUM($E14:N14)+SUM($E59:N59)-N36-SUM($E82:M82)</f>
        <v>1830</v>
      </c>
      <c r="O82" s="114">
        <f>+SUM($E14:O14)+SUM($E59:O59)-O36-SUM($E82:N82)</f>
        <v>1830</v>
      </c>
      <c r="P82" s="114">
        <f>+SUM($E14:P14)+SUM($E59:P59)-P36-SUM($E82:O82)</f>
        <v>1830</v>
      </c>
      <c r="Q82" s="114">
        <f>+SUM($E14:Q14)+SUM($E59:Q59)-Q36-SUM($E82:P82)</f>
        <v>1830</v>
      </c>
      <c r="R82" s="114">
        <f>+SUM($E14:R14)+SUM($E59:R59)-R36-SUM($E82:Q82)</f>
        <v>1830</v>
      </c>
      <c r="S82" s="114">
        <f>+SUM($E14:S14)+SUM($E59:S59)-S36-SUM($E82:R82)</f>
        <v>1830</v>
      </c>
      <c r="T82" s="114">
        <f>+SUM($E14:T14)+SUM($E59:T59)-T36-SUM($E82:S82)</f>
        <v>1830</v>
      </c>
      <c r="U82" s="114">
        <f>+SUM($E14:U14)+SUM($E59:U59)-U36-SUM($E82:T82)</f>
        <v>1830</v>
      </c>
      <c r="V82" s="114">
        <f>+SUM($E14:V14)+SUM($E59:V59)-V36-SUM($E82:U82)</f>
        <v>1830</v>
      </c>
      <c r="W82" s="114">
        <f>+SUM($E14:W14)+SUM($E59:W59)-W36-SUM($E82:V82)</f>
        <v>1830</v>
      </c>
      <c r="X82" s="114">
        <f>+SUM($E14:X14)+SUM($E59:X59)-X36-SUM($E82:W82)</f>
        <v>1830</v>
      </c>
      <c r="Y82" s="114">
        <f>+SUM($E14:Y14)+SUM($E59:Y59)-Y36-SUM($E82:X82)</f>
        <v>1830</v>
      </c>
      <c r="Z82" s="114">
        <f>+SUM($E14:Z14)+SUM($E59:Z59)-Z36-SUM($E82:Y82)</f>
        <v>1830</v>
      </c>
      <c r="AA82" s="114">
        <f>+SUM($E14:AA14)+SUM($E59:AA59)-AA36-SUM($E82:Z82)</f>
        <v>1830</v>
      </c>
      <c r="AB82" s="114">
        <f>+SUM($E14:AB14)+SUM($E59:AB59)-AB36-SUM($E82:AA82)</f>
        <v>1830</v>
      </c>
      <c r="AC82" s="114">
        <f>+SUM($E14:AC14)+SUM($E59:AC59)-AC36-SUM($E82:AB82)</f>
        <v>1830</v>
      </c>
      <c r="AD82" s="114">
        <f>+SUM($E14:AD14)+SUM($E59:AD59)-AD36-SUM($E82:AC82)</f>
        <v>1830</v>
      </c>
      <c r="AE82" s="114">
        <f>+SUM($E14:AE14)+SUM($E59:AE59)-AE36-SUM($E82:AD82)</f>
        <v>1830</v>
      </c>
      <c r="AF82" s="114">
        <f>+SUM($E14:AF14)+SUM($E59:AF59)-AF36-SUM($E82:AE82)</f>
        <v>1830</v>
      </c>
      <c r="AG82" s="114">
        <f>+SUM($E14:AG14)+SUM($E59:AG59)-AG36-SUM($E82:AF82)</f>
        <v>1830</v>
      </c>
      <c r="AH82" s="114">
        <f>+SUM($E14:AH14)+SUM($E59:AH59)-AH36-SUM($E82:AG82)</f>
        <v>1830</v>
      </c>
      <c r="AI82" s="114">
        <f>+SUM($E14:AI14)+SUM($E59:AI59)-AI36-SUM($E82:AH82)</f>
        <v>1830</v>
      </c>
      <c r="AJ82" s="114">
        <f>+SUM($E14:AJ14)+SUM($E59:AJ59)-AJ36-SUM($E82:AI82)</f>
        <v>1830</v>
      </c>
      <c r="AK82" s="114">
        <f>+SUM($E14:AK14)+SUM($E59:AK59)-AK36-SUM($E82:AJ82)</f>
        <v>1830</v>
      </c>
      <c r="AL82" s="114">
        <f>+SUM($E14:AL14)+SUM($E59:AL59)-AL36-SUM($E82:AK82)</f>
        <v>1830</v>
      </c>
      <c r="AM82" s="114">
        <f>+SUM($E14:AM14)+SUM($E59:AM59)-AM36-SUM($E82:AL82)</f>
        <v>1830</v>
      </c>
      <c r="AN82" s="114">
        <f>+SUM($E14:AN14)+SUM($E59:AN59)-AN36-SUM($E82:AM82)</f>
        <v>1830</v>
      </c>
      <c r="AO82" s="114">
        <f>+SUM($E14:AO14)+SUM($E59:AO59)-AO36-SUM($E82:AN82)</f>
        <v>1830</v>
      </c>
      <c r="AP82" s="114">
        <f>+SUM($E14:AP14)+SUM($E59:AP59)-AP36-SUM($E82:AO82)</f>
        <v>1830</v>
      </c>
      <c r="AQ82" s="114">
        <f>+SUM($E14:AQ14)+SUM($E59:AQ59)-AQ36-SUM($E82:AP82)</f>
        <v>1830</v>
      </c>
      <c r="AR82" s="114">
        <f>+SUM($E14:AR14)+SUM($E59:AR59)-AR36-SUM($E82:AQ82)</f>
        <v>1830</v>
      </c>
      <c r="AS82" s="114">
        <f>+SUM($E14:AS14)+SUM($E59:AS59)-AS36-SUM($E82:AR82)</f>
        <v>1830</v>
      </c>
      <c r="AT82" s="114">
        <f>+SUM($E14:AT14)+SUM($E59:AT59)-AT36-SUM($E82:AS82)</f>
        <v>1830</v>
      </c>
      <c r="AU82" s="114">
        <f>+SUM($E14:AU14)+SUM($E59:AU59)-AU36-SUM($E82:AT82)</f>
        <v>1830</v>
      </c>
      <c r="AV82" s="114">
        <f>+SUM($E14:AV14)+SUM($E59:AV59)-AV36-SUM($E82:AU82)</f>
        <v>1830</v>
      </c>
      <c r="AW82" s="114">
        <f>+SUM($E14:AW14)+SUM($E59:AW59)-AW36-SUM($E82:AV82)</f>
        <v>1830</v>
      </c>
      <c r="AX82" s="114">
        <f>+SUM($E14:AX14)+SUM($E59:AX59)-AX36-SUM($E82:AW82)</f>
        <v>1830</v>
      </c>
      <c r="AY82" s="114">
        <f>+SUM($E14:AY14)+SUM($E59:AY59)-AY36-SUM($E82:AX82)</f>
        <v>1830</v>
      </c>
      <c r="AZ82" s="114">
        <f>+SUM($E14:AZ14)+SUM($E59:AZ59)-AZ36-SUM($E82:AY82)</f>
        <v>1830</v>
      </c>
      <c r="BB82" s="118">
        <f t="shared" si="56"/>
        <v>20130</v>
      </c>
      <c r="BC82" s="118">
        <f t="shared" si="57"/>
        <v>21960</v>
      </c>
      <c r="BD82" s="118">
        <f t="shared" si="58"/>
        <v>21960</v>
      </c>
      <c r="BE82" s="118">
        <f t="shared" si="59"/>
        <v>21960</v>
      </c>
    </row>
    <row r="83" spans="1:57" x14ac:dyDescent="0.25">
      <c r="A83" s="67" t="str">
        <f t="shared" si="53"/>
        <v>n</v>
      </c>
      <c r="B83" s="67" t="str">
        <f t="shared" si="55"/>
        <v>Traffico dati</v>
      </c>
      <c r="C83" s="114"/>
      <c r="D83" s="114"/>
      <c r="E83" s="114">
        <f t="shared" si="54"/>
        <v>0</v>
      </c>
      <c r="F83" s="114">
        <f>+SUM($E15:F15)+SUM($E60:F60)-F37-SUM($E83:E83)</f>
        <v>0</v>
      </c>
      <c r="G83" s="114">
        <f>+SUM($E15:G15)+SUM($E60:G60)-G37-SUM($E83:F83)</f>
        <v>0</v>
      </c>
      <c r="H83" s="114">
        <f>+SUM($E15:H15)+SUM($E60:H60)-H37-SUM($E83:G83)</f>
        <v>0</v>
      </c>
      <c r="I83" s="114">
        <f>+SUM($E15:I15)+SUM($E60:I60)-I37-SUM($E83:H83)</f>
        <v>0</v>
      </c>
      <c r="J83" s="114">
        <f>+SUM($E15:J15)+SUM($E60:J60)-J37-SUM($E83:I83)</f>
        <v>0</v>
      </c>
      <c r="K83" s="114">
        <f>+SUM($E15:K15)+SUM($E60:K60)-K37-SUM($E83:J83)</f>
        <v>0</v>
      </c>
      <c r="L83" s="114">
        <f>+SUM($E15:L15)+SUM($E60:L60)-L37-SUM($E83:K83)</f>
        <v>0</v>
      </c>
      <c r="M83" s="114">
        <f>+SUM($E15:M15)+SUM($E60:M60)-M37-SUM($E83:L83)</f>
        <v>0</v>
      </c>
      <c r="N83" s="114">
        <f>+SUM($E15:N15)+SUM($E60:N60)-N37-SUM($E83:M83)</f>
        <v>0</v>
      </c>
      <c r="O83" s="114">
        <f>+SUM($E15:O15)+SUM($E60:O60)-O37-SUM($E83:N83)</f>
        <v>0</v>
      </c>
      <c r="P83" s="114">
        <f>+SUM($E15:P15)+SUM($E60:P60)-P37-SUM($E83:O83)</f>
        <v>0</v>
      </c>
      <c r="Q83" s="114">
        <f>+SUM($E15:Q15)+SUM($E60:Q60)-Q37-SUM($E83:P83)</f>
        <v>0</v>
      </c>
      <c r="R83" s="114">
        <f>+SUM($E15:R15)+SUM($E60:R60)-R37-SUM($E83:Q83)</f>
        <v>0</v>
      </c>
      <c r="S83" s="114">
        <f>+SUM($E15:S15)+SUM($E60:S60)-S37-SUM($E83:R83)</f>
        <v>0</v>
      </c>
      <c r="T83" s="114">
        <f>+SUM($E15:T15)+SUM($E60:T60)-T37-SUM($E83:S83)</f>
        <v>0</v>
      </c>
      <c r="U83" s="114">
        <f>+SUM($E15:U15)+SUM($E60:U60)-U37-SUM($E83:T83)</f>
        <v>0</v>
      </c>
      <c r="V83" s="114">
        <f>+SUM($E15:V15)+SUM($E60:V60)-V37-SUM($E83:U83)</f>
        <v>0</v>
      </c>
      <c r="W83" s="114">
        <f>+SUM($E15:W15)+SUM($E60:W60)-W37-SUM($E83:V83)</f>
        <v>0</v>
      </c>
      <c r="X83" s="114">
        <f>+SUM($E15:X15)+SUM($E60:X60)-X37-SUM($E83:W83)</f>
        <v>0</v>
      </c>
      <c r="Y83" s="114">
        <f>+SUM($E15:Y15)+SUM($E60:Y60)-Y37-SUM($E83:X83)</f>
        <v>0</v>
      </c>
      <c r="Z83" s="114">
        <f>+SUM($E15:Z15)+SUM($E60:Z60)-Z37-SUM($E83:Y83)</f>
        <v>0</v>
      </c>
      <c r="AA83" s="114">
        <f>+SUM($E15:AA15)+SUM($E60:AA60)-AA37-SUM($E83:Z83)</f>
        <v>0</v>
      </c>
      <c r="AB83" s="114">
        <f>+SUM($E15:AB15)+SUM($E60:AB60)-AB37-SUM($E83:AA83)</f>
        <v>0</v>
      </c>
      <c r="AC83" s="114">
        <f>+SUM($E15:AC15)+SUM($E60:AC60)-AC37-SUM($E83:AB83)</f>
        <v>0</v>
      </c>
      <c r="AD83" s="114">
        <f>+SUM($E15:AD15)+SUM($E60:AD60)-AD37-SUM($E83:AC83)</f>
        <v>0</v>
      </c>
      <c r="AE83" s="114">
        <f>+SUM($E15:AE15)+SUM($E60:AE60)-AE37-SUM($E83:AD83)</f>
        <v>0</v>
      </c>
      <c r="AF83" s="114">
        <f>+SUM($E15:AF15)+SUM($E60:AF60)-AF37-SUM($E83:AE83)</f>
        <v>0</v>
      </c>
      <c r="AG83" s="114">
        <f>+SUM($E15:AG15)+SUM($E60:AG60)-AG37-SUM($E83:AF83)</f>
        <v>0</v>
      </c>
      <c r="AH83" s="114">
        <f>+SUM($E15:AH15)+SUM($E60:AH60)-AH37-SUM($E83:AG83)</f>
        <v>0</v>
      </c>
      <c r="AI83" s="114">
        <f>+SUM($E15:AI15)+SUM($E60:AI60)-AI37-SUM($E83:AH83)</f>
        <v>0</v>
      </c>
      <c r="AJ83" s="114">
        <f>+SUM($E15:AJ15)+SUM($E60:AJ60)-AJ37-SUM($E83:AI83)</f>
        <v>0</v>
      </c>
      <c r="AK83" s="114">
        <f>+SUM($E15:AK15)+SUM($E60:AK60)-AK37-SUM($E83:AJ83)</f>
        <v>0</v>
      </c>
      <c r="AL83" s="114">
        <f>+SUM($E15:AL15)+SUM($E60:AL60)-AL37-SUM($E83:AK83)</f>
        <v>0</v>
      </c>
      <c r="AM83" s="114">
        <f>+SUM($E15:AM15)+SUM($E60:AM60)-AM37-SUM($E83:AL83)</f>
        <v>0</v>
      </c>
      <c r="AN83" s="114">
        <f>+SUM($E15:AN15)+SUM($E60:AN60)-AN37-SUM($E83:AM83)</f>
        <v>0</v>
      </c>
      <c r="AO83" s="114">
        <f>+SUM($E15:AO15)+SUM($E60:AO60)-AO37-SUM($E83:AN83)</f>
        <v>0</v>
      </c>
      <c r="AP83" s="114">
        <f>+SUM($E15:AP15)+SUM($E60:AP60)-AP37-SUM($E83:AO83)</f>
        <v>0</v>
      </c>
      <c r="AQ83" s="114">
        <f>+SUM($E15:AQ15)+SUM($E60:AQ60)-AQ37-SUM($E83:AP83)</f>
        <v>0</v>
      </c>
      <c r="AR83" s="114">
        <f>+SUM($E15:AR15)+SUM($E60:AR60)-AR37-SUM($E83:AQ83)</f>
        <v>0</v>
      </c>
      <c r="AS83" s="114">
        <f>+SUM($E15:AS15)+SUM($E60:AS60)-AS37-SUM($E83:AR83)</f>
        <v>0</v>
      </c>
      <c r="AT83" s="114">
        <f>+SUM($E15:AT15)+SUM($E60:AT60)-AT37-SUM($E83:AS83)</f>
        <v>0</v>
      </c>
      <c r="AU83" s="114">
        <f>+SUM($E15:AU15)+SUM($E60:AU60)-AU37-SUM($E83:AT83)</f>
        <v>0</v>
      </c>
      <c r="AV83" s="114">
        <f>+SUM($E15:AV15)+SUM($E60:AV60)-AV37-SUM($E83:AU83)</f>
        <v>0</v>
      </c>
      <c r="AW83" s="114">
        <f>+SUM($E15:AW15)+SUM($E60:AW60)-AW37-SUM($E83:AV83)</f>
        <v>0</v>
      </c>
      <c r="AX83" s="114">
        <f>+SUM($E15:AX15)+SUM($E60:AX60)-AX37-SUM($E83:AW83)</f>
        <v>0</v>
      </c>
      <c r="AY83" s="114">
        <f>+SUM($E15:AY15)+SUM($E60:AY60)-AY37-SUM($E83:AX83)</f>
        <v>0</v>
      </c>
      <c r="AZ83" s="114">
        <f>+SUM($E15:AZ15)+SUM($E60:AZ60)-AZ37-SUM($E83:AY83)</f>
        <v>0</v>
      </c>
      <c r="BB83" s="118">
        <f t="shared" si="56"/>
        <v>0</v>
      </c>
      <c r="BC83" s="118">
        <f t="shared" si="57"/>
        <v>0</v>
      </c>
      <c r="BD83" s="118">
        <f t="shared" si="58"/>
        <v>0</v>
      </c>
      <c r="BE83" s="118">
        <f t="shared" si="59"/>
        <v>0</v>
      </c>
    </row>
    <row r="84" spans="1:57" x14ac:dyDescent="0.25">
      <c r="A84" s="67" t="str">
        <f t="shared" si="53"/>
        <v>o</v>
      </c>
      <c r="B84" s="67" t="str">
        <f t="shared" si="55"/>
        <v>Spese varie</v>
      </c>
      <c r="C84" s="114"/>
      <c r="D84" s="114"/>
      <c r="E84" s="114">
        <f t="shared" si="54"/>
        <v>0</v>
      </c>
      <c r="F84" s="114">
        <f>+SUM($E16:F16)+SUM($E61:F61)-F38-SUM($E84:E84)</f>
        <v>366</v>
      </c>
      <c r="G84" s="114">
        <f>+SUM($E16:G16)+SUM($E61:G61)-G38-SUM($E84:F84)</f>
        <v>366</v>
      </c>
      <c r="H84" s="114">
        <f>+SUM($E16:H16)+SUM($E61:H61)-H38-SUM($E84:G84)</f>
        <v>366</v>
      </c>
      <c r="I84" s="114">
        <f>+SUM($E16:I16)+SUM($E61:I61)-I38-SUM($E84:H84)</f>
        <v>366</v>
      </c>
      <c r="J84" s="114">
        <f>+SUM($E16:J16)+SUM($E61:J61)-J38-SUM($E84:I84)</f>
        <v>366</v>
      </c>
      <c r="K84" s="114">
        <f>+SUM($E16:K16)+SUM($E61:K61)-K38-SUM($E84:J84)</f>
        <v>366</v>
      </c>
      <c r="L84" s="114">
        <f>+SUM($E16:L16)+SUM($E61:L61)-L38-SUM($E84:K84)</f>
        <v>366</v>
      </c>
      <c r="M84" s="114">
        <f>+SUM($E16:M16)+SUM($E61:M61)-M38-SUM($E84:L84)</f>
        <v>366</v>
      </c>
      <c r="N84" s="114">
        <f>+SUM($E16:N16)+SUM($E61:N61)-N38-SUM($E84:M84)</f>
        <v>366</v>
      </c>
      <c r="O84" s="114">
        <f>+SUM($E16:O16)+SUM($E61:O61)-O38-SUM($E84:N84)</f>
        <v>366</v>
      </c>
      <c r="P84" s="114">
        <f>+SUM($E16:P16)+SUM($E61:P61)-P38-SUM($E84:O84)</f>
        <v>366</v>
      </c>
      <c r="Q84" s="114">
        <f>+SUM($E16:Q16)+SUM($E61:Q61)-Q38-SUM($E84:P84)</f>
        <v>366</v>
      </c>
      <c r="R84" s="114">
        <f>+SUM($E16:R16)+SUM($E61:R61)-R38-SUM($E84:Q84)</f>
        <v>366</v>
      </c>
      <c r="S84" s="114">
        <f>+SUM($E16:S16)+SUM($E61:S61)-S38-SUM($E84:R84)</f>
        <v>366</v>
      </c>
      <c r="T84" s="114">
        <f>+SUM($E16:T16)+SUM($E61:T61)-T38-SUM($E84:S84)</f>
        <v>366</v>
      </c>
      <c r="U84" s="114">
        <f>+SUM($E16:U16)+SUM($E61:U61)-U38-SUM($E84:T84)</f>
        <v>366</v>
      </c>
      <c r="V84" s="114">
        <f>+SUM($E16:V16)+SUM($E61:V61)-V38-SUM($E84:U84)</f>
        <v>366</v>
      </c>
      <c r="W84" s="114">
        <f>+SUM($E16:W16)+SUM($E61:W61)-W38-SUM($E84:V84)</f>
        <v>366</v>
      </c>
      <c r="X84" s="114">
        <f>+SUM($E16:X16)+SUM($E61:X61)-X38-SUM($E84:W84)</f>
        <v>366</v>
      </c>
      <c r="Y84" s="114">
        <f>+SUM($E16:Y16)+SUM($E61:Y61)-Y38-SUM($E84:X84)</f>
        <v>366</v>
      </c>
      <c r="Z84" s="114">
        <f>+SUM($E16:Z16)+SUM($E61:Z61)-Z38-SUM($E84:Y84)</f>
        <v>366</v>
      </c>
      <c r="AA84" s="114">
        <f>+SUM($E16:AA16)+SUM($E61:AA61)-AA38-SUM($E84:Z84)</f>
        <v>366</v>
      </c>
      <c r="AB84" s="114">
        <f>+SUM($E16:AB16)+SUM($E61:AB61)-AB38-SUM($E84:AA84)</f>
        <v>366</v>
      </c>
      <c r="AC84" s="114">
        <f>+SUM($E16:AC16)+SUM($E61:AC61)-AC38-SUM($E84:AB84)</f>
        <v>366</v>
      </c>
      <c r="AD84" s="114">
        <f>+SUM($E16:AD16)+SUM($E61:AD61)-AD38-SUM($E84:AC84)</f>
        <v>366</v>
      </c>
      <c r="AE84" s="114">
        <f>+SUM($E16:AE16)+SUM($E61:AE61)-AE38-SUM($E84:AD84)</f>
        <v>366</v>
      </c>
      <c r="AF84" s="114">
        <f>+SUM($E16:AF16)+SUM($E61:AF61)-AF38-SUM($E84:AE84)</f>
        <v>366</v>
      </c>
      <c r="AG84" s="114">
        <f>+SUM($E16:AG16)+SUM($E61:AG61)-AG38-SUM($E84:AF84)</f>
        <v>366</v>
      </c>
      <c r="AH84" s="114">
        <f>+SUM($E16:AH16)+SUM($E61:AH61)-AH38-SUM($E84:AG84)</f>
        <v>366</v>
      </c>
      <c r="AI84" s="114">
        <f>+SUM($E16:AI16)+SUM($E61:AI61)-AI38-SUM($E84:AH84)</f>
        <v>366</v>
      </c>
      <c r="AJ84" s="114">
        <f>+SUM($E16:AJ16)+SUM($E61:AJ61)-AJ38-SUM($E84:AI84)</f>
        <v>366</v>
      </c>
      <c r="AK84" s="114">
        <f>+SUM($E16:AK16)+SUM($E61:AK61)-AK38-SUM($E84:AJ84)</f>
        <v>366</v>
      </c>
      <c r="AL84" s="114">
        <f>+SUM($E16:AL16)+SUM($E61:AL61)-AL38-SUM($E84:AK84)</f>
        <v>366</v>
      </c>
      <c r="AM84" s="114">
        <f>+SUM($E16:AM16)+SUM($E61:AM61)-AM38-SUM($E84:AL84)</f>
        <v>366</v>
      </c>
      <c r="AN84" s="114">
        <f>+SUM($E16:AN16)+SUM($E61:AN61)-AN38-SUM($E84:AM84)</f>
        <v>366</v>
      </c>
      <c r="AO84" s="114">
        <f>+SUM($E16:AO16)+SUM($E61:AO61)-AO38-SUM($E84:AN84)</f>
        <v>366</v>
      </c>
      <c r="AP84" s="114">
        <f>+SUM($E16:AP16)+SUM($E61:AP61)-AP38-SUM($E84:AO84)</f>
        <v>366</v>
      </c>
      <c r="AQ84" s="114">
        <f>+SUM($E16:AQ16)+SUM($E61:AQ61)-AQ38-SUM($E84:AP84)</f>
        <v>366</v>
      </c>
      <c r="AR84" s="114">
        <f>+SUM($E16:AR16)+SUM($E61:AR61)-AR38-SUM($E84:AQ84)</f>
        <v>366</v>
      </c>
      <c r="AS84" s="114">
        <f>+SUM($E16:AS16)+SUM($E61:AS61)-AS38-SUM($E84:AR84)</f>
        <v>366</v>
      </c>
      <c r="AT84" s="114">
        <f>+SUM($E16:AT16)+SUM($E61:AT61)-AT38-SUM($E84:AS84)</f>
        <v>366</v>
      </c>
      <c r="AU84" s="114">
        <f>+SUM($E16:AU16)+SUM($E61:AU61)-AU38-SUM($E84:AT84)</f>
        <v>366</v>
      </c>
      <c r="AV84" s="114">
        <f>+SUM($E16:AV16)+SUM($E61:AV61)-AV38-SUM($E84:AU84)</f>
        <v>366</v>
      </c>
      <c r="AW84" s="114">
        <f>+SUM($E16:AW16)+SUM($E61:AW61)-AW38-SUM($E84:AV84)</f>
        <v>366</v>
      </c>
      <c r="AX84" s="114">
        <f>+SUM($E16:AX16)+SUM($E61:AX61)-AX38-SUM($E84:AW84)</f>
        <v>366</v>
      </c>
      <c r="AY84" s="114">
        <f>+SUM($E16:AY16)+SUM($E61:AY61)-AY38-SUM($E84:AX84)</f>
        <v>366</v>
      </c>
      <c r="AZ84" s="114">
        <f>+SUM($E16:AZ16)+SUM($E61:AZ61)-AZ38-SUM($E84:AY84)</f>
        <v>366</v>
      </c>
      <c r="BB84" s="118">
        <f t="shared" si="56"/>
        <v>4026</v>
      </c>
      <c r="BC84" s="118">
        <f t="shared" si="57"/>
        <v>4392</v>
      </c>
      <c r="BD84" s="118">
        <f t="shared" si="58"/>
        <v>4392</v>
      </c>
      <c r="BE84" s="118">
        <f t="shared" si="59"/>
        <v>4392</v>
      </c>
    </row>
    <row r="85" spans="1:57" x14ac:dyDescent="0.25">
      <c r="A85" s="67" t="str">
        <f t="shared" si="53"/>
        <v>p</v>
      </c>
      <c r="B85" s="67" t="str">
        <f t="shared" si="55"/>
        <v>Royalties</v>
      </c>
      <c r="C85" s="114"/>
      <c r="D85" s="114"/>
      <c r="E85" s="114">
        <f t="shared" si="54"/>
        <v>0</v>
      </c>
      <c r="F85" s="114">
        <f>+SUM($E17:F17)+SUM($E62:F62)-F39-SUM($E85:E85)</f>
        <v>0</v>
      </c>
      <c r="G85" s="114">
        <f>+SUM($E17:G17)+SUM($E62:G62)-G39-SUM($E85:F85)</f>
        <v>0</v>
      </c>
      <c r="H85" s="114">
        <f>+SUM($E17:H17)+SUM($E62:H62)-H39-SUM($E85:G85)</f>
        <v>0</v>
      </c>
      <c r="I85" s="114">
        <f>+SUM($E17:I17)+SUM($E62:I62)-I39-SUM($E85:H85)</f>
        <v>0</v>
      </c>
      <c r="J85" s="114">
        <f>+SUM($E17:J17)+SUM($E62:J62)-J39-SUM($E85:I85)</f>
        <v>0</v>
      </c>
      <c r="K85" s="114">
        <f>+SUM($E17:K17)+SUM($E62:K62)-K39-SUM($E85:J85)</f>
        <v>0</v>
      </c>
      <c r="L85" s="114">
        <f>+SUM($E17:L17)+SUM($E62:L62)-L39-SUM($E85:K85)</f>
        <v>0</v>
      </c>
      <c r="M85" s="114">
        <f>+SUM($E17:M17)+SUM($E62:M62)-M39-SUM($E85:L85)</f>
        <v>0</v>
      </c>
      <c r="N85" s="114">
        <f>+SUM($E17:N17)+SUM($E62:N62)-N39-SUM($E85:M85)</f>
        <v>0</v>
      </c>
      <c r="O85" s="114">
        <f>+SUM($E17:O17)+SUM($E62:O62)-O39-SUM($E85:N85)</f>
        <v>0</v>
      </c>
      <c r="P85" s="114">
        <f>+SUM($E17:P17)+SUM($E62:P62)-P39-SUM($E85:O85)</f>
        <v>0</v>
      </c>
      <c r="Q85" s="114">
        <f>+SUM($E17:Q17)+SUM($E62:Q62)-Q39-SUM($E85:P85)</f>
        <v>0</v>
      </c>
      <c r="R85" s="114">
        <f>+SUM($E17:R17)+SUM($E62:R62)-R39-SUM($E85:Q85)</f>
        <v>0</v>
      </c>
      <c r="S85" s="114">
        <f>+SUM($E17:S17)+SUM($E62:S62)-S39-SUM($E85:R85)</f>
        <v>0</v>
      </c>
      <c r="T85" s="114">
        <f>+SUM($E17:T17)+SUM($E62:T62)-T39-SUM($E85:S85)</f>
        <v>0</v>
      </c>
      <c r="U85" s="114">
        <f>+SUM($E17:U17)+SUM($E62:U62)-U39-SUM($E85:T85)</f>
        <v>0</v>
      </c>
      <c r="V85" s="114">
        <f>+SUM($E17:V17)+SUM($E62:V62)-V39-SUM($E85:U85)</f>
        <v>0</v>
      </c>
      <c r="W85" s="114">
        <f>+SUM($E17:W17)+SUM($E62:W62)-W39-SUM($E85:V85)</f>
        <v>0</v>
      </c>
      <c r="X85" s="114">
        <f>+SUM($E17:X17)+SUM($E62:X62)-X39-SUM($E85:W85)</f>
        <v>0</v>
      </c>
      <c r="Y85" s="114">
        <f>+SUM($E17:Y17)+SUM($E62:Y62)-Y39-SUM($E85:X85)</f>
        <v>0</v>
      </c>
      <c r="Z85" s="114">
        <f>+SUM($E17:Z17)+SUM($E62:Z62)-Z39-SUM($E85:Y85)</f>
        <v>0</v>
      </c>
      <c r="AA85" s="114">
        <f>+SUM($E17:AA17)+SUM($E62:AA62)-AA39-SUM($E85:Z85)</f>
        <v>0</v>
      </c>
      <c r="AB85" s="114">
        <f>+SUM($E17:AB17)+SUM($E62:AB62)-AB39-SUM($E85:AA85)</f>
        <v>0</v>
      </c>
      <c r="AC85" s="114">
        <f>+SUM($E17:AC17)+SUM($E62:AC62)-AC39-SUM($E85:AB85)</f>
        <v>0</v>
      </c>
      <c r="AD85" s="114">
        <f>+SUM($E17:AD17)+SUM($E62:AD62)-AD39-SUM($E85:AC85)</f>
        <v>0</v>
      </c>
      <c r="AE85" s="114">
        <f>+SUM($E17:AE17)+SUM($E62:AE62)-AE39-SUM($E85:AD85)</f>
        <v>0</v>
      </c>
      <c r="AF85" s="114">
        <f>+SUM($E17:AF17)+SUM($E62:AF62)-AF39-SUM($E85:AE85)</f>
        <v>0</v>
      </c>
      <c r="AG85" s="114">
        <f>+SUM($E17:AG17)+SUM($E62:AG62)-AG39-SUM($E85:AF85)</f>
        <v>0</v>
      </c>
      <c r="AH85" s="114">
        <f>+SUM($E17:AH17)+SUM($E62:AH62)-AH39-SUM($E85:AG85)</f>
        <v>0</v>
      </c>
      <c r="AI85" s="114">
        <f>+SUM($E17:AI17)+SUM($E62:AI62)-AI39-SUM($E85:AH85)</f>
        <v>0</v>
      </c>
      <c r="AJ85" s="114">
        <f>+SUM($E17:AJ17)+SUM($E62:AJ62)-AJ39-SUM($E85:AI85)</f>
        <v>0</v>
      </c>
      <c r="AK85" s="114">
        <f>+SUM($E17:AK17)+SUM($E62:AK62)-AK39-SUM($E85:AJ85)</f>
        <v>0</v>
      </c>
      <c r="AL85" s="114">
        <f>+SUM($E17:AL17)+SUM($E62:AL62)-AL39-SUM($E85:AK85)</f>
        <v>0</v>
      </c>
      <c r="AM85" s="114">
        <f>+SUM($E17:AM17)+SUM($E62:AM62)-AM39-SUM($E85:AL85)</f>
        <v>0</v>
      </c>
      <c r="AN85" s="114">
        <f>+SUM($E17:AN17)+SUM($E62:AN62)-AN39-SUM($E85:AM85)</f>
        <v>0</v>
      </c>
      <c r="AO85" s="114">
        <f>+SUM($E17:AO17)+SUM($E62:AO62)-AO39-SUM($E85:AN85)</f>
        <v>0</v>
      </c>
      <c r="AP85" s="114">
        <f>+SUM($E17:AP17)+SUM($E62:AP62)-AP39-SUM($E85:AO85)</f>
        <v>0</v>
      </c>
      <c r="AQ85" s="114">
        <f>+SUM($E17:AQ17)+SUM($E62:AQ62)-AQ39-SUM($E85:AP85)</f>
        <v>0</v>
      </c>
      <c r="AR85" s="114">
        <f>+SUM($E17:AR17)+SUM($E62:AR62)-AR39-SUM($E85:AQ85)</f>
        <v>0</v>
      </c>
      <c r="AS85" s="114">
        <f>+SUM($E17:AS17)+SUM($E62:AS62)-AS39-SUM($E85:AR85)</f>
        <v>0</v>
      </c>
      <c r="AT85" s="114">
        <f>+SUM($E17:AT17)+SUM($E62:AT62)-AT39-SUM($E85:AS85)</f>
        <v>0</v>
      </c>
      <c r="AU85" s="114">
        <f>+SUM($E17:AU17)+SUM($E62:AU62)-AU39-SUM($E85:AT85)</f>
        <v>0</v>
      </c>
      <c r="AV85" s="114">
        <f>+SUM($E17:AV17)+SUM($E62:AV62)-AV39-SUM($E85:AU85)</f>
        <v>0</v>
      </c>
      <c r="AW85" s="114">
        <f>+SUM($E17:AW17)+SUM($E62:AW62)-AW39-SUM($E85:AV85)</f>
        <v>0</v>
      </c>
      <c r="AX85" s="114">
        <f>+SUM($E17:AX17)+SUM($E62:AX62)-AX39-SUM($E85:AW85)</f>
        <v>0</v>
      </c>
      <c r="AY85" s="114">
        <f>+SUM($E17:AY17)+SUM($E62:AY62)-AY39-SUM($E85:AX85)</f>
        <v>0</v>
      </c>
      <c r="AZ85" s="114">
        <f>+SUM($E17:AZ17)+SUM($E62:AZ62)-AZ39-SUM($E85:AY85)</f>
        <v>0</v>
      </c>
      <c r="BB85" s="118">
        <f t="shared" si="56"/>
        <v>0</v>
      </c>
      <c r="BC85" s="118">
        <f t="shared" si="57"/>
        <v>0</v>
      </c>
      <c r="BD85" s="118">
        <f t="shared" si="58"/>
        <v>0</v>
      </c>
      <c r="BE85" s="118">
        <f t="shared" si="59"/>
        <v>0</v>
      </c>
    </row>
    <row r="86" spans="1:57" x14ac:dyDescent="0.25">
      <c r="A86" s="67" t="str">
        <f t="shared" si="53"/>
        <v>q</v>
      </c>
      <c r="B86" s="67" t="str">
        <f t="shared" si="55"/>
        <v>Consulenze legali, fiscali, notarili, ecc…</v>
      </c>
      <c r="C86" s="114"/>
      <c r="D86" s="114"/>
      <c r="E86" s="114">
        <f t="shared" si="54"/>
        <v>0</v>
      </c>
      <c r="F86" s="114">
        <f>+SUM($E18:F18)+SUM($E63:F63)-F40-SUM($E86:E86)</f>
        <v>366</v>
      </c>
      <c r="G86" s="114">
        <f>+SUM($E18:G18)+SUM($E63:G63)-G40-SUM($E86:F86)</f>
        <v>366</v>
      </c>
      <c r="H86" s="114">
        <f>+SUM($E18:H18)+SUM($E63:H63)-H40-SUM($E86:G86)</f>
        <v>366</v>
      </c>
      <c r="I86" s="114">
        <f>+SUM($E18:I18)+SUM($E63:I63)-I40-SUM($E86:H86)</f>
        <v>366</v>
      </c>
      <c r="J86" s="114">
        <f>+SUM($E18:J18)+SUM($E63:J63)-J40-SUM($E86:I86)</f>
        <v>366</v>
      </c>
      <c r="K86" s="114">
        <f>+SUM($E18:K18)+SUM($E63:K63)-K40-SUM($E86:J86)</f>
        <v>366</v>
      </c>
      <c r="L86" s="114">
        <f>+SUM($E18:L18)+SUM($E63:L63)-L40-SUM($E86:K86)</f>
        <v>366</v>
      </c>
      <c r="M86" s="114">
        <f>+SUM($E18:M18)+SUM($E63:M63)-M40-SUM($E86:L86)</f>
        <v>366</v>
      </c>
      <c r="N86" s="114">
        <f>+SUM($E18:N18)+SUM($E63:N63)-N40-SUM($E86:M86)</f>
        <v>366</v>
      </c>
      <c r="O86" s="114">
        <f>+SUM($E18:O18)+SUM($E63:O63)-O40-SUM($E86:N86)</f>
        <v>366</v>
      </c>
      <c r="P86" s="114">
        <f>+SUM($E18:P18)+SUM($E63:P63)-P40-SUM($E86:O86)</f>
        <v>366</v>
      </c>
      <c r="Q86" s="114">
        <f>+SUM($E18:Q18)+SUM($E63:Q63)-Q40-SUM($E86:P86)</f>
        <v>366</v>
      </c>
      <c r="R86" s="114">
        <f>+SUM($E18:R18)+SUM($E63:R63)-R40-SUM($E86:Q86)</f>
        <v>366</v>
      </c>
      <c r="S86" s="114">
        <f>+SUM($E18:S18)+SUM($E63:S63)-S40-SUM($E86:R86)</f>
        <v>366</v>
      </c>
      <c r="T86" s="114">
        <f>+SUM($E18:T18)+SUM($E63:T63)-T40-SUM($E86:S86)</f>
        <v>366</v>
      </c>
      <c r="U86" s="114">
        <f>+SUM($E18:U18)+SUM($E63:U63)-U40-SUM($E86:T86)</f>
        <v>366</v>
      </c>
      <c r="V86" s="114">
        <f>+SUM($E18:V18)+SUM($E63:V63)-V40-SUM($E86:U86)</f>
        <v>366</v>
      </c>
      <c r="W86" s="114">
        <f>+SUM($E18:W18)+SUM($E63:W63)-W40-SUM($E86:V86)</f>
        <v>366</v>
      </c>
      <c r="X86" s="114">
        <f>+SUM($E18:X18)+SUM($E63:X63)-X40-SUM($E86:W86)</f>
        <v>366</v>
      </c>
      <c r="Y86" s="114">
        <f>+SUM($E18:Y18)+SUM($E63:Y63)-Y40-SUM($E86:X86)</f>
        <v>366</v>
      </c>
      <c r="Z86" s="114">
        <f>+SUM($E18:Z18)+SUM($E63:Z63)-Z40-SUM($E86:Y86)</f>
        <v>366</v>
      </c>
      <c r="AA86" s="114">
        <f>+SUM($E18:AA18)+SUM($E63:AA63)-AA40-SUM($E86:Z86)</f>
        <v>366</v>
      </c>
      <c r="AB86" s="114">
        <f>+SUM($E18:AB18)+SUM($E63:AB63)-AB40-SUM($E86:AA86)</f>
        <v>366</v>
      </c>
      <c r="AC86" s="114">
        <f>+SUM($E18:AC18)+SUM($E63:AC63)-AC40-SUM($E86:AB86)</f>
        <v>366</v>
      </c>
      <c r="AD86" s="114">
        <f>+SUM($E18:AD18)+SUM($E63:AD63)-AD40-SUM($E86:AC86)</f>
        <v>366</v>
      </c>
      <c r="AE86" s="114">
        <f>+SUM($E18:AE18)+SUM($E63:AE63)-AE40-SUM($E86:AD86)</f>
        <v>366</v>
      </c>
      <c r="AF86" s="114">
        <f>+SUM($E18:AF18)+SUM($E63:AF63)-AF40-SUM($E86:AE86)</f>
        <v>366</v>
      </c>
      <c r="AG86" s="114">
        <f>+SUM($E18:AG18)+SUM($E63:AG63)-AG40-SUM($E86:AF86)</f>
        <v>366</v>
      </c>
      <c r="AH86" s="114">
        <f>+SUM($E18:AH18)+SUM($E63:AH63)-AH40-SUM($E86:AG86)</f>
        <v>366</v>
      </c>
      <c r="AI86" s="114">
        <f>+SUM($E18:AI18)+SUM($E63:AI63)-AI40-SUM($E86:AH86)</f>
        <v>366</v>
      </c>
      <c r="AJ86" s="114">
        <f>+SUM($E18:AJ18)+SUM($E63:AJ63)-AJ40-SUM($E86:AI86)</f>
        <v>366</v>
      </c>
      <c r="AK86" s="114">
        <f>+SUM($E18:AK18)+SUM($E63:AK63)-AK40-SUM($E86:AJ86)</f>
        <v>366</v>
      </c>
      <c r="AL86" s="114">
        <f>+SUM($E18:AL18)+SUM($E63:AL63)-AL40-SUM($E86:AK86)</f>
        <v>366</v>
      </c>
      <c r="AM86" s="114">
        <f>+SUM($E18:AM18)+SUM($E63:AM63)-AM40-SUM($E86:AL86)</f>
        <v>366</v>
      </c>
      <c r="AN86" s="114">
        <f>+SUM($E18:AN18)+SUM($E63:AN63)-AN40-SUM($E86:AM86)</f>
        <v>366</v>
      </c>
      <c r="AO86" s="114">
        <f>+SUM($E18:AO18)+SUM($E63:AO63)-AO40-SUM($E86:AN86)</f>
        <v>366</v>
      </c>
      <c r="AP86" s="114">
        <f>+SUM($E18:AP18)+SUM($E63:AP63)-AP40-SUM($E86:AO86)</f>
        <v>366</v>
      </c>
      <c r="AQ86" s="114">
        <f>+SUM($E18:AQ18)+SUM($E63:AQ63)-AQ40-SUM($E86:AP86)</f>
        <v>366</v>
      </c>
      <c r="AR86" s="114">
        <f>+SUM($E18:AR18)+SUM($E63:AR63)-AR40-SUM($E86:AQ86)</f>
        <v>366</v>
      </c>
      <c r="AS86" s="114">
        <f>+SUM($E18:AS18)+SUM($E63:AS63)-AS40-SUM($E86:AR86)</f>
        <v>366</v>
      </c>
      <c r="AT86" s="114">
        <f>+SUM($E18:AT18)+SUM($E63:AT63)-AT40-SUM($E86:AS86)</f>
        <v>366</v>
      </c>
      <c r="AU86" s="114">
        <f>+SUM($E18:AU18)+SUM($E63:AU63)-AU40-SUM($E86:AT86)</f>
        <v>366</v>
      </c>
      <c r="AV86" s="114">
        <f>+SUM($E18:AV18)+SUM($E63:AV63)-AV40-SUM($E86:AU86)</f>
        <v>366</v>
      </c>
      <c r="AW86" s="114">
        <f>+SUM($E18:AW18)+SUM($E63:AW63)-AW40-SUM($E86:AV86)</f>
        <v>366</v>
      </c>
      <c r="AX86" s="114">
        <f>+SUM($E18:AX18)+SUM($E63:AX63)-AX40-SUM($E86:AW86)</f>
        <v>366</v>
      </c>
      <c r="AY86" s="114">
        <f>+SUM($E18:AY18)+SUM($E63:AY63)-AY40-SUM($E86:AX86)</f>
        <v>366</v>
      </c>
      <c r="AZ86" s="114">
        <f>+SUM($E18:AZ18)+SUM($E63:AZ63)-AZ40-SUM($E86:AY86)</f>
        <v>366</v>
      </c>
      <c r="BB86" s="118">
        <f t="shared" si="56"/>
        <v>4026</v>
      </c>
      <c r="BC86" s="118">
        <f t="shared" si="57"/>
        <v>4392</v>
      </c>
      <c r="BD86" s="118">
        <f t="shared" si="58"/>
        <v>4392</v>
      </c>
      <c r="BE86" s="118">
        <f t="shared" si="59"/>
        <v>4392</v>
      </c>
    </row>
    <row r="87" spans="1:57" x14ac:dyDescent="0.25">
      <c r="A87" s="67" t="str">
        <f t="shared" si="53"/>
        <v>r</v>
      </c>
      <c r="B87" s="67" t="str">
        <f t="shared" si="55"/>
        <v>Altre consulenze</v>
      </c>
      <c r="C87" s="114"/>
      <c r="D87" s="114"/>
      <c r="E87" s="114">
        <f t="shared" si="54"/>
        <v>0</v>
      </c>
      <c r="F87" s="114">
        <f>+SUM($E19:F19)+SUM($E64:F64)-F41-SUM($E87:E87)</f>
        <v>0</v>
      </c>
      <c r="G87" s="114">
        <f>+SUM($E19:G19)+SUM($E64:G64)-G41-SUM($E87:F87)</f>
        <v>0</v>
      </c>
      <c r="H87" s="114">
        <f>+SUM($E19:H19)+SUM($E64:H64)-H41-SUM($E87:G87)</f>
        <v>0</v>
      </c>
      <c r="I87" s="114">
        <f>+SUM($E19:I19)+SUM($E64:I64)-I41-SUM($E87:H87)</f>
        <v>0</v>
      </c>
      <c r="J87" s="114">
        <f>+SUM($E19:J19)+SUM($E64:J64)-J41-SUM($E87:I87)</f>
        <v>0</v>
      </c>
      <c r="K87" s="114">
        <f>+SUM($E19:K19)+SUM($E64:K64)-K41-SUM($E87:J87)</f>
        <v>0</v>
      </c>
      <c r="L87" s="114">
        <f>+SUM($E19:L19)+SUM($E64:L64)-L41-SUM($E87:K87)</f>
        <v>0</v>
      </c>
      <c r="M87" s="114">
        <f>+SUM($E19:M19)+SUM($E64:M64)-M41-SUM($E87:L87)</f>
        <v>0</v>
      </c>
      <c r="N87" s="114">
        <f>+SUM($E19:N19)+SUM($E64:N64)-N41-SUM($E87:M87)</f>
        <v>0</v>
      </c>
      <c r="O87" s="114">
        <f>+SUM($E19:O19)+SUM($E64:O64)-O41-SUM($E87:N87)</f>
        <v>0</v>
      </c>
      <c r="P87" s="114">
        <f>+SUM($E19:P19)+SUM($E64:P64)-P41-SUM($E87:O87)</f>
        <v>0</v>
      </c>
      <c r="Q87" s="114">
        <f>+SUM($E19:Q19)+SUM($E64:Q64)-Q41-SUM($E87:P87)</f>
        <v>0</v>
      </c>
      <c r="R87" s="114">
        <f>+SUM($E19:R19)+SUM($E64:R64)-R41-SUM($E87:Q87)</f>
        <v>0</v>
      </c>
      <c r="S87" s="114">
        <f>+SUM($E19:S19)+SUM($E64:S64)-S41-SUM($E87:R87)</f>
        <v>0</v>
      </c>
      <c r="T87" s="114">
        <f>+SUM($E19:T19)+SUM($E64:T64)-T41-SUM($E87:S87)</f>
        <v>0</v>
      </c>
      <c r="U87" s="114">
        <f>+SUM($E19:U19)+SUM($E64:U64)-U41-SUM($E87:T87)</f>
        <v>0</v>
      </c>
      <c r="V87" s="114">
        <f>+SUM($E19:V19)+SUM($E64:V64)-V41-SUM($E87:U87)</f>
        <v>0</v>
      </c>
      <c r="W87" s="114">
        <f>+SUM($E19:W19)+SUM($E64:W64)-W41-SUM($E87:V87)</f>
        <v>0</v>
      </c>
      <c r="X87" s="114">
        <f>+SUM($E19:X19)+SUM($E64:X64)-X41-SUM($E87:W87)</f>
        <v>0</v>
      </c>
      <c r="Y87" s="114">
        <f>+SUM($E19:Y19)+SUM($E64:Y64)-Y41-SUM($E87:X87)</f>
        <v>0</v>
      </c>
      <c r="Z87" s="114">
        <f>+SUM($E19:Z19)+SUM($E64:Z64)-Z41-SUM($E87:Y87)</f>
        <v>0</v>
      </c>
      <c r="AA87" s="114">
        <f>+SUM($E19:AA19)+SUM($E64:AA64)-AA41-SUM($E87:Z87)</f>
        <v>0</v>
      </c>
      <c r="AB87" s="114">
        <f>+SUM($E19:AB19)+SUM($E64:AB64)-AB41-SUM($E87:AA87)</f>
        <v>0</v>
      </c>
      <c r="AC87" s="114">
        <f>+SUM($E19:AC19)+SUM($E64:AC64)-AC41-SUM($E87:AB87)</f>
        <v>0</v>
      </c>
      <c r="AD87" s="114">
        <f>+SUM($E19:AD19)+SUM($E64:AD64)-AD41-SUM($E87:AC87)</f>
        <v>0</v>
      </c>
      <c r="AE87" s="114">
        <f>+SUM($E19:AE19)+SUM($E64:AE64)-AE41-SUM($E87:AD87)</f>
        <v>0</v>
      </c>
      <c r="AF87" s="114">
        <f>+SUM($E19:AF19)+SUM($E64:AF64)-AF41-SUM($E87:AE87)</f>
        <v>0</v>
      </c>
      <c r="AG87" s="114">
        <f>+SUM($E19:AG19)+SUM($E64:AG64)-AG41-SUM($E87:AF87)</f>
        <v>0</v>
      </c>
      <c r="AH87" s="114">
        <f>+SUM($E19:AH19)+SUM($E64:AH64)-AH41-SUM($E87:AG87)</f>
        <v>0</v>
      </c>
      <c r="AI87" s="114">
        <f>+SUM($E19:AI19)+SUM($E64:AI64)-AI41-SUM($E87:AH87)</f>
        <v>0</v>
      </c>
      <c r="AJ87" s="114">
        <f>+SUM($E19:AJ19)+SUM($E64:AJ64)-AJ41-SUM($E87:AI87)</f>
        <v>0</v>
      </c>
      <c r="AK87" s="114">
        <f>+SUM($E19:AK19)+SUM($E64:AK64)-AK41-SUM($E87:AJ87)</f>
        <v>0</v>
      </c>
      <c r="AL87" s="114">
        <f>+SUM($E19:AL19)+SUM($E64:AL64)-AL41-SUM($E87:AK87)</f>
        <v>0</v>
      </c>
      <c r="AM87" s="114">
        <f>+SUM($E19:AM19)+SUM($E64:AM64)-AM41-SUM($E87:AL87)</f>
        <v>0</v>
      </c>
      <c r="AN87" s="114">
        <f>+SUM($E19:AN19)+SUM($E64:AN64)-AN41-SUM($E87:AM87)</f>
        <v>0</v>
      </c>
      <c r="AO87" s="114">
        <f>+SUM($E19:AO19)+SUM($E64:AO64)-AO41-SUM($E87:AN87)</f>
        <v>0</v>
      </c>
      <c r="AP87" s="114">
        <f>+SUM($E19:AP19)+SUM($E64:AP64)-AP41-SUM($E87:AO87)</f>
        <v>0</v>
      </c>
      <c r="AQ87" s="114">
        <f>+SUM($E19:AQ19)+SUM($E64:AQ64)-AQ41-SUM($E87:AP87)</f>
        <v>0</v>
      </c>
      <c r="AR87" s="114">
        <f>+SUM($E19:AR19)+SUM($E64:AR64)-AR41-SUM($E87:AQ87)</f>
        <v>0</v>
      </c>
      <c r="AS87" s="114">
        <f>+SUM($E19:AS19)+SUM($E64:AS64)-AS41-SUM($E87:AR87)</f>
        <v>0</v>
      </c>
      <c r="AT87" s="114">
        <f>+SUM($E19:AT19)+SUM($E64:AT64)-AT41-SUM($E87:AS87)</f>
        <v>0</v>
      </c>
      <c r="AU87" s="114">
        <f>+SUM($E19:AU19)+SUM($E64:AU64)-AU41-SUM($E87:AT87)</f>
        <v>0</v>
      </c>
      <c r="AV87" s="114">
        <f>+SUM($E19:AV19)+SUM($E64:AV64)-AV41-SUM($E87:AU87)</f>
        <v>0</v>
      </c>
      <c r="AW87" s="114">
        <f>+SUM($E19:AW19)+SUM($E64:AW64)-AW41-SUM($E87:AV87)</f>
        <v>0</v>
      </c>
      <c r="AX87" s="114">
        <f>+SUM($E19:AX19)+SUM($E64:AX64)-AX41-SUM($E87:AW87)</f>
        <v>0</v>
      </c>
      <c r="AY87" s="114">
        <f>+SUM($E19:AY19)+SUM($E64:AY64)-AY41-SUM($E87:AX87)</f>
        <v>0</v>
      </c>
      <c r="AZ87" s="114">
        <f>+SUM($E19:AZ19)+SUM($E64:AZ64)-AZ41-SUM($E87:AY87)</f>
        <v>0</v>
      </c>
      <c r="BB87" s="118">
        <f t="shared" si="56"/>
        <v>0</v>
      </c>
      <c r="BC87" s="118">
        <f t="shared" si="57"/>
        <v>0</v>
      </c>
      <c r="BD87" s="118">
        <f t="shared" si="58"/>
        <v>0</v>
      </c>
      <c r="BE87" s="118">
        <f t="shared" si="59"/>
        <v>0</v>
      </c>
    </row>
    <row r="88" spans="1:57" x14ac:dyDescent="0.25">
      <c r="A88" s="67" t="str">
        <f>+A65</f>
        <v xml:space="preserve">s </v>
      </c>
      <c r="B88" s="67" t="str">
        <f t="shared" si="55"/>
        <v>Utenze</v>
      </c>
      <c r="C88" s="114"/>
      <c r="D88" s="114"/>
      <c r="E88" s="114">
        <f t="shared" si="54"/>
        <v>0</v>
      </c>
      <c r="F88" s="114">
        <f>+SUM($E20:F20)+SUM($E65:F65)-F42-SUM($E88:E88)</f>
        <v>244</v>
      </c>
      <c r="G88" s="114">
        <f>+SUM($E20:G20)+SUM($E65:G65)-G42-SUM($E88:F88)</f>
        <v>244</v>
      </c>
      <c r="H88" s="114">
        <f>+SUM($E20:H20)+SUM($E65:H65)-H42-SUM($E88:G88)</f>
        <v>244</v>
      </c>
      <c r="I88" s="114">
        <f>+SUM($E20:I20)+SUM($E65:I65)-I42-SUM($E88:H88)</f>
        <v>244</v>
      </c>
      <c r="J88" s="114">
        <f>+SUM($E20:J20)+SUM($E65:J65)-J42-SUM($E88:I88)</f>
        <v>244</v>
      </c>
      <c r="K88" s="114">
        <f>+SUM($E20:K20)+SUM($E65:K65)-K42-SUM($E88:J88)</f>
        <v>244</v>
      </c>
      <c r="L88" s="114">
        <f>+SUM($E20:L20)+SUM($E65:L65)-L42-SUM($E88:K88)</f>
        <v>244</v>
      </c>
      <c r="M88" s="114">
        <f>+SUM($E20:M20)+SUM($E65:M65)-M42-SUM($E88:L88)</f>
        <v>244</v>
      </c>
      <c r="N88" s="114">
        <f>+SUM($E20:N20)+SUM($E65:N65)-N42-SUM($E88:M88)</f>
        <v>244</v>
      </c>
      <c r="O88" s="114">
        <f>+SUM($E20:O20)+SUM($E65:O65)-O42-SUM($E88:N88)</f>
        <v>244</v>
      </c>
      <c r="P88" s="114">
        <f>+SUM($E20:P20)+SUM($E65:P65)-P42-SUM($E88:O88)</f>
        <v>244</v>
      </c>
      <c r="Q88" s="114">
        <f>+SUM($E20:Q20)+SUM($E65:Q65)-Q42-SUM($E88:P88)</f>
        <v>244</v>
      </c>
      <c r="R88" s="114">
        <f>+SUM($E20:R20)+SUM($E65:R65)-R42-SUM($E88:Q88)</f>
        <v>244</v>
      </c>
      <c r="S88" s="114">
        <f>+SUM($E20:S20)+SUM($E65:S65)-S42-SUM($E88:R88)</f>
        <v>244</v>
      </c>
      <c r="T88" s="114">
        <f>+SUM($E20:T20)+SUM($E65:T65)-T42-SUM($E88:S88)</f>
        <v>244</v>
      </c>
      <c r="U88" s="114">
        <f>+SUM($E20:U20)+SUM($E65:U65)-U42-SUM($E88:T88)</f>
        <v>244</v>
      </c>
      <c r="V88" s="114">
        <f>+SUM($E20:V20)+SUM($E65:V65)-V42-SUM($E88:U88)</f>
        <v>244</v>
      </c>
      <c r="W88" s="114">
        <f>+SUM($E20:W20)+SUM($E65:W65)-W42-SUM($E88:V88)</f>
        <v>244</v>
      </c>
      <c r="X88" s="114">
        <f>+SUM($E20:X20)+SUM($E65:X65)-X42-SUM($E88:W88)</f>
        <v>244</v>
      </c>
      <c r="Y88" s="114">
        <f>+SUM($E20:Y20)+SUM($E65:Y65)-Y42-SUM($E88:X88)</f>
        <v>244</v>
      </c>
      <c r="Z88" s="114">
        <f>+SUM($E20:Z20)+SUM($E65:Z65)-Z42-SUM($E88:Y88)</f>
        <v>244</v>
      </c>
      <c r="AA88" s="114">
        <f>+SUM($E20:AA20)+SUM($E65:AA65)-AA42-SUM($E88:Z88)</f>
        <v>244</v>
      </c>
      <c r="AB88" s="114">
        <f>+SUM($E20:AB20)+SUM($E65:AB65)-AB42-SUM($E88:AA88)</f>
        <v>244</v>
      </c>
      <c r="AC88" s="114">
        <f>+SUM($E20:AC20)+SUM($E65:AC65)-AC42-SUM($E88:AB88)</f>
        <v>244</v>
      </c>
      <c r="AD88" s="114">
        <f>+SUM($E20:AD20)+SUM($E65:AD65)-AD42-SUM($E88:AC88)</f>
        <v>244</v>
      </c>
      <c r="AE88" s="114">
        <f>+SUM($E20:AE20)+SUM($E65:AE65)-AE42-SUM($E88:AD88)</f>
        <v>244</v>
      </c>
      <c r="AF88" s="114">
        <f>+SUM($E20:AF20)+SUM($E65:AF65)-AF42-SUM($E88:AE88)</f>
        <v>244</v>
      </c>
      <c r="AG88" s="114">
        <f>+SUM($E20:AG20)+SUM($E65:AG65)-AG42-SUM($E88:AF88)</f>
        <v>244</v>
      </c>
      <c r="AH88" s="114">
        <f>+SUM($E20:AH20)+SUM($E65:AH65)-AH42-SUM($E88:AG88)</f>
        <v>244</v>
      </c>
      <c r="AI88" s="114">
        <f>+SUM($E20:AI20)+SUM($E65:AI65)-AI42-SUM($E88:AH88)</f>
        <v>244</v>
      </c>
      <c r="AJ88" s="114">
        <f>+SUM($E20:AJ20)+SUM($E65:AJ65)-AJ42-SUM($E88:AI88)</f>
        <v>244</v>
      </c>
      <c r="AK88" s="114">
        <f>+SUM($E20:AK20)+SUM($E65:AK65)-AK42-SUM($E88:AJ88)</f>
        <v>244</v>
      </c>
      <c r="AL88" s="114">
        <f>+SUM($E20:AL20)+SUM($E65:AL65)-AL42-SUM($E88:AK88)</f>
        <v>244</v>
      </c>
      <c r="AM88" s="114">
        <f>+SUM($E20:AM20)+SUM($E65:AM65)-AM42-SUM($E88:AL88)</f>
        <v>244</v>
      </c>
      <c r="AN88" s="114">
        <f>+SUM($E20:AN20)+SUM($E65:AN65)-AN42-SUM($E88:AM88)</f>
        <v>244</v>
      </c>
      <c r="AO88" s="114">
        <f>+SUM($E20:AO20)+SUM($E65:AO65)-AO42-SUM($E88:AN88)</f>
        <v>244</v>
      </c>
      <c r="AP88" s="114">
        <f>+SUM($E20:AP20)+SUM($E65:AP65)-AP42-SUM($E88:AO88)</f>
        <v>244</v>
      </c>
      <c r="AQ88" s="114">
        <f>+SUM($E20:AQ20)+SUM($E65:AQ65)-AQ42-SUM($E88:AP88)</f>
        <v>244</v>
      </c>
      <c r="AR88" s="114">
        <f>+SUM($E20:AR20)+SUM($E65:AR65)-AR42-SUM($E88:AQ88)</f>
        <v>244</v>
      </c>
      <c r="AS88" s="114">
        <f>+SUM($E20:AS20)+SUM($E65:AS65)-AS42-SUM($E88:AR88)</f>
        <v>244</v>
      </c>
      <c r="AT88" s="114">
        <f>+SUM($E20:AT20)+SUM($E65:AT65)-AT42-SUM($E88:AS88)</f>
        <v>244</v>
      </c>
      <c r="AU88" s="114">
        <f>+SUM($E20:AU20)+SUM($E65:AU65)-AU42-SUM($E88:AT88)</f>
        <v>244</v>
      </c>
      <c r="AV88" s="114">
        <f>+SUM($E20:AV20)+SUM($E65:AV65)-AV42-SUM($E88:AU88)</f>
        <v>244</v>
      </c>
      <c r="AW88" s="114">
        <f>+SUM($E20:AW20)+SUM($E65:AW65)-AW42-SUM($E88:AV88)</f>
        <v>244</v>
      </c>
      <c r="AX88" s="114">
        <f>+SUM($E20:AX20)+SUM($E65:AX65)-AX42-SUM($E88:AW88)</f>
        <v>244</v>
      </c>
      <c r="AY88" s="114">
        <f>+SUM($E20:AY20)+SUM($E65:AY65)-AY42-SUM($E88:AX88)</f>
        <v>244</v>
      </c>
      <c r="AZ88" s="114">
        <f>+SUM($E20:AZ20)+SUM($E65:AZ65)-AZ42-SUM($E88:AY88)</f>
        <v>244</v>
      </c>
      <c r="BB88" s="118">
        <f t="shared" si="56"/>
        <v>2684</v>
      </c>
      <c r="BC88" s="118">
        <f t="shared" si="57"/>
        <v>2928</v>
      </c>
      <c r="BD88" s="118">
        <f t="shared" si="58"/>
        <v>2928</v>
      </c>
      <c r="BE88" s="118">
        <f t="shared" si="59"/>
        <v>2928</v>
      </c>
    </row>
    <row r="89" spans="1:57" x14ac:dyDescent="0.25">
      <c r="A89" s="67" t="str">
        <f>+A66</f>
        <v xml:space="preserve">t </v>
      </c>
      <c r="B89" s="67" t="str">
        <f t="shared" si="55"/>
        <v>Affitti e locazioni passive</v>
      </c>
      <c r="C89" s="114"/>
      <c r="D89" s="114"/>
      <c r="E89" s="114">
        <f t="shared" si="54"/>
        <v>0</v>
      </c>
      <c r="F89" s="114">
        <f>+SUM($E21:F21)+SUM($E66:F66)-F43-SUM($E89:E89)</f>
        <v>0</v>
      </c>
      <c r="G89" s="114">
        <f>+SUM($E21:G21)+SUM($E66:G66)-G43-SUM($E89:F89)</f>
        <v>0</v>
      </c>
      <c r="H89" s="114">
        <f>+SUM($E21:H21)+SUM($E66:H66)-H43-SUM($E89:G89)</f>
        <v>0</v>
      </c>
      <c r="I89" s="114">
        <f>+SUM($E21:I21)+SUM($E66:I66)-I43-SUM($E89:H89)</f>
        <v>0</v>
      </c>
      <c r="J89" s="114">
        <f>+SUM($E21:J21)+SUM($E66:J66)-J43-SUM($E89:I89)</f>
        <v>0</v>
      </c>
      <c r="K89" s="114">
        <f>+SUM($E21:K21)+SUM($E66:K66)-K43-SUM($E89:J89)</f>
        <v>0</v>
      </c>
      <c r="L89" s="114">
        <f>+SUM($E21:L21)+SUM($E66:L66)-L43-SUM($E89:K89)</f>
        <v>0</v>
      </c>
      <c r="M89" s="114">
        <f>+SUM($E21:M21)+SUM($E66:M66)-M43-SUM($E89:L89)</f>
        <v>0</v>
      </c>
      <c r="N89" s="114">
        <f>+SUM($E21:N21)+SUM($E66:N66)-N43-SUM($E89:M89)</f>
        <v>0</v>
      </c>
      <c r="O89" s="114">
        <f>+SUM($E21:O21)+SUM($E66:O66)-O43-SUM($E89:N89)</f>
        <v>0</v>
      </c>
      <c r="P89" s="114">
        <f>+SUM($E21:P21)+SUM($E66:P66)-P43-SUM($E89:O89)</f>
        <v>0</v>
      </c>
      <c r="Q89" s="114">
        <f>+SUM($E21:Q21)+SUM($E66:Q66)-Q43-SUM($E89:P89)</f>
        <v>0</v>
      </c>
      <c r="R89" s="114">
        <f>+SUM($E21:R21)+SUM($E66:R66)-R43-SUM($E89:Q89)</f>
        <v>0</v>
      </c>
      <c r="S89" s="114">
        <f>+SUM($E21:S21)+SUM($E66:S66)-S43-SUM($E89:R89)</f>
        <v>0</v>
      </c>
      <c r="T89" s="114">
        <f>+SUM($E21:T21)+SUM($E66:T66)-T43-SUM($E89:S89)</f>
        <v>0</v>
      </c>
      <c r="U89" s="114">
        <f>+SUM($E21:U21)+SUM($E66:U66)-U43-SUM($E89:T89)</f>
        <v>0</v>
      </c>
      <c r="V89" s="114">
        <f>+SUM($E21:V21)+SUM($E66:V66)-V43-SUM($E89:U89)</f>
        <v>0</v>
      </c>
      <c r="W89" s="114">
        <f>+SUM($E21:W21)+SUM($E66:W66)-W43-SUM($E89:V89)</f>
        <v>0</v>
      </c>
      <c r="X89" s="114">
        <f>+SUM($E21:X21)+SUM($E66:X66)-X43-SUM($E89:W89)</f>
        <v>0</v>
      </c>
      <c r="Y89" s="114">
        <f>+SUM($E21:Y21)+SUM($E66:Y66)-Y43-SUM($E89:X89)</f>
        <v>0</v>
      </c>
      <c r="Z89" s="114">
        <f>+SUM($E21:Z21)+SUM($E66:Z66)-Z43-SUM($E89:Y89)</f>
        <v>0</v>
      </c>
      <c r="AA89" s="114">
        <f>+SUM($E21:AA21)+SUM($E66:AA66)-AA43-SUM($E89:Z89)</f>
        <v>0</v>
      </c>
      <c r="AB89" s="114">
        <f>+SUM($E21:AB21)+SUM($E66:AB66)-AB43-SUM($E89:AA89)</f>
        <v>0</v>
      </c>
      <c r="AC89" s="114">
        <f>+SUM($E21:AC21)+SUM($E66:AC66)-AC43-SUM($E89:AB89)</f>
        <v>0</v>
      </c>
      <c r="AD89" s="114">
        <f>+SUM($E21:AD21)+SUM($E66:AD66)-AD43-SUM($E89:AC89)</f>
        <v>0</v>
      </c>
      <c r="AE89" s="114">
        <f>+SUM($E21:AE21)+SUM($E66:AE66)-AE43-SUM($E89:AD89)</f>
        <v>0</v>
      </c>
      <c r="AF89" s="114">
        <f>+SUM($E21:AF21)+SUM($E66:AF66)-AF43-SUM($E89:AE89)</f>
        <v>0</v>
      </c>
      <c r="AG89" s="114">
        <f>+SUM($E21:AG21)+SUM($E66:AG66)-AG43-SUM($E89:AF89)</f>
        <v>0</v>
      </c>
      <c r="AH89" s="114">
        <f>+SUM($E21:AH21)+SUM($E66:AH66)-AH43-SUM($E89:AG89)</f>
        <v>0</v>
      </c>
      <c r="AI89" s="114">
        <f>+SUM($E21:AI21)+SUM($E66:AI66)-AI43-SUM($E89:AH89)</f>
        <v>0</v>
      </c>
      <c r="AJ89" s="114">
        <f>+SUM($E21:AJ21)+SUM($E66:AJ66)-AJ43-SUM($E89:AI89)</f>
        <v>0</v>
      </c>
      <c r="AK89" s="114">
        <f>+SUM($E21:AK21)+SUM($E66:AK66)-AK43-SUM($E89:AJ89)</f>
        <v>0</v>
      </c>
      <c r="AL89" s="114">
        <f>+SUM($E21:AL21)+SUM($E66:AL66)-AL43-SUM($E89:AK89)</f>
        <v>0</v>
      </c>
      <c r="AM89" s="114">
        <f>+SUM($E21:AM21)+SUM($E66:AM66)-AM43-SUM($E89:AL89)</f>
        <v>0</v>
      </c>
      <c r="AN89" s="114">
        <f>+SUM($E21:AN21)+SUM($E66:AN66)-AN43-SUM($E89:AM89)</f>
        <v>0</v>
      </c>
      <c r="AO89" s="114">
        <f>+SUM($E21:AO21)+SUM($E66:AO66)-AO43-SUM($E89:AN89)</f>
        <v>0</v>
      </c>
      <c r="AP89" s="114">
        <f>+SUM($E21:AP21)+SUM($E66:AP66)-AP43-SUM($E89:AO89)</f>
        <v>0</v>
      </c>
      <c r="AQ89" s="114">
        <f>+SUM($E21:AQ21)+SUM($E66:AQ66)-AQ43-SUM($E89:AP89)</f>
        <v>0</v>
      </c>
      <c r="AR89" s="114">
        <f>+SUM($E21:AR21)+SUM($E66:AR66)-AR43-SUM($E89:AQ89)</f>
        <v>0</v>
      </c>
      <c r="AS89" s="114">
        <f>+SUM($E21:AS21)+SUM($E66:AS66)-AS43-SUM($E89:AR89)</f>
        <v>0</v>
      </c>
      <c r="AT89" s="114">
        <f>+SUM($E21:AT21)+SUM($E66:AT66)-AT43-SUM($E89:AS89)</f>
        <v>0</v>
      </c>
      <c r="AU89" s="114">
        <f>+SUM($E21:AU21)+SUM($E66:AU66)-AU43-SUM($E89:AT89)</f>
        <v>0</v>
      </c>
      <c r="AV89" s="114">
        <f>+SUM($E21:AV21)+SUM($E66:AV66)-AV43-SUM($E89:AU89)</f>
        <v>0</v>
      </c>
      <c r="AW89" s="114">
        <f>+SUM($E21:AW21)+SUM($E66:AW66)-AW43-SUM($E89:AV89)</f>
        <v>0</v>
      </c>
      <c r="AX89" s="114">
        <f>+SUM($E21:AX21)+SUM($E66:AX66)-AX43-SUM($E89:AW89)</f>
        <v>0</v>
      </c>
      <c r="AY89" s="114">
        <f>+SUM($E21:AY21)+SUM($E66:AY66)-AY43-SUM($E89:AX89)</f>
        <v>0</v>
      </c>
      <c r="AZ89" s="114">
        <f>+SUM($E21:AZ21)+SUM($E66:AZ66)-AZ43-SUM($E89:AY89)</f>
        <v>0</v>
      </c>
      <c r="BB89" s="118">
        <f t="shared" si="56"/>
        <v>0</v>
      </c>
      <c r="BC89" s="118">
        <f t="shared" si="57"/>
        <v>0</v>
      </c>
      <c r="BD89" s="118">
        <f t="shared" si="58"/>
        <v>0</v>
      </c>
      <c r="BE89" s="118">
        <f t="shared" si="59"/>
        <v>0</v>
      </c>
    </row>
    <row r="90" spans="1:57" x14ac:dyDescent="0.25">
      <c r="A90" s="67" t="str">
        <f>+A67</f>
        <v>u</v>
      </c>
      <c r="B90" s="67" t="str">
        <f t="shared" si="55"/>
        <v>Spese amministrative</v>
      </c>
      <c r="C90" s="114"/>
      <c r="D90" s="114"/>
      <c r="E90" s="114">
        <f t="shared" si="54"/>
        <v>0</v>
      </c>
      <c r="F90" s="114">
        <f>+SUM($E22:F22)+SUM($E67:F67)-F44-SUM($E90:E90)</f>
        <v>122</v>
      </c>
      <c r="G90" s="114">
        <f>+SUM($E22:G22)+SUM($E67:G67)-G44-SUM($E90:F90)</f>
        <v>122</v>
      </c>
      <c r="H90" s="114">
        <f>+SUM($E22:H22)+SUM($E67:H67)-H44-SUM($E90:G90)</f>
        <v>122</v>
      </c>
      <c r="I90" s="114">
        <f>+SUM($E22:I22)+SUM($E67:I67)-I44-SUM($E90:H90)</f>
        <v>122</v>
      </c>
      <c r="J90" s="114">
        <f>+SUM($E22:J22)+SUM($E67:J67)-J44-SUM($E90:I90)</f>
        <v>122</v>
      </c>
      <c r="K90" s="114">
        <f>+SUM($E22:K22)+SUM($E67:K67)-K44-SUM($E90:J90)</f>
        <v>122</v>
      </c>
      <c r="L90" s="114">
        <f>+SUM($E22:L22)+SUM($E67:L67)-L44-SUM($E90:K90)</f>
        <v>122</v>
      </c>
      <c r="M90" s="114">
        <f>+SUM($E22:M22)+SUM($E67:M67)-M44-SUM($E90:L90)</f>
        <v>122</v>
      </c>
      <c r="N90" s="114">
        <f>+SUM($E22:N22)+SUM($E67:N67)-N44-SUM($E90:M90)</f>
        <v>122</v>
      </c>
      <c r="O90" s="114">
        <f>+SUM($E22:O22)+SUM($E67:O67)-O44-SUM($E90:N90)</f>
        <v>122</v>
      </c>
      <c r="P90" s="114">
        <f>+SUM($E22:P22)+SUM($E67:P67)-P44-SUM($E90:O90)</f>
        <v>122</v>
      </c>
      <c r="Q90" s="114">
        <f>+SUM($E22:Q22)+SUM($E67:Q67)-Q44-SUM($E90:P90)</f>
        <v>122</v>
      </c>
      <c r="R90" s="114">
        <f>+SUM($E22:R22)+SUM($E67:R67)-R44-SUM($E90:Q90)</f>
        <v>122</v>
      </c>
      <c r="S90" s="114">
        <f>+SUM($E22:S22)+SUM($E67:S67)-S44-SUM($E90:R90)</f>
        <v>122</v>
      </c>
      <c r="T90" s="114">
        <f>+SUM($E22:T22)+SUM($E67:T67)-T44-SUM($E90:S90)</f>
        <v>122</v>
      </c>
      <c r="U90" s="114">
        <f>+SUM($E22:U22)+SUM($E67:U67)-U44-SUM($E90:T90)</f>
        <v>122</v>
      </c>
      <c r="V90" s="114">
        <f>+SUM($E22:V22)+SUM($E67:V67)-V44-SUM($E90:U90)</f>
        <v>122</v>
      </c>
      <c r="W90" s="114">
        <f>+SUM($E22:W22)+SUM($E67:W67)-W44-SUM($E90:V90)</f>
        <v>122</v>
      </c>
      <c r="X90" s="114">
        <f>+SUM($E22:X22)+SUM($E67:X67)-X44-SUM($E90:W90)</f>
        <v>122</v>
      </c>
      <c r="Y90" s="114">
        <f>+SUM($E22:Y22)+SUM($E67:Y67)-Y44-SUM($E90:X90)</f>
        <v>122</v>
      </c>
      <c r="Z90" s="114">
        <f>+SUM($E22:Z22)+SUM($E67:Z67)-Z44-SUM($E90:Y90)</f>
        <v>122</v>
      </c>
      <c r="AA90" s="114">
        <f>+SUM($E22:AA22)+SUM($E67:AA67)-AA44-SUM($E90:Z90)</f>
        <v>122</v>
      </c>
      <c r="AB90" s="114">
        <f>+SUM($E22:AB22)+SUM($E67:AB67)-AB44-SUM($E90:AA90)</f>
        <v>122</v>
      </c>
      <c r="AC90" s="114">
        <f>+SUM($E22:AC22)+SUM($E67:AC67)-AC44-SUM($E90:AB90)</f>
        <v>122</v>
      </c>
      <c r="AD90" s="114">
        <f>+SUM($E22:AD22)+SUM($E67:AD67)-AD44-SUM($E90:AC90)</f>
        <v>122</v>
      </c>
      <c r="AE90" s="114">
        <f>+SUM($E22:AE22)+SUM($E67:AE67)-AE44-SUM($E90:AD90)</f>
        <v>122</v>
      </c>
      <c r="AF90" s="114">
        <f>+SUM($E22:AF22)+SUM($E67:AF67)-AF44-SUM($E90:AE90)</f>
        <v>122</v>
      </c>
      <c r="AG90" s="114">
        <f>+SUM($E22:AG22)+SUM($E67:AG67)-AG44-SUM($E90:AF90)</f>
        <v>122</v>
      </c>
      <c r="AH90" s="114">
        <f>+SUM($E22:AH22)+SUM($E67:AH67)-AH44-SUM($E90:AG90)</f>
        <v>122</v>
      </c>
      <c r="AI90" s="114">
        <f>+SUM($E22:AI22)+SUM($E67:AI67)-AI44-SUM($E90:AH90)</f>
        <v>122</v>
      </c>
      <c r="AJ90" s="114">
        <f>+SUM($E22:AJ22)+SUM($E67:AJ67)-AJ44-SUM($E90:AI90)</f>
        <v>122</v>
      </c>
      <c r="AK90" s="114">
        <f>+SUM($E22:AK22)+SUM($E67:AK67)-AK44-SUM($E90:AJ90)</f>
        <v>122</v>
      </c>
      <c r="AL90" s="114">
        <f>+SUM($E22:AL22)+SUM($E67:AL67)-AL44-SUM($E90:AK90)</f>
        <v>122</v>
      </c>
      <c r="AM90" s="114">
        <f>+SUM($E22:AM22)+SUM($E67:AM67)-AM44-SUM($E90:AL90)</f>
        <v>122</v>
      </c>
      <c r="AN90" s="114">
        <f>+SUM($E22:AN22)+SUM($E67:AN67)-AN44-SUM($E90:AM90)</f>
        <v>122</v>
      </c>
      <c r="AO90" s="114">
        <f>+SUM($E22:AO22)+SUM($E67:AO67)-AO44-SUM($E90:AN90)</f>
        <v>122</v>
      </c>
      <c r="AP90" s="114">
        <f>+SUM($E22:AP22)+SUM($E67:AP67)-AP44-SUM($E90:AO90)</f>
        <v>122</v>
      </c>
      <c r="AQ90" s="114">
        <f>+SUM($E22:AQ22)+SUM($E67:AQ67)-AQ44-SUM($E90:AP90)</f>
        <v>122</v>
      </c>
      <c r="AR90" s="114">
        <f>+SUM($E22:AR22)+SUM($E67:AR67)-AR44-SUM($E90:AQ90)</f>
        <v>122</v>
      </c>
      <c r="AS90" s="114">
        <f>+SUM($E22:AS22)+SUM($E67:AS67)-AS44-SUM($E90:AR90)</f>
        <v>122</v>
      </c>
      <c r="AT90" s="114">
        <f>+SUM($E22:AT22)+SUM($E67:AT67)-AT44-SUM($E90:AS90)</f>
        <v>122</v>
      </c>
      <c r="AU90" s="114">
        <f>+SUM($E22:AU22)+SUM($E67:AU67)-AU44-SUM($E90:AT90)</f>
        <v>122</v>
      </c>
      <c r="AV90" s="114">
        <f>+SUM($E22:AV22)+SUM($E67:AV67)-AV44-SUM($E90:AU90)</f>
        <v>122</v>
      </c>
      <c r="AW90" s="114">
        <f>+SUM($E22:AW22)+SUM($E67:AW67)-AW44-SUM($E90:AV90)</f>
        <v>122</v>
      </c>
      <c r="AX90" s="114">
        <f>+SUM($E22:AX22)+SUM($E67:AX67)-AX44-SUM($E90:AW90)</f>
        <v>122</v>
      </c>
      <c r="AY90" s="114">
        <f>+SUM($E22:AY22)+SUM($E67:AY67)-AY44-SUM($E90:AX90)</f>
        <v>122</v>
      </c>
      <c r="AZ90" s="114">
        <f>+SUM($E22:AZ22)+SUM($E67:AZ67)-AZ44-SUM($E90:AY90)</f>
        <v>122</v>
      </c>
      <c r="BB90" s="118">
        <f t="shared" si="56"/>
        <v>1342</v>
      </c>
      <c r="BC90" s="118">
        <f t="shared" si="57"/>
        <v>1464</v>
      </c>
      <c r="BD90" s="118">
        <f t="shared" si="58"/>
        <v>1464</v>
      </c>
      <c r="BE90" s="118">
        <f t="shared" si="59"/>
        <v>1464</v>
      </c>
    </row>
    <row r="91" spans="1:57" ht="15.75" thickBot="1" x14ac:dyDescent="0.3">
      <c r="A91" s="67" t="str">
        <f>+A68</f>
        <v>v</v>
      </c>
      <c r="B91" s="67" t="str">
        <f t="shared" si="55"/>
        <v>Premi assicurativi</v>
      </c>
      <c r="C91" s="114"/>
      <c r="D91" s="114"/>
      <c r="E91" s="114">
        <f t="shared" si="54"/>
        <v>0</v>
      </c>
      <c r="F91" s="114">
        <f>+SUM($E23:F23)+SUM($E68:F68)-F45-SUM($E91:E91)</f>
        <v>122</v>
      </c>
      <c r="G91" s="114">
        <f>+SUM($E23:G23)+SUM($E68:G68)-G45-SUM($E91:F91)</f>
        <v>122</v>
      </c>
      <c r="H91" s="114">
        <f>+SUM($E23:H23)+SUM($E68:H68)-H45-SUM($E91:G91)</f>
        <v>122</v>
      </c>
      <c r="I91" s="114">
        <f>+SUM($E23:I23)+SUM($E68:I68)-I45-SUM($E91:H91)</f>
        <v>122</v>
      </c>
      <c r="J91" s="114">
        <f>+SUM($E23:J23)+SUM($E68:J68)-J45-SUM($E91:I91)</f>
        <v>122</v>
      </c>
      <c r="K91" s="114">
        <f>+SUM($E23:K23)+SUM($E68:K68)-K45-SUM($E91:J91)</f>
        <v>122</v>
      </c>
      <c r="L91" s="114">
        <f>+SUM($E23:L23)+SUM($E68:L68)-L45-SUM($E91:K91)</f>
        <v>122</v>
      </c>
      <c r="M91" s="114">
        <f>+SUM($E23:M23)+SUM($E68:M68)-M45-SUM($E91:L91)</f>
        <v>122</v>
      </c>
      <c r="N91" s="114">
        <f>+SUM($E23:N23)+SUM($E68:N68)-N45-SUM($E91:M91)</f>
        <v>122</v>
      </c>
      <c r="O91" s="114">
        <f>+SUM($E23:O23)+SUM($E68:O68)-O45-SUM($E91:N91)</f>
        <v>122</v>
      </c>
      <c r="P91" s="114">
        <f>+SUM($E23:P23)+SUM($E68:P68)-P45-SUM($E91:O91)</f>
        <v>122</v>
      </c>
      <c r="Q91" s="114">
        <f>+SUM($E23:Q23)+SUM($E68:Q68)-Q45-SUM($E91:P91)</f>
        <v>122</v>
      </c>
      <c r="R91" s="114">
        <f>+SUM($E23:R23)+SUM($E68:R68)-R45-SUM($E91:Q91)</f>
        <v>122</v>
      </c>
      <c r="S91" s="114">
        <f>+SUM($E23:S23)+SUM($E68:S68)-S45-SUM($E91:R91)</f>
        <v>122</v>
      </c>
      <c r="T91" s="114">
        <f>+SUM($E23:T23)+SUM($E68:T68)-T45-SUM($E91:S91)</f>
        <v>122</v>
      </c>
      <c r="U91" s="114">
        <f>+SUM($E23:U23)+SUM($E68:U68)-U45-SUM($E91:T91)</f>
        <v>122</v>
      </c>
      <c r="V91" s="114">
        <f>+SUM($E23:V23)+SUM($E68:V68)-V45-SUM($E91:U91)</f>
        <v>122</v>
      </c>
      <c r="W91" s="114">
        <f>+SUM($E23:W23)+SUM($E68:W68)-W45-SUM($E91:V91)</f>
        <v>122</v>
      </c>
      <c r="X91" s="114">
        <f>+SUM($E23:X23)+SUM($E68:X68)-X45-SUM($E91:W91)</f>
        <v>122</v>
      </c>
      <c r="Y91" s="114">
        <f>+SUM($E23:Y23)+SUM($E68:Y68)-Y45-SUM($E91:X91)</f>
        <v>122</v>
      </c>
      <c r="Z91" s="114">
        <f>+SUM($E23:Z23)+SUM($E68:Z68)-Z45-SUM($E91:Y91)</f>
        <v>122</v>
      </c>
      <c r="AA91" s="114">
        <f>+SUM($E23:AA23)+SUM($E68:AA68)-AA45-SUM($E91:Z91)</f>
        <v>122</v>
      </c>
      <c r="AB91" s="114">
        <f>+SUM($E23:AB23)+SUM($E68:AB68)-AB45-SUM($E91:AA91)</f>
        <v>122</v>
      </c>
      <c r="AC91" s="114">
        <f>+SUM($E23:AC23)+SUM($E68:AC68)-AC45-SUM($E91:AB91)</f>
        <v>122</v>
      </c>
      <c r="AD91" s="114">
        <f>+SUM($E23:AD23)+SUM($E68:AD68)-AD45-SUM($E91:AC91)</f>
        <v>122</v>
      </c>
      <c r="AE91" s="114">
        <f>+SUM($E23:AE23)+SUM($E68:AE68)-AE45-SUM($E91:AD91)</f>
        <v>122</v>
      </c>
      <c r="AF91" s="114">
        <f>+SUM($E23:AF23)+SUM($E68:AF68)-AF45-SUM($E91:AE91)</f>
        <v>122</v>
      </c>
      <c r="AG91" s="114">
        <f>+SUM($E23:AG23)+SUM($E68:AG68)-AG45-SUM($E91:AF91)</f>
        <v>122</v>
      </c>
      <c r="AH91" s="114">
        <f>+SUM($E23:AH23)+SUM($E68:AH68)-AH45-SUM($E91:AG91)</f>
        <v>122</v>
      </c>
      <c r="AI91" s="114">
        <f>+SUM($E23:AI23)+SUM($E68:AI68)-AI45-SUM($E91:AH91)</f>
        <v>122</v>
      </c>
      <c r="AJ91" s="114">
        <f>+SUM($E23:AJ23)+SUM($E68:AJ68)-AJ45-SUM($E91:AI91)</f>
        <v>122</v>
      </c>
      <c r="AK91" s="114">
        <f>+SUM($E23:AK23)+SUM($E68:AK68)-AK45-SUM($E91:AJ91)</f>
        <v>122</v>
      </c>
      <c r="AL91" s="114">
        <f>+SUM($E23:AL23)+SUM($E68:AL68)-AL45-SUM($E91:AK91)</f>
        <v>122</v>
      </c>
      <c r="AM91" s="114">
        <f>+SUM($E23:AM23)+SUM($E68:AM68)-AM45-SUM($E91:AL91)</f>
        <v>122</v>
      </c>
      <c r="AN91" s="114">
        <f>+SUM($E23:AN23)+SUM($E68:AN68)-AN45-SUM($E91:AM91)</f>
        <v>122</v>
      </c>
      <c r="AO91" s="114">
        <f>+SUM($E23:AO23)+SUM($E68:AO68)-AO45-SUM($E91:AN91)</f>
        <v>122</v>
      </c>
      <c r="AP91" s="114">
        <f>+SUM($E23:AP23)+SUM($E68:AP68)-AP45-SUM($E91:AO91)</f>
        <v>122</v>
      </c>
      <c r="AQ91" s="114">
        <f>+SUM($E23:AQ23)+SUM($E68:AQ68)-AQ45-SUM($E91:AP91)</f>
        <v>122</v>
      </c>
      <c r="AR91" s="114">
        <f>+SUM($E23:AR23)+SUM($E68:AR68)-AR45-SUM($E91:AQ91)</f>
        <v>122</v>
      </c>
      <c r="AS91" s="114">
        <f>+SUM($E23:AS23)+SUM($E68:AS68)-AS45-SUM($E91:AR91)</f>
        <v>122</v>
      </c>
      <c r="AT91" s="114">
        <f>+SUM($E23:AT23)+SUM($E68:AT68)-AT45-SUM($E91:AS91)</f>
        <v>122</v>
      </c>
      <c r="AU91" s="114">
        <f>+SUM($E23:AU23)+SUM($E68:AU68)-AU45-SUM($E91:AT91)</f>
        <v>122</v>
      </c>
      <c r="AV91" s="114">
        <f>+SUM($E23:AV23)+SUM($E68:AV68)-AV45-SUM($E91:AU91)</f>
        <v>122</v>
      </c>
      <c r="AW91" s="114">
        <f>+SUM($E23:AW23)+SUM($E68:AW68)-AW45-SUM($E91:AV91)</f>
        <v>122</v>
      </c>
      <c r="AX91" s="114">
        <f>+SUM($E23:AX23)+SUM($E68:AX68)-AX45-SUM($E91:AW91)</f>
        <v>122</v>
      </c>
      <c r="AY91" s="114">
        <f>+SUM($E23:AY23)+SUM($E68:AY68)-AY45-SUM($E91:AX91)</f>
        <v>122</v>
      </c>
      <c r="AZ91" s="114">
        <f>+SUM($E23:AZ23)+SUM($E68:AZ68)-AZ45-SUM($E91:AY91)</f>
        <v>122</v>
      </c>
      <c r="BB91" s="118">
        <f t="shared" si="56"/>
        <v>1342</v>
      </c>
      <c r="BC91" s="118">
        <f t="shared" si="57"/>
        <v>1464</v>
      </c>
      <c r="BD91" s="118">
        <f t="shared" si="58"/>
        <v>1464</v>
      </c>
      <c r="BE91" s="118">
        <f t="shared" si="59"/>
        <v>1464</v>
      </c>
    </row>
    <row r="92" spans="1:57" ht="15.75" x14ac:dyDescent="0.3">
      <c r="A92" s="119" t="s">
        <v>128</v>
      </c>
      <c r="B92" s="119"/>
      <c r="C92" s="120"/>
      <c r="D92" s="120"/>
      <c r="E92" s="121">
        <f t="shared" ref="E92:AN92" si="60">SUM(E73:E91)</f>
        <v>0</v>
      </c>
      <c r="F92" s="121">
        <f t="shared" si="60"/>
        <v>3904</v>
      </c>
      <c r="G92" s="121">
        <f t="shared" si="60"/>
        <v>3904</v>
      </c>
      <c r="H92" s="121">
        <f t="shared" si="60"/>
        <v>3904</v>
      </c>
      <c r="I92" s="121">
        <f t="shared" si="60"/>
        <v>3904</v>
      </c>
      <c r="J92" s="121">
        <f t="shared" si="60"/>
        <v>3904</v>
      </c>
      <c r="K92" s="121">
        <f t="shared" si="60"/>
        <v>3904</v>
      </c>
      <c r="L92" s="121">
        <f t="shared" si="60"/>
        <v>3904</v>
      </c>
      <c r="M92" s="121">
        <f t="shared" si="60"/>
        <v>3904</v>
      </c>
      <c r="N92" s="121">
        <f t="shared" si="60"/>
        <v>3904</v>
      </c>
      <c r="O92" s="121">
        <f t="shared" si="60"/>
        <v>3904</v>
      </c>
      <c r="P92" s="121">
        <f t="shared" si="60"/>
        <v>3904</v>
      </c>
      <c r="Q92" s="121">
        <f t="shared" si="60"/>
        <v>3904</v>
      </c>
      <c r="R92" s="121">
        <f t="shared" si="60"/>
        <v>3904</v>
      </c>
      <c r="S92" s="121">
        <f t="shared" si="60"/>
        <v>3904</v>
      </c>
      <c r="T92" s="121">
        <f t="shared" si="60"/>
        <v>3904</v>
      </c>
      <c r="U92" s="121">
        <f t="shared" si="60"/>
        <v>3904</v>
      </c>
      <c r="V92" s="121">
        <f t="shared" si="60"/>
        <v>3904</v>
      </c>
      <c r="W92" s="121">
        <f t="shared" si="60"/>
        <v>3904</v>
      </c>
      <c r="X92" s="121">
        <f t="shared" si="60"/>
        <v>3904</v>
      </c>
      <c r="Y92" s="121">
        <f t="shared" si="60"/>
        <v>3904</v>
      </c>
      <c r="Z92" s="121">
        <f t="shared" si="60"/>
        <v>3904</v>
      </c>
      <c r="AA92" s="121">
        <f t="shared" si="60"/>
        <v>3904</v>
      </c>
      <c r="AB92" s="121">
        <f t="shared" si="60"/>
        <v>3904</v>
      </c>
      <c r="AC92" s="121">
        <f t="shared" si="60"/>
        <v>3904</v>
      </c>
      <c r="AD92" s="121">
        <f t="shared" si="60"/>
        <v>3904</v>
      </c>
      <c r="AE92" s="121">
        <f t="shared" si="60"/>
        <v>3904</v>
      </c>
      <c r="AF92" s="121">
        <f t="shared" si="60"/>
        <v>3904</v>
      </c>
      <c r="AG92" s="121">
        <f t="shared" si="60"/>
        <v>3904</v>
      </c>
      <c r="AH92" s="121">
        <f t="shared" si="60"/>
        <v>3904</v>
      </c>
      <c r="AI92" s="121">
        <f t="shared" si="60"/>
        <v>3904</v>
      </c>
      <c r="AJ92" s="121">
        <f t="shared" si="60"/>
        <v>3904</v>
      </c>
      <c r="AK92" s="121">
        <f t="shared" si="60"/>
        <v>3904</v>
      </c>
      <c r="AL92" s="121">
        <f t="shared" si="60"/>
        <v>3904</v>
      </c>
      <c r="AM92" s="121">
        <f t="shared" si="60"/>
        <v>3904</v>
      </c>
      <c r="AN92" s="121">
        <f t="shared" si="60"/>
        <v>3904</v>
      </c>
      <c r="AO92" s="121">
        <f t="shared" ref="AO92:AT92" si="61">SUM(AO73:AO91)</f>
        <v>3904</v>
      </c>
      <c r="AP92" s="121">
        <f t="shared" si="61"/>
        <v>3904</v>
      </c>
      <c r="AQ92" s="121">
        <f t="shared" si="61"/>
        <v>3904</v>
      </c>
      <c r="AR92" s="121">
        <f t="shared" si="61"/>
        <v>3904</v>
      </c>
      <c r="AS92" s="121">
        <f t="shared" si="61"/>
        <v>3904</v>
      </c>
      <c r="AT92" s="121">
        <f t="shared" si="61"/>
        <v>3904</v>
      </c>
      <c r="AU92" s="121">
        <f t="shared" ref="AU92:AZ92" si="62">SUM(AU73:AU91)</f>
        <v>3904</v>
      </c>
      <c r="AV92" s="121">
        <f t="shared" si="62"/>
        <v>3904</v>
      </c>
      <c r="AW92" s="121">
        <f t="shared" si="62"/>
        <v>3904</v>
      </c>
      <c r="AX92" s="121">
        <f t="shared" si="62"/>
        <v>3904</v>
      </c>
      <c r="AY92" s="121">
        <f t="shared" si="62"/>
        <v>3904</v>
      </c>
      <c r="AZ92" s="121">
        <f t="shared" si="62"/>
        <v>3904</v>
      </c>
      <c r="BB92" s="114">
        <f>SUM(BB73:BB91)</f>
        <v>42944</v>
      </c>
      <c r="BC92" s="114">
        <f>SUM(BC73:BC91)</f>
        <v>46848</v>
      </c>
      <c r="BD92" s="114">
        <f>SUM(BD73:BD91)</f>
        <v>46848</v>
      </c>
      <c r="BE92" s="114">
        <f>SUM(BE73:BE91)</f>
        <v>46848</v>
      </c>
    </row>
    <row r="96" spans="1:57" x14ac:dyDescent="0.25">
      <c r="A96" s="237">
        <v>0</v>
      </c>
    </row>
    <row r="97" spans="1:1" x14ac:dyDescent="0.25">
      <c r="A97" s="237">
        <v>30</v>
      </c>
    </row>
    <row r="98" spans="1:1" x14ac:dyDescent="0.25">
      <c r="A98" s="237">
        <v>60</v>
      </c>
    </row>
    <row r="99" spans="1:1" x14ac:dyDescent="0.25">
      <c r="A99" s="237">
        <v>90</v>
      </c>
    </row>
    <row r="100" spans="1:1" x14ac:dyDescent="0.25">
      <c r="A100" s="237">
        <v>120</v>
      </c>
    </row>
  </sheetData>
  <phoneticPr fontId="25" type="noConversion"/>
  <dataValidations count="1">
    <dataValidation type="list" allowBlank="1" showInputMessage="1" showErrorMessage="1" sqref="D5:D23">
      <formula1>$A$96:$A$100</formula1>
    </dataValidation>
  </dataValidations>
  <hyperlinks>
    <hyperlink ref="A1" location="VIEW!A1" display="VIEW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3" tint="0.59999389629810485"/>
  </sheetPr>
  <dimension ref="A1:FT127"/>
  <sheetViews>
    <sheetView showGridLines="0" workbookViewId="0"/>
  </sheetViews>
  <sheetFormatPr defaultRowHeight="15" x14ac:dyDescent="0.25"/>
  <cols>
    <col min="1" max="1" width="22" bestFit="1" customWidth="1"/>
    <col min="2" max="2" width="32.28515625" customWidth="1"/>
    <col min="3" max="3" width="13.7109375" bestFit="1" customWidth="1"/>
    <col min="4" max="4" width="13.7109375" customWidth="1"/>
    <col min="8" max="8" width="10.140625" bestFit="1" customWidth="1"/>
    <col min="16" max="17" width="10.140625" bestFit="1" customWidth="1"/>
  </cols>
  <sheetData>
    <row r="1" spans="1:176" x14ac:dyDescent="0.25">
      <c r="A1" s="33" t="s">
        <v>115</v>
      </c>
      <c r="B1" s="69" t="s">
        <v>183</v>
      </c>
      <c r="E1" s="6"/>
      <c r="F1" s="6"/>
    </row>
    <row r="2" spans="1:176" ht="29.25" thickBot="1" x14ac:dyDescent="0.3">
      <c r="A2" s="92" t="s">
        <v>279</v>
      </c>
      <c r="B2" s="93" t="s">
        <v>268</v>
      </c>
      <c r="C2" s="94" t="s">
        <v>607</v>
      </c>
      <c r="D2" s="94" t="s">
        <v>608</v>
      </c>
      <c r="E2" s="94" t="s">
        <v>283</v>
      </c>
      <c r="F2" s="94" t="s">
        <v>631</v>
      </c>
      <c r="G2" s="94" t="s">
        <v>277</v>
      </c>
      <c r="H2" s="22">
        <f>+SPm!B2</f>
        <v>42736</v>
      </c>
      <c r="I2" s="22">
        <f>+SPm!C2</f>
        <v>42767</v>
      </c>
      <c r="J2" s="22">
        <f>+SPm!D2</f>
        <v>42797</v>
      </c>
      <c r="K2" s="22">
        <f>+SPm!E2</f>
        <v>42828</v>
      </c>
      <c r="L2" s="22">
        <f>+SPm!F2</f>
        <v>42858</v>
      </c>
      <c r="M2" s="22">
        <f>+SPm!G2</f>
        <v>42889</v>
      </c>
      <c r="N2" s="22">
        <f>+SPm!H2</f>
        <v>42919</v>
      </c>
      <c r="O2" s="22">
        <f>+SPm!I2</f>
        <v>42950</v>
      </c>
      <c r="P2" s="22">
        <f>+SPm!J2</f>
        <v>42980</v>
      </c>
      <c r="Q2" s="22">
        <f>+SPm!K2</f>
        <v>43011</v>
      </c>
      <c r="R2" s="22">
        <f>+SPm!L2</f>
        <v>43041</v>
      </c>
      <c r="S2" s="22">
        <f>+SPm!M2</f>
        <v>43072</v>
      </c>
      <c r="T2" s="22">
        <f>+SPm!N2</f>
        <v>43102</v>
      </c>
      <c r="U2" s="22">
        <f>+SPm!O2</f>
        <v>43133</v>
      </c>
      <c r="V2" s="22">
        <f>+SPm!P2</f>
        <v>43163</v>
      </c>
      <c r="W2" s="22">
        <f>+SPm!Q2</f>
        <v>43194</v>
      </c>
      <c r="X2" s="22">
        <f>+SPm!R2</f>
        <v>43224</v>
      </c>
      <c r="Y2" s="22">
        <f>+SPm!S2</f>
        <v>43255</v>
      </c>
      <c r="Z2" s="22">
        <f>+SPm!T2</f>
        <v>43285</v>
      </c>
      <c r="AA2" s="22">
        <f>+SPm!U2</f>
        <v>43316</v>
      </c>
      <c r="AB2" s="22">
        <f>+SPm!V2</f>
        <v>43346</v>
      </c>
      <c r="AC2" s="22">
        <f>+SPm!W2</f>
        <v>43377</v>
      </c>
      <c r="AD2" s="22">
        <f>+SPm!X2</f>
        <v>43407</v>
      </c>
      <c r="AE2" s="22">
        <f>+SPm!Y2</f>
        <v>43438</v>
      </c>
      <c r="AF2" s="22">
        <f>+SPm!Z2</f>
        <v>43468</v>
      </c>
      <c r="AG2" s="22">
        <f>+SPm!AA2</f>
        <v>43499</v>
      </c>
      <c r="AH2" s="22">
        <f>+SPm!AB2</f>
        <v>43529</v>
      </c>
      <c r="AI2" s="22">
        <f>+SPm!AC2</f>
        <v>43560</v>
      </c>
      <c r="AJ2" s="22">
        <f>+SPm!AD2</f>
        <v>43590</v>
      </c>
      <c r="AK2" s="22">
        <f>+SPm!AE2</f>
        <v>43621</v>
      </c>
      <c r="AL2" s="22">
        <f>+SPm!AF2</f>
        <v>43651</v>
      </c>
      <c r="AM2" s="22">
        <f>+SPm!AG2</f>
        <v>43682</v>
      </c>
      <c r="AN2" s="22">
        <f>+SPm!AH2</f>
        <v>43712</v>
      </c>
      <c r="AO2" s="22">
        <f>+SPm!AI2</f>
        <v>43743</v>
      </c>
      <c r="AP2" s="22">
        <f>+SPm!AJ2</f>
        <v>43773</v>
      </c>
      <c r="AQ2" s="22">
        <f>+SPm!AK2</f>
        <v>43804</v>
      </c>
      <c r="AR2" s="22">
        <f>+SPm!AL2</f>
        <v>43834</v>
      </c>
      <c r="AS2" s="22">
        <f>+SPm!AM2</f>
        <v>43865</v>
      </c>
      <c r="AT2" s="22">
        <f>+SPm!AN2</f>
        <v>43895</v>
      </c>
      <c r="AU2" s="22">
        <f>+SPm!AO2</f>
        <v>43926</v>
      </c>
      <c r="AV2" s="22">
        <f>+SPm!AP2</f>
        <v>43956</v>
      </c>
      <c r="AW2" s="22">
        <f>+SPm!AQ2</f>
        <v>43987</v>
      </c>
      <c r="AX2" s="22">
        <f>+SPm!AR2</f>
        <v>44017</v>
      </c>
      <c r="AY2" s="22">
        <f>+SPm!AS2</f>
        <v>44048</v>
      </c>
      <c r="AZ2" s="22">
        <f>+SPm!AT2</f>
        <v>44078</v>
      </c>
      <c r="BA2" s="22">
        <f>+SPm!AU2</f>
        <v>44109</v>
      </c>
      <c r="BB2" s="22">
        <f>+SPm!AV2</f>
        <v>44139</v>
      </c>
      <c r="BC2" s="22">
        <f>+SPm!AW2</f>
        <v>44170</v>
      </c>
    </row>
    <row r="3" spans="1:176" s="206" customFormat="1" ht="15.75" thickTop="1" x14ac:dyDescent="0.25">
      <c r="A3" s="337" t="s">
        <v>580</v>
      </c>
      <c r="B3" s="338" t="s">
        <v>274</v>
      </c>
      <c r="C3" s="338" t="s">
        <v>630</v>
      </c>
      <c r="D3" s="338" t="s">
        <v>630</v>
      </c>
      <c r="E3" s="339">
        <v>0.22</v>
      </c>
      <c r="F3" s="339">
        <v>0.5</v>
      </c>
      <c r="G3" s="340">
        <v>10</v>
      </c>
      <c r="H3" s="205">
        <v>80000</v>
      </c>
      <c r="I3" s="205">
        <v>0</v>
      </c>
      <c r="J3" s="205">
        <v>0</v>
      </c>
      <c r="K3" s="205">
        <v>0</v>
      </c>
      <c r="L3" s="205">
        <v>0</v>
      </c>
      <c r="M3" s="205">
        <v>0</v>
      </c>
      <c r="N3" s="205">
        <v>0</v>
      </c>
      <c r="O3" s="205">
        <v>0</v>
      </c>
      <c r="P3" s="205">
        <v>0</v>
      </c>
      <c r="Q3" s="205">
        <v>0</v>
      </c>
      <c r="R3" s="205">
        <v>0</v>
      </c>
      <c r="S3" s="205">
        <v>0</v>
      </c>
      <c r="T3" s="205">
        <v>0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0</v>
      </c>
      <c r="AD3" s="205">
        <v>0</v>
      </c>
      <c r="AE3" s="205">
        <v>0</v>
      </c>
      <c r="AF3" s="205">
        <v>0</v>
      </c>
      <c r="AG3" s="205">
        <v>0</v>
      </c>
      <c r="AH3" s="205">
        <v>0</v>
      </c>
      <c r="AI3" s="205">
        <v>0</v>
      </c>
      <c r="AJ3" s="205">
        <v>0</v>
      </c>
      <c r="AK3" s="205">
        <v>0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  <c r="AU3" s="205">
        <v>0</v>
      </c>
      <c r="AV3" s="205">
        <v>0</v>
      </c>
      <c r="AW3" s="205">
        <v>0</v>
      </c>
      <c r="AX3" s="205">
        <v>0</v>
      </c>
      <c r="AY3" s="205">
        <v>0</v>
      </c>
      <c r="AZ3" s="205">
        <v>0</v>
      </c>
      <c r="BA3" s="205">
        <v>0</v>
      </c>
      <c r="BB3" s="205">
        <v>0</v>
      </c>
      <c r="BC3" s="205">
        <v>0</v>
      </c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</row>
    <row r="4" spans="1:176" s="206" customFormat="1" x14ac:dyDescent="0.25">
      <c r="A4" s="341" t="s">
        <v>664</v>
      </c>
      <c r="B4" s="342" t="s">
        <v>271</v>
      </c>
      <c r="C4" s="342" t="s">
        <v>630</v>
      </c>
      <c r="D4" s="342" t="s">
        <v>630</v>
      </c>
      <c r="E4" s="343">
        <v>0.22</v>
      </c>
      <c r="F4" s="343">
        <v>0.1</v>
      </c>
      <c r="G4" s="344">
        <v>10</v>
      </c>
      <c r="H4" s="205">
        <v>10000</v>
      </c>
      <c r="I4" s="205">
        <v>0</v>
      </c>
      <c r="J4" s="205">
        <v>0</v>
      </c>
      <c r="K4" s="205">
        <v>0</v>
      </c>
      <c r="L4" s="205">
        <v>0</v>
      </c>
      <c r="M4" s="205">
        <v>0</v>
      </c>
      <c r="N4" s="205">
        <v>0</v>
      </c>
      <c r="O4" s="205">
        <v>0</v>
      </c>
      <c r="P4" s="205">
        <v>0</v>
      </c>
      <c r="Q4" s="205">
        <v>0</v>
      </c>
      <c r="R4" s="205">
        <v>0</v>
      </c>
      <c r="S4" s="205">
        <v>0</v>
      </c>
      <c r="T4" s="205">
        <v>0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205">
        <v>0</v>
      </c>
      <c r="AB4" s="205">
        <v>0</v>
      </c>
      <c r="AC4" s="205">
        <v>0</v>
      </c>
      <c r="AD4" s="205">
        <v>0</v>
      </c>
      <c r="AE4" s="205">
        <v>0</v>
      </c>
      <c r="AF4" s="205">
        <v>0</v>
      </c>
      <c r="AG4" s="205">
        <v>0</v>
      </c>
      <c r="AH4" s="205">
        <v>0</v>
      </c>
      <c r="AI4" s="205">
        <v>0</v>
      </c>
      <c r="AJ4" s="205">
        <v>0</v>
      </c>
      <c r="AK4" s="205">
        <v>0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  <c r="AU4" s="205">
        <v>0</v>
      </c>
      <c r="AV4" s="205">
        <v>0</v>
      </c>
      <c r="AW4" s="205">
        <v>0</v>
      </c>
      <c r="AX4" s="205">
        <v>0</v>
      </c>
      <c r="AY4" s="205">
        <v>0</v>
      </c>
      <c r="AZ4" s="205">
        <v>0</v>
      </c>
      <c r="BA4" s="205">
        <v>0</v>
      </c>
      <c r="BB4" s="205">
        <v>0</v>
      </c>
      <c r="BC4" s="205">
        <v>0</v>
      </c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</row>
    <row r="5" spans="1:176" s="206" customFormat="1" x14ac:dyDescent="0.25">
      <c r="A5" s="341" t="s">
        <v>515</v>
      </c>
      <c r="B5" s="342" t="s">
        <v>272</v>
      </c>
      <c r="C5" s="342" t="s">
        <v>630</v>
      </c>
      <c r="D5" s="342" t="s">
        <v>630</v>
      </c>
      <c r="E5" s="343">
        <v>0.22</v>
      </c>
      <c r="F5" s="343">
        <v>0.1</v>
      </c>
      <c r="G5" s="344">
        <v>10</v>
      </c>
      <c r="H5" s="205">
        <v>15000</v>
      </c>
      <c r="I5" s="205">
        <v>0</v>
      </c>
      <c r="J5" s="205">
        <v>0</v>
      </c>
      <c r="K5" s="205">
        <v>0</v>
      </c>
      <c r="L5" s="205">
        <v>0</v>
      </c>
      <c r="M5" s="205">
        <v>0</v>
      </c>
      <c r="N5" s="205">
        <v>0</v>
      </c>
      <c r="O5" s="205">
        <v>0</v>
      </c>
      <c r="P5" s="205">
        <v>0</v>
      </c>
      <c r="Q5" s="205">
        <v>0</v>
      </c>
      <c r="R5" s="205">
        <v>0</v>
      </c>
      <c r="S5" s="205">
        <v>0</v>
      </c>
      <c r="T5" s="205">
        <v>0</v>
      </c>
      <c r="U5" s="205">
        <v>0</v>
      </c>
      <c r="V5" s="205">
        <v>0</v>
      </c>
      <c r="W5" s="205">
        <v>0</v>
      </c>
      <c r="X5" s="205">
        <v>0</v>
      </c>
      <c r="Y5" s="205">
        <v>0</v>
      </c>
      <c r="Z5" s="205">
        <v>0</v>
      </c>
      <c r="AA5" s="205">
        <v>0</v>
      </c>
      <c r="AB5" s="205">
        <v>0</v>
      </c>
      <c r="AC5" s="205">
        <v>0</v>
      </c>
      <c r="AD5" s="205">
        <v>0</v>
      </c>
      <c r="AE5" s="205">
        <v>0</v>
      </c>
      <c r="AF5" s="205">
        <v>0</v>
      </c>
      <c r="AG5" s="205">
        <v>0</v>
      </c>
      <c r="AH5" s="205">
        <v>0</v>
      </c>
      <c r="AI5" s="205">
        <v>0</v>
      </c>
      <c r="AJ5" s="205">
        <v>0</v>
      </c>
      <c r="AK5" s="205">
        <v>0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  <c r="AU5" s="205">
        <v>0</v>
      </c>
      <c r="AV5" s="205">
        <v>0</v>
      </c>
      <c r="AW5" s="205">
        <v>0</v>
      </c>
      <c r="AX5" s="205">
        <v>0</v>
      </c>
      <c r="AY5" s="205">
        <v>0</v>
      </c>
      <c r="AZ5" s="205">
        <v>0</v>
      </c>
      <c r="BA5" s="205">
        <v>0</v>
      </c>
      <c r="BB5" s="205">
        <v>0</v>
      </c>
      <c r="BC5" s="205">
        <v>0</v>
      </c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</row>
    <row r="6" spans="1:176" s="206" customFormat="1" x14ac:dyDescent="0.25">
      <c r="A6" s="341" t="s">
        <v>581</v>
      </c>
      <c r="B6" s="342" t="s">
        <v>271</v>
      </c>
      <c r="C6" s="342" t="s">
        <v>630</v>
      </c>
      <c r="D6" s="342" t="s">
        <v>630</v>
      </c>
      <c r="E6" s="343">
        <v>0.22</v>
      </c>
      <c r="F6" s="343">
        <v>0.1</v>
      </c>
      <c r="G6" s="344">
        <v>10</v>
      </c>
      <c r="H6" s="205">
        <v>10000</v>
      </c>
      <c r="I6" s="205">
        <v>0</v>
      </c>
      <c r="J6" s="205">
        <v>0</v>
      </c>
      <c r="K6" s="205">
        <v>0</v>
      </c>
      <c r="L6" s="205">
        <v>0</v>
      </c>
      <c r="M6" s="205">
        <v>0</v>
      </c>
      <c r="N6" s="205">
        <v>0</v>
      </c>
      <c r="O6" s="205">
        <v>0</v>
      </c>
      <c r="P6" s="205">
        <v>0</v>
      </c>
      <c r="Q6" s="205">
        <v>0</v>
      </c>
      <c r="R6" s="205">
        <v>0</v>
      </c>
      <c r="S6" s="205">
        <v>0</v>
      </c>
      <c r="T6" s="205">
        <v>0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0</v>
      </c>
      <c r="AC6" s="205">
        <v>0</v>
      </c>
      <c r="AD6" s="205">
        <v>0</v>
      </c>
      <c r="AE6" s="205">
        <v>0</v>
      </c>
      <c r="AF6" s="205">
        <v>0</v>
      </c>
      <c r="AG6" s="205">
        <v>0</v>
      </c>
      <c r="AH6" s="205">
        <v>0</v>
      </c>
      <c r="AI6" s="205">
        <v>0</v>
      </c>
      <c r="AJ6" s="205">
        <v>0</v>
      </c>
      <c r="AK6" s="205">
        <v>0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  <c r="AU6" s="205">
        <v>0</v>
      </c>
      <c r="AV6" s="205">
        <v>0</v>
      </c>
      <c r="AW6" s="205">
        <v>0</v>
      </c>
      <c r="AX6" s="205">
        <v>0</v>
      </c>
      <c r="AY6" s="205">
        <v>0</v>
      </c>
      <c r="AZ6" s="205">
        <v>0</v>
      </c>
      <c r="BA6" s="205">
        <v>0</v>
      </c>
      <c r="BB6" s="205">
        <v>0</v>
      </c>
      <c r="BC6" s="205">
        <v>0</v>
      </c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</row>
    <row r="7" spans="1:176" s="206" customFormat="1" x14ac:dyDescent="0.25">
      <c r="A7" s="341" t="s">
        <v>582</v>
      </c>
      <c r="B7" s="342" t="s">
        <v>270</v>
      </c>
      <c r="C7" s="342" t="s">
        <v>630</v>
      </c>
      <c r="D7" s="342" t="s">
        <v>630</v>
      </c>
      <c r="E7" s="343">
        <v>0.22</v>
      </c>
      <c r="F7" s="343">
        <v>0.1</v>
      </c>
      <c r="G7" s="344">
        <v>10</v>
      </c>
      <c r="H7" s="205">
        <v>5000</v>
      </c>
      <c r="I7" s="205">
        <v>0</v>
      </c>
      <c r="J7" s="205">
        <v>0</v>
      </c>
      <c r="K7" s="205">
        <v>0</v>
      </c>
      <c r="L7" s="205">
        <v>0</v>
      </c>
      <c r="M7" s="205">
        <v>0</v>
      </c>
      <c r="N7" s="205">
        <v>0</v>
      </c>
      <c r="O7" s="205">
        <v>0</v>
      </c>
      <c r="P7" s="205">
        <v>0</v>
      </c>
      <c r="Q7" s="205">
        <v>0</v>
      </c>
      <c r="R7" s="205">
        <v>0</v>
      </c>
      <c r="S7" s="205">
        <v>0</v>
      </c>
      <c r="T7" s="205">
        <v>0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0</v>
      </c>
      <c r="AC7" s="205">
        <v>0</v>
      </c>
      <c r="AD7" s="205">
        <v>0</v>
      </c>
      <c r="AE7" s="205">
        <v>0</v>
      </c>
      <c r="AF7" s="205">
        <v>0</v>
      </c>
      <c r="AG7" s="205">
        <v>0</v>
      </c>
      <c r="AH7" s="205">
        <v>0</v>
      </c>
      <c r="AI7" s="205">
        <v>0</v>
      </c>
      <c r="AJ7" s="205">
        <v>0</v>
      </c>
      <c r="AK7" s="205">
        <v>0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  <c r="AU7" s="205">
        <v>0</v>
      </c>
      <c r="AV7" s="205">
        <v>0</v>
      </c>
      <c r="AW7" s="205">
        <v>0</v>
      </c>
      <c r="AX7" s="205">
        <v>0</v>
      </c>
      <c r="AY7" s="205">
        <v>0</v>
      </c>
      <c r="AZ7" s="205">
        <v>0</v>
      </c>
      <c r="BA7" s="205">
        <v>0</v>
      </c>
      <c r="BB7" s="205">
        <v>0</v>
      </c>
      <c r="BC7" s="205">
        <v>0</v>
      </c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</row>
    <row r="8" spans="1:176" s="206" customFormat="1" x14ac:dyDescent="0.25">
      <c r="A8" s="341"/>
      <c r="B8" s="342" t="s">
        <v>270</v>
      </c>
      <c r="C8" s="342" t="s">
        <v>630</v>
      </c>
      <c r="D8" s="342" t="s">
        <v>630</v>
      </c>
      <c r="E8" s="343">
        <v>0.22</v>
      </c>
      <c r="F8" s="343">
        <v>0.1</v>
      </c>
      <c r="G8" s="344">
        <v>10</v>
      </c>
      <c r="H8" s="205">
        <v>0</v>
      </c>
      <c r="I8" s="205">
        <v>0</v>
      </c>
      <c r="J8" s="205">
        <v>0</v>
      </c>
      <c r="K8" s="205">
        <v>0</v>
      </c>
      <c r="L8" s="205">
        <v>0</v>
      </c>
      <c r="M8" s="205">
        <v>0</v>
      </c>
      <c r="N8" s="205">
        <v>0</v>
      </c>
      <c r="O8" s="205">
        <v>0</v>
      </c>
      <c r="P8" s="205">
        <v>0</v>
      </c>
      <c r="Q8" s="205">
        <v>0</v>
      </c>
      <c r="R8" s="205">
        <v>0</v>
      </c>
      <c r="S8" s="205">
        <v>0</v>
      </c>
      <c r="T8" s="205">
        <v>0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0</v>
      </c>
      <c r="AC8" s="205">
        <v>0</v>
      </c>
      <c r="AD8" s="205">
        <v>0</v>
      </c>
      <c r="AE8" s="205">
        <v>0</v>
      </c>
      <c r="AF8" s="205">
        <v>0</v>
      </c>
      <c r="AG8" s="205">
        <v>0</v>
      </c>
      <c r="AH8" s="205">
        <v>0</v>
      </c>
      <c r="AI8" s="205">
        <v>0</v>
      </c>
      <c r="AJ8" s="205">
        <v>0</v>
      </c>
      <c r="AK8" s="205">
        <v>0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  <c r="AU8" s="205">
        <v>0</v>
      </c>
      <c r="AV8" s="205">
        <v>0</v>
      </c>
      <c r="AW8" s="205">
        <v>0</v>
      </c>
      <c r="AX8" s="205">
        <v>0</v>
      </c>
      <c r="AY8" s="205">
        <v>0</v>
      </c>
      <c r="AZ8" s="205">
        <v>0</v>
      </c>
      <c r="BA8" s="205">
        <v>0</v>
      </c>
      <c r="BB8" s="205">
        <v>0</v>
      </c>
      <c r="BC8" s="205">
        <v>0</v>
      </c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</row>
    <row r="9" spans="1:176" s="206" customFormat="1" x14ac:dyDescent="0.25">
      <c r="A9" s="341"/>
      <c r="B9" s="342" t="s">
        <v>270</v>
      </c>
      <c r="C9" s="342" t="s">
        <v>630</v>
      </c>
      <c r="D9" s="342" t="s">
        <v>630</v>
      </c>
      <c r="E9" s="343">
        <v>0.22</v>
      </c>
      <c r="F9" s="343">
        <v>0.1</v>
      </c>
      <c r="G9" s="344">
        <v>10</v>
      </c>
      <c r="H9" s="205">
        <v>0</v>
      </c>
      <c r="I9" s="205">
        <v>0</v>
      </c>
      <c r="J9" s="205">
        <v>0</v>
      </c>
      <c r="K9" s="205">
        <v>0</v>
      </c>
      <c r="L9" s="205">
        <v>0</v>
      </c>
      <c r="M9" s="205">
        <v>0</v>
      </c>
      <c r="N9" s="205">
        <v>0</v>
      </c>
      <c r="O9" s="205">
        <v>0</v>
      </c>
      <c r="P9" s="205">
        <v>0</v>
      </c>
      <c r="Q9" s="205">
        <v>0</v>
      </c>
      <c r="R9" s="205">
        <v>0</v>
      </c>
      <c r="S9" s="205">
        <v>0</v>
      </c>
      <c r="T9" s="205">
        <v>0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0</v>
      </c>
      <c r="AD9" s="205">
        <v>0</v>
      </c>
      <c r="AE9" s="205">
        <v>0</v>
      </c>
      <c r="AF9" s="205">
        <v>0</v>
      </c>
      <c r="AG9" s="205">
        <v>0</v>
      </c>
      <c r="AH9" s="205">
        <v>0</v>
      </c>
      <c r="AI9" s="205">
        <v>0</v>
      </c>
      <c r="AJ9" s="205">
        <v>0</v>
      </c>
      <c r="AK9" s="205">
        <v>0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  <c r="AU9" s="205">
        <v>0</v>
      </c>
      <c r="AV9" s="205">
        <v>0</v>
      </c>
      <c r="AW9" s="205">
        <v>0</v>
      </c>
      <c r="AX9" s="205">
        <v>0</v>
      </c>
      <c r="AY9" s="205">
        <v>0</v>
      </c>
      <c r="AZ9" s="205">
        <v>0</v>
      </c>
      <c r="BA9" s="205">
        <v>0</v>
      </c>
      <c r="BB9" s="205">
        <v>0</v>
      </c>
      <c r="BC9" s="205">
        <v>0</v>
      </c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</row>
    <row r="10" spans="1:176" s="206" customFormat="1" x14ac:dyDescent="0.25">
      <c r="A10" s="341"/>
      <c r="B10" s="342" t="s">
        <v>270</v>
      </c>
      <c r="C10" s="342" t="s">
        <v>630</v>
      </c>
      <c r="D10" s="342" t="s">
        <v>630</v>
      </c>
      <c r="E10" s="343">
        <v>0.22</v>
      </c>
      <c r="F10" s="343">
        <v>0.1</v>
      </c>
      <c r="G10" s="344">
        <v>5</v>
      </c>
      <c r="H10" s="205">
        <v>0</v>
      </c>
      <c r="I10" s="205">
        <v>0</v>
      </c>
      <c r="J10" s="205">
        <v>0</v>
      </c>
      <c r="K10" s="205">
        <v>0</v>
      </c>
      <c r="L10" s="205">
        <v>0</v>
      </c>
      <c r="M10" s="205">
        <v>0</v>
      </c>
      <c r="N10" s="205">
        <v>0</v>
      </c>
      <c r="O10" s="205">
        <v>0</v>
      </c>
      <c r="P10" s="205">
        <v>0</v>
      </c>
      <c r="Q10" s="205">
        <v>0</v>
      </c>
      <c r="R10" s="205">
        <v>0</v>
      </c>
      <c r="S10" s="205">
        <v>0</v>
      </c>
      <c r="T10" s="205">
        <v>0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0</v>
      </c>
      <c r="AD10" s="205">
        <v>0</v>
      </c>
      <c r="AE10" s="205">
        <v>0</v>
      </c>
      <c r="AF10" s="205">
        <v>0</v>
      </c>
      <c r="AG10" s="205">
        <v>0</v>
      </c>
      <c r="AH10" s="205">
        <v>0</v>
      </c>
      <c r="AI10" s="205">
        <v>0</v>
      </c>
      <c r="AJ10" s="205">
        <v>0</v>
      </c>
      <c r="AK10" s="205">
        <v>0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  <c r="AU10" s="205">
        <v>0</v>
      </c>
      <c r="AV10" s="205">
        <v>0</v>
      </c>
      <c r="AW10" s="205">
        <v>0</v>
      </c>
      <c r="AX10" s="205">
        <v>0</v>
      </c>
      <c r="AY10" s="205">
        <v>0</v>
      </c>
      <c r="AZ10" s="205">
        <v>0</v>
      </c>
      <c r="BA10" s="205">
        <v>0</v>
      </c>
      <c r="BB10" s="205">
        <v>0</v>
      </c>
      <c r="BC10" s="205">
        <v>0</v>
      </c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</row>
    <row r="11" spans="1:176" s="206" customFormat="1" x14ac:dyDescent="0.25">
      <c r="A11" s="341"/>
      <c r="B11" s="342" t="s">
        <v>270</v>
      </c>
      <c r="C11" s="342" t="s">
        <v>630</v>
      </c>
      <c r="D11" s="342" t="s">
        <v>630</v>
      </c>
      <c r="E11" s="343">
        <v>0.22</v>
      </c>
      <c r="F11" s="343">
        <v>0.1</v>
      </c>
      <c r="G11" s="344">
        <v>5</v>
      </c>
      <c r="H11" s="205">
        <v>0</v>
      </c>
      <c r="I11" s="205">
        <v>0</v>
      </c>
      <c r="J11" s="205">
        <v>0</v>
      </c>
      <c r="K11" s="205">
        <v>0</v>
      </c>
      <c r="L11" s="205">
        <v>0</v>
      </c>
      <c r="M11" s="205">
        <v>0</v>
      </c>
      <c r="N11" s="205">
        <v>0</v>
      </c>
      <c r="O11" s="205">
        <v>0</v>
      </c>
      <c r="P11" s="205">
        <v>0</v>
      </c>
      <c r="Q11" s="205">
        <v>0</v>
      </c>
      <c r="R11" s="205">
        <v>0</v>
      </c>
      <c r="S11" s="205">
        <v>0</v>
      </c>
      <c r="T11" s="205">
        <v>0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0</v>
      </c>
      <c r="AD11" s="205">
        <v>0</v>
      </c>
      <c r="AE11" s="205">
        <v>0</v>
      </c>
      <c r="AF11" s="205">
        <v>0</v>
      </c>
      <c r="AG11" s="205">
        <v>0</v>
      </c>
      <c r="AH11" s="205">
        <v>0</v>
      </c>
      <c r="AI11" s="205">
        <v>0</v>
      </c>
      <c r="AJ11" s="205">
        <v>0</v>
      </c>
      <c r="AK11" s="205">
        <v>0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  <c r="AU11" s="205">
        <v>0</v>
      </c>
      <c r="AV11" s="205">
        <v>0</v>
      </c>
      <c r="AW11" s="205">
        <v>0</v>
      </c>
      <c r="AX11" s="205">
        <v>0</v>
      </c>
      <c r="AY11" s="205">
        <v>0</v>
      </c>
      <c r="AZ11" s="205">
        <v>0</v>
      </c>
      <c r="BA11" s="205">
        <v>0</v>
      </c>
      <c r="BB11" s="205">
        <v>0</v>
      </c>
      <c r="BC11" s="205">
        <v>0</v>
      </c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</row>
    <row r="12" spans="1:176" s="206" customFormat="1" x14ac:dyDescent="0.25">
      <c r="A12" s="341"/>
      <c r="B12" s="342" t="s">
        <v>270</v>
      </c>
      <c r="C12" s="342" t="s">
        <v>630</v>
      </c>
      <c r="D12" s="342" t="s">
        <v>630</v>
      </c>
      <c r="E12" s="343">
        <v>0.22</v>
      </c>
      <c r="F12" s="343">
        <v>0.1</v>
      </c>
      <c r="G12" s="344">
        <v>5</v>
      </c>
      <c r="H12" s="205">
        <v>0</v>
      </c>
      <c r="I12" s="205">
        <v>0</v>
      </c>
      <c r="J12" s="205">
        <v>0</v>
      </c>
      <c r="K12" s="205">
        <v>0</v>
      </c>
      <c r="L12" s="205">
        <v>0</v>
      </c>
      <c r="M12" s="205">
        <v>0</v>
      </c>
      <c r="N12" s="205">
        <v>0</v>
      </c>
      <c r="O12" s="205">
        <v>0</v>
      </c>
      <c r="P12" s="205">
        <v>0</v>
      </c>
      <c r="Q12" s="205">
        <v>0</v>
      </c>
      <c r="R12" s="205">
        <v>0</v>
      </c>
      <c r="S12" s="205">
        <v>0</v>
      </c>
      <c r="T12" s="205">
        <v>0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0</v>
      </c>
      <c r="AD12" s="205">
        <v>0</v>
      </c>
      <c r="AE12" s="205">
        <v>0</v>
      </c>
      <c r="AF12" s="205">
        <v>0</v>
      </c>
      <c r="AG12" s="205">
        <v>0</v>
      </c>
      <c r="AH12" s="205">
        <v>0</v>
      </c>
      <c r="AI12" s="205">
        <v>0</v>
      </c>
      <c r="AJ12" s="205">
        <v>0</v>
      </c>
      <c r="AK12" s="205">
        <v>0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  <c r="AU12" s="205">
        <v>0</v>
      </c>
      <c r="AV12" s="205">
        <v>0</v>
      </c>
      <c r="AW12" s="205">
        <v>0</v>
      </c>
      <c r="AX12" s="205">
        <v>0</v>
      </c>
      <c r="AY12" s="205">
        <v>0</v>
      </c>
      <c r="AZ12" s="205">
        <v>0</v>
      </c>
      <c r="BA12" s="205">
        <v>0</v>
      </c>
      <c r="BB12" s="205">
        <v>0</v>
      </c>
      <c r="BC12" s="205">
        <v>0</v>
      </c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</row>
    <row r="13" spans="1:176" s="206" customFormat="1" x14ac:dyDescent="0.25">
      <c r="A13" s="341"/>
      <c r="B13" s="342" t="s">
        <v>270</v>
      </c>
      <c r="C13" s="342" t="s">
        <v>630</v>
      </c>
      <c r="D13" s="342" t="s">
        <v>630</v>
      </c>
      <c r="E13" s="343">
        <v>0.22</v>
      </c>
      <c r="F13" s="343">
        <v>0.1</v>
      </c>
      <c r="G13" s="344">
        <v>5</v>
      </c>
      <c r="H13" s="205">
        <v>0</v>
      </c>
      <c r="I13" s="205">
        <v>0</v>
      </c>
      <c r="J13" s="205">
        <v>0</v>
      </c>
      <c r="K13" s="205">
        <v>0</v>
      </c>
      <c r="L13" s="205">
        <v>0</v>
      </c>
      <c r="M13" s="205">
        <v>0</v>
      </c>
      <c r="N13" s="205">
        <v>0</v>
      </c>
      <c r="O13" s="205">
        <v>0</v>
      </c>
      <c r="P13" s="205">
        <v>0</v>
      </c>
      <c r="Q13" s="205">
        <v>0</v>
      </c>
      <c r="R13" s="205">
        <v>0</v>
      </c>
      <c r="S13" s="205">
        <v>0</v>
      </c>
      <c r="T13" s="205">
        <v>0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0</v>
      </c>
      <c r="AD13" s="205">
        <v>0</v>
      </c>
      <c r="AE13" s="205">
        <v>0</v>
      </c>
      <c r="AF13" s="205">
        <v>0</v>
      </c>
      <c r="AG13" s="205">
        <v>0</v>
      </c>
      <c r="AH13" s="205">
        <v>0</v>
      </c>
      <c r="AI13" s="205">
        <v>0</v>
      </c>
      <c r="AJ13" s="205">
        <v>0</v>
      </c>
      <c r="AK13" s="205">
        <v>0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  <c r="AU13" s="205">
        <v>0</v>
      </c>
      <c r="AV13" s="205">
        <v>0</v>
      </c>
      <c r="AW13" s="205">
        <v>0</v>
      </c>
      <c r="AX13" s="205">
        <v>0</v>
      </c>
      <c r="AY13" s="205">
        <v>0</v>
      </c>
      <c r="AZ13" s="205">
        <v>0</v>
      </c>
      <c r="BA13" s="205">
        <v>0</v>
      </c>
      <c r="BB13" s="205">
        <v>0</v>
      </c>
      <c r="BC13" s="205">
        <v>0</v>
      </c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</row>
    <row r="14" spans="1:176" s="206" customFormat="1" x14ac:dyDescent="0.25">
      <c r="A14" s="341"/>
      <c r="B14" s="342" t="s">
        <v>270</v>
      </c>
      <c r="C14" s="342" t="s">
        <v>630</v>
      </c>
      <c r="D14" s="342" t="s">
        <v>630</v>
      </c>
      <c r="E14" s="343">
        <v>0.22</v>
      </c>
      <c r="F14" s="343">
        <v>0.1</v>
      </c>
      <c r="G14" s="344">
        <v>5</v>
      </c>
      <c r="H14" s="205">
        <v>0</v>
      </c>
      <c r="I14" s="205">
        <v>0</v>
      </c>
      <c r="J14" s="205">
        <v>0</v>
      </c>
      <c r="K14" s="205">
        <v>0</v>
      </c>
      <c r="L14" s="205">
        <v>0</v>
      </c>
      <c r="M14" s="205">
        <v>0</v>
      </c>
      <c r="N14" s="205">
        <v>0</v>
      </c>
      <c r="O14" s="205">
        <v>0</v>
      </c>
      <c r="P14" s="205">
        <v>0</v>
      </c>
      <c r="Q14" s="205">
        <v>0</v>
      </c>
      <c r="R14" s="205">
        <v>0</v>
      </c>
      <c r="S14" s="205">
        <v>0</v>
      </c>
      <c r="T14" s="205">
        <v>0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0</v>
      </c>
      <c r="AC14" s="205">
        <v>0</v>
      </c>
      <c r="AD14" s="205">
        <v>0</v>
      </c>
      <c r="AE14" s="205">
        <v>0</v>
      </c>
      <c r="AF14" s="205">
        <v>0</v>
      </c>
      <c r="AG14" s="205">
        <v>0</v>
      </c>
      <c r="AH14" s="205">
        <v>0</v>
      </c>
      <c r="AI14" s="205">
        <v>0</v>
      </c>
      <c r="AJ14" s="205">
        <v>0</v>
      </c>
      <c r="AK14" s="205">
        <v>0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  <c r="AU14" s="205">
        <v>0</v>
      </c>
      <c r="AV14" s="205">
        <v>0</v>
      </c>
      <c r="AW14" s="205">
        <v>0</v>
      </c>
      <c r="AX14" s="205">
        <v>0</v>
      </c>
      <c r="AY14" s="205">
        <v>0</v>
      </c>
      <c r="AZ14" s="205">
        <v>0</v>
      </c>
      <c r="BA14" s="205">
        <v>0</v>
      </c>
      <c r="BB14" s="205">
        <v>0</v>
      </c>
      <c r="BC14" s="205">
        <v>0</v>
      </c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</row>
    <row r="15" spans="1:176" s="206" customFormat="1" x14ac:dyDescent="0.25">
      <c r="A15" s="341"/>
      <c r="B15" s="342" t="s">
        <v>270</v>
      </c>
      <c r="C15" s="342" t="s">
        <v>630</v>
      </c>
      <c r="D15" s="342" t="s">
        <v>630</v>
      </c>
      <c r="E15" s="343">
        <v>0.22</v>
      </c>
      <c r="F15" s="343">
        <v>0.1</v>
      </c>
      <c r="G15" s="344">
        <v>5</v>
      </c>
      <c r="H15" s="205">
        <v>0</v>
      </c>
      <c r="I15" s="205">
        <v>0</v>
      </c>
      <c r="J15" s="205">
        <v>0</v>
      </c>
      <c r="K15" s="205">
        <v>0</v>
      </c>
      <c r="L15" s="205">
        <v>0</v>
      </c>
      <c r="M15" s="205">
        <v>0</v>
      </c>
      <c r="N15" s="205">
        <v>0</v>
      </c>
      <c r="O15" s="205">
        <v>0</v>
      </c>
      <c r="P15" s="205">
        <v>0</v>
      </c>
      <c r="Q15" s="205">
        <v>0</v>
      </c>
      <c r="R15" s="205">
        <v>0</v>
      </c>
      <c r="S15" s="205">
        <v>0</v>
      </c>
      <c r="T15" s="205">
        <v>0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0</v>
      </c>
      <c r="AD15" s="205">
        <v>0</v>
      </c>
      <c r="AE15" s="205">
        <v>0</v>
      </c>
      <c r="AF15" s="205">
        <v>0</v>
      </c>
      <c r="AG15" s="205">
        <v>0</v>
      </c>
      <c r="AH15" s="205">
        <v>0</v>
      </c>
      <c r="AI15" s="205">
        <v>0</v>
      </c>
      <c r="AJ15" s="205">
        <v>0</v>
      </c>
      <c r="AK15" s="205">
        <v>0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  <c r="AU15" s="205">
        <v>0</v>
      </c>
      <c r="AV15" s="205">
        <v>0</v>
      </c>
      <c r="AW15" s="205">
        <v>0</v>
      </c>
      <c r="AX15" s="205">
        <v>0</v>
      </c>
      <c r="AY15" s="205">
        <v>0</v>
      </c>
      <c r="AZ15" s="205">
        <v>0</v>
      </c>
      <c r="BA15" s="205">
        <v>0</v>
      </c>
      <c r="BB15" s="205">
        <v>0</v>
      </c>
      <c r="BC15" s="205">
        <v>0</v>
      </c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</row>
    <row r="16" spans="1:176" s="206" customFormat="1" x14ac:dyDescent="0.25">
      <c r="A16" s="341"/>
      <c r="B16" s="342" t="s">
        <v>270</v>
      </c>
      <c r="C16" s="342" t="s">
        <v>630</v>
      </c>
      <c r="D16" s="342" t="s">
        <v>630</v>
      </c>
      <c r="E16" s="343">
        <v>0.22</v>
      </c>
      <c r="F16" s="343">
        <v>0.1</v>
      </c>
      <c r="G16" s="344">
        <v>5</v>
      </c>
      <c r="H16" s="205">
        <v>0</v>
      </c>
      <c r="I16" s="205">
        <v>0</v>
      </c>
      <c r="J16" s="205">
        <v>0</v>
      </c>
      <c r="K16" s="205">
        <v>0</v>
      </c>
      <c r="L16" s="205">
        <v>0</v>
      </c>
      <c r="M16" s="205">
        <v>0</v>
      </c>
      <c r="N16" s="205">
        <v>0</v>
      </c>
      <c r="O16" s="205">
        <v>0</v>
      </c>
      <c r="P16" s="205">
        <v>0</v>
      </c>
      <c r="Q16" s="205">
        <v>0</v>
      </c>
      <c r="R16" s="205">
        <v>0</v>
      </c>
      <c r="S16" s="205">
        <v>0</v>
      </c>
      <c r="T16" s="205">
        <v>0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0</v>
      </c>
      <c r="AD16" s="205">
        <v>0</v>
      </c>
      <c r="AE16" s="205">
        <v>0</v>
      </c>
      <c r="AF16" s="205">
        <v>0</v>
      </c>
      <c r="AG16" s="205">
        <v>0</v>
      </c>
      <c r="AH16" s="205">
        <v>0</v>
      </c>
      <c r="AI16" s="205">
        <v>0</v>
      </c>
      <c r="AJ16" s="205">
        <v>0</v>
      </c>
      <c r="AK16" s="205">
        <v>0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  <c r="AU16" s="205">
        <v>0</v>
      </c>
      <c r="AV16" s="205">
        <v>0</v>
      </c>
      <c r="AW16" s="205">
        <v>0</v>
      </c>
      <c r="AX16" s="205">
        <v>0</v>
      </c>
      <c r="AY16" s="205">
        <v>0</v>
      </c>
      <c r="AZ16" s="205">
        <v>0</v>
      </c>
      <c r="BA16" s="205">
        <v>0</v>
      </c>
      <c r="BB16" s="205">
        <v>0</v>
      </c>
      <c r="BC16" s="205">
        <v>0</v>
      </c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</row>
    <row r="17" spans="1:176" s="206" customFormat="1" x14ac:dyDescent="0.25">
      <c r="A17" s="341"/>
      <c r="B17" s="342" t="s">
        <v>270</v>
      </c>
      <c r="C17" s="342" t="s">
        <v>630</v>
      </c>
      <c r="D17" s="342" t="s">
        <v>630</v>
      </c>
      <c r="E17" s="343">
        <v>0.22</v>
      </c>
      <c r="F17" s="343">
        <v>0.1</v>
      </c>
      <c r="G17" s="344">
        <v>5</v>
      </c>
      <c r="H17" s="205">
        <v>0</v>
      </c>
      <c r="I17" s="205">
        <v>0</v>
      </c>
      <c r="J17" s="205">
        <v>0</v>
      </c>
      <c r="K17" s="205">
        <v>0</v>
      </c>
      <c r="L17" s="205">
        <v>0</v>
      </c>
      <c r="M17" s="205">
        <v>0</v>
      </c>
      <c r="N17" s="205">
        <v>0</v>
      </c>
      <c r="O17" s="205">
        <v>0</v>
      </c>
      <c r="P17" s="205">
        <v>0</v>
      </c>
      <c r="Q17" s="205">
        <v>0</v>
      </c>
      <c r="R17" s="205">
        <v>0</v>
      </c>
      <c r="S17" s="205">
        <v>0</v>
      </c>
      <c r="T17" s="205">
        <v>0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0</v>
      </c>
      <c r="AD17" s="205">
        <v>0</v>
      </c>
      <c r="AE17" s="205">
        <v>0</v>
      </c>
      <c r="AF17" s="205">
        <v>0</v>
      </c>
      <c r="AG17" s="205">
        <v>0</v>
      </c>
      <c r="AH17" s="205">
        <v>0</v>
      </c>
      <c r="AI17" s="205">
        <v>0</v>
      </c>
      <c r="AJ17" s="205">
        <v>0</v>
      </c>
      <c r="AK17" s="205">
        <v>0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  <c r="AU17" s="205">
        <v>0</v>
      </c>
      <c r="AV17" s="205">
        <v>0</v>
      </c>
      <c r="AW17" s="205">
        <v>0</v>
      </c>
      <c r="AX17" s="205">
        <v>0</v>
      </c>
      <c r="AY17" s="205">
        <v>0</v>
      </c>
      <c r="AZ17" s="205">
        <v>0</v>
      </c>
      <c r="BA17" s="205">
        <v>0</v>
      </c>
      <c r="BB17" s="205">
        <v>0</v>
      </c>
      <c r="BC17" s="205">
        <v>0</v>
      </c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</row>
    <row r="18" spans="1:176" s="206" customFormat="1" x14ac:dyDescent="0.25">
      <c r="A18" s="341"/>
      <c r="B18" s="342" t="s">
        <v>270</v>
      </c>
      <c r="C18" s="342" t="s">
        <v>630</v>
      </c>
      <c r="D18" s="342" t="s">
        <v>630</v>
      </c>
      <c r="E18" s="343">
        <v>0.22</v>
      </c>
      <c r="F18" s="343">
        <v>0.1</v>
      </c>
      <c r="G18" s="344">
        <v>10</v>
      </c>
      <c r="H18" s="205">
        <v>0</v>
      </c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0</v>
      </c>
      <c r="AD18" s="205">
        <v>0</v>
      </c>
      <c r="AE18" s="205">
        <v>0</v>
      </c>
      <c r="AF18" s="205">
        <v>0</v>
      </c>
      <c r="AG18" s="205">
        <v>0</v>
      </c>
      <c r="AH18" s="205">
        <v>0</v>
      </c>
      <c r="AI18" s="205">
        <v>0</v>
      </c>
      <c r="AJ18" s="205">
        <v>0</v>
      </c>
      <c r="AK18" s="205">
        <v>0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  <c r="AU18" s="205">
        <v>0</v>
      </c>
      <c r="AV18" s="205">
        <v>0</v>
      </c>
      <c r="AW18" s="205">
        <v>0</v>
      </c>
      <c r="AX18" s="205">
        <v>0</v>
      </c>
      <c r="AY18" s="205">
        <v>0</v>
      </c>
      <c r="AZ18" s="205">
        <v>0</v>
      </c>
      <c r="BA18" s="205">
        <v>0</v>
      </c>
      <c r="BB18" s="205">
        <v>0</v>
      </c>
      <c r="BC18" s="205">
        <v>0</v>
      </c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</row>
    <row r="19" spans="1:176" s="206" customFormat="1" x14ac:dyDescent="0.25">
      <c r="A19" s="341"/>
      <c r="B19" s="342" t="s">
        <v>270</v>
      </c>
      <c r="C19" s="342" t="s">
        <v>630</v>
      </c>
      <c r="D19" s="342" t="s">
        <v>630</v>
      </c>
      <c r="E19" s="343">
        <v>0.22</v>
      </c>
      <c r="F19" s="343">
        <v>0.1</v>
      </c>
      <c r="G19" s="344">
        <v>5</v>
      </c>
      <c r="H19" s="205">
        <v>0</v>
      </c>
      <c r="I19" s="205">
        <v>0</v>
      </c>
      <c r="J19" s="205">
        <v>0</v>
      </c>
      <c r="K19" s="205">
        <v>0</v>
      </c>
      <c r="L19" s="205">
        <v>0</v>
      </c>
      <c r="M19" s="205">
        <v>0</v>
      </c>
      <c r="N19" s="205">
        <v>0</v>
      </c>
      <c r="O19" s="205">
        <v>0</v>
      </c>
      <c r="P19" s="205">
        <v>0</v>
      </c>
      <c r="Q19" s="205">
        <v>0</v>
      </c>
      <c r="R19" s="205">
        <v>0</v>
      </c>
      <c r="S19" s="205">
        <v>0</v>
      </c>
      <c r="T19" s="205">
        <v>0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0</v>
      </c>
      <c r="AD19" s="205">
        <v>0</v>
      </c>
      <c r="AE19" s="205">
        <v>0</v>
      </c>
      <c r="AF19" s="205">
        <v>0</v>
      </c>
      <c r="AG19" s="205">
        <v>0</v>
      </c>
      <c r="AH19" s="205">
        <v>0</v>
      </c>
      <c r="AI19" s="205">
        <v>0</v>
      </c>
      <c r="AJ19" s="205">
        <v>0</v>
      </c>
      <c r="AK19" s="205">
        <v>0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  <c r="AU19" s="205">
        <v>0</v>
      </c>
      <c r="AV19" s="205">
        <v>0</v>
      </c>
      <c r="AW19" s="205">
        <v>0</v>
      </c>
      <c r="AX19" s="205">
        <v>0</v>
      </c>
      <c r="AY19" s="205">
        <v>0</v>
      </c>
      <c r="AZ19" s="205">
        <v>0</v>
      </c>
      <c r="BA19" s="205">
        <v>0</v>
      </c>
      <c r="BB19" s="205">
        <v>0</v>
      </c>
      <c r="BC19" s="205">
        <v>0</v>
      </c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</row>
    <row r="20" spans="1:176" s="206" customFormat="1" x14ac:dyDescent="0.25">
      <c r="A20" s="341"/>
      <c r="B20" s="342" t="s">
        <v>270</v>
      </c>
      <c r="C20" s="342" t="s">
        <v>630</v>
      </c>
      <c r="D20" s="342" t="s">
        <v>630</v>
      </c>
      <c r="E20" s="343">
        <v>0.22</v>
      </c>
      <c r="F20" s="343">
        <v>0.1</v>
      </c>
      <c r="G20" s="344">
        <v>10</v>
      </c>
      <c r="H20" s="205">
        <v>0</v>
      </c>
      <c r="I20" s="205">
        <v>0</v>
      </c>
      <c r="J20" s="205">
        <v>0</v>
      </c>
      <c r="K20" s="205">
        <v>0</v>
      </c>
      <c r="L20" s="205">
        <v>0</v>
      </c>
      <c r="M20" s="205">
        <v>0</v>
      </c>
      <c r="N20" s="205">
        <v>0</v>
      </c>
      <c r="O20" s="205">
        <v>0</v>
      </c>
      <c r="P20" s="205">
        <v>0</v>
      </c>
      <c r="Q20" s="205">
        <v>0</v>
      </c>
      <c r="R20" s="205">
        <v>0</v>
      </c>
      <c r="S20" s="205">
        <v>0</v>
      </c>
      <c r="T20" s="205">
        <v>0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0</v>
      </c>
      <c r="AD20" s="205">
        <v>0</v>
      </c>
      <c r="AE20" s="205">
        <v>0</v>
      </c>
      <c r="AF20" s="205">
        <v>0</v>
      </c>
      <c r="AG20" s="205">
        <v>0</v>
      </c>
      <c r="AH20" s="205">
        <v>0</v>
      </c>
      <c r="AI20" s="205">
        <v>0</v>
      </c>
      <c r="AJ20" s="205">
        <v>0</v>
      </c>
      <c r="AK20" s="205">
        <v>0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  <c r="AU20" s="205">
        <v>0</v>
      </c>
      <c r="AV20" s="205">
        <v>0</v>
      </c>
      <c r="AW20" s="205">
        <v>0</v>
      </c>
      <c r="AX20" s="205">
        <v>0</v>
      </c>
      <c r="AY20" s="205">
        <v>0</v>
      </c>
      <c r="AZ20" s="205">
        <v>0</v>
      </c>
      <c r="BA20" s="205">
        <v>0</v>
      </c>
      <c r="BB20" s="205">
        <v>0</v>
      </c>
      <c r="BC20" s="205">
        <v>0</v>
      </c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</row>
    <row r="21" spans="1:176" s="206" customFormat="1" ht="15.75" thickBot="1" x14ac:dyDescent="0.3">
      <c r="A21" s="345"/>
      <c r="B21" s="342" t="s">
        <v>270</v>
      </c>
      <c r="C21" s="346" t="s">
        <v>630</v>
      </c>
      <c r="D21" s="346" t="s">
        <v>630</v>
      </c>
      <c r="E21" s="347">
        <v>0.22</v>
      </c>
      <c r="F21" s="347">
        <v>0.1</v>
      </c>
      <c r="G21" s="348">
        <v>5</v>
      </c>
      <c r="H21" s="205">
        <v>0</v>
      </c>
      <c r="I21" s="205">
        <v>0</v>
      </c>
      <c r="J21" s="205">
        <v>0</v>
      </c>
      <c r="K21" s="205">
        <v>0</v>
      </c>
      <c r="L21" s="205">
        <v>0</v>
      </c>
      <c r="M21" s="205">
        <v>0</v>
      </c>
      <c r="N21" s="205">
        <v>0</v>
      </c>
      <c r="O21" s="205">
        <v>0</v>
      </c>
      <c r="P21" s="205">
        <v>0</v>
      </c>
      <c r="Q21" s="205">
        <v>0</v>
      </c>
      <c r="R21" s="205">
        <v>0</v>
      </c>
      <c r="S21" s="205">
        <v>0</v>
      </c>
      <c r="T21" s="205">
        <v>0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0</v>
      </c>
      <c r="AD21" s="205">
        <v>0</v>
      </c>
      <c r="AE21" s="205">
        <v>0</v>
      </c>
      <c r="AF21" s="205">
        <v>0</v>
      </c>
      <c r="AG21" s="205">
        <v>0</v>
      </c>
      <c r="AH21" s="205">
        <v>0</v>
      </c>
      <c r="AI21" s="205">
        <v>0</v>
      </c>
      <c r="AJ21" s="205">
        <v>0</v>
      </c>
      <c r="AK21" s="205">
        <v>0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  <c r="AU21" s="205">
        <v>0</v>
      </c>
      <c r="AV21" s="205">
        <v>0</v>
      </c>
      <c r="AW21" s="205">
        <v>0</v>
      </c>
      <c r="AX21" s="205">
        <v>0</v>
      </c>
      <c r="AY21" s="205">
        <v>0</v>
      </c>
      <c r="AZ21" s="205">
        <v>0</v>
      </c>
      <c r="BA21" s="205">
        <v>0</v>
      </c>
      <c r="BB21" s="205">
        <v>0</v>
      </c>
      <c r="BC21" s="205">
        <v>0</v>
      </c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</row>
    <row r="22" spans="1:176" s="206" customFormat="1" ht="15.75" x14ac:dyDescent="0.3">
      <c r="A22" s="349" t="s">
        <v>128</v>
      </c>
      <c r="B22" s="349"/>
      <c r="C22" s="349"/>
      <c r="D22" s="349"/>
      <c r="E22" s="350"/>
      <c r="F22" s="350"/>
      <c r="G22" s="350"/>
      <c r="H22" s="351">
        <f>SUM(H3:H21)</f>
        <v>120000</v>
      </c>
      <c r="I22" s="351">
        <f t="shared" ref="I22:AQ22" si="0">SUM(I3:I21)</f>
        <v>0</v>
      </c>
      <c r="J22" s="351">
        <f t="shared" si="0"/>
        <v>0</v>
      </c>
      <c r="K22" s="351">
        <f t="shared" si="0"/>
        <v>0</v>
      </c>
      <c r="L22" s="351">
        <f t="shared" si="0"/>
        <v>0</v>
      </c>
      <c r="M22" s="351">
        <f t="shared" si="0"/>
        <v>0</v>
      </c>
      <c r="N22" s="351">
        <f t="shared" si="0"/>
        <v>0</v>
      </c>
      <c r="O22" s="351">
        <f t="shared" si="0"/>
        <v>0</v>
      </c>
      <c r="P22" s="351">
        <f t="shared" si="0"/>
        <v>0</v>
      </c>
      <c r="Q22" s="351">
        <f t="shared" si="0"/>
        <v>0</v>
      </c>
      <c r="R22" s="351">
        <f t="shared" si="0"/>
        <v>0</v>
      </c>
      <c r="S22" s="351">
        <f t="shared" si="0"/>
        <v>0</v>
      </c>
      <c r="T22" s="351">
        <f t="shared" si="0"/>
        <v>0</v>
      </c>
      <c r="U22" s="351">
        <f t="shared" si="0"/>
        <v>0</v>
      </c>
      <c r="V22" s="351">
        <f t="shared" si="0"/>
        <v>0</v>
      </c>
      <c r="W22" s="351">
        <f t="shared" si="0"/>
        <v>0</v>
      </c>
      <c r="X22" s="351">
        <f t="shared" si="0"/>
        <v>0</v>
      </c>
      <c r="Y22" s="351">
        <f t="shared" si="0"/>
        <v>0</v>
      </c>
      <c r="Z22" s="351">
        <f t="shared" si="0"/>
        <v>0</v>
      </c>
      <c r="AA22" s="351">
        <f t="shared" si="0"/>
        <v>0</v>
      </c>
      <c r="AB22" s="351">
        <f t="shared" si="0"/>
        <v>0</v>
      </c>
      <c r="AC22" s="351">
        <f t="shared" si="0"/>
        <v>0</v>
      </c>
      <c r="AD22" s="351">
        <f t="shared" si="0"/>
        <v>0</v>
      </c>
      <c r="AE22" s="351">
        <f t="shared" si="0"/>
        <v>0</v>
      </c>
      <c r="AF22" s="351">
        <f t="shared" si="0"/>
        <v>0</v>
      </c>
      <c r="AG22" s="351">
        <f t="shared" si="0"/>
        <v>0</v>
      </c>
      <c r="AH22" s="351">
        <f t="shared" si="0"/>
        <v>0</v>
      </c>
      <c r="AI22" s="351">
        <f t="shared" si="0"/>
        <v>0</v>
      </c>
      <c r="AJ22" s="351">
        <f t="shared" si="0"/>
        <v>0</v>
      </c>
      <c r="AK22" s="351">
        <f t="shared" si="0"/>
        <v>0</v>
      </c>
      <c r="AL22" s="351">
        <f t="shared" si="0"/>
        <v>0</v>
      </c>
      <c r="AM22" s="351">
        <f t="shared" si="0"/>
        <v>0</v>
      </c>
      <c r="AN22" s="351">
        <f t="shared" si="0"/>
        <v>0</v>
      </c>
      <c r="AO22" s="351">
        <f t="shared" si="0"/>
        <v>0</v>
      </c>
      <c r="AP22" s="351">
        <f t="shared" si="0"/>
        <v>0</v>
      </c>
      <c r="AQ22" s="351">
        <f t="shared" si="0"/>
        <v>0</v>
      </c>
      <c r="AR22" s="351">
        <f t="shared" ref="AR22:AZ22" si="1">SUM(AR3:AR21)</f>
        <v>0</v>
      </c>
      <c r="AS22" s="351">
        <f t="shared" si="1"/>
        <v>0</v>
      </c>
      <c r="AT22" s="351">
        <f t="shared" si="1"/>
        <v>0</v>
      </c>
      <c r="AU22" s="351">
        <f t="shared" si="1"/>
        <v>0</v>
      </c>
      <c r="AV22" s="351">
        <f t="shared" si="1"/>
        <v>0</v>
      </c>
      <c r="AW22" s="351">
        <f t="shared" si="1"/>
        <v>0</v>
      </c>
      <c r="AX22" s="351">
        <f t="shared" si="1"/>
        <v>0</v>
      </c>
      <c r="AY22" s="351">
        <f t="shared" si="1"/>
        <v>0</v>
      </c>
      <c r="AZ22" s="351">
        <f t="shared" si="1"/>
        <v>0</v>
      </c>
      <c r="BA22" s="351">
        <f>SUM(BA3:BA21)</f>
        <v>0</v>
      </c>
      <c r="BB22" s="351">
        <f>SUM(BB3:BB21)</f>
        <v>0</v>
      </c>
      <c r="BC22" s="351">
        <f>SUM(BC3:BC21)</f>
        <v>0</v>
      </c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</row>
    <row r="23" spans="1:176" x14ac:dyDescent="0.25">
      <c r="A23" s="98"/>
      <c r="B23" s="98"/>
      <c r="C23" s="98"/>
      <c r="D23" s="98"/>
      <c r="E23" s="99"/>
      <c r="F23" s="99"/>
      <c r="G23" s="99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98"/>
      <c r="BC23" s="98"/>
    </row>
    <row r="24" spans="1:176" ht="15.75" x14ac:dyDescent="0.3">
      <c r="A24" s="92" t="s">
        <v>284</v>
      </c>
      <c r="B24" s="93" t="s">
        <v>282</v>
      </c>
      <c r="C24" s="93"/>
      <c r="D24" s="93"/>
      <c r="E24" s="94"/>
      <c r="F24" s="94"/>
      <c r="G24" s="100"/>
      <c r="H24" s="22">
        <f>+SPm!B2</f>
        <v>42736</v>
      </c>
      <c r="I24" s="22">
        <f>+SPm!C2</f>
        <v>42767</v>
      </c>
      <c r="J24" s="22">
        <f>+SPm!D2</f>
        <v>42797</v>
      </c>
      <c r="K24" s="22">
        <f>+SPm!E2</f>
        <v>42828</v>
      </c>
      <c r="L24" s="22">
        <f>+SPm!F2</f>
        <v>42858</v>
      </c>
      <c r="M24" s="22">
        <f>+SPm!G2</f>
        <v>42889</v>
      </c>
      <c r="N24" s="22">
        <f>+SPm!H2</f>
        <v>42919</v>
      </c>
      <c r="O24" s="22">
        <f>+SPm!I2</f>
        <v>42950</v>
      </c>
      <c r="P24" s="22">
        <f>+SPm!J2</f>
        <v>42980</v>
      </c>
      <c r="Q24" s="22">
        <f>+SPm!K2</f>
        <v>43011</v>
      </c>
      <c r="R24" s="22">
        <f>+SPm!L2</f>
        <v>43041</v>
      </c>
      <c r="S24" s="22">
        <f>+SPm!M2</f>
        <v>43072</v>
      </c>
      <c r="T24" s="22">
        <f>+SPm!N2</f>
        <v>43102</v>
      </c>
      <c r="U24" s="22">
        <f>+SPm!O2</f>
        <v>43133</v>
      </c>
      <c r="V24" s="22">
        <f>+SPm!P2</f>
        <v>43163</v>
      </c>
      <c r="W24" s="22">
        <f>+SPm!Q2</f>
        <v>43194</v>
      </c>
      <c r="X24" s="22">
        <f>+SPm!R2</f>
        <v>43224</v>
      </c>
      <c r="Y24" s="22">
        <f>+SPm!S2</f>
        <v>43255</v>
      </c>
      <c r="Z24" s="22">
        <f>+SPm!T2</f>
        <v>43285</v>
      </c>
      <c r="AA24" s="22">
        <f>+SPm!U2</f>
        <v>43316</v>
      </c>
      <c r="AB24" s="22">
        <f>+SPm!V2</f>
        <v>43346</v>
      </c>
      <c r="AC24" s="22">
        <f>+SPm!W2</f>
        <v>43377</v>
      </c>
      <c r="AD24" s="22">
        <f>+SPm!X2</f>
        <v>43407</v>
      </c>
      <c r="AE24" s="22">
        <f>+SPm!Y2</f>
        <v>43438</v>
      </c>
      <c r="AF24" s="22">
        <f>+SPm!Z2</f>
        <v>43468</v>
      </c>
      <c r="AG24" s="22">
        <f>+SPm!AA2</f>
        <v>43499</v>
      </c>
      <c r="AH24" s="22">
        <f>+SPm!AB2</f>
        <v>43529</v>
      </c>
      <c r="AI24" s="22">
        <f>+SPm!AC2</f>
        <v>43560</v>
      </c>
      <c r="AJ24" s="22">
        <f>+SPm!AD2</f>
        <v>43590</v>
      </c>
      <c r="AK24" s="22">
        <f>+SPm!AE2</f>
        <v>43621</v>
      </c>
      <c r="AL24" s="22">
        <f>+SPm!AF2</f>
        <v>43651</v>
      </c>
      <c r="AM24" s="22">
        <f>+SPm!AG2</f>
        <v>43682</v>
      </c>
      <c r="AN24" s="22">
        <f>+SPm!AH2</f>
        <v>43712</v>
      </c>
      <c r="AO24" s="22">
        <f>+SPm!AI2</f>
        <v>43743</v>
      </c>
      <c r="AP24" s="22">
        <f>+SPm!AJ2</f>
        <v>43773</v>
      </c>
      <c r="AQ24" s="22">
        <f>+SPm!AK2</f>
        <v>43804</v>
      </c>
      <c r="AR24" s="22">
        <f>+SPm!AL2</f>
        <v>43834</v>
      </c>
      <c r="AS24" s="22">
        <f>+SPm!AM2</f>
        <v>43865</v>
      </c>
      <c r="AT24" s="22">
        <f>+SPm!AN2</f>
        <v>43895</v>
      </c>
      <c r="AU24" s="22">
        <f>+SPm!AO2</f>
        <v>43926</v>
      </c>
      <c r="AV24" s="22">
        <f>+SPm!AP2</f>
        <v>43956</v>
      </c>
      <c r="AW24" s="22">
        <f>+SPm!AQ2</f>
        <v>43987</v>
      </c>
      <c r="AX24" s="22">
        <f>+SPm!AR2</f>
        <v>44017</v>
      </c>
      <c r="AY24" s="22">
        <f>+SPm!AS2</f>
        <v>44048</v>
      </c>
      <c r="AZ24" s="22">
        <f>+SPm!AT2</f>
        <v>44078</v>
      </c>
      <c r="BA24" s="22">
        <f>+SPm!AU2</f>
        <v>44109</v>
      </c>
      <c r="BB24" s="22">
        <f>+SPm!AV2</f>
        <v>44139</v>
      </c>
      <c r="BC24" s="22">
        <f>+SPm!AW2</f>
        <v>44170</v>
      </c>
    </row>
    <row r="25" spans="1:176" x14ac:dyDescent="0.25">
      <c r="A25" s="101" t="str">
        <f>+IF(A3=0,"",A3)</f>
        <v>Impianto di Produzione</v>
      </c>
      <c r="B25" s="101" t="str">
        <f>+IF(B3=0,"",B3)</f>
        <v>Impianti e Macchinari</v>
      </c>
      <c r="C25" s="101"/>
      <c r="D25" s="101"/>
      <c r="E25" s="102"/>
      <c r="F25" s="102"/>
      <c r="G25" s="98"/>
      <c r="H25" s="105">
        <f t="shared" ref="H25:H43" si="2">+H3*(1+$E3)</f>
        <v>97600</v>
      </c>
      <c r="I25" s="105">
        <f t="shared" ref="I25:BC30" si="3">+I3*(1+$E3)</f>
        <v>0</v>
      </c>
      <c r="J25" s="105">
        <f t="shared" si="3"/>
        <v>0</v>
      </c>
      <c r="K25" s="105">
        <f t="shared" si="3"/>
        <v>0</v>
      </c>
      <c r="L25" s="105">
        <f t="shared" si="3"/>
        <v>0</v>
      </c>
      <c r="M25" s="105">
        <f t="shared" si="3"/>
        <v>0</v>
      </c>
      <c r="N25" s="105">
        <f t="shared" si="3"/>
        <v>0</v>
      </c>
      <c r="O25" s="105">
        <f t="shared" si="3"/>
        <v>0</v>
      </c>
      <c r="P25" s="105">
        <f t="shared" si="3"/>
        <v>0</v>
      </c>
      <c r="Q25" s="105">
        <f t="shared" si="3"/>
        <v>0</v>
      </c>
      <c r="R25" s="105">
        <f t="shared" si="3"/>
        <v>0</v>
      </c>
      <c r="S25" s="105">
        <f t="shared" si="3"/>
        <v>0</v>
      </c>
      <c r="T25" s="105">
        <f t="shared" si="3"/>
        <v>0</v>
      </c>
      <c r="U25" s="105">
        <f t="shared" si="3"/>
        <v>0</v>
      </c>
      <c r="V25" s="105">
        <f t="shared" si="3"/>
        <v>0</v>
      </c>
      <c r="W25" s="105">
        <f t="shared" si="3"/>
        <v>0</v>
      </c>
      <c r="X25" s="105">
        <f t="shared" si="3"/>
        <v>0</v>
      </c>
      <c r="Y25" s="105">
        <f t="shared" si="3"/>
        <v>0</v>
      </c>
      <c r="Z25" s="105">
        <f t="shared" si="3"/>
        <v>0</v>
      </c>
      <c r="AA25" s="105">
        <f t="shared" si="3"/>
        <v>0</v>
      </c>
      <c r="AB25" s="105">
        <f t="shared" si="3"/>
        <v>0</v>
      </c>
      <c r="AC25" s="105">
        <f t="shared" si="3"/>
        <v>0</v>
      </c>
      <c r="AD25" s="105">
        <f t="shared" si="3"/>
        <v>0</v>
      </c>
      <c r="AE25" s="105">
        <f t="shared" si="3"/>
        <v>0</v>
      </c>
      <c r="AF25" s="105">
        <f t="shared" si="3"/>
        <v>0</v>
      </c>
      <c r="AG25" s="105">
        <f t="shared" si="3"/>
        <v>0</v>
      </c>
      <c r="AH25" s="105">
        <f t="shared" si="3"/>
        <v>0</v>
      </c>
      <c r="AI25" s="105">
        <f t="shared" si="3"/>
        <v>0</v>
      </c>
      <c r="AJ25" s="105">
        <f t="shared" si="3"/>
        <v>0</v>
      </c>
      <c r="AK25" s="105">
        <f t="shared" si="3"/>
        <v>0</v>
      </c>
      <c r="AL25" s="105">
        <f t="shared" si="3"/>
        <v>0</v>
      </c>
      <c r="AM25" s="105">
        <f t="shared" si="3"/>
        <v>0</v>
      </c>
      <c r="AN25" s="105">
        <f t="shared" si="3"/>
        <v>0</v>
      </c>
      <c r="AO25" s="105">
        <f t="shared" si="3"/>
        <v>0</v>
      </c>
      <c r="AP25" s="105">
        <f t="shared" si="3"/>
        <v>0</v>
      </c>
      <c r="AQ25" s="105">
        <f t="shared" si="3"/>
        <v>0</v>
      </c>
      <c r="AR25" s="105">
        <f t="shared" si="3"/>
        <v>0</v>
      </c>
      <c r="AS25" s="105">
        <f t="shared" si="3"/>
        <v>0</v>
      </c>
      <c r="AT25" s="105">
        <f t="shared" si="3"/>
        <v>0</v>
      </c>
      <c r="AU25" s="105">
        <f t="shared" si="3"/>
        <v>0</v>
      </c>
      <c r="AV25" s="105">
        <f t="shared" si="3"/>
        <v>0</v>
      </c>
      <c r="AW25" s="105">
        <f t="shared" si="3"/>
        <v>0</v>
      </c>
      <c r="AX25" s="105">
        <f t="shared" si="3"/>
        <v>0</v>
      </c>
      <c r="AY25" s="105">
        <f t="shared" si="3"/>
        <v>0</v>
      </c>
      <c r="AZ25" s="105">
        <f t="shared" si="3"/>
        <v>0</v>
      </c>
      <c r="BA25" s="105">
        <f t="shared" si="3"/>
        <v>0</v>
      </c>
      <c r="BB25" s="105">
        <f t="shared" si="3"/>
        <v>0</v>
      </c>
      <c r="BC25" s="105">
        <f t="shared" si="3"/>
        <v>0</v>
      </c>
    </row>
    <row r="26" spans="1:176" x14ac:dyDescent="0.25">
      <c r="A26" s="101" t="str">
        <f t="shared" ref="A26:B43" si="4">+IF(A4=0,"",A4)</f>
        <v>Arredamenti</v>
      </c>
      <c r="B26" s="101" t="str">
        <f t="shared" si="4"/>
        <v>Attrezzature Industriali e commerciali</v>
      </c>
      <c r="C26" s="101"/>
      <c r="D26" s="101"/>
      <c r="E26" s="102"/>
      <c r="F26" s="102"/>
      <c r="G26" s="98"/>
      <c r="H26" s="105">
        <f t="shared" si="2"/>
        <v>12200</v>
      </c>
      <c r="I26" s="105">
        <f t="shared" ref="I26:W26" si="5">+I4*(1+$E4)</f>
        <v>0</v>
      </c>
      <c r="J26" s="105">
        <f t="shared" si="5"/>
        <v>0</v>
      </c>
      <c r="K26" s="105">
        <f t="shared" si="5"/>
        <v>0</v>
      </c>
      <c r="L26" s="105">
        <f t="shared" si="5"/>
        <v>0</v>
      </c>
      <c r="M26" s="105">
        <f t="shared" si="5"/>
        <v>0</v>
      </c>
      <c r="N26" s="105">
        <f t="shared" si="5"/>
        <v>0</v>
      </c>
      <c r="O26" s="105">
        <f t="shared" si="5"/>
        <v>0</v>
      </c>
      <c r="P26" s="105">
        <f t="shared" si="5"/>
        <v>0</v>
      </c>
      <c r="Q26" s="105">
        <f t="shared" si="5"/>
        <v>0</v>
      </c>
      <c r="R26" s="105">
        <f t="shared" si="5"/>
        <v>0</v>
      </c>
      <c r="S26" s="105">
        <f t="shared" si="5"/>
        <v>0</v>
      </c>
      <c r="T26" s="105">
        <f t="shared" si="5"/>
        <v>0</v>
      </c>
      <c r="U26" s="105">
        <f t="shared" si="5"/>
        <v>0</v>
      </c>
      <c r="V26" s="105">
        <f t="shared" si="5"/>
        <v>0</v>
      </c>
      <c r="W26" s="105">
        <f t="shared" si="5"/>
        <v>0</v>
      </c>
      <c r="X26" s="105">
        <f t="shared" si="3"/>
        <v>0</v>
      </c>
      <c r="Y26" s="105">
        <f t="shared" si="3"/>
        <v>0</v>
      </c>
      <c r="Z26" s="105">
        <f t="shared" si="3"/>
        <v>0</v>
      </c>
      <c r="AA26" s="105">
        <f t="shared" si="3"/>
        <v>0</v>
      </c>
      <c r="AB26" s="105">
        <f t="shared" si="3"/>
        <v>0</v>
      </c>
      <c r="AC26" s="105">
        <f t="shared" si="3"/>
        <v>0</v>
      </c>
      <c r="AD26" s="105">
        <f t="shared" si="3"/>
        <v>0</v>
      </c>
      <c r="AE26" s="105">
        <f t="shared" si="3"/>
        <v>0</v>
      </c>
      <c r="AF26" s="105">
        <f t="shared" si="3"/>
        <v>0</v>
      </c>
      <c r="AG26" s="105">
        <f t="shared" si="3"/>
        <v>0</v>
      </c>
      <c r="AH26" s="105">
        <f t="shared" si="3"/>
        <v>0</v>
      </c>
      <c r="AI26" s="105">
        <f t="shared" si="3"/>
        <v>0</v>
      </c>
      <c r="AJ26" s="105">
        <f t="shared" si="3"/>
        <v>0</v>
      </c>
      <c r="AK26" s="105">
        <f t="shared" si="3"/>
        <v>0</v>
      </c>
      <c r="AL26" s="105">
        <f t="shared" si="3"/>
        <v>0</v>
      </c>
      <c r="AM26" s="105">
        <f t="shared" si="3"/>
        <v>0</v>
      </c>
      <c r="AN26" s="105">
        <f t="shared" si="3"/>
        <v>0</v>
      </c>
      <c r="AO26" s="105">
        <f t="shared" si="3"/>
        <v>0</v>
      </c>
      <c r="AP26" s="105">
        <f t="shared" si="3"/>
        <v>0</v>
      </c>
      <c r="AQ26" s="105">
        <f t="shared" si="3"/>
        <v>0</v>
      </c>
      <c r="AR26" s="105">
        <f t="shared" si="3"/>
        <v>0</v>
      </c>
      <c r="AS26" s="105">
        <f t="shared" si="3"/>
        <v>0</v>
      </c>
      <c r="AT26" s="105">
        <f t="shared" si="3"/>
        <v>0</v>
      </c>
      <c r="AU26" s="105">
        <f t="shared" si="3"/>
        <v>0</v>
      </c>
      <c r="AV26" s="105">
        <f t="shared" si="3"/>
        <v>0</v>
      </c>
      <c r="AW26" s="105">
        <f t="shared" si="3"/>
        <v>0</v>
      </c>
      <c r="AX26" s="105">
        <f t="shared" si="3"/>
        <v>0</v>
      </c>
      <c r="AY26" s="105">
        <f t="shared" si="3"/>
        <v>0</v>
      </c>
      <c r="AZ26" s="105">
        <f t="shared" si="3"/>
        <v>0</v>
      </c>
      <c r="BA26" s="105">
        <f t="shared" si="3"/>
        <v>0</v>
      </c>
      <c r="BB26" s="105">
        <f t="shared" si="3"/>
        <v>0</v>
      </c>
      <c r="BC26" s="105">
        <f t="shared" si="3"/>
        <v>0</v>
      </c>
    </row>
    <row r="27" spans="1:176" x14ac:dyDescent="0.25">
      <c r="A27" s="101" t="str">
        <f t="shared" si="4"/>
        <v>Ristrutturazione</v>
      </c>
      <c r="B27" s="101" t="str">
        <f t="shared" si="4"/>
        <v>Costi d'impianto e ampliamento</v>
      </c>
      <c r="C27" s="101"/>
      <c r="D27" s="101"/>
      <c r="E27" s="102"/>
      <c r="F27" s="102"/>
      <c r="G27" s="98"/>
      <c r="H27" s="105">
        <f t="shared" si="2"/>
        <v>18300</v>
      </c>
      <c r="I27" s="105">
        <f t="shared" si="3"/>
        <v>0</v>
      </c>
      <c r="J27" s="105">
        <f t="shared" si="3"/>
        <v>0</v>
      </c>
      <c r="K27" s="105">
        <f t="shared" si="3"/>
        <v>0</v>
      </c>
      <c r="L27" s="105">
        <f t="shared" si="3"/>
        <v>0</v>
      </c>
      <c r="M27" s="105">
        <f t="shared" si="3"/>
        <v>0</v>
      </c>
      <c r="N27" s="105">
        <f t="shared" si="3"/>
        <v>0</v>
      </c>
      <c r="O27" s="105">
        <f t="shared" si="3"/>
        <v>0</v>
      </c>
      <c r="P27" s="105">
        <f t="shared" si="3"/>
        <v>0</v>
      </c>
      <c r="Q27" s="105">
        <f t="shared" si="3"/>
        <v>0</v>
      </c>
      <c r="R27" s="105">
        <f t="shared" si="3"/>
        <v>0</v>
      </c>
      <c r="S27" s="105">
        <f t="shared" si="3"/>
        <v>0</v>
      </c>
      <c r="T27" s="105">
        <f t="shared" si="3"/>
        <v>0</v>
      </c>
      <c r="U27" s="105">
        <f t="shared" si="3"/>
        <v>0</v>
      </c>
      <c r="V27" s="105">
        <f t="shared" si="3"/>
        <v>0</v>
      </c>
      <c r="W27" s="105">
        <f t="shared" si="3"/>
        <v>0</v>
      </c>
      <c r="X27" s="105">
        <f t="shared" si="3"/>
        <v>0</v>
      </c>
      <c r="Y27" s="105">
        <f t="shared" si="3"/>
        <v>0</v>
      </c>
      <c r="Z27" s="105">
        <f t="shared" si="3"/>
        <v>0</v>
      </c>
      <c r="AA27" s="105">
        <f t="shared" si="3"/>
        <v>0</v>
      </c>
      <c r="AB27" s="105">
        <f t="shared" si="3"/>
        <v>0</v>
      </c>
      <c r="AC27" s="105">
        <f t="shared" si="3"/>
        <v>0</v>
      </c>
      <c r="AD27" s="105">
        <f t="shared" si="3"/>
        <v>0</v>
      </c>
      <c r="AE27" s="105">
        <f t="shared" si="3"/>
        <v>0</v>
      </c>
      <c r="AF27" s="105">
        <f t="shared" si="3"/>
        <v>0</v>
      </c>
      <c r="AG27" s="105">
        <f t="shared" si="3"/>
        <v>0</v>
      </c>
      <c r="AH27" s="105">
        <f t="shared" si="3"/>
        <v>0</v>
      </c>
      <c r="AI27" s="105">
        <f t="shared" si="3"/>
        <v>0</v>
      </c>
      <c r="AJ27" s="105">
        <f t="shared" si="3"/>
        <v>0</v>
      </c>
      <c r="AK27" s="105">
        <f t="shared" si="3"/>
        <v>0</v>
      </c>
      <c r="AL27" s="105">
        <f t="shared" si="3"/>
        <v>0</v>
      </c>
      <c r="AM27" s="105">
        <f t="shared" si="3"/>
        <v>0</v>
      </c>
      <c r="AN27" s="105">
        <f t="shared" si="3"/>
        <v>0</v>
      </c>
      <c r="AO27" s="105">
        <f t="shared" si="3"/>
        <v>0</v>
      </c>
      <c r="AP27" s="105">
        <f t="shared" si="3"/>
        <v>0</v>
      </c>
      <c r="AQ27" s="105">
        <f t="shared" si="3"/>
        <v>0</v>
      </c>
      <c r="AR27" s="105">
        <f t="shared" si="3"/>
        <v>0</v>
      </c>
      <c r="AS27" s="105">
        <f t="shared" si="3"/>
        <v>0</v>
      </c>
      <c r="AT27" s="105">
        <f t="shared" si="3"/>
        <v>0</v>
      </c>
      <c r="AU27" s="105">
        <f t="shared" si="3"/>
        <v>0</v>
      </c>
      <c r="AV27" s="105">
        <f t="shared" si="3"/>
        <v>0</v>
      </c>
      <c r="AW27" s="105">
        <f t="shared" si="3"/>
        <v>0</v>
      </c>
      <c r="AX27" s="105">
        <f t="shared" si="3"/>
        <v>0</v>
      </c>
      <c r="AY27" s="105">
        <f t="shared" si="3"/>
        <v>0</v>
      </c>
      <c r="AZ27" s="105">
        <f t="shared" si="3"/>
        <v>0</v>
      </c>
      <c r="BA27" s="105">
        <f t="shared" si="3"/>
        <v>0</v>
      </c>
      <c r="BB27" s="105">
        <f t="shared" si="3"/>
        <v>0</v>
      </c>
      <c r="BC27" s="105">
        <f t="shared" si="3"/>
        <v>0</v>
      </c>
    </row>
    <row r="28" spans="1:176" x14ac:dyDescent="0.25">
      <c r="A28" s="101" t="str">
        <f t="shared" si="4"/>
        <v>Attrezzature varie</v>
      </c>
      <c r="B28" s="101" t="str">
        <f t="shared" si="4"/>
        <v>Attrezzature Industriali e commerciali</v>
      </c>
      <c r="C28" s="101"/>
      <c r="D28" s="101"/>
      <c r="E28" s="102"/>
      <c r="F28" s="102"/>
      <c r="G28" s="98"/>
      <c r="H28" s="105">
        <f t="shared" si="2"/>
        <v>12200</v>
      </c>
      <c r="I28" s="105">
        <f t="shared" si="3"/>
        <v>0</v>
      </c>
      <c r="J28" s="105">
        <f t="shared" si="3"/>
        <v>0</v>
      </c>
      <c r="K28" s="105">
        <f t="shared" si="3"/>
        <v>0</v>
      </c>
      <c r="L28" s="105">
        <f t="shared" si="3"/>
        <v>0</v>
      </c>
      <c r="M28" s="105">
        <f t="shared" si="3"/>
        <v>0</v>
      </c>
      <c r="N28" s="105">
        <f t="shared" si="3"/>
        <v>0</v>
      </c>
      <c r="O28" s="105">
        <f t="shared" si="3"/>
        <v>0</v>
      </c>
      <c r="P28" s="105">
        <f t="shared" si="3"/>
        <v>0</v>
      </c>
      <c r="Q28" s="105">
        <f t="shared" si="3"/>
        <v>0</v>
      </c>
      <c r="R28" s="105">
        <f t="shared" si="3"/>
        <v>0</v>
      </c>
      <c r="S28" s="105">
        <f t="shared" si="3"/>
        <v>0</v>
      </c>
      <c r="T28" s="105">
        <f t="shared" si="3"/>
        <v>0</v>
      </c>
      <c r="U28" s="105">
        <f t="shared" si="3"/>
        <v>0</v>
      </c>
      <c r="V28" s="105">
        <f t="shared" si="3"/>
        <v>0</v>
      </c>
      <c r="W28" s="105">
        <f t="shared" si="3"/>
        <v>0</v>
      </c>
      <c r="X28" s="105">
        <f t="shared" si="3"/>
        <v>0</v>
      </c>
      <c r="Y28" s="105">
        <f t="shared" si="3"/>
        <v>0</v>
      </c>
      <c r="Z28" s="105">
        <f t="shared" si="3"/>
        <v>0</v>
      </c>
      <c r="AA28" s="105">
        <f t="shared" si="3"/>
        <v>0</v>
      </c>
      <c r="AB28" s="105">
        <f t="shared" si="3"/>
        <v>0</v>
      </c>
      <c r="AC28" s="105">
        <f t="shared" si="3"/>
        <v>0</v>
      </c>
      <c r="AD28" s="105">
        <f t="shared" si="3"/>
        <v>0</v>
      </c>
      <c r="AE28" s="105">
        <f t="shared" si="3"/>
        <v>0</v>
      </c>
      <c r="AF28" s="105">
        <f t="shared" si="3"/>
        <v>0</v>
      </c>
      <c r="AG28" s="105">
        <f t="shared" si="3"/>
        <v>0</v>
      </c>
      <c r="AH28" s="105">
        <f t="shared" si="3"/>
        <v>0</v>
      </c>
      <c r="AI28" s="105">
        <f t="shared" si="3"/>
        <v>0</v>
      </c>
      <c r="AJ28" s="105">
        <f t="shared" si="3"/>
        <v>0</v>
      </c>
      <c r="AK28" s="105">
        <f t="shared" si="3"/>
        <v>0</v>
      </c>
      <c r="AL28" s="105">
        <f t="shared" si="3"/>
        <v>0</v>
      </c>
      <c r="AM28" s="105">
        <f t="shared" si="3"/>
        <v>0</v>
      </c>
      <c r="AN28" s="105">
        <f t="shared" si="3"/>
        <v>0</v>
      </c>
      <c r="AO28" s="105">
        <f t="shared" si="3"/>
        <v>0</v>
      </c>
      <c r="AP28" s="105">
        <f t="shared" si="3"/>
        <v>0</v>
      </c>
      <c r="AQ28" s="105">
        <f t="shared" si="3"/>
        <v>0</v>
      </c>
      <c r="AR28" s="105">
        <f t="shared" si="3"/>
        <v>0</v>
      </c>
      <c r="AS28" s="105">
        <f t="shared" si="3"/>
        <v>0</v>
      </c>
      <c r="AT28" s="105">
        <f t="shared" si="3"/>
        <v>0</v>
      </c>
      <c r="AU28" s="105">
        <f t="shared" si="3"/>
        <v>0</v>
      </c>
      <c r="AV28" s="105">
        <f t="shared" si="3"/>
        <v>0</v>
      </c>
      <c r="AW28" s="105">
        <f t="shared" si="3"/>
        <v>0</v>
      </c>
      <c r="AX28" s="105">
        <f t="shared" si="3"/>
        <v>0</v>
      </c>
      <c r="AY28" s="105">
        <f t="shared" si="3"/>
        <v>0</v>
      </c>
      <c r="AZ28" s="105">
        <f t="shared" si="3"/>
        <v>0</v>
      </c>
      <c r="BA28" s="105">
        <f t="shared" si="3"/>
        <v>0</v>
      </c>
      <c r="BB28" s="105">
        <f t="shared" si="3"/>
        <v>0</v>
      </c>
      <c r="BC28" s="105">
        <f t="shared" si="3"/>
        <v>0</v>
      </c>
    </row>
    <row r="29" spans="1:176" x14ac:dyDescent="0.25">
      <c r="A29" s="101" t="str">
        <f t="shared" si="4"/>
        <v>Spese di costituzione</v>
      </c>
      <c r="B29" s="101" t="str">
        <f t="shared" si="4"/>
        <v>Altre immobilizzazioni immateriali</v>
      </c>
      <c r="C29" s="101"/>
      <c r="D29" s="101"/>
      <c r="E29" s="102"/>
      <c r="F29" s="102"/>
      <c r="G29" s="102"/>
      <c r="H29" s="105">
        <f t="shared" si="2"/>
        <v>6100</v>
      </c>
      <c r="I29" s="105">
        <f t="shared" si="3"/>
        <v>0</v>
      </c>
      <c r="J29" s="105">
        <f t="shared" si="3"/>
        <v>0</v>
      </c>
      <c r="K29" s="105">
        <f t="shared" si="3"/>
        <v>0</v>
      </c>
      <c r="L29" s="105">
        <f t="shared" si="3"/>
        <v>0</v>
      </c>
      <c r="M29" s="105">
        <f t="shared" si="3"/>
        <v>0</v>
      </c>
      <c r="N29" s="105">
        <f t="shared" si="3"/>
        <v>0</v>
      </c>
      <c r="O29" s="105">
        <f t="shared" si="3"/>
        <v>0</v>
      </c>
      <c r="P29" s="105">
        <f t="shared" si="3"/>
        <v>0</v>
      </c>
      <c r="Q29" s="105">
        <f t="shared" si="3"/>
        <v>0</v>
      </c>
      <c r="R29" s="105">
        <f t="shared" si="3"/>
        <v>0</v>
      </c>
      <c r="S29" s="105">
        <f t="shared" si="3"/>
        <v>0</v>
      </c>
      <c r="T29" s="105">
        <f t="shared" si="3"/>
        <v>0</v>
      </c>
      <c r="U29" s="105">
        <f t="shared" si="3"/>
        <v>0</v>
      </c>
      <c r="V29" s="105">
        <f t="shared" si="3"/>
        <v>0</v>
      </c>
      <c r="W29" s="105">
        <f t="shared" si="3"/>
        <v>0</v>
      </c>
      <c r="X29" s="105">
        <f t="shared" si="3"/>
        <v>0</v>
      </c>
      <c r="Y29" s="105">
        <f t="shared" si="3"/>
        <v>0</v>
      </c>
      <c r="Z29" s="105">
        <f t="shared" si="3"/>
        <v>0</v>
      </c>
      <c r="AA29" s="105">
        <f t="shared" si="3"/>
        <v>0</v>
      </c>
      <c r="AB29" s="105">
        <f t="shared" si="3"/>
        <v>0</v>
      </c>
      <c r="AC29" s="105">
        <f t="shared" si="3"/>
        <v>0</v>
      </c>
      <c r="AD29" s="105">
        <f t="shared" si="3"/>
        <v>0</v>
      </c>
      <c r="AE29" s="105">
        <f t="shared" si="3"/>
        <v>0</v>
      </c>
      <c r="AF29" s="105">
        <f t="shared" si="3"/>
        <v>0</v>
      </c>
      <c r="AG29" s="105">
        <f t="shared" si="3"/>
        <v>0</v>
      </c>
      <c r="AH29" s="105">
        <f t="shared" si="3"/>
        <v>0</v>
      </c>
      <c r="AI29" s="105">
        <f t="shared" si="3"/>
        <v>0</v>
      </c>
      <c r="AJ29" s="105">
        <f t="shared" si="3"/>
        <v>0</v>
      </c>
      <c r="AK29" s="105">
        <f t="shared" si="3"/>
        <v>0</v>
      </c>
      <c r="AL29" s="105">
        <f t="shared" si="3"/>
        <v>0</v>
      </c>
      <c r="AM29" s="105">
        <f t="shared" si="3"/>
        <v>0</v>
      </c>
      <c r="AN29" s="105">
        <f t="shared" si="3"/>
        <v>0</v>
      </c>
      <c r="AO29" s="105">
        <f t="shared" si="3"/>
        <v>0</v>
      </c>
      <c r="AP29" s="105">
        <f t="shared" si="3"/>
        <v>0</v>
      </c>
      <c r="AQ29" s="105">
        <f t="shared" si="3"/>
        <v>0</v>
      </c>
      <c r="AR29" s="105">
        <f t="shared" si="3"/>
        <v>0</v>
      </c>
      <c r="AS29" s="105">
        <f t="shared" si="3"/>
        <v>0</v>
      </c>
      <c r="AT29" s="105">
        <f t="shared" si="3"/>
        <v>0</v>
      </c>
      <c r="AU29" s="105">
        <f t="shared" si="3"/>
        <v>0</v>
      </c>
      <c r="AV29" s="105">
        <f t="shared" si="3"/>
        <v>0</v>
      </c>
      <c r="AW29" s="105">
        <f t="shared" si="3"/>
        <v>0</v>
      </c>
      <c r="AX29" s="105">
        <f t="shared" si="3"/>
        <v>0</v>
      </c>
      <c r="AY29" s="105">
        <f t="shared" si="3"/>
        <v>0</v>
      </c>
      <c r="AZ29" s="105">
        <f t="shared" si="3"/>
        <v>0</v>
      </c>
      <c r="BA29" s="105">
        <f t="shared" si="3"/>
        <v>0</v>
      </c>
      <c r="BB29" s="105">
        <f t="shared" si="3"/>
        <v>0</v>
      </c>
      <c r="BC29" s="105">
        <f t="shared" si="3"/>
        <v>0</v>
      </c>
    </row>
    <row r="30" spans="1:176" x14ac:dyDescent="0.25">
      <c r="A30" s="101" t="str">
        <f t="shared" si="4"/>
        <v/>
      </c>
      <c r="B30" s="101" t="str">
        <f t="shared" si="4"/>
        <v>Altre immobilizzazioni immateriali</v>
      </c>
      <c r="C30" s="101"/>
      <c r="D30" s="101"/>
      <c r="E30" s="102"/>
      <c r="F30" s="102"/>
      <c r="G30" s="102"/>
      <c r="H30" s="105">
        <f t="shared" si="2"/>
        <v>0</v>
      </c>
      <c r="I30" s="105">
        <f t="shared" si="3"/>
        <v>0</v>
      </c>
      <c r="J30" s="105">
        <f t="shared" si="3"/>
        <v>0</v>
      </c>
      <c r="K30" s="105">
        <f t="shared" si="3"/>
        <v>0</v>
      </c>
      <c r="L30" s="105">
        <f t="shared" si="3"/>
        <v>0</v>
      </c>
      <c r="M30" s="105">
        <f t="shared" si="3"/>
        <v>0</v>
      </c>
      <c r="N30" s="105">
        <f t="shared" si="3"/>
        <v>0</v>
      </c>
      <c r="O30" s="105">
        <f t="shared" si="3"/>
        <v>0</v>
      </c>
      <c r="P30" s="105">
        <f t="shared" si="3"/>
        <v>0</v>
      </c>
      <c r="Q30" s="105">
        <f t="shared" si="3"/>
        <v>0</v>
      </c>
      <c r="R30" s="105">
        <f t="shared" si="3"/>
        <v>0</v>
      </c>
      <c r="S30" s="105">
        <f t="shared" si="3"/>
        <v>0</v>
      </c>
      <c r="T30" s="105">
        <f t="shared" si="3"/>
        <v>0</v>
      </c>
      <c r="U30" s="105">
        <f t="shared" si="3"/>
        <v>0</v>
      </c>
      <c r="V30" s="105">
        <f t="shared" si="3"/>
        <v>0</v>
      </c>
      <c r="W30" s="105">
        <f t="shared" si="3"/>
        <v>0</v>
      </c>
      <c r="X30" s="105">
        <f t="shared" si="3"/>
        <v>0</v>
      </c>
      <c r="Y30" s="105">
        <f t="shared" si="3"/>
        <v>0</v>
      </c>
      <c r="Z30" s="105">
        <f t="shared" si="3"/>
        <v>0</v>
      </c>
      <c r="AA30" s="105">
        <f t="shared" si="3"/>
        <v>0</v>
      </c>
      <c r="AB30" s="105">
        <f t="shared" si="3"/>
        <v>0</v>
      </c>
      <c r="AC30" s="105">
        <f t="shared" si="3"/>
        <v>0</v>
      </c>
      <c r="AD30" s="105">
        <f t="shared" si="3"/>
        <v>0</v>
      </c>
      <c r="AE30" s="105">
        <f t="shared" si="3"/>
        <v>0</v>
      </c>
      <c r="AF30" s="105">
        <f t="shared" si="3"/>
        <v>0</v>
      </c>
      <c r="AG30" s="105">
        <f t="shared" si="3"/>
        <v>0</v>
      </c>
      <c r="AH30" s="105">
        <f t="shared" si="3"/>
        <v>0</v>
      </c>
      <c r="AI30" s="105">
        <f t="shared" si="3"/>
        <v>0</v>
      </c>
      <c r="AJ30" s="105">
        <f t="shared" si="3"/>
        <v>0</v>
      </c>
      <c r="AK30" s="105">
        <f t="shared" si="3"/>
        <v>0</v>
      </c>
      <c r="AL30" s="105">
        <f t="shared" si="3"/>
        <v>0</v>
      </c>
      <c r="AM30" s="105">
        <f t="shared" si="3"/>
        <v>0</v>
      </c>
      <c r="AN30" s="105">
        <f t="shared" si="3"/>
        <v>0</v>
      </c>
      <c r="AO30" s="105">
        <f t="shared" si="3"/>
        <v>0</v>
      </c>
      <c r="AP30" s="105">
        <f t="shared" si="3"/>
        <v>0</v>
      </c>
      <c r="AQ30" s="105">
        <f t="shared" si="3"/>
        <v>0</v>
      </c>
      <c r="AR30" s="105">
        <f t="shared" ref="I30:BC36" si="6">+AR8*(1+$E8)</f>
        <v>0</v>
      </c>
      <c r="AS30" s="105">
        <f t="shared" si="6"/>
        <v>0</v>
      </c>
      <c r="AT30" s="105">
        <f t="shared" si="6"/>
        <v>0</v>
      </c>
      <c r="AU30" s="105">
        <f t="shared" si="6"/>
        <v>0</v>
      </c>
      <c r="AV30" s="105">
        <f t="shared" si="6"/>
        <v>0</v>
      </c>
      <c r="AW30" s="105">
        <f t="shared" si="6"/>
        <v>0</v>
      </c>
      <c r="AX30" s="105">
        <f t="shared" si="6"/>
        <v>0</v>
      </c>
      <c r="AY30" s="105">
        <f t="shared" si="6"/>
        <v>0</v>
      </c>
      <c r="AZ30" s="105">
        <f t="shared" si="6"/>
        <v>0</v>
      </c>
      <c r="BA30" s="105">
        <f t="shared" si="6"/>
        <v>0</v>
      </c>
      <c r="BB30" s="105">
        <f t="shared" si="6"/>
        <v>0</v>
      </c>
      <c r="BC30" s="105">
        <f t="shared" si="6"/>
        <v>0</v>
      </c>
    </row>
    <row r="31" spans="1:176" x14ac:dyDescent="0.25">
      <c r="A31" s="101" t="str">
        <f t="shared" si="4"/>
        <v/>
      </c>
      <c r="B31" s="101" t="str">
        <f t="shared" si="4"/>
        <v>Altre immobilizzazioni immateriali</v>
      </c>
      <c r="C31" s="101"/>
      <c r="D31" s="101"/>
      <c r="E31" s="102"/>
      <c r="F31" s="102"/>
      <c r="G31" s="102"/>
      <c r="H31" s="105">
        <f t="shared" si="2"/>
        <v>0</v>
      </c>
      <c r="I31" s="105">
        <f t="shared" si="6"/>
        <v>0</v>
      </c>
      <c r="J31" s="105">
        <f t="shared" si="6"/>
        <v>0</v>
      </c>
      <c r="K31" s="105">
        <f t="shared" si="6"/>
        <v>0</v>
      </c>
      <c r="L31" s="105">
        <f t="shared" si="6"/>
        <v>0</v>
      </c>
      <c r="M31" s="105">
        <f t="shared" si="6"/>
        <v>0</v>
      </c>
      <c r="N31" s="105">
        <f t="shared" si="6"/>
        <v>0</v>
      </c>
      <c r="O31" s="105">
        <f t="shared" si="6"/>
        <v>0</v>
      </c>
      <c r="P31" s="105">
        <f t="shared" si="6"/>
        <v>0</v>
      </c>
      <c r="Q31" s="105">
        <f t="shared" si="6"/>
        <v>0</v>
      </c>
      <c r="R31" s="105">
        <f t="shared" si="6"/>
        <v>0</v>
      </c>
      <c r="S31" s="105">
        <f t="shared" si="6"/>
        <v>0</v>
      </c>
      <c r="T31" s="105">
        <f t="shared" si="6"/>
        <v>0</v>
      </c>
      <c r="U31" s="105">
        <f t="shared" si="6"/>
        <v>0</v>
      </c>
      <c r="V31" s="105">
        <f t="shared" si="6"/>
        <v>0</v>
      </c>
      <c r="W31" s="105">
        <f t="shared" si="6"/>
        <v>0</v>
      </c>
      <c r="X31" s="105">
        <f t="shared" si="6"/>
        <v>0</v>
      </c>
      <c r="Y31" s="105">
        <f t="shared" si="6"/>
        <v>0</v>
      </c>
      <c r="Z31" s="105">
        <f t="shared" si="6"/>
        <v>0</v>
      </c>
      <c r="AA31" s="105">
        <f t="shared" si="6"/>
        <v>0</v>
      </c>
      <c r="AB31" s="105">
        <f t="shared" si="6"/>
        <v>0</v>
      </c>
      <c r="AC31" s="105">
        <f t="shared" si="6"/>
        <v>0</v>
      </c>
      <c r="AD31" s="105">
        <f t="shared" si="6"/>
        <v>0</v>
      </c>
      <c r="AE31" s="105">
        <f t="shared" si="6"/>
        <v>0</v>
      </c>
      <c r="AF31" s="105">
        <f t="shared" si="6"/>
        <v>0</v>
      </c>
      <c r="AG31" s="105">
        <f t="shared" si="6"/>
        <v>0</v>
      </c>
      <c r="AH31" s="105">
        <f t="shared" si="6"/>
        <v>0</v>
      </c>
      <c r="AI31" s="105">
        <f t="shared" si="6"/>
        <v>0</v>
      </c>
      <c r="AJ31" s="105">
        <f t="shared" si="6"/>
        <v>0</v>
      </c>
      <c r="AK31" s="105">
        <f t="shared" si="6"/>
        <v>0</v>
      </c>
      <c r="AL31" s="105">
        <f t="shared" si="6"/>
        <v>0</v>
      </c>
      <c r="AM31" s="105">
        <f t="shared" si="6"/>
        <v>0</v>
      </c>
      <c r="AN31" s="105">
        <f t="shared" si="6"/>
        <v>0</v>
      </c>
      <c r="AO31" s="105">
        <f t="shared" si="6"/>
        <v>0</v>
      </c>
      <c r="AP31" s="105">
        <f t="shared" si="6"/>
        <v>0</v>
      </c>
      <c r="AQ31" s="105">
        <f t="shared" si="6"/>
        <v>0</v>
      </c>
      <c r="AR31" s="105">
        <f t="shared" si="6"/>
        <v>0</v>
      </c>
      <c r="AS31" s="105">
        <f t="shared" si="6"/>
        <v>0</v>
      </c>
      <c r="AT31" s="105">
        <f t="shared" si="6"/>
        <v>0</v>
      </c>
      <c r="AU31" s="105">
        <f t="shared" si="6"/>
        <v>0</v>
      </c>
      <c r="AV31" s="105">
        <f t="shared" si="6"/>
        <v>0</v>
      </c>
      <c r="AW31" s="105">
        <f t="shared" si="6"/>
        <v>0</v>
      </c>
      <c r="AX31" s="105">
        <f t="shared" si="6"/>
        <v>0</v>
      </c>
      <c r="AY31" s="105">
        <f t="shared" si="6"/>
        <v>0</v>
      </c>
      <c r="AZ31" s="105">
        <f t="shared" si="6"/>
        <v>0</v>
      </c>
      <c r="BA31" s="105">
        <f t="shared" si="6"/>
        <v>0</v>
      </c>
      <c r="BB31" s="105">
        <f t="shared" si="6"/>
        <v>0</v>
      </c>
      <c r="BC31" s="105">
        <f t="shared" si="6"/>
        <v>0</v>
      </c>
    </row>
    <row r="32" spans="1:176" x14ac:dyDescent="0.25">
      <c r="A32" s="101" t="str">
        <f t="shared" si="4"/>
        <v/>
      </c>
      <c r="B32" s="101" t="str">
        <f t="shared" si="4"/>
        <v>Altre immobilizzazioni immateriali</v>
      </c>
      <c r="C32" s="101"/>
      <c r="D32" s="101"/>
      <c r="E32" s="102"/>
      <c r="F32" s="102"/>
      <c r="G32" s="102"/>
      <c r="H32" s="105">
        <f t="shared" si="2"/>
        <v>0</v>
      </c>
      <c r="I32" s="105">
        <f t="shared" si="6"/>
        <v>0</v>
      </c>
      <c r="J32" s="105">
        <f t="shared" si="6"/>
        <v>0</v>
      </c>
      <c r="K32" s="105">
        <f t="shared" si="6"/>
        <v>0</v>
      </c>
      <c r="L32" s="105">
        <f t="shared" si="6"/>
        <v>0</v>
      </c>
      <c r="M32" s="105">
        <f t="shared" si="6"/>
        <v>0</v>
      </c>
      <c r="N32" s="105">
        <f t="shared" si="6"/>
        <v>0</v>
      </c>
      <c r="O32" s="105">
        <f t="shared" si="6"/>
        <v>0</v>
      </c>
      <c r="P32" s="105">
        <f t="shared" si="6"/>
        <v>0</v>
      </c>
      <c r="Q32" s="105">
        <f t="shared" si="6"/>
        <v>0</v>
      </c>
      <c r="R32" s="105">
        <f t="shared" si="6"/>
        <v>0</v>
      </c>
      <c r="S32" s="105">
        <f t="shared" si="6"/>
        <v>0</v>
      </c>
      <c r="T32" s="105">
        <f t="shared" si="6"/>
        <v>0</v>
      </c>
      <c r="U32" s="105">
        <f t="shared" si="6"/>
        <v>0</v>
      </c>
      <c r="V32" s="105">
        <f t="shared" si="6"/>
        <v>0</v>
      </c>
      <c r="W32" s="105">
        <f t="shared" si="6"/>
        <v>0</v>
      </c>
      <c r="X32" s="105">
        <f t="shared" si="6"/>
        <v>0</v>
      </c>
      <c r="Y32" s="105">
        <f t="shared" si="6"/>
        <v>0</v>
      </c>
      <c r="Z32" s="105">
        <f t="shared" si="6"/>
        <v>0</v>
      </c>
      <c r="AA32" s="105">
        <f t="shared" si="6"/>
        <v>0</v>
      </c>
      <c r="AB32" s="105">
        <f t="shared" si="6"/>
        <v>0</v>
      </c>
      <c r="AC32" s="105">
        <f t="shared" si="6"/>
        <v>0</v>
      </c>
      <c r="AD32" s="105">
        <f t="shared" si="6"/>
        <v>0</v>
      </c>
      <c r="AE32" s="105">
        <f t="shared" si="6"/>
        <v>0</v>
      </c>
      <c r="AF32" s="105">
        <f t="shared" si="6"/>
        <v>0</v>
      </c>
      <c r="AG32" s="105">
        <f t="shared" si="6"/>
        <v>0</v>
      </c>
      <c r="AH32" s="105">
        <f t="shared" si="6"/>
        <v>0</v>
      </c>
      <c r="AI32" s="105">
        <f t="shared" si="6"/>
        <v>0</v>
      </c>
      <c r="AJ32" s="105">
        <f t="shared" si="6"/>
        <v>0</v>
      </c>
      <c r="AK32" s="105">
        <f t="shared" si="6"/>
        <v>0</v>
      </c>
      <c r="AL32" s="105">
        <f t="shared" si="6"/>
        <v>0</v>
      </c>
      <c r="AM32" s="105">
        <f t="shared" si="6"/>
        <v>0</v>
      </c>
      <c r="AN32" s="105">
        <f t="shared" si="6"/>
        <v>0</v>
      </c>
      <c r="AO32" s="105">
        <f t="shared" si="6"/>
        <v>0</v>
      </c>
      <c r="AP32" s="105">
        <f t="shared" si="6"/>
        <v>0</v>
      </c>
      <c r="AQ32" s="105">
        <f t="shared" si="6"/>
        <v>0</v>
      </c>
      <c r="AR32" s="105">
        <f t="shared" si="6"/>
        <v>0</v>
      </c>
      <c r="AS32" s="105">
        <f t="shared" si="6"/>
        <v>0</v>
      </c>
      <c r="AT32" s="105">
        <f t="shared" si="6"/>
        <v>0</v>
      </c>
      <c r="AU32" s="105">
        <f t="shared" si="6"/>
        <v>0</v>
      </c>
      <c r="AV32" s="105">
        <f t="shared" si="6"/>
        <v>0</v>
      </c>
      <c r="AW32" s="105">
        <f t="shared" si="6"/>
        <v>0</v>
      </c>
      <c r="AX32" s="105">
        <f t="shared" si="6"/>
        <v>0</v>
      </c>
      <c r="AY32" s="105">
        <f t="shared" si="6"/>
        <v>0</v>
      </c>
      <c r="AZ32" s="105">
        <f t="shared" si="6"/>
        <v>0</v>
      </c>
      <c r="BA32" s="105">
        <f t="shared" si="6"/>
        <v>0</v>
      </c>
      <c r="BB32" s="105">
        <f t="shared" si="6"/>
        <v>0</v>
      </c>
      <c r="BC32" s="105">
        <f t="shared" si="6"/>
        <v>0</v>
      </c>
    </row>
    <row r="33" spans="1:55" x14ac:dyDescent="0.25">
      <c r="A33" s="101" t="str">
        <f t="shared" si="4"/>
        <v/>
      </c>
      <c r="B33" s="101" t="str">
        <f t="shared" si="4"/>
        <v>Altre immobilizzazioni immateriali</v>
      </c>
      <c r="C33" s="101"/>
      <c r="D33" s="101"/>
      <c r="E33" s="102"/>
      <c r="F33" s="102"/>
      <c r="G33" s="102"/>
      <c r="H33" s="105">
        <f t="shared" si="2"/>
        <v>0</v>
      </c>
      <c r="I33" s="105">
        <f t="shared" si="6"/>
        <v>0</v>
      </c>
      <c r="J33" s="105">
        <f t="shared" si="6"/>
        <v>0</v>
      </c>
      <c r="K33" s="105">
        <f t="shared" si="6"/>
        <v>0</v>
      </c>
      <c r="L33" s="105">
        <f t="shared" si="6"/>
        <v>0</v>
      </c>
      <c r="M33" s="105">
        <f t="shared" si="6"/>
        <v>0</v>
      </c>
      <c r="N33" s="105">
        <f t="shared" si="6"/>
        <v>0</v>
      </c>
      <c r="O33" s="105">
        <f t="shared" si="6"/>
        <v>0</v>
      </c>
      <c r="P33" s="105">
        <f t="shared" si="6"/>
        <v>0</v>
      </c>
      <c r="Q33" s="105">
        <f t="shared" si="6"/>
        <v>0</v>
      </c>
      <c r="R33" s="105">
        <f t="shared" si="6"/>
        <v>0</v>
      </c>
      <c r="S33" s="105">
        <f t="shared" si="6"/>
        <v>0</v>
      </c>
      <c r="T33" s="105">
        <f t="shared" si="6"/>
        <v>0</v>
      </c>
      <c r="U33" s="105">
        <f t="shared" si="6"/>
        <v>0</v>
      </c>
      <c r="V33" s="105">
        <f t="shared" si="6"/>
        <v>0</v>
      </c>
      <c r="W33" s="105">
        <f t="shared" si="6"/>
        <v>0</v>
      </c>
      <c r="X33" s="105">
        <f t="shared" si="6"/>
        <v>0</v>
      </c>
      <c r="Y33" s="105">
        <f t="shared" si="6"/>
        <v>0</v>
      </c>
      <c r="Z33" s="105">
        <f t="shared" si="6"/>
        <v>0</v>
      </c>
      <c r="AA33" s="105">
        <f t="shared" si="6"/>
        <v>0</v>
      </c>
      <c r="AB33" s="105">
        <f t="shared" si="6"/>
        <v>0</v>
      </c>
      <c r="AC33" s="105">
        <f t="shared" si="6"/>
        <v>0</v>
      </c>
      <c r="AD33" s="105">
        <f t="shared" si="6"/>
        <v>0</v>
      </c>
      <c r="AE33" s="105">
        <f t="shared" si="6"/>
        <v>0</v>
      </c>
      <c r="AF33" s="105">
        <f t="shared" si="6"/>
        <v>0</v>
      </c>
      <c r="AG33" s="105">
        <f t="shared" si="6"/>
        <v>0</v>
      </c>
      <c r="AH33" s="105">
        <f t="shared" si="6"/>
        <v>0</v>
      </c>
      <c r="AI33" s="105">
        <f t="shared" si="6"/>
        <v>0</v>
      </c>
      <c r="AJ33" s="105">
        <f t="shared" si="6"/>
        <v>0</v>
      </c>
      <c r="AK33" s="105">
        <f t="shared" si="6"/>
        <v>0</v>
      </c>
      <c r="AL33" s="105">
        <f t="shared" si="6"/>
        <v>0</v>
      </c>
      <c r="AM33" s="105">
        <f t="shared" si="6"/>
        <v>0</v>
      </c>
      <c r="AN33" s="105">
        <f t="shared" si="6"/>
        <v>0</v>
      </c>
      <c r="AO33" s="105">
        <f t="shared" si="6"/>
        <v>0</v>
      </c>
      <c r="AP33" s="105">
        <f t="shared" si="6"/>
        <v>0</v>
      </c>
      <c r="AQ33" s="105">
        <f t="shared" si="6"/>
        <v>0</v>
      </c>
      <c r="AR33" s="105">
        <f t="shared" si="6"/>
        <v>0</v>
      </c>
      <c r="AS33" s="105">
        <f t="shared" si="6"/>
        <v>0</v>
      </c>
      <c r="AT33" s="105">
        <f t="shared" si="6"/>
        <v>0</v>
      </c>
      <c r="AU33" s="105">
        <f t="shared" si="6"/>
        <v>0</v>
      </c>
      <c r="AV33" s="105">
        <f t="shared" si="6"/>
        <v>0</v>
      </c>
      <c r="AW33" s="105">
        <f t="shared" si="6"/>
        <v>0</v>
      </c>
      <c r="AX33" s="105">
        <f t="shared" si="6"/>
        <v>0</v>
      </c>
      <c r="AY33" s="105">
        <f t="shared" si="6"/>
        <v>0</v>
      </c>
      <c r="AZ33" s="105">
        <f t="shared" si="6"/>
        <v>0</v>
      </c>
      <c r="BA33" s="105">
        <f t="shared" si="6"/>
        <v>0</v>
      </c>
      <c r="BB33" s="105">
        <f t="shared" si="6"/>
        <v>0</v>
      </c>
      <c r="BC33" s="105">
        <f t="shared" si="6"/>
        <v>0</v>
      </c>
    </row>
    <row r="34" spans="1:55" x14ac:dyDescent="0.25">
      <c r="A34" s="101" t="str">
        <f t="shared" si="4"/>
        <v/>
      </c>
      <c r="B34" s="101" t="str">
        <f t="shared" si="4"/>
        <v>Altre immobilizzazioni immateriali</v>
      </c>
      <c r="C34" s="101"/>
      <c r="D34" s="101"/>
      <c r="E34" s="102"/>
      <c r="F34" s="102"/>
      <c r="G34" s="102"/>
      <c r="H34" s="105">
        <f t="shared" si="2"/>
        <v>0</v>
      </c>
      <c r="I34" s="105">
        <f t="shared" si="6"/>
        <v>0</v>
      </c>
      <c r="J34" s="105">
        <f t="shared" si="6"/>
        <v>0</v>
      </c>
      <c r="K34" s="105">
        <f t="shared" si="6"/>
        <v>0</v>
      </c>
      <c r="L34" s="105">
        <f t="shared" si="6"/>
        <v>0</v>
      </c>
      <c r="M34" s="105">
        <f t="shared" si="6"/>
        <v>0</v>
      </c>
      <c r="N34" s="105">
        <f t="shared" si="6"/>
        <v>0</v>
      </c>
      <c r="O34" s="105">
        <f t="shared" si="6"/>
        <v>0</v>
      </c>
      <c r="P34" s="105">
        <f t="shared" si="6"/>
        <v>0</v>
      </c>
      <c r="Q34" s="105">
        <f t="shared" si="6"/>
        <v>0</v>
      </c>
      <c r="R34" s="105">
        <f t="shared" si="6"/>
        <v>0</v>
      </c>
      <c r="S34" s="105">
        <f t="shared" si="6"/>
        <v>0</v>
      </c>
      <c r="T34" s="105">
        <f t="shared" si="6"/>
        <v>0</v>
      </c>
      <c r="U34" s="105">
        <f t="shared" si="6"/>
        <v>0</v>
      </c>
      <c r="V34" s="105">
        <f t="shared" si="6"/>
        <v>0</v>
      </c>
      <c r="W34" s="105">
        <f t="shared" si="6"/>
        <v>0</v>
      </c>
      <c r="X34" s="105">
        <f t="shared" si="6"/>
        <v>0</v>
      </c>
      <c r="Y34" s="105">
        <f t="shared" si="6"/>
        <v>0</v>
      </c>
      <c r="Z34" s="105">
        <f t="shared" si="6"/>
        <v>0</v>
      </c>
      <c r="AA34" s="105">
        <f t="shared" si="6"/>
        <v>0</v>
      </c>
      <c r="AB34" s="105">
        <f t="shared" si="6"/>
        <v>0</v>
      </c>
      <c r="AC34" s="105">
        <f t="shared" si="6"/>
        <v>0</v>
      </c>
      <c r="AD34" s="105">
        <f t="shared" si="6"/>
        <v>0</v>
      </c>
      <c r="AE34" s="105">
        <f t="shared" si="6"/>
        <v>0</v>
      </c>
      <c r="AF34" s="105">
        <f t="shared" si="6"/>
        <v>0</v>
      </c>
      <c r="AG34" s="105">
        <f t="shared" si="6"/>
        <v>0</v>
      </c>
      <c r="AH34" s="105">
        <f t="shared" si="6"/>
        <v>0</v>
      </c>
      <c r="AI34" s="105">
        <f t="shared" si="6"/>
        <v>0</v>
      </c>
      <c r="AJ34" s="105">
        <f t="shared" si="6"/>
        <v>0</v>
      </c>
      <c r="AK34" s="105">
        <f t="shared" si="6"/>
        <v>0</v>
      </c>
      <c r="AL34" s="105">
        <f t="shared" si="6"/>
        <v>0</v>
      </c>
      <c r="AM34" s="105">
        <f t="shared" si="6"/>
        <v>0</v>
      </c>
      <c r="AN34" s="105">
        <f t="shared" si="6"/>
        <v>0</v>
      </c>
      <c r="AO34" s="105">
        <f t="shared" si="6"/>
        <v>0</v>
      </c>
      <c r="AP34" s="105">
        <f t="shared" si="6"/>
        <v>0</v>
      </c>
      <c r="AQ34" s="105">
        <f t="shared" si="6"/>
        <v>0</v>
      </c>
      <c r="AR34" s="105">
        <f t="shared" si="6"/>
        <v>0</v>
      </c>
      <c r="AS34" s="105">
        <f t="shared" si="6"/>
        <v>0</v>
      </c>
      <c r="AT34" s="105">
        <f t="shared" si="6"/>
        <v>0</v>
      </c>
      <c r="AU34" s="105">
        <f t="shared" si="6"/>
        <v>0</v>
      </c>
      <c r="AV34" s="105">
        <f t="shared" si="6"/>
        <v>0</v>
      </c>
      <c r="AW34" s="105">
        <f t="shared" si="6"/>
        <v>0</v>
      </c>
      <c r="AX34" s="105">
        <f t="shared" si="6"/>
        <v>0</v>
      </c>
      <c r="AY34" s="105">
        <f t="shared" si="6"/>
        <v>0</v>
      </c>
      <c r="AZ34" s="105">
        <f t="shared" si="6"/>
        <v>0</v>
      </c>
      <c r="BA34" s="105">
        <f t="shared" si="6"/>
        <v>0</v>
      </c>
      <c r="BB34" s="105">
        <f t="shared" si="6"/>
        <v>0</v>
      </c>
      <c r="BC34" s="105">
        <f t="shared" si="6"/>
        <v>0</v>
      </c>
    </row>
    <row r="35" spans="1:55" x14ac:dyDescent="0.25">
      <c r="A35" s="101" t="str">
        <f t="shared" si="4"/>
        <v/>
      </c>
      <c r="B35" s="101" t="str">
        <f t="shared" si="4"/>
        <v>Altre immobilizzazioni immateriali</v>
      </c>
      <c r="C35" s="101"/>
      <c r="D35" s="101"/>
      <c r="E35" s="102"/>
      <c r="F35" s="102"/>
      <c r="G35" s="102"/>
      <c r="H35" s="105">
        <f t="shared" si="2"/>
        <v>0</v>
      </c>
      <c r="I35" s="105">
        <f t="shared" si="6"/>
        <v>0</v>
      </c>
      <c r="J35" s="105">
        <f t="shared" si="6"/>
        <v>0</v>
      </c>
      <c r="K35" s="105">
        <f t="shared" si="6"/>
        <v>0</v>
      </c>
      <c r="L35" s="105">
        <f t="shared" si="6"/>
        <v>0</v>
      </c>
      <c r="M35" s="105">
        <f t="shared" si="6"/>
        <v>0</v>
      </c>
      <c r="N35" s="105">
        <f t="shared" si="6"/>
        <v>0</v>
      </c>
      <c r="O35" s="105">
        <f t="shared" si="6"/>
        <v>0</v>
      </c>
      <c r="P35" s="105">
        <f t="shared" si="6"/>
        <v>0</v>
      </c>
      <c r="Q35" s="105">
        <f t="shared" si="6"/>
        <v>0</v>
      </c>
      <c r="R35" s="105">
        <f t="shared" si="6"/>
        <v>0</v>
      </c>
      <c r="S35" s="105">
        <f t="shared" si="6"/>
        <v>0</v>
      </c>
      <c r="T35" s="105">
        <f t="shared" si="6"/>
        <v>0</v>
      </c>
      <c r="U35" s="105">
        <f t="shared" si="6"/>
        <v>0</v>
      </c>
      <c r="V35" s="105">
        <f t="shared" si="6"/>
        <v>0</v>
      </c>
      <c r="W35" s="105">
        <f t="shared" si="6"/>
        <v>0</v>
      </c>
      <c r="X35" s="105">
        <f t="shared" si="6"/>
        <v>0</v>
      </c>
      <c r="Y35" s="105">
        <f t="shared" si="6"/>
        <v>0</v>
      </c>
      <c r="Z35" s="105">
        <f t="shared" si="6"/>
        <v>0</v>
      </c>
      <c r="AA35" s="105">
        <f t="shared" si="6"/>
        <v>0</v>
      </c>
      <c r="AB35" s="105">
        <f t="shared" si="6"/>
        <v>0</v>
      </c>
      <c r="AC35" s="105">
        <f t="shared" si="6"/>
        <v>0</v>
      </c>
      <c r="AD35" s="105">
        <f t="shared" si="6"/>
        <v>0</v>
      </c>
      <c r="AE35" s="105">
        <f t="shared" si="6"/>
        <v>0</v>
      </c>
      <c r="AF35" s="105">
        <f t="shared" si="6"/>
        <v>0</v>
      </c>
      <c r="AG35" s="105">
        <f t="shared" si="6"/>
        <v>0</v>
      </c>
      <c r="AH35" s="105">
        <f t="shared" si="6"/>
        <v>0</v>
      </c>
      <c r="AI35" s="105">
        <f t="shared" si="6"/>
        <v>0</v>
      </c>
      <c r="AJ35" s="105">
        <f t="shared" si="6"/>
        <v>0</v>
      </c>
      <c r="AK35" s="105">
        <f t="shared" si="6"/>
        <v>0</v>
      </c>
      <c r="AL35" s="105">
        <f t="shared" si="6"/>
        <v>0</v>
      </c>
      <c r="AM35" s="105">
        <f t="shared" si="6"/>
        <v>0</v>
      </c>
      <c r="AN35" s="105">
        <f t="shared" si="6"/>
        <v>0</v>
      </c>
      <c r="AO35" s="105">
        <f t="shared" si="6"/>
        <v>0</v>
      </c>
      <c r="AP35" s="105">
        <f t="shared" si="6"/>
        <v>0</v>
      </c>
      <c r="AQ35" s="105">
        <f t="shared" si="6"/>
        <v>0</v>
      </c>
      <c r="AR35" s="105">
        <f t="shared" si="6"/>
        <v>0</v>
      </c>
      <c r="AS35" s="105">
        <f t="shared" si="6"/>
        <v>0</v>
      </c>
      <c r="AT35" s="105">
        <f t="shared" si="6"/>
        <v>0</v>
      </c>
      <c r="AU35" s="105">
        <f t="shared" si="6"/>
        <v>0</v>
      </c>
      <c r="AV35" s="105">
        <f t="shared" si="6"/>
        <v>0</v>
      </c>
      <c r="AW35" s="105">
        <f t="shared" si="6"/>
        <v>0</v>
      </c>
      <c r="AX35" s="105">
        <f t="shared" si="6"/>
        <v>0</v>
      </c>
      <c r="AY35" s="105">
        <f t="shared" si="6"/>
        <v>0</v>
      </c>
      <c r="AZ35" s="105">
        <f t="shared" si="6"/>
        <v>0</v>
      </c>
      <c r="BA35" s="105">
        <f t="shared" si="6"/>
        <v>0</v>
      </c>
      <c r="BB35" s="105">
        <f t="shared" si="6"/>
        <v>0</v>
      </c>
      <c r="BC35" s="105">
        <f t="shared" si="6"/>
        <v>0</v>
      </c>
    </row>
    <row r="36" spans="1:55" x14ac:dyDescent="0.25">
      <c r="A36" s="101" t="str">
        <f t="shared" si="4"/>
        <v/>
      </c>
      <c r="B36" s="101" t="str">
        <f t="shared" si="4"/>
        <v>Altre immobilizzazioni immateriali</v>
      </c>
      <c r="C36" s="101"/>
      <c r="D36" s="101"/>
      <c r="E36" s="102"/>
      <c r="F36" s="102"/>
      <c r="G36" s="102"/>
      <c r="H36" s="105">
        <f t="shared" si="2"/>
        <v>0</v>
      </c>
      <c r="I36" s="105">
        <f t="shared" si="6"/>
        <v>0</v>
      </c>
      <c r="J36" s="105">
        <f t="shared" si="6"/>
        <v>0</v>
      </c>
      <c r="K36" s="105">
        <f t="shared" si="6"/>
        <v>0</v>
      </c>
      <c r="L36" s="105">
        <f t="shared" si="6"/>
        <v>0</v>
      </c>
      <c r="M36" s="105">
        <f t="shared" si="6"/>
        <v>0</v>
      </c>
      <c r="N36" s="105">
        <f t="shared" si="6"/>
        <v>0</v>
      </c>
      <c r="O36" s="105">
        <f t="shared" si="6"/>
        <v>0</v>
      </c>
      <c r="P36" s="105">
        <f t="shared" si="6"/>
        <v>0</v>
      </c>
      <c r="Q36" s="105">
        <f t="shared" ref="I36:BC41" si="7">+Q14*(1+$E14)</f>
        <v>0</v>
      </c>
      <c r="R36" s="105">
        <f t="shared" si="7"/>
        <v>0</v>
      </c>
      <c r="S36" s="105">
        <f t="shared" si="7"/>
        <v>0</v>
      </c>
      <c r="T36" s="105">
        <f t="shared" si="7"/>
        <v>0</v>
      </c>
      <c r="U36" s="105">
        <f t="shared" si="7"/>
        <v>0</v>
      </c>
      <c r="V36" s="105">
        <f t="shared" si="7"/>
        <v>0</v>
      </c>
      <c r="W36" s="105">
        <f t="shared" si="7"/>
        <v>0</v>
      </c>
      <c r="X36" s="105">
        <f t="shared" si="7"/>
        <v>0</v>
      </c>
      <c r="Y36" s="105">
        <f t="shared" si="7"/>
        <v>0</v>
      </c>
      <c r="Z36" s="105">
        <f t="shared" si="7"/>
        <v>0</v>
      </c>
      <c r="AA36" s="105">
        <f t="shared" si="7"/>
        <v>0</v>
      </c>
      <c r="AB36" s="105">
        <f t="shared" si="7"/>
        <v>0</v>
      </c>
      <c r="AC36" s="105">
        <f t="shared" si="7"/>
        <v>0</v>
      </c>
      <c r="AD36" s="105">
        <f t="shared" si="7"/>
        <v>0</v>
      </c>
      <c r="AE36" s="105">
        <f t="shared" si="7"/>
        <v>0</v>
      </c>
      <c r="AF36" s="105">
        <f t="shared" si="7"/>
        <v>0</v>
      </c>
      <c r="AG36" s="105">
        <f t="shared" si="7"/>
        <v>0</v>
      </c>
      <c r="AH36" s="105">
        <f t="shared" si="7"/>
        <v>0</v>
      </c>
      <c r="AI36" s="105">
        <f t="shared" si="7"/>
        <v>0</v>
      </c>
      <c r="AJ36" s="105">
        <f t="shared" si="7"/>
        <v>0</v>
      </c>
      <c r="AK36" s="105">
        <f t="shared" si="7"/>
        <v>0</v>
      </c>
      <c r="AL36" s="105">
        <f t="shared" si="7"/>
        <v>0</v>
      </c>
      <c r="AM36" s="105">
        <f t="shared" si="7"/>
        <v>0</v>
      </c>
      <c r="AN36" s="105">
        <f t="shared" si="7"/>
        <v>0</v>
      </c>
      <c r="AO36" s="105">
        <f t="shared" si="7"/>
        <v>0</v>
      </c>
      <c r="AP36" s="105">
        <f t="shared" si="7"/>
        <v>0</v>
      </c>
      <c r="AQ36" s="105">
        <f t="shared" si="7"/>
        <v>0</v>
      </c>
      <c r="AR36" s="105">
        <f t="shared" si="7"/>
        <v>0</v>
      </c>
      <c r="AS36" s="105">
        <f t="shared" si="7"/>
        <v>0</v>
      </c>
      <c r="AT36" s="105">
        <f t="shared" si="7"/>
        <v>0</v>
      </c>
      <c r="AU36" s="105">
        <f t="shared" si="7"/>
        <v>0</v>
      </c>
      <c r="AV36" s="105">
        <f t="shared" si="7"/>
        <v>0</v>
      </c>
      <c r="AW36" s="105">
        <f t="shared" si="7"/>
        <v>0</v>
      </c>
      <c r="AX36" s="105">
        <f t="shared" si="7"/>
        <v>0</v>
      </c>
      <c r="AY36" s="105">
        <f t="shared" si="7"/>
        <v>0</v>
      </c>
      <c r="AZ36" s="105">
        <f t="shared" si="7"/>
        <v>0</v>
      </c>
      <c r="BA36" s="105">
        <f t="shared" si="7"/>
        <v>0</v>
      </c>
      <c r="BB36" s="105">
        <f t="shared" si="7"/>
        <v>0</v>
      </c>
      <c r="BC36" s="105">
        <f t="shared" si="7"/>
        <v>0</v>
      </c>
    </row>
    <row r="37" spans="1:55" x14ac:dyDescent="0.25">
      <c r="A37" s="101" t="str">
        <f t="shared" si="4"/>
        <v/>
      </c>
      <c r="B37" s="101" t="str">
        <f t="shared" si="4"/>
        <v>Altre immobilizzazioni immateriali</v>
      </c>
      <c r="C37" s="101"/>
      <c r="D37" s="101"/>
      <c r="E37" s="102"/>
      <c r="F37" s="102"/>
      <c r="G37" s="102"/>
      <c r="H37" s="105">
        <f t="shared" si="2"/>
        <v>0</v>
      </c>
      <c r="I37" s="105">
        <f t="shared" si="7"/>
        <v>0</v>
      </c>
      <c r="J37" s="105">
        <f t="shared" si="7"/>
        <v>0</v>
      </c>
      <c r="K37" s="105">
        <f t="shared" si="7"/>
        <v>0</v>
      </c>
      <c r="L37" s="105">
        <f t="shared" si="7"/>
        <v>0</v>
      </c>
      <c r="M37" s="105">
        <f t="shared" si="7"/>
        <v>0</v>
      </c>
      <c r="N37" s="105">
        <f t="shared" si="7"/>
        <v>0</v>
      </c>
      <c r="O37" s="105">
        <f t="shared" si="7"/>
        <v>0</v>
      </c>
      <c r="P37" s="105">
        <f t="shared" si="7"/>
        <v>0</v>
      </c>
      <c r="Q37" s="105">
        <f t="shared" si="7"/>
        <v>0</v>
      </c>
      <c r="R37" s="105">
        <f t="shared" si="7"/>
        <v>0</v>
      </c>
      <c r="S37" s="105">
        <f t="shared" si="7"/>
        <v>0</v>
      </c>
      <c r="T37" s="105">
        <f t="shared" si="7"/>
        <v>0</v>
      </c>
      <c r="U37" s="105">
        <f t="shared" si="7"/>
        <v>0</v>
      </c>
      <c r="V37" s="105">
        <f t="shared" si="7"/>
        <v>0</v>
      </c>
      <c r="W37" s="105">
        <f t="shared" si="7"/>
        <v>0</v>
      </c>
      <c r="X37" s="105">
        <f t="shared" si="7"/>
        <v>0</v>
      </c>
      <c r="Y37" s="105">
        <f t="shared" si="7"/>
        <v>0</v>
      </c>
      <c r="Z37" s="105">
        <f t="shared" si="7"/>
        <v>0</v>
      </c>
      <c r="AA37" s="105">
        <f t="shared" si="7"/>
        <v>0</v>
      </c>
      <c r="AB37" s="105">
        <f t="shared" si="7"/>
        <v>0</v>
      </c>
      <c r="AC37" s="105">
        <f t="shared" si="7"/>
        <v>0</v>
      </c>
      <c r="AD37" s="105">
        <f t="shared" si="7"/>
        <v>0</v>
      </c>
      <c r="AE37" s="105">
        <f t="shared" si="7"/>
        <v>0</v>
      </c>
      <c r="AF37" s="105">
        <f t="shared" si="7"/>
        <v>0</v>
      </c>
      <c r="AG37" s="105">
        <f t="shared" si="7"/>
        <v>0</v>
      </c>
      <c r="AH37" s="105">
        <f t="shared" si="7"/>
        <v>0</v>
      </c>
      <c r="AI37" s="105">
        <f t="shared" si="7"/>
        <v>0</v>
      </c>
      <c r="AJ37" s="105">
        <f t="shared" si="7"/>
        <v>0</v>
      </c>
      <c r="AK37" s="105">
        <f t="shared" si="7"/>
        <v>0</v>
      </c>
      <c r="AL37" s="105">
        <f t="shared" si="7"/>
        <v>0</v>
      </c>
      <c r="AM37" s="105">
        <f t="shared" si="7"/>
        <v>0</v>
      </c>
      <c r="AN37" s="105">
        <f t="shared" si="7"/>
        <v>0</v>
      </c>
      <c r="AO37" s="105">
        <f t="shared" si="7"/>
        <v>0</v>
      </c>
      <c r="AP37" s="105">
        <f t="shared" si="7"/>
        <v>0</v>
      </c>
      <c r="AQ37" s="105">
        <f t="shared" si="7"/>
        <v>0</v>
      </c>
      <c r="AR37" s="105">
        <f t="shared" si="7"/>
        <v>0</v>
      </c>
      <c r="AS37" s="105">
        <f t="shared" si="7"/>
        <v>0</v>
      </c>
      <c r="AT37" s="105">
        <f t="shared" si="7"/>
        <v>0</v>
      </c>
      <c r="AU37" s="105">
        <f t="shared" si="7"/>
        <v>0</v>
      </c>
      <c r="AV37" s="105">
        <f t="shared" si="7"/>
        <v>0</v>
      </c>
      <c r="AW37" s="105">
        <f t="shared" si="7"/>
        <v>0</v>
      </c>
      <c r="AX37" s="105">
        <f t="shared" si="7"/>
        <v>0</v>
      </c>
      <c r="AY37" s="105">
        <f t="shared" si="7"/>
        <v>0</v>
      </c>
      <c r="AZ37" s="105">
        <f t="shared" si="7"/>
        <v>0</v>
      </c>
      <c r="BA37" s="105">
        <f t="shared" si="7"/>
        <v>0</v>
      </c>
      <c r="BB37" s="105">
        <f t="shared" si="7"/>
        <v>0</v>
      </c>
      <c r="BC37" s="105">
        <f t="shared" si="7"/>
        <v>0</v>
      </c>
    </row>
    <row r="38" spans="1:55" x14ac:dyDescent="0.25">
      <c r="A38" s="101" t="str">
        <f t="shared" si="4"/>
        <v/>
      </c>
      <c r="B38" s="101" t="str">
        <f t="shared" si="4"/>
        <v>Altre immobilizzazioni immateriali</v>
      </c>
      <c r="C38" s="101"/>
      <c r="D38" s="101"/>
      <c r="E38" s="102"/>
      <c r="F38" s="102"/>
      <c r="G38" s="102"/>
      <c r="H38" s="105">
        <f t="shared" si="2"/>
        <v>0</v>
      </c>
      <c r="I38" s="105">
        <f t="shared" si="7"/>
        <v>0</v>
      </c>
      <c r="J38" s="105">
        <f t="shared" si="7"/>
        <v>0</v>
      </c>
      <c r="K38" s="105">
        <f t="shared" si="7"/>
        <v>0</v>
      </c>
      <c r="L38" s="105">
        <f t="shared" si="7"/>
        <v>0</v>
      </c>
      <c r="M38" s="105">
        <f t="shared" si="7"/>
        <v>0</v>
      </c>
      <c r="N38" s="105">
        <f t="shared" si="7"/>
        <v>0</v>
      </c>
      <c r="O38" s="105">
        <f t="shared" si="7"/>
        <v>0</v>
      </c>
      <c r="P38" s="105">
        <f t="shared" si="7"/>
        <v>0</v>
      </c>
      <c r="Q38" s="105">
        <f t="shared" si="7"/>
        <v>0</v>
      </c>
      <c r="R38" s="105">
        <f t="shared" si="7"/>
        <v>0</v>
      </c>
      <c r="S38" s="105">
        <f t="shared" si="7"/>
        <v>0</v>
      </c>
      <c r="T38" s="105">
        <f t="shared" si="7"/>
        <v>0</v>
      </c>
      <c r="U38" s="105">
        <f t="shared" si="7"/>
        <v>0</v>
      </c>
      <c r="V38" s="105">
        <f t="shared" si="7"/>
        <v>0</v>
      </c>
      <c r="W38" s="105">
        <f t="shared" si="7"/>
        <v>0</v>
      </c>
      <c r="X38" s="105">
        <f t="shared" si="7"/>
        <v>0</v>
      </c>
      <c r="Y38" s="105">
        <f t="shared" si="7"/>
        <v>0</v>
      </c>
      <c r="Z38" s="105">
        <f t="shared" si="7"/>
        <v>0</v>
      </c>
      <c r="AA38" s="105">
        <f t="shared" si="7"/>
        <v>0</v>
      </c>
      <c r="AB38" s="105">
        <f t="shared" si="7"/>
        <v>0</v>
      </c>
      <c r="AC38" s="105">
        <f t="shared" si="7"/>
        <v>0</v>
      </c>
      <c r="AD38" s="105">
        <f t="shared" si="7"/>
        <v>0</v>
      </c>
      <c r="AE38" s="105">
        <f t="shared" si="7"/>
        <v>0</v>
      </c>
      <c r="AF38" s="105">
        <f t="shared" si="7"/>
        <v>0</v>
      </c>
      <c r="AG38" s="105">
        <f t="shared" si="7"/>
        <v>0</v>
      </c>
      <c r="AH38" s="105">
        <f t="shared" si="7"/>
        <v>0</v>
      </c>
      <c r="AI38" s="105">
        <f t="shared" si="7"/>
        <v>0</v>
      </c>
      <c r="AJ38" s="105">
        <f t="shared" si="7"/>
        <v>0</v>
      </c>
      <c r="AK38" s="105">
        <f t="shared" si="7"/>
        <v>0</v>
      </c>
      <c r="AL38" s="105">
        <f t="shared" si="7"/>
        <v>0</v>
      </c>
      <c r="AM38" s="105">
        <f t="shared" si="7"/>
        <v>0</v>
      </c>
      <c r="AN38" s="105">
        <f t="shared" si="7"/>
        <v>0</v>
      </c>
      <c r="AO38" s="105">
        <f t="shared" si="7"/>
        <v>0</v>
      </c>
      <c r="AP38" s="105">
        <f t="shared" si="7"/>
        <v>0</v>
      </c>
      <c r="AQ38" s="105">
        <f t="shared" si="7"/>
        <v>0</v>
      </c>
      <c r="AR38" s="105">
        <f t="shared" si="7"/>
        <v>0</v>
      </c>
      <c r="AS38" s="105">
        <f t="shared" si="7"/>
        <v>0</v>
      </c>
      <c r="AT38" s="105">
        <f t="shared" si="7"/>
        <v>0</v>
      </c>
      <c r="AU38" s="105">
        <f t="shared" si="7"/>
        <v>0</v>
      </c>
      <c r="AV38" s="105">
        <f t="shared" si="7"/>
        <v>0</v>
      </c>
      <c r="AW38" s="105">
        <f t="shared" si="7"/>
        <v>0</v>
      </c>
      <c r="AX38" s="105">
        <f t="shared" si="7"/>
        <v>0</v>
      </c>
      <c r="AY38" s="105">
        <f t="shared" si="7"/>
        <v>0</v>
      </c>
      <c r="AZ38" s="105">
        <f t="shared" si="7"/>
        <v>0</v>
      </c>
      <c r="BA38" s="105">
        <f t="shared" si="7"/>
        <v>0</v>
      </c>
      <c r="BB38" s="105">
        <f t="shared" si="7"/>
        <v>0</v>
      </c>
      <c r="BC38" s="105">
        <f t="shared" si="7"/>
        <v>0</v>
      </c>
    </row>
    <row r="39" spans="1:55" x14ac:dyDescent="0.25">
      <c r="A39" s="101" t="str">
        <f t="shared" si="4"/>
        <v/>
      </c>
      <c r="B39" s="101" t="str">
        <f t="shared" si="4"/>
        <v>Altre immobilizzazioni immateriali</v>
      </c>
      <c r="C39" s="101"/>
      <c r="D39" s="101"/>
      <c r="E39" s="102"/>
      <c r="F39" s="102"/>
      <c r="G39" s="102"/>
      <c r="H39" s="105">
        <f t="shared" si="2"/>
        <v>0</v>
      </c>
      <c r="I39" s="105">
        <f t="shared" si="7"/>
        <v>0</v>
      </c>
      <c r="J39" s="105">
        <f t="shared" si="7"/>
        <v>0</v>
      </c>
      <c r="K39" s="105">
        <f t="shared" si="7"/>
        <v>0</v>
      </c>
      <c r="L39" s="105">
        <f t="shared" si="7"/>
        <v>0</v>
      </c>
      <c r="M39" s="105">
        <f t="shared" si="7"/>
        <v>0</v>
      </c>
      <c r="N39" s="105">
        <f t="shared" si="7"/>
        <v>0</v>
      </c>
      <c r="O39" s="105">
        <f t="shared" si="7"/>
        <v>0</v>
      </c>
      <c r="P39" s="105">
        <f t="shared" si="7"/>
        <v>0</v>
      </c>
      <c r="Q39" s="105">
        <f t="shared" si="7"/>
        <v>0</v>
      </c>
      <c r="R39" s="105">
        <f t="shared" si="7"/>
        <v>0</v>
      </c>
      <c r="S39" s="105">
        <f t="shared" si="7"/>
        <v>0</v>
      </c>
      <c r="T39" s="105">
        <f t="shared" si="7"/>
        <v>0</v>
      </c>
      <c r="U39" s="105">
        <f t="shared" si="7"/>
        <v>0</v>
      </c>
      <c r="V39" s="105">
        <f t="shared" si="7"/>
        <v>0</v>
      </c>
      <c r="W39" s="105">
        <f t="shared" si="7"/>
        <v>0</v>
      </c>
      <c r="X39" s="105">
        <f t="shared" si="7"/>
        <v>0</v>
      </c>
      <c r="Y39" s="105">
        <f t="shared" si="7"/>
        <v>0</v>
      </c>
      <c r="Z39" s="105">
        <f t="shared" si="7"/>
        <v>0</v>
      </c>
      <c r="AA39" s="105">
        <f t="shared" si="7"/>
        <v>0</v>
      </c>
      <c r="AB39" s="105">
        <f t="shared" si="7"/>
        <v>0</v>
      </c>
      <c r="AC39" s="105">
        <f t="shared" si="7"/>
        <v>0</v>
      </c>
      <c r="AD39" s="105">
        <f t="shared" si="7"/>
        <v>0</v>
      </c>
      <c r="AE39" s="105">
        <f t="shared" si="7"/>
        <v>0</v>
      </c>
      <c r="AF39" s="105">
        <f t="shared" si="7"/>
        <v>0</v>
      </c>
      <c r="AG39" s="105">
        <f t="shared" si="7"/>
        <v>0</v>
      </c>
      <c r="AH39" s="105">
        <f t="shared" si="7"/>
        <v>0</v>
      </c>
      <c r="AI39" s="105">
        <f t="shared" si="7"/>
        <v>0</v>
      </c>
      <c r="AJ39" s="105">
        <f t="shared" si="7"/>
        <v>0</v>
      </c>
      <c r="AK39" s="105">
        <f t="shared" si="7"/>
        <v>0</v>
      </c>
      <c r="AL39" s="105">
        <f t="shared" si="7"/>
        <v>0</v>
      </c>
      <c r="AM39" s="105">
        <f t="shared" si="7"/>
        <v>0</v>
      </c>
      <c r="AN39" s="105">
        <f t="shared" si="7"/>
        <v>0</v>
      </c>
      <c r="AO39" s="105">
        <f t="shared" si="7"/>
        <v>0</v>
      </c>
      <c r="AP39" s="105">
        <f t="shared" si="7"/>
        <v>0</v>
      </c>
      <c r="AQ39" s="105">
        <f t="shared" si="7"/>
        <v>0</v>
      </c>
      <c r="AR39" s="105">
        <f t="shared" si="7"/>
        <v>0</v>
      </c>
      <c r="AS39" s="105">
        <f t="shared" si="7"/>
        <v>0</v>
      </c>
      <c r="AT39" s="105">
        <f t="shared" si="7"/>
        <v>0</v>
      </c>
      <c r="AU39" s="105">
        <f t="shared" si="7"/>
        <v>0</v>
      </c>
      <c r="AV39" s="105">
        <f t="shared" si="7"/>
        <v>0</v>
      </c>
      <c r="AW39" s="105">
        <f t="shared" si="7"/>
        <v>0</v>
      </c>
      <c r="AX39" s="105">
        <f t="shared" si="7"/>
        <v>0</v>
      </c>
      <c r="AY39" s="105">
        <f t="shared" si="7"/>
        <v>0</v>
      </c>
      <c r="AZ39" s="105">
        <f t="shared" si="7"/>
        <v>0</v>
      </c>
      <c r="BA39" s="105">
        <f t="shared" si="7"/>
        <v>0</v>
      </c>
      <c r="BB39" s="105">
        <f t="shared" si="7"/>
        <v>0</v>
      </c>
      <c r="BC39" s="105">
        <f t="shared" si="7"/>
        <v>0</v>
      </c>
    </row>
    <row r="40" spans="1:55" x14ac:dyDescent="0.25">
      <c r="A40" s="101" t="str">
        <f t="shared" si="4"/>
        <v/>
      </c>
      <c r="B40" s="101" t="str">
        <f t="shared" si="4"/>
        <v>Altre immobilizzazioni immateriali</v>
      </c>
      <c r="C40" s="101"/>
      <c r="D40" s="101"/>
      <c r="E40" s="102"/>
      <c r="F40" s="102"/>
      <c r="G40" s="102"/>
      <c r="H40" s="105">
        <f t="shared" si="2"/>
        <v>0</v>
      </c>
      <c r="I40" s="105">
        <f t="shared" si="7"/>
        <v>0</v>
      </c>
      <c r="J40" s="105">
        <f t="shared" si="7"/>
        <v>0</v>
      </c>
      <c r="K40" s="105">
        <f t="shared" si="7"/>
        <v>0</v>
      </c>
      <c r="L40" s="105">
        <f t="shared" si="7"/>
        <v>0</v>
      </c>
      <c r="M40" s="105">
        <f t="shared" si="7"/>
        <v>0</v>
      </c>
      <c r="N40" s="105">
        <f t="shared" si="7"/>
        <v>0</v>
      </c>
      <c r="O40" s="105">
        <f t="shared" si="7"/>
        <v>0</v>
      </c>
      <c r="P40" s="105">
        <f t="shared" si="7"/>
        <v>0</v>
      </c>
      <c r="Q40" s="105">
        <f t="shared" si="7"/>
        <v>0</v>
      </c>
      <c r="R40" s="105">
        <f t="shared" si="7"/>
        <v>0</v>
      </c>
      <c r="S40" s="105">
        <f t="shared" si="7"/>
        <v>0</v>
      </c>
      <c r="T40" s="105">
        <f t="shared" si="7"/>
        <v>0</v>
      </c>
      <c r="U40" s="105">
        <f t="shared" si="7"/>
        <v>0</v>
      </c>
      <c r="V40" s="105">
        <f t="shared" si="7"/>
        <v>0</v>
      </c>
      <c r="W40" s="105">
        <f t="shared" si="7"/>
        <v>0</v>
      </c>
      <c r="X40" s="105">
        <f t="shared" si="7"/>
        <v>0</v>
      </c>
      <c r="Y40" s="105">
        <f t="shared" si="7"/>
        <v>0</v>
      </c>
      <c r="Z40" s="105">
        <f t="shared" si="7"/>
        <v>0</v>
      </c>
      <c r="AA40" s="105">
        <f t="shared" si="7"/>
        <v>0</v>
      </c>
      <c r="AB40" s="105">
        <f t="shared" si="7"/>
        <v>0</v>
      </c>
      <c r="AC40" s="105">
        <f t="shared" si="7"/>
        <v>0</v>
      </c>
      <c r="AD40" s="105">
        <f t="shared" si="7"/>
        <v>0</v>
      </c>
      <c r="AE40" s="105">
        <f t="shared" si="7"/>
        <v>0</v>
      </c>
      <c r="AF40" s="105">
        <f t="shared" si="7"/>
        <v>0</v>
      </c>
      <c r="AG40" s="105">
        <f t="shared" si="7"/>
        <v>0</v>
      </c>
      <c r="AH40" s="105">
        <f t="shared" si="7"/>
        <v>0</v>
      </c>
      <c r="AI40" s="105">
        <f t="shared" si="7"/>
        <v>0</v>
      </c>
      <c r="AJ40" s="105">
        <f t="shared" si="7"/>
        <v>0</v>
      </c>
      <c r="AK40" s="105">
        <f t="shared" si="7"/>
        <v>0</v>
      </c>
      <c r="AL40" s="105">
        <f t="shared" si="7"/>
        <v>0</v>
      </c>
      <c r="AM40" s="105">
        <f t="shared" si="7"/>
        <v>0</v>
      </c>
      <c r="AN40" s="105">
        <f t="shared" si="7"/>
        <v>0</v>
      </c>
      <c r="AO40" s="105">
        <f t="shared" si="7"/>
        <v>0</v>
      </c>
      <c r="AP40" s="105">
        <f t="shared" si="7"/>
        <v>0</v>
      </c>
      <c r="AQ40" s="105">
        <f t="shared" si="7"/>
        <v>0</v>
      </c>
      <c r="AR40" s="105">
        <f t="shared" si="7"/>
        <v>0</v>
      </c>
      <c r="AS40" s="105">
        <f t="shared" si="7"/>
        <v>0</v>
      </c>
      <c r="AT40" s="105">
        <f t="shared" si="7"/>
        <v>0</v>
      </c>
      <c r="AU40" s="105">
        <f t="shared" si="7"/>
        <v>0</v>
      </c>
      <c r="AV40" s="105">
        <f t="shared" si="7"/>
        <v>0</v>
      </c>
      <c r="AW40" s="105">
        <f t="shared" si="7"/>
        <v>0</v>
      </c>
      <c r="AX40" s="105">
        <f t="shared" si="7"/>
        <v>0</v>
      </c>
      <c r="AY40" s="105">
        <f t="shared" si="7"/>
        <v>0</v>
      </c>
      <c r="AZ40" s="105">
        <f t="shared" si="7"/>
        <v>0</v>
      </c>
      <c r="BA40" s="105">
        <f t="shared" si="7"/>
        <v>0</v>
      </c>
      <c r="BB40" s="105">
        <f t="shared" si="7"/>
        <v>0</v>
      </c>
      <c r="BC40" s="105">
        <f t="shared" si="7"/>
        <v>0</v>
      </c>
    </row>
    <row r="41" spans="1:55" x14ac:dyDescent="0.25">
      <c r="A41" s="101" t="str">
        <f t="shared" si="4"/>
        <v/>
      </c>
      <c r="B41" s="101" t="str">
        <f t="shared" si="4"/>
        <v>Altre immobilizzazioni immateriali</v>
      </c>
      <c r="C41" s="101"/>
      <c r="D41" s="101"/>
      <c r="E41" s="102"/>
      <c r="F41" s="102"/>
      <c r="G41" s="102"/>
      <c r="H41" s="105">
        <f t="shared" si="2"/>
        <v>0</v>
      </c>
      <c r="I41" s="105">
        <f t="shared" si="7"/>
        <v>0</v>
      </c>
      <c r="J41" s="105">
        <f t="shared" si="7"/>
        <v>0</v>
      </c>
      <c r="K41" s="105">
        <f t="shared" si="7"/>
        <v>0</v>
      </c>
      <c r="L41" s="105">
        <f t="shared" si="7"/>
        <v>0</v>
      </c>
      <c r="M41" s="105">
        <f t="shared" si="7"/>
        <v>0</v>
      </c>
      <c r="N41" s="105">
        <f t="shared" si="7"/>
        <v>0</v>
      </c>
      <c r="O41" s="105">
        <f t="shared" si="7"/>
        <v>0</v>
      </c>
      <c r="P41" s="105">
        <f t="shared" si="7"/>
        <v>0</v>
      </c>
      <c r="Q41" s="105">
        <f t="shared" si="7"/>
        <v>0</v>
      </c>
      <c r="R41" s="105">
        <f t="shared" si="7"/>
        <v>0</v>
      </c>
      <c r="S41" s="105">
        <f t="shared" si="7"/>
        <v>0</v>
      </c>
      <c r="T41" s="105">
        <f t="shared" si="7"/>
        <v>0</v>
      </c>
      <c r="U41" s="105">
        <f t="shared" si="7"/>
        <v>0</v>
      </c>
      <c r="V41" s="105">
        <f t="shared" si="7"/>
        <v>0</v>
      </c>
      <c r="W41" s="105">
        <f t="shared" si="7"/>
        <v>0</v>
      </c>
      <c r="X41" s="105">
        <f t="shared" si="7"/>
        <v>0</v>
      </c>
      <c r="Y41" s="105">
        <f t="shared" si="7"/>
        <v>0</v>
      </c>
      <c r="Z41" s="105">
        <f t="shared" si="7"/>
        <v>0</v>
      </c>
      <c r="AA41" s="105">
        <f t="shared" si="7"/>
        <v>0</v>
      </c>
      <c r="AB41" s="105">
        <f t="shared" si="7"/>
        <v>0</v>
      </c>
      <c r="AC41" s="105">
        <f t="shared" si="7"/>
        <v>0</v>
      </c>
      <c r="AD41" s="105">
        <f t="shared" si="7"/>
        <v>0</v>
      </c>
      <c r="AE41" s="105">
        <f t="shared" si="7"/>
        <v>0</v>
      </c>
      <c r="AF41" s="105">
        <f t="shared" si="7"/>
        <v>0</v>
      </c>
      <c r="AG41" s="105">
        <f t="shared" si="7"/>
        <v>0</v>
      </c>
      <c r="AH41" s="105">
        <f t="shared" si="7"/>
        <v>0</v>
      </c>
      <c r="AI41" s="105">
        <f t="shared" si="7"/>
        <v>0</v>
      </c>
      <c r="AJ41" s="105">
        <f t="shared" si="7"/>
        <v>0</v>
      </c>
      <c r="AK41" s="105">
        <f t="shared" ref="I41:BC43" si="8">+AK19*(1+$E19)</f>
        <v>0</v>
      </c>
      <c r="AL41" s="105">
        <f t="shared" si="8"/>
        <v>0</v>
      </c>
      <c r="AM41" s="105">
        <f t="shared" si="8"/>
        <v>0</v>
      </c>
      <c r="AN41" s="105">
        <f t="shared" si="8"/>
        <v>0</v>
      </c>
      <c r="AO41" s="105">
        <f t="shared" si="8"/>
        <v>0</v>
      </c>
      <c r="AP41" s="105">
        <f t="shared" si="8"/>
        <v>0</v>
      </c>
      <c r="AQ41" s="105">
        <f t="shared" si="8"/>
        <v>0</v>
      </c>
      <c r="AR41" s="105">
        <f t="shared" si="8"/>
        <v>0</v>
      </c>
      <c r="AS41" s="105">
        <f t="shared" si="8"/>
        <v>0</v>
      </c>
      <c r="AT41" s="105">
        <f t="shared" si="8"/>
        <v>0</v>
      </c>
      <c r="AU41" s="105">
        <f t="shared" si="8"/>
        <v>0</v>
      </c>
      <c r="AV41" s="105">
        <f t="shared" si="8"/>
        <v>0</v>
      </c>
      <c r="AW41" s="105">
        <f t="shared" si="8"/>
        <v>0</v>
      </c>
      <c r="AX41" s="105">
        <f t="shared" si="8"/>
        <v>0</v>
      </c>
      <c r="AY41" s="105">
        <f t="shared" si="8"/>
        <v>0</v>
      </c>
      <c r="AZ41" s="105">
        <f t="shared" si="8"/>
        <v>0</v>
      </c>
      <c r="BA41" s="105">
        <f t="shared" si="8"/>
        <v>0</v>
      </c>
      <c r="BB41" s="105">
        <f t="shared" si="8"/>
        <v>0</v>
      </c>
      <c r="BC41" s="105">
        <f t="shared" si="8"/>
        <v>0</v>
      </c>
    </row>
    <row r="42" spans="1:55" x14ac:dyDescent="0.25">
      <c r="A42" s="101" t="str">
        <f t="shared" si="4"/>
        <v/>
      </c>
      <c r="B42" s="101" t="str">
        <f t="shared" si="4"/>
        <v>Altre immobilizzazioni immateriali</v>
      </c>
      <c r="C42" s="101"/>
      <c r="D42" s="101"/>
      <c r="E42" s="102"/>
      <c r="F42" s="102"/>
      <c r="G42" s="102"/>
      <c r="H42" s="105">
        <f t="shared" si="2"/>
        <v>0</v>
      </c>
      <c r="I42" s="105">
        <f t="shared" si="8"/>
        <v>0</v>
      </c>
      <c r="J42" s="105">
        <f t="shared" si="8"/>
        <v>0</v>
      </c>
      <c r="K42" s="105">
        <f t="shared" si="8"/>
        <v>0</v>
      </c>
      <c r="L42" s="105">
        <f t="shared" si="8"/>
        <v>0</v>
      </c>
      <c r="M42" s="105">
        <f t="shared" si="8"/>
        <v>0</v>
      </c>
      <c r="N42" s="105">
        <f t="shared" si="8"/>
        <v>0</v>
      </c>
      <c r="O42" s="105">
        <f t="shared" si="8"/>
        <v>0</v>
      </c>
      <c r="P42" s="105">
        <f t="shared" si="8"/>
        <v>0</v>
      </c>
      <c r="Q42" s="105">
        <f t="shared" si="8"/>
        <v>0</v>
      </c>
      <c r="R42" s="105">
        <f t="shared" si="8"/>
        <v>0</v>
      </c>
      <c r="S42" s="105">
        <f t="shared" si="8"/>
        <v>0</v>
      </c>
      <c r="T42" s="105">
        <f t="shared" si="8"/>
        <v>0</v>
      </c>
      <c r="U42" s="105">
        <f t="shared" si="8"/>
        <v>0</v>
      </c>
      <c r="V42" s="105">
        <f t="shared" si="8"/>
        <v>0</v>
      </c>
      <c r="W42" s="105">
        <f t="shared" si="8"/>
        <v>0</v>
      </c>
      <c r="X42" s="105">
        <f t="shared" si="8"/>
        <v>0</v>
      </c>
      <c r="Y42" s="105">
        <f t="shared" si="8"/>
        <v>0</v>
      </c>
      <c r="Z42" s="105">
        <f t="shared" si="8"/>
        <v>0</v>
      </c>
      <c r="AA42" s="105">
        <f t="shared" si="8"/>
        <v>0</v>
      </c>
      <c r="AB42" s="105">
        <f t="shared" si="8"/>
        <v>0</v>
      </c>
      <c r="AC42" s="105">
        <f t="shared" si="8"/>
        <v>0</v>
      </c>
      <c r="AD42" s="105">
        <f t="shared" si="8"/>
        <v>0</v>
      </c>
      <c r="AE42" s="105">
        <f t="shared" si="8"/>
        <v>0</v>
      </c>
      <c r="AF42" s="105">
        <f t="shared" si="8"/>
        <v>0</v>
      </c>
      <c r="AG42" s="105">
        <f t="shared" si="8"/>
        <v>0</v>
      </c>
      <c r="AH42" s="105">
        <f t="shared" si="8"/>
        <v>0</v>
      </c>
      <c r="AI42" s="105">
        <f t="shared" si="8"/>
        <v>0</v>
      </c>
      <c r="AJ42" s="105">
        <f t="shared" si="8"/>
        <v>0</v>
      </c>
      <c r="AK42" s="105">
        <f t="shared" si="8"/>
        <v>0</v>
      </c>
      <c r="AL42" s="105">
        <f t="shared" si="8"/>
        <v>0</v>
      </c>
      <c r="AM42" s="105">
        <f t="shared" si="8"/>
        <v>0</v>
      </c>
      <c r="AN42" s="105">
        <f t="shared" si="8"/>
        <v>0</v>
      </c>
      <c r="AO42" s="105">
        <f t="shared" si="8"/>
        <v>0</v>
      </c>
      <c r="AP42" s="105">
        <f t="shared" si="8"/>
        <v>0</v>
      </c>
      <c r="AQ42" s="105">
        <f t="shared" si="8"/>
        <v>0</v>
      </c>
      <c r="AR42" s="105">
        <f t="shared" si="8"/>
        <v>0</v>
      </c>
      <c r="AS42" s="105">
        <f t="shared" si="8"/>
        <v>0</v>
      </c>
      <c r="AT42" s="105">
        <f t="shared" si="8"/>
        <v>0</v>
      </c>
      <c r="AU42" s="105">
        <f t="shared" si="8"/>
        <v>0</v>
      </c>
      <c r="AV42" s="105">
        <f t="shared" si="8"/>
        <v>0</v>
      </c>
      <c r="AW42" s="105">
        <f t="shared" si="8"/>
        <v>0</v>
      </c>
      <c r="AX42" s="105">
        <f t="shared" si="8"/>
        <v>0</v>
      </c>
      <c r="AY42" s="105">
        <f t="shared" si="8"/>
        <v>0</v>
      </c>
      <c r="AZ42" s="105">
        <f t="shared" si="8"/>
        <v>0</v>
      </c>
      <c r="BA42" s="105">
        <f t="shared" si="8"/>
        <v>0</v>
      </c>
      <c r="BB42" s="105">
        <f t="shared" si="8"/>
        <v>0</v>
      </c>
      <c r="BC42" s="105">
        <f t="shared" si="8"/>
        <v>0</v>
      </c>
    </row>
    <row r="43" spans="1:55" x14ac:dyDescent="0.25">
      <c r="A43" s="101" t="str">
        <f t="shared" si="4"/>
        <v/>
      </c>
      <c r="B43" s="101" t="str">
        <f t="shared" si="4"/>
        <v>Altre immobilizzazioni immateriali</v>
      </c>
      <c r="C43" s="101"/>
      <c r="D43" s="101"/>
      <c r="E43" s="102"/>
      <c r="F43" s="102"/>
      <c r="G43" s="102"/>
      <c r="H43" s="105">
        <f t="shared" si="2"/>
        <v>0</v>
      </c>
      <c r="I43" s="105">
        <f t="shared" si="8"/>
        <v>0</v>
      </c>
      <c r="J43" s="105">
        <f t="shared" si="8"/>
        <v>0</v>
      </c>
      <c r="K43" s="105">
        <f t="shared" si="8"/>
        <v>0</v>
      </c>
      <c r="L43" s="105">
        <f t="shared" si="8"/>
        <v>0</v>
      </c>
      <c r="M43" s="105">
        <f t="shared" si="8"/>
        <v>0</v>
      </c>
      <c r="N43" s="105">
        <f t="shared" si="8"/>
        <v>0</v>
      </c>
      <c r="O43" s="105">
        <f t="shared" si="8"/>
        <v>0</v>
      </c>
      <c r="P43" s="105">
        <f t="shared" si="8"/>
        <v>0</v>
      </c>
      <c r="Q43" s="105">
        <f t="shared" si="8"/>
        <v>0</v>
      </c>
      <c r="R43" s="105">
        <f t="shared" si="8"/>
        <v>0</v>
      </c>
      <c r="S43" s="105">
        <f t="shared" si="8"/>
        <v>0</v>
      </c>
      <c r="T43" s="105">
        <f t="shared" si="8"/>
        <v>0</v>
      </c>
      <c r="U43" s="105">
        <f t="shared" si="8"/>
        <v>0</v>
      </c>
      <c r="V43" s="105">
        <f t="shared" si="8"/>
        <v>0</v>
      </c>
      <c r="W43" s="105">
        <f t="shared" si="8"/>
        <v>0</v>
      </c>
      <c r="X43" s="105">
        <f t="shared" si="8"/>
        <v>0</v>
      </c>
      <c r="Y43" s="105">
        <f t="shared" si="8"/>
        <v>0</v>
      </c>
      <c r="Z43" s="105">
        <f t="shared" si="8"/>
        <v>0</v>
      </c>
      <c r="AA43" s="105">
        <f t="shared" si="8"/>
        <v>0</v>
      </c>
      <c r="AB43" s="105">
        <f t="shared" si="8"/>
        <v>0</v>
      </c>
      <c r="AC43" s="105">
        <f t="shared" si="8"/>
        <v>0</v>
      </c>
      <c r="AD43" s="105">
        <f t="shared" si="8"/>
        <v>0</v>
      </c>
      <c r="AE43" s="105">
        <f t="shared" si="8"/>
        <v>0</v>
      </c>
      <c r="AF43" s="105">
        <f t="shared" si="8"/>
        <v>0</v>
      </c>
      <c r="AG43" s="105">
        <f t="shared" si="8"/>
        <v>0</v>
      </c>
      <c r="AH43" s="105">
        <f t="shared" si="8"/>
        <v>0</v>
      </c>
      <c r="AI43" s="105">
        <f t="shared" si="8"/>
        <v>0</v>
      </c>
      <c r="AJ43" s="105">
        <f t="shared" si="8"/>
        <v>0</v>
      </c>
      <c r="AK43" s="105">
        <f t="shared" si="8"/>
        <v>0</v>
      </c>
      <c r="AL43" s="105">
        <f t="shared" si="8"/>
        <v>0</v>
      </c>
      <c r="AM43" s="105">
        <f t="shared" si="8"/>
        <v>0</v>
      </c>
      <c r="AN43" s="105">
        <f t="shared" si="8"/>
        <v>0</v>
      </c>
      <c r="AO43" s="105">
        <f t="shared" si="8"/>
        <v>0</v>
      </c>
      <c r="AP43" s="105">
        <f t="shared" si="8"/>
        <v>0</v>
      </c>
      <c r="AQ43" s="105">
        <f t="shared" si="8"/>
        <v>0</v>
      </c>
      <c r="AR43" s="105">
        <f t="shared" si="8"/>
        <v>0</v>
      </c>
      <c r="AS43" s="105">
        <f t="shared" si="8"/>
        <v>0</v>
      </c>
      <c r="AT43" s="105">
        <f t="shared" si="8"/>
        <v>0</v>
      </c>
      <c r="AU43" s="105">
        <f t="shared" si="8"/>
        <v>0</v>
      </c>
      <c r="AV43" s="105">
        <f t="shared" si="8"/>
        <v>0</v>
      </c>
      <c r="AW43" s="105">
        <f t="shared" si="8"/>
        <v>0</v>
      </c>
      <c r="AX43" s="105">
        <f t="shared" si="8"/>
        <v>0</v>
      </c>
      <c r="AY43" s="105">
        <f t="shared" si="8"/>
        <v>0</v>
      </c>
      <c r="AZ43" s="105">
        <f t="shared" si="8"/>
        <v>0</v>
      </c>
      <c r="BA43" s="105">
        <f t="shared" si="8"/>
        <v>0</v>
      </c>
      <c r="BB43" s="105">
        <f t="shared" si="8"/>
        <v>0</v>
      </c>
      <c r="BC43" s="105">
        <f t="shared" si="8"/>
        <v>0</v>
      </c>
    </row>
    <row r="44" spans="1:55" ht="15.75" x14ac:dyDescent="0.3">
      <c r="A44" s="95" t="s">
        <v>128</v>
      </c>
      <c r="B44" s="95"/>
      <c r="C44" s="95"/>
      <c r="D44" s="95"/>
      <c r="E44" s="96"/>
      <c r="F44" s="96"/>
      <c r="G44" s="96"/>
      <c r="H44" s="97">
        <f>SUM(H25:H43)</f>
        <v>146400</v>
      </c>
      <c r="I44" s="97">
        <f t="shared" ref="I44:AQ44" si="9">SUM(I25:I43)</f>
        <v>0</v>
      </c>
      <c r="J44" s="97">
        <f t="shared" si="9"/>
        <v>0</v>
      </c>
      <c r="K44" s="97">
        <f t="shared" si="9"/>
        <v>0</v>
      </c>
      <c r="L44" s="97">
        <f t="shared" si="9"/>
        <v>0</v>
      </c>
      <c r="M44" s="97">
        <f t="shared" si="9"/>
        <v>0</v>
      </c>
      <c r="N44" s="97">
        <f t="shared" si="9"/>
        <v>0</v>
      </c>
      <c r="O44" s="97">
        <f t="shared" si="9"/>
        <v>0</v>
      </c>
      <c r="P44" s="97">
        <f t="shared" si="9"/>
        <v>0</v>
      </c>
      <c r="Q44" s="97">
        <f t="shared" si="9"/>
        <v>0</v>
      </c>
      <c r="R44" s="97">
        <f t="shared" si="9"/>
        <v>0</v>
      </c>
      <c r="S44" s="97">
        <f t="shared" si="9"/>
        <v>0</v>
      </c>
      <c r="T44" s="97">
        <f t="shared" si="9"/>
        <v>0</v>
      </c>
      <c r="U44" s="97">
        <f t="shared" si="9"/>
        <v>0</v>
      </c>
      <c r="V44" s="97">
        <f t="shared" si="9"/>
        <v>0</v>
      </c>
      <c r="W44" s="97">
        <f t="shared" si="9"/>
        <v>0</v>
      </c>
      <c r="X44" s="97">
        <f t="shared" si="9"/>
        <v>0</v>
      </c>
      <c r="Y44" s="97">
        <f t="shared" si="9"/>
        <v>0</v>
      </c>
      <c r="Z44" s="97">
        <f t="shared" si="9"/>
        <v>0</v>
      </c>
      <c r="AA44" s="97">
        <f t="shared" si="9"/>
        <v>0</v>
      </c>
      <c r="AB44" s="97">
        <f t="shared" si="9"/>
        <v>0</v>
      </c>
      <c r="AC44" s="97">
        <f t="shared" si="9"/>
        <v>0</v>
      </c>
      <c r="AD44" s="97">
        <f t="shared" si="9"/>
        <v>0</v>
      </c>
      <c r="AE44" s="97">
        <f t="shared" si="9"/>
        <v>0</v>
      </c>
      <c r="AF44" s="97">
        <f t="shared" si="9"/>
        <v>0</v>
      </c>
      <c r="AG44" s="97">
        <f t="shared" si="9"/>
        <v>0</v>
      </c>
      <c r="AH44" s="97">
        <f t="shared" si="9"/>
        <v>0</v>
      </c>
      <c r="AI44" s="97">
        <f t="shared" si="9"/>
        <v>0</v>
      </c>
      <c r="AJ44" s="97">
        <f t="shared" si="9"/>
        <v>0</v>
      </c>
      <c r="AK44" s="97">
        <f t="shared" si="9"/>
        <v>0</v>
      </c>
      <c r="AL44" s="97">
        <f t="shared" si="9"/>
        <v>0</v>
      </c>
      <c r="AM44" s="97">
        <f t="shared" si="9"/>
        <v>0</v>
      </c>
      <c r="AN44" s="97">
        <f t="shared" si="9"/>
        <v>0</v>
      </c>
      <c r="AO44" s="97">
        <f t="shared" si="9"/>
        <v>0</v>
      </c>
      <c r="AP44" s="97">
        <f t="shared" si="9"/>
        <v>0</v>
      </c>
      <c r="AQ44" s="97">
        <f t="shared" si="9"/>
        <v>0</v>
      </c>
      <c r="AR44" s="97">
        <f t="shared" ref="AR44:AZ44" si="10">SUM(AR25:AR43)</f>
        <v>0</v>
      </c>
      <c r="AS44" s="97">
        <f t="shared" si="10"/>
        <v>0</v>
      </c>
      <c r="AT44" s="97">
        <f t="shared" si="10"/>
        <v>0</v>
      </c>
      <c r="AU44" s="97">
        <f t="shared" si="10"/>
        <v>0</v>
      </c>
      <c r="AV44" s="97">
        <f t="shared" si="10"/>
        <v>0</v>
      </c>
      <c r="AW44" s="97">
        <f t="shared" si="10"/>
        <v>0</v>
      </c>
      <c r="AX44" s="97">
        <f t="shared" si="10"/>
        <v>0</v>
      </c>
      <c r="AY44" s="97">
        <f t="shared" si="10"/>
        <v>0</v>
      </c>
      <c r="AZ44" s="97">
        <f t="shared" si="10"/>
        <v>0</v>
      </c>
      <c r="BA44" s="97">
        <f>SUM(BA25:BA43)</f>
        <v>0</v>
      </c>
      <c r="BB44" s="97">
        <f>SUM(BB25:BB43)</f>
        <v>0</v>
      </c>
      <c r="BC44" s="97">
        <f>SUM(BC25:BC43)</f>
        <v>0</v>
      </c>
    </row>
    <row r="45" spans="1:55" x14ac:dyDescent="0.25">
      <c r="A45" s="103" t="s">
        <v>151</v>
      </c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  <c r="AS45" s="98"/>
      <c r="AT45" s="98"/>
      <c r="AU45" s="98"/>
      <c r="AV45" s="98"/>
      <c r="AW45" s="98"/>
      <c r="AX45" s="98"/>
      <c r="AY45" s="98"/>
      <c r="AZ45" s="98"/>
      <c r="BA45" s="98"/>
      <c r="BB45" s="98"/>
      <c r="BC45" s="98"/>
    </row>
    <row r="46" spans="1:55" x14ac:dyDescent="0.25">
      <c r="A46" s="104" t="s">
        <v>285</v>
      </c>
      <c r="B46" s="93" t="s">
        <v>282</v>
      </c>
      <c r="C46" s="93"/>
      <c r="D46" s="93"/>
      <c r="E46" s="94"/>
      <c r="F46" s="94"/>
      <c r="G46" s="94"/>
      <c r="H46" s="22">
        <f>+SPm!B2</f>
        <v>42736</v>
      </c>
      <c r="I46" s="22">
        <f>+SPm!C2</f>
        <v>42767</v>
      </c>
      <c r="J46" s="22">
        <f>+SPm!D2</f>
        <v>42797</v>
      </c>
      <c r="K46" s="22">
        <f>+SPm!E2</f>
        <v>42828</v>
      </c>
      <c r="L46" s="22">
        <f>+SPm!F2</f>
        <v>42858</v>
      </c>
      <c r="M46" s="22">
        <f>+SPm!G2</f>
        <v>42889</v>
      </c>
      <c r="N46" s="22">
        <f>+SPm!H2</f>
        <v>42919</v>
      </c>
      <c r="O46" s="22">
        <f>+SPm!I2</f>
        <v>42950</v>
      </c>
      <c r="P46" s="22">
        <f>+SPm!J2</f>
        <v>42980</v>
      </c>
      <c r="Q46" s="22">
        <f>+SPm!K2</f>
        <v>43011</v>
      </c>
      <c r="R46" s="22">
        <f>+SPm!L2</f>
        <v>43041</v>
      </c>
      <c r="S46" s="22">
        <f>+SPm!M2</f>
        <v>43072</v>
      </c>
      <c r="T46" s="22">
        <f>+SPm!N2</f>
        <v>43102</v>
      </c>
      <c r="U46" s="22">
        <f>+SPm!O2</f>
        <v>43133</v>
      </c>
      <c r="V46" s="22">
        <f>+SPm!P2</f>
        <v>43163</v>
      </c>
      <c r="W46" s="22">
        <f>+SPm!Q2</f>
        <v>43194</v>
      </c>
      <c r="X46" s="22">
        <f>+SPm!R2</f>
        <v>43224</v>
      </c>
      <c r="Y46" s="22">
        <f>+SPm!S2</f>
        <v>43255</v>
      </c>
      <c r="Z46" s="22">
        <f>+SPm!T2</f>
        <v>43285</v>
      </c>
      <c r="AA46" s="22">
        <f>+SPm!U2</f>
        <v>43316</v>
      </c>
      <c r="AB46" s="22">
        <f>+SPm!V2</f>
        <v>43346</v>
      </c>
      <c r="AC46" s="22">
        <f>+SPm!W2</f>
        <v>43377</v>
      </c>
      <c r="AD46" s="22">
        <f>+SPm!X2</f>
        <v>43407</v>
      </c>
      <c r="AE46" s="22">
        <f>+SPm!Y2</f>
        <v>43438</v>
      </c>
      <c r="AF46" s="22">
        <f>+SPm!Z2</f>
        <v>43468</v>
      </c>
      <c r="AG46" s="22">
        <f>+SPm!AA2</f>
        <v>43499</v>
      </c>
      <c r="AH46" s="22">
        <f>+SPm!AB2</f>
        <v>43529</v>
      </c>
      <c r="AI46" s="22">
        <f>+SPm!AC2</f>
        <v>43560</v>
      </c>
      <c r="AJ46" s="22">
        <f>+SPm!AD2</f>
        <v>43590</v>
      </c>
      <c r="AK46" s="22">
        <f>+SPm!AE2</f>
        <v>43621</v>
      </c>
      <c r="AL46" s="22">
        <f>+SPm!AF2</f>
        <v>43651</v>
      </c>
      <c r="AM46" s="22">
        <f>+SPm!AG2</f>
        <v>43682</v>
      </c>
      <c r="AN46" s="22">
        <f>+SPm!AH2</f>
        <v>43712</v>
      </c>
      <c r="AO46" s="22">
        <f>+SPm!AI2</f>
        <v>43743</v>
      </c>
      <c r="AP46" s="22">
        <f>+SPm!AJ2</f>
        <v>43773</v>
      </c>
      <c r="AQ46" s="22">
        <f>+SPm!AK2</f>
        <v>43804</v>
      </c>
      <c r="AR46" s="22">
        <f>+SPm!AL2</f>
        <v>43834</v>
      </c>
      <c r="AS46" s="22">
        <f>+SPm!AM2</f>
        <v>43865</v>
      </c>
      <c r="AT46" s="22">
        <f>+SPm!AN2</f>
        <v>43895</v>
      </c>
      <c r="AU46" s="22">
        <f>+SPm!AO2</f>
        <v>43926</v>
      </c>
      <c r="AV46" s="22">
        <f>+SPm!AP2</f>
        <v>43956</v>
      </c>
      <c r="AW46" s="22">
        <f>+SPm!AQ2</f>
        <v>43987</v>
      </c>
      <c r="AX46" s="22">
        <f>+SPm!AR2</f>
        <v>44017</v>
      </c>
      <c r="AY46" s="22">
        <f>+SPm!AS2</f>
        <v>44048</v>
      </c>
      <c r="AZ46" s="22">
        <f>+SPm!AT2</f>
        <v>44078</v>
      </c>
      <c r="BA46" s="22">
        <f>+SPm!AU2</f>
        <v>44109</v>
      </c>
      <c r="BB46" s="22">
        <f>+SPm!AV2</f>
        <v>44139</v>
      </c>
      <c r="BC46" s="22">
        <f>+SPm!AW2</f>
        <v>44170</v>
      </c>
    </row>
    <row r="47" spans="1:55" x14ac:dyDescent="0.25">
      <c r="A47" s="101" t="str">
        <f t="shared" ref="A47:B65" si="11">+A25</f>
        <v>Impianto di Produzione</v>
      </c>
      <c r="B47" s="101" t="str">
        <f t="shared" si="11"/>
        <v>Impianti e Macchinari</v>
      </c>
      <c r="C47" s="101"/>
      <c r="D47" s="101"/>
      <c r="E47" s="102"/>
      <c r="F47" s="102"/>
      <c r="G47" s="98"/>
      <c r="H47" s="105">
        <f t="shared" ref="H47:AQ47" si="12">+H3*$E3</f>
        <v>17600</v>
      </c>
      <c r="I47" s="105">
        <f t="shared" si="12"/>
        <v>0</v>
      </c>
      <c r="J47" s="105">
        <f t="shared" si="12"/>
        <v>0</v>
      </c>
      <c r="K47" s="105">
        <f t="shared" si="12"/>
        <v>0</v>
      </c>
      <c r="L47" s="105">
        <f t="shared" si="12"/>
        <v>0</v>
      </c>
      <c r="M47" s="105">
        <f t="shared" si="12"/>
        <v>0</v>
      </c>
      <c r="N47" s="105">
        <f t="shared" si="12"/>
        <v>0</v>
      </c>
      <c r="O47" s="105">
        <f t="shared" si="12"/>
        <v>0</v>
      </c>
      <c r="P47" s="105">
        <f t="shared" si="12"/>
        <v>0</v>
      </c>
      <c r="Q47" s="105">
        <f t="shared" si="12"/>
        <v>0</v>
      </c>
      <c r="R47" s="105">
        <f t="shared" si="12"/>
        <v>0</v>
      </c>
      <c r="S47" s="105">
        <f t="shared" si="12"/>
        <v>0</v>
      </c>
      <c r="T47" s="105">
        <f t="shared" si="12"/>
        <v>0</v>
      </c>
      <c r="U47" s="105">
        <f t="shared" si="12"/>
        <v>0</v>
      </c>
      <c r="V47" s="105">
        <f t="shared" si="12"/>
        <v>0</v>
      </c>
      <c r="W47" s="105">
        <f t="shared" si="12"/>
        <v>0</v>
      </c>
      <c r="X47" s="105">
        <f t="shared" si="12"/>
        <v>0</v>
      </c>
      <c r="Y47" s="105">
        <f t="shared" si="12"/>
        <v>0</v>
      </c>
      <c r="Z47" s="105">
        <f t="shared" si="12"/>
        <v>0</v>
      </c>
      <c r="AA47" s="105">
        <f t="shared" si="12"/>
        <v>0</v>
      </c>
      <c r="AB47" s="105">
        <f t="shared" si="12"/>
        <v>0</v>
      </c>
      <c r="AC47" s="105">
        <f t="shared" si="12"/>
        <v>0</v>
      </c>
      <c r="AD47" s="105">
        <f t="shared" si="12"/>
        <v>0</v>
      </c>
      <c r="AE47" s="105">
        <f t="shared" si="12"/>
        <v>0</v>
      </c>
      <c r="AF47" s="105">
        <f t="shared" si="12"/>
        <v>0</v>
      </c>
      <c r="AG47" s="105">
        <f t="shared" si="12"/>
        <v>0</v>
      </c>
      <c r="AH47" s="105">
        <f t="shared" si="12"/>
        <v>0</v>
      </c>
      <c r="AI47" s="105">
        <f t="shared" si="12"/>
        <v>0</v>
      </c>
      <c r="AJ47" s="105">
        <f t="shared" si="12"/>
        <v>0</v>
      </c>
      <c r="AK47" s="105">
        <f t="shared" si="12"/>
        <v>0</v>
      </c>
      <c r="AL47" s="105">
        <f t="shared" si="12"/>
        <v>0</v>
      </c>
      <c r="AM47" s="105">
        <f t="shared" si="12"/>
        <v>0</v>
      </c>
      <c r="AN47" s="105">
        <f t="shared" si="12"/>
        <v>0</v>
      </c>
      <c r="AO47" s="105">
        <f t="shared" si="12"/>
        <v>0</v>
      </c>
      <c r="AP47" s="105">
        <f t="shared" si="12"/>
        <v>0</v>
      </c>
      <c r="AQ47" s="105">
        <f t="shared" si="12"/>
        <v>0</v>
      </c>
      <c r="AR47" s="105">
        <f t="shared" ref="AR47:AZ47" si="13">+AR3*$E3</f>
        <v>0</v>
      </c>
      <c r="AS47" s="105">
        <f t="shared" si="13"/>
        <v>0</v>
      </c>
      <c r="AT47" s="105">
        <f t="shared" si="13"/>
        <v>0</v>
      </c>
      <c r="AU47" s="105">
        <f t="shared" si="13"/>
        <v>0</v>
      </c>
      <c r="AV47" s="105">
        <f t="shared" si="13"/>
        <v>0</v>
      </c>
      <c r="AW47" s="105">
        <f t="shared" si="13"/>
        <v>0</v>
      </c>
      <c r="AX47" s="105">
        <f t="shared" si="13"/>
        <v>0</v>
      </c>
      <c r="AY47" s="105">
        <f t="shared" si="13"/>
        <v>0</v>
      </c>
      <c r="AZ47" s="105">
        <f t="shared" si="13"/>
        <v>0</v>
      </c>
      <c r="BA47" s="105">
        <f t="shared" ref="BA47:BC65" si="14">+BA3*$E3</f>
        <v>0</v>
      </c>
      <c r="BB47" s="105">
        <f t="shared" si="14"/>
        <v>0</v>
      </c>
      <c r="BC47" s="105">
        <f t="shared" si="14"/>
        <v>0</v>
      </c>
    </row>
    <row r="48" spans="1:55" x14ac:dyDescent="0.25">
      <c r="A48" s="101" t="str">
        <f t="shared" si="11"/>
        <v>Arredamenti</v>
      </c>
      <c r="B48" s="101" t="str">
        <f t="shared" si="11"/>
        <v>Attrezzature Industriali e commerciali</v>
      </c>
      <c r="C48" s="101"/>
      <c r="D48" s="101"/>
      <c r="E48" s="102"/>
      <c r="F48" s="102"/>
      <c r="G48" s="98"/>
      <c r="H48" s="105">
        <f t="shared" ref="H48:AP55" si="15">+H4*$E4</f>
        <v>2200</v>
      </c>
      <c r="I48" s="105">
        <f t="shared" si="15"/>
        <v>0</v>
      </c>
      <c r="J48" s="105">
        <f t="shared" si="15"/>
        <v>0</v>
      </c>
      <c r="K48" s="105">
        <f t="shared" si="15"/>
        <v>0</v>
      </c>
      <c r="L48" s="105">
        <f t="shared" si="15"/>
        <v>0</v>
      </c>
      <c r="M48" s="105">
        <f t="shared" si="15"/>
        <v>0</v>
      </c>
      <c r="N48" s="105">
        <f t="shared" si="15"/>
        <v>0</v>
      </c>
      <c r="O48" s="105">
        <f t="shared" si="15"/>
        <v>0</v>
      </c>
      <c r="P48" s="105">
        <f t="shared" si="15"/>
        <v>0</v>
      </c>
      <c r="Q48" s="105">
        <f t="shared" si="15"/>
        <v>0</v>
      </c>
      <c r="R48" s="105">
        <f t="shared" si="15"/>
        <v>0</v>
      </c>
      <c r="S48" s="105">
        <f t="shared" si="15"/>
        <v>0</v>
      </c>
      <c r="T48" s="105">
        <f t="shared" si="15"/>
        <v>0</v>
      </c>
      <c r="U48" s="105">
        <f t="shared" si="15"/>
        <v>0</v>
      </c>
      <c r="V48" s="105">
        <f t="shared" si="15"/>
        <v>0</v>
      </c>
      <c r="W48" s="105">
        <f t="shared" si="15"/>
        <v>0</v>
      </c>
      <c r="X48" s="105">
        <f t="shared" si="15"/>
        <v>0</v>
      </c>
      <c r="Y48" s="105">
        <f t="shared" si="15"/>
        <v>0</v>
      </c>
      <c r="Z48" s="105">
        <f t="shared" si="15"/>
        <v>0</v>
      </c>
      <c r="AA48" s="105">
        <f t="shared" si="15"/>
        <v>0</v>
      </c>
      <c r="AB48" s="105">
        <f t="shared" si="15"/>
        <v>0</v>
      </c>
      <c r="AC48" s="105">
        <f t="shared" si="15"/>
        <v>0</v>
      </c>
      <c r="AD48" s="105">
        <f t="shared" si="15"/>
        <v>0</v>
      </c>
      <c r="AE48" s="105">
        <f t="shared" si="15"/>
        <v>0</v>
      </c>
      <c r="AF48" s="105">
        <f t="shared" si="15"/>
        <v>0</v>
      </c>
      <c r="AG48" s="105">
        <f t="shared" si="15"/>
        <v>0</v>
      </c>
      <c r="AH48" s="105">
        <f t="shared" si="15"/>
        <v>0</v>
      </c>
      <c r="AI48" s="105">
        <f t="shared" si="15"/>
        <v>0</v>
      </c>
      <c r="AJ48" s="105">
        <f t="shared" si="15"/>
        <v>0</v>
      </c>
      <c r="AK48" s="105">
        <f t="shared" si="15"/>
        <v>0</v>
      </c>
      <c r="AL48" s="105">
        <f t="shared" si="15"/>
        <v>0</v>
      </c>
      <c r="AM48" s="105">
        <f t="shared" si="15"/>
        <v>0</v>
      </c>
      <c r="AN48" s="105">
        <f t="shared" si="15"/>
        <v>0</v>
      </c>
      <c r="AO48" s="105">
        <f t="shared" si="15"/>
        <v>0</v>
      </c>
      <c r="AP48" s="105">
        <f t="shared" si="15"/>
        <v>0</v>
      </c>
      <c r="AQ48" s="105">
        <f t="shared" ref="AQ48:AY65" si="16">+AQ4*$E4</f>
        <v>0</v>
      </c>
      <c r="AR48" s="105">
        <f t="shared" si="16"/>
        <v>0</v>
      </c>
      <c r="AS48" s="105">
        <f t="shared" si="16"/>
        <v>0</v>
      </c>
      <c r="AT48" s="105">
        <f t="shared" si="16"/>
        <v>0</v>
      </c>
      <c r="AU48" s="105">
        <f t="shared" si="16"/>
        <v>0</v>
      </c>
      <c r="AV48" s="105">
        <f t="shared" si="16"/>
        <v>0</v>
      </c>
      <c r="AW48" s="105">
        <f t="shared" si="16"/>
        <v>0</v>
      </c>
      <c r="AX48" s="105">
        <f t="shared" si="16"/>
        <v>0</v>
      </c>
      <c r="AY48" s="105">
        <f t="shared" si="16"/>
        <v>0</v>
      </c>
      <c r="AZ48" s="105">
        <f t="shared" ref="AZ48:AZ65" si="17">+AZ4*$E4</f>
        <v>0</v>
      </c>
      <c r="BA48" s="105">
        <f t="shared" si="14"/>
        <v>0</v>
      </c>
      <c r="BB48" s="105">
        <f t="shared" si="14"/>
        <v>0</v>
      </c>
      <c r="BC48" s="105">
        <f t="shared" si="14"/>
        <v>0</v>
      </c>
    </row>
    <row r="49" spans="1:55" x14ac:dyDescent="0.25">
      <c r="A49" s="101" t="str">
        <f t="shared" si="11"/>
        <v>Ristrutturazione</v>
      </c>
      <c r="B49" s="101" t="str">
        <f t="shared" si="11"/>
        <v>Costi d'impianto e ampliamento</v>
      </c>
      <c r="C49" s="101"/>
      <c r="D49" s="101"/>
      <c r="E49" s="102"/>
      <c r="F49" s="102"/>
      <c r="G49" s="98"/>
      <c r="H49" s="105">
        <f t="shared" si="15"/>
        <v>3300</v>
      </c>
      <c r="I49" s="105">
        <f t="shared" si="15"/>
        <v>0</v>
      </c>
      <c r="J49" s="105">
        <f t="shared" si="15"/>
        <v>0</v>
      </c>
      <c r="K49" s="105">
        <f t="shared" si="15"/>
        <v>0</v>
      </c>
      <c r="L49" s="105">
        <f t="shared" si="15"/>
        <v>0</v>
      </c>
      <c r="M49" s="105">
        <f t="shared" si="15"/>
        <v>0</v>
      </c>
      <c r="N49" s="105">
        <f t="shared" si="15"/>
        <v>0</v>
      </c>
      <c r="O49" s="105">
        <f t="shared" si="15"/>
        <v>0</v>
      </c>
      <c r="P49" s="105">
        <f t="shared" si="15"/>
        <v>0</v>
      </c>
      <c r="Q49" s="105">
        <f t="shared" si="15"/>
        <v>0</v>
      </c>
      <c r="R49" s="105">
        <f t="shared" si="15"/>
        <v>0</v>
      </c>
      <c r="S49" s="105">
        <f t="shared" si="15"/>
        <v>0</v>
      </c>
      <c r="T49" s="105">
        <f t="shared" si="15"/>
        <v>0</v>
      </c>
      <c r="U49" s="105">
        <f t="shared" si="15"/>
        <v>0</v>
      </c>
      <c r="V49" s="105">
        <f t="shared" si="15"/>
        <v>0</v>
      </c>
      <c r="W49" s="105">
        <f t="shared" si="15"/>
        <v>0</v>
      </c>
      <c r="X49" s="105">
        <f t="shared" si="15"/>
        <v>0</v>
      </c>
      <c r="Y49" s="105">
        <f t="shared" si="15"/>
        <v>0</v>
      </c>
      <c r="Z49" s="105">
        <f t="shared" si="15"/>
        <v>0</v>
      </c>
      <c r="AA49" s="105">
        <f t="shared" si="15"/>
        <v>0</v>
      </c>
      <c r="AB49" s="105">
        <f t="shared" si="15"/>
        <v>0</v>
      </c>
      <c r="AC49" s="105">
        <f t="shared" si="15"/>
        <v>0</v>
      </c>
      <c r="AD49" s="105">
        <f t="shared" si="15"/>
        <v>0</v>
      </c>
      <c r="AE49" s="105">
        <f t="shared" si="15"/>
        <v>0</v>
      </c>
      <c r="AF49" s="105">
        <f t="shared" si="15"/>
        <v>0</v>
      </c>
      <c r="AG49" s="105">
        <f t="shared" si="15"/>
        <v>0</v>
      </c>
      <c r="AH49" s="105">
        <f t="shared" si="15"/>
        <v>0</v>
      </c>
      <c r="AI49" s="105">
        <f t="shared" si="15"/>
        <v>0</v>
      </c>
      <c r="AJ49" s="105">
        <f t="shared" si="15"/>
        <v>0</v>
      </c>
      <c r="AK49" s="105">
        <f t="shared" si="15"/>
        <v>0</v>
      </c>
      <c r="AL49" s="105">
        <f t="shared" si="15"/>
        <v>0</v>
      </c>
      <c r="AM49" s="105">
        <f t="shared" si="15"/>
        <v>0</v>
      </c>
      <c r="AN49" s="105">
        <f t="shared" si="15"/>
        <v>0</v>
      </c>
      <c r="AO49" s="105">
        <f t="shared" si="15"/>
        <v>0</v>
      </c>
      <c r="AP49" s="105">
        <f t="shared" si="15"/>
        <v>0</v>
      </c>
      <c r="AQ49" s="105">
        <f t="shared" si="16"/>
        <v>0</v>
      </c>
      <c r="AR49" s="105">
        <f t="shared" si="16"/>
        <v>0</v>
      </c>
      <c r="AS49" s="105">
        <f t="shared" si="16"/>
        <v>0</v>
      </c>
      <c r="AT49" s="105">
        <f t="shared" si="16"/>
        <v>0</v>
      </c>
      <c r="AU49" s="105">
        <f t="shared" si="16"/>
        <v>0</v>
      </c>
      <c r="AV49" s="105">
        <f t="shared" si="16"/>
        <v>0</v>
      </c>
      <c r="AW49" s="105">
        <f t="shared" si="16"/>
        <v>0</v>
      </c>
      <c r="AX49" s="105">
        <f t="shared" si="16"/>
        <v>0</v>
      </c>
      <c r="AY49" s="105">
        <f t="shared" si="16"/>
        <v>0</v>
      </c>
      <c r="AZ49" s="105">
        <f t="shared" si="17"/>
        <v>0</v>
      </c>
      <c r="BA49" s="105">
        <f t="shared" si="14"/>
        <v>0</v>
      </c>
      <c r="BB49" s="105">
        <f t="shared" si="14"/>
        <v>0</v>
      </c>
      <c r="BC49" s="105">
        <f t="shared" si="14"/>
        <v>0</v>
      </c>
    </row>
    <row r="50" spans="1:55" x14ac:dyDescent="0.25">
      <c r="A50" s="101" t="str">
        <f t="shared" si="11"/>
        <v>Attrezzature varie</v>
      </c>
      <c r="B50" s="101" t="str">
        <f t="shared" si="11"/>
        <v>Attrezzature Industriali e commerciali</v>
      </c>
      <c r="C50" s="101"/>
      <c r="D50" s="101"/>
      <c r="E50" s="102"/>
      <c r="F50" s="102"/>
      <c r="G50" s="98"/>
      <c r="H50" s="105">
        <f t="shared" si="15"/>
        <v>2200</v>
      </c>
      <c r="I50" s="105">
        <f t="shared" si="15"/>
        <v>0</v>
      </c>
      <c r="J50" s="105">
        <f t="shared" si="15"/>
        <v>0</v>
      </c>
      <c r="K50" s="105">
        <f t="shared" si="15"/>
        <v>0</v>
      </c>
      <c r="L50" s="105">
        <f t="shared" si="15"/>
        <v>0</v>
      </c>
      <c r="M50" s="105">
        <f t="shared" si="15"/>
        <v>0</v>
      </c>
      <c r="N50" s="105">
        <f t="shared" si="15"/>
        <v>0</v>
      </c>
      <c r="O50" s="105">
        <f t="shared" si="15"/>
        <v>0</v>
      </c>
      <c r="P50" s="105">
        <f t="shared" si="15"/>
        <v>0</v>
      </c>
      <c r="Q50" s="105">
        <f t="shared" si="15"/>
        <v>0</v>
      </c>
      <c r="R50" s="105">
        <f t="shared" si="15"/>
        <v>0</v>
      </c>
      <c r="S50" s="105">
        <f t="shared" si="15"/>
        <v>0</v>
      </c>
      <c r="T50" s="105">
        <f t="shared" si="15"/>
        <v>0</v>
      </c>
      <c r="U50" s="105">
        <f t="shared" si="15"/>
        <v>0</v>
      </c>
      <c r="V50" s="105">
        <f t="shared" si="15"/>
        <v>0</v>
      </c>
      <c r="W50" s="105">
        <f t="shared" si="15"/>
        <v>0</v>
      </c>
      <c r="X50" s="105">
        <f t="shared" si="15"/>
        <v>0</v>
      </c>
      <c r="Y50" s="105">
        <f t="shared" si="15"/>
        <v>0</v>
      </c>
      <c r="Z50" s="105">
        <f t="shared" si="15"/>
        <v>0</v>
      </c>
      <c r="AA50" s="105">
        <f t="shared" si="15"/>
        <v>0</v>
      </c>
      <c r="AB50" s="105">
        <f t="shared" si="15"/>
        <v>0</v>
      </c>
      <c r="AC50" s="105">
        <f t="shared" si="15"/>
        <v>0</v>
      </c>
      <c r="AD50" s="105">
        <f t="shared" si="15"/>
        <v>0</v>
      </c>
      <c r="AE50" s="105">
        <f t="shared" si="15"/>
        <v>0</v>
      </c>
      <c r="AF50" s="105">
        <f t="shared" si="15"/>
        <v>0</v>
      </c>
      <c r="AG50" s="105">
        <f t="shared" si="15"/>
        <v>0</v>
      </c>
      <c r="AH50" s="105">
        <f t="shared" si="15"/>
        <v>0</v>
      </c>
      <c r="AI50" s="105">
        <f t="shared" si="15"/>
        <v>0</v>
      </c>
      <c r="AJ50" s="105">
        <f t="shared" si="15"/>
        <v>0</v>
      </c>
      <c r="AK50" s="105">
        <f t="shared" si="15"/>
        <v>0</v>
      </c>
      <c r="AL50" s="105">
        <f t="shared" si="15"/>
        <v>0</v>
      </c>
      <c r="AM50" s="105">
        <f t="shared" si="15"/>
        <v>0</v>
      </c>
      <c r="AN50" s="105">
        <f t="shared" si="15"/>
        <v>0</v>
      </c>
      <c r="AO50" s="105">
        <f t="shared" si="15"/>
        <v>0</v>
      </c>
      <c r="AP50" s="105">
        <f t="shared" si="15"/>
        <v>0</v>
      </c>
      <c r="AQ50" s="105">
        <f t="shared" si="16"/>
        <v>0</v>
      </c>
      <c r="AR50" s="105">
        <f t="shared" si="16"/>
        <v>0</v>
      </c>
      <c r="AS50" s="105">
        <f t="shared" si="16"/>
        <v>0</v>
      </c>
      <c r="AT50" s="105">
        <f t="shared" si="16"/>
        <v>0</v>
      </c>
      <c r="AU50" s="105">
        <f t="shared" si="16"/>
        <v>0</v>
      </c>
      <c r="AV50" s="105">
        <f t="shared" si="16"/>
        <v>0</v>
      </c>
      <c r="AW50" s="105">
        <f t="shared" si="16"/>
        <v>0</v>
      </c>
      <c r="AX50" s="105">
        <f t="shared" si="16"/>
        <v>0</v>
      </c>
      <c r="AY50" s="105">
        <f t="shared" si="16"/>
        <v>0</v>
      </c>
      <c r="AZ50" s="105">
        <f t="shared" si="17"/>
        <v>0</v>
      </c>
      <c r="BA50" s="105">
        <f t="shared" si="14"/>
        <v>0</v>
      </c>
      <c r="BB50" s="105">
        <f t="shared" si="14"/>
        <v>0</v>
      </c>
      <c r="BC50" s="105">
        <f t="shared" si="14"/>
        <v>0</v>
      </c>
    </row>
    <row r="51" spans="1:55" x14ac:dyDescent="0.25">
      <c r="A51" s="101" t="str">
        <f t="shared" si="11"/>
        <v>Spese di costituzione</v>
      </c>
      <c r="B51" s="101" t="str">
        <f t="shared" si="11"/>
        <v>Altre immobilizzazioni immateriali</v>
      </c>
      <c r="C51" s="101"/>
      <c r="D51" s="101"/>
      <c r="E51" s="102"/>
      <c r="F51" s="102"/>
      <c r="G51" s="98"/>
      <c r="H51" s="105">
        <f t="shared" si="15"/>
        <v>1100</v>
      </c>
      <c r="I51" s="105">
        <f t="shared" si="15"/>
        <v>0</v>
      </c>
      <c r="J51" s="105">
        <f t="shared" si="15"/>
        <v>0</v>
      </c>
      <c r="K51" s="105">
        <f t="shared" si="15"/>
        <v>0</v>
      </c>
      <c r="L51" s="105">
        <f t="shared" si="15"/>
        <v>0</v>
      </c>
      <c r="M51" s="105">
        <f t="shared" si="15"/>
        <v>0</v>
      </c>
      <c r="N51" s="105">
        <f t="shared" si="15"/>
        <v>0</v>
      </c>
      <c r="O51" s="105">
        <f t="shared" si="15"/>
        <v>0</v>
      </c>
      <c r="P51" s="105">
        <f t="shared" si="15"/>
        <v>0</v>
      </c>
      <c r="Q51" s="105">
        <f t="shared" si="15"/>
        <v>0</v>
      </c>
      <c r="R51" s="105">
        <f t="shared" si="15"/>
        <v>0</v>
      </c>
      <c r="S51" s="105">
        <f t="shared" si="15"/>
        <v>0</v>
      </c>
      <c r="T51" s="105">
        <f t="shared" si="15"/>
        <v>0</v>
      </c>
      <c r="U51" s="105">
        <f t="shared" si="15"/>
        <v>0</v>
      </c>
      <c r="V51" s="105">
        <f t="shared" si="15"/>
        <v>0</v>
      </c>
      <c r="W51" s="105">
        <f t="shared" si="15"/>
        <v>0</v>
      </c>
      <c r="X51" s="105">
        <f t="shared" si="15"/>
        <v>0</v>
      </c>
      <c r="Y51" s="105">
        <f t="shared" si="15"/>
        <v>0</v>
      </c>
      <c r="Z51" s="105">
        <f t="shared" si="15"/>
        <v>0</v>
      </c>
      <c r="AA51" s="105">
        <f t="shared" si="15"/>
        <v>0</v>
      </c>
      <c r="AB51" s="105">
        <f t="shared" si="15"/>
        <v>0</v>
      </c>
      <c r="AC51" s="105">
        <f t="shared" si="15"/>
        <v>0</v>
      </c>
      <c r="AD51" s="105">
        <f t="shared" si="15"/>
        <v>0</v>
      </c>
      <c r="AE51" s="105">
        <f t="shared" si="15"/>
        <v>0</v>
      </c>
      <c r="AF51" s="105">
        <f t="shared" si="15"/>
        <v>0</v>
      </c>
      <c r="AG51" s="105">
        <f t="shared" si="15"/>
        <v>0</v>
      </c>
      <c r="AH51" s="105">
        <f t="shared" si="15"/>
        <v>0</v>
      </c>
      <c r="AI51" s="105">
        <f t="shared" si="15"/>
        <v>0</v>
      </c>
      <c r="AJ51" s="105">
        <f t="shared" si="15"/>
        <v>0</v>
      </c>
      <c r="AK51" s="105">
        <f t="shared" si="15"/>
        <v>0</v>
      </c>
      <c r="AL51" s="105">
        <f t="shared" si="15"/>
        <v>0</v>
      </c>
      <c r="AM51" s="105">
        <f t="shared" si="15"/>
        <v>0</v>
      </c>
      <c r="AN51" s="105">
        <f t="shared" si="15"/>
        <v>0</v>
      </c>
      <c r="AO51" s="105">
        <f t="shared" si="15"/>
        <v>0</v>
      </c>
      <c r="AP51" s="105">
        <f t="shared" si="15"/>
        <v>0</v>
      </c>
      <c r="AQ51" s="105">
        <f t="shared" si="16"/>
        <v>0</v>
      </c>
      <c r="AR51" s="105">
        <f t="shared" si="16"/>
        <v>0</v>
      </c>
      <c r="AS51" s="105">
        <f t="shared" si="16"/>
        <v>0</v>
      </c>
      <c r="AT51" s="105">
        <f t="shared" si="16"/>
        <v>0</v>
      </c>
      <c r="AU51" s="105">
        <f t="shared" si="16"/>
        <v>0</v>
      </c>
      <c r="AV51" s="105">
        <f t="shared" si="16"/>
        <v>0</v>
      </c>
      <c r="AW51" s="105">
        <f t="shared" si="16"/>
        <v>0</v>
      </c>
      <c r="AX51" s="105">
        <f t="shared" si="16"/>
        <v>0</v>
      </c>
      <c r="AY51" s="105">
        <f t="shared" si="16"/>
        <v>0</v>
      </c>
      <c r="AZ51" s="105">
        <f t="shared" si="17"/>
        <v>0</v>
      </c>
      <c r="BA51" s="105">
        <f t="shared" si="14"/>
        <v>0</v>
      </c>
      <c r="BB51" s="105">
        <f t="shared" si="14"/>
        <v>0</v>
      </c>
      <c r="BC51" s="105">
        <f t="shared" si="14"/>
        <v>0</v>
      </c>
    </row>
    <row r="52" spans="1:55" x14ac:dyDescent="0.25">
      <c r="A52" s="101" t="str">
        <f t="shared" si="11"/>
        <v/>
      </c>
      <c r="B52" s="101" t="str">
        <f t="shared" si="11"/>
        <v>Altre immobilizzazioni immateriali</v>
      </c>
      <c r="C52" s="101"/>
      <c r="D52" s="101"/>
      <c r="E52" s="102"/>
      <c r="F52" s="102"/>
      <c r="G52" s="98"/>
      <c r="H52" s="105">
        <f t="shared" si="15"/>
        <v>0</v>
      </c>
      <c r="I52" s="105">
        <f t="shared" si="15"/>
        <v>0</v>
      </c>
      <c r="J52" s="105">
        <f t="shared" si="15"/>
        <v>0</v>
      </c>
      <c r="K52" s="105">
        <f t="shared" si="15"/>
        <v>0</v>
      </c>
      <c r="L52" s="105">
        <f t="shared" si="15"/>
        <v>0</v>
      </c>
      <c r="M52" s="105">
        <f t="shared" si="15"/>
        <v>0</v>
      </c>
      <c r="N52" s="105">
        <f t="shared" si="15"/>
        <v>0</v>
      </c>
      <c r="O52" s="105">
        <f t="shared" si="15"/>
        <v>0</v>
      </c>
      <c r="P52" s="105">
        <f t="shared" si="15"/>
        <v>0</v>
      </c>
      <c r="Q52" s="105">
        <f t="shared" si="15"/>
        <v>0</v>
      </c>
      <c r="R52" s="105">
        <f t="shared" si="15"/>
        <v>0</v>
      </c>
      <c r="S52" s="105">
        <f t="shared" si="15"/>
        <v>0</v>
      </c>
      <c r="T52" s="105">
        <f t="shared" si="15"/>
        <v>0</v>
      </c>
      <c r="U52" s="105">
        <f t="shared" si="15"/>
        <v>0</v>
      </c>
      <c r="V52" s="105">
        <f t="shared" si="15"/>
        <v>0</v>
      </c>
      <c r="W52" s="105">
        <f t="shared" si="15"/>
        <v>0</v>
      </c>
      <c r="X52" s="105">
        <f t="shared" si="15"/>
        <v>0</v>
      </c>
      <c r="Y52" s="105">
        <f t="shared" si="15"/>
        <v>0</v>
      </c>
      <c r="Z52" s="105">
        <f t="shared" si="15"/>
        <v>0</v>
      </c>
      <c r="AA52" s="105">
        <f t="shared" si="15"/>
        <v>0</v>
      </c>
      <c r="AB52" s="105">
        <f t="shared" si="15"/>
        <v>0</v>
      </c>
      <c r="AC52" s="105">
        <f t="shared" si="15"/>
        <v>0</v>
      </c>
      <c r="AD52" s="105">
        <f t="shared" si="15"/>
        <v>0</v>
      </c>
      <c r="AE52" s="105">
        <f t="shared" si="15"/>
        <v>0</v>
      </c>
      <c r="AF52" s="105">
        <f t="shared" si="15"/>
        <v>0</v>
      </c>
      <c r="AG52" s="105">
        <f t="shared" si="15"/>
        <v>0</v>
      </c>
      <c r="AH52" s="105">
        <f t="shared" si="15"/>
        <v>0</v>
      </c>
      <c r="AI52" s="105">
        <f t="shared" si="15"/>
        <v>0</v>
      </c>
      <c r="AJ52" s="105">
        <f t="shared" si="15"/>
        <v>0</v>
      </c>
      <c r="AK52" s="105">
        <f t="shared" si="15"/>
        <v>0</v>
      </c>
      <c r="AL52" s="105">
        <f t="shared" si="15"/>
        <v>0</v>
      </c>
      <c r="AM52" s="105">
        <f t="shared" si="15"/>
        <v>0</v>
      </c>
      <c r="AN52" s="105">
        <f t="shared" si="15"/>
        <v>0</v>
      </c>
      <c r="AO52" s="105">
        <f t="shared" si="15"/>
        <v>0</v>
      </c>
      <c r="AP52" s="105">
        <f t="shared" si="15"/>
        <v>0</v>
      </c>
      <c r="AQ52" s="105">
        <f t="shared" si="16"/>
        <v>0</v>
      </c>
      <c r="AR52" s="105">
        <f t="shared" si="16"/>
        <v>0</v>
      </c>
      <c r="AS52" s="105">
        <f t="shared" si="16"/>
        <v>0</v>
      </c>
      <c r="AT52" s="105">
        <f t="shared" si="16"/>
        <v>0</v>
      </c>
      <c r="AU52" s="105">
        <f t="shared" si="16"/>
        <v>0</v>
      </c>
      <c r="AV52" s="105">
        <f t="shared" si="16"/>
        <v>0</v>
      </c>
      <c r="AW52" s="105">
        <f t="shared" si="16"/>
        <v>0</v>
      </c>
      <c r="AX52" s="105">
        <f t="shared" si="16"/>
        <v>0</v>
      </c>
      <c r="AY52" s="105">
        <f t="shared" si="16"/>
        <v>0</v>
      </c>
      <c r="AZ52" s="105">
        <f t="shared" si="17"/>
        <v>0</v>
      </c>
      <c r="BA52" s="105">
        <f t="shared" si="14"/>
        <v>0</v>
      </c>
      <c r="BB52" s="105">
        <f t="shared" si="14"/>
        <v>0</v>
      </c>
      <c r="BC52" s="105">
        <f t="shared" si="14"/>
        <v>0</v>
      </c>
    </row>
    <row r="53" spans="1:55" x14ac:dyDescent="0.25">
      <c r="A53" s="101" t="str">
        <f t="shared" si="11"/>
        <v/>
      </c>
      <c r="B53" s="101" t="str">
        <f t="shared" si="11"/>
        <v>Altre immobilizzazioni immateriali</v>
      </c>
      <c r="C53" s="101"/>
      <c r="D53" s="101"/>
      <c r="E53" s="102"/>
      <c r="F53" s="102"/>
      <c r="G53" s="98"/>
      <c r="H53" s="105">
        <f t="shared" si="15"/>
        <v>0</v>
      </c>
      <c r="I53" s="105">
        <f t="shared" si="15"/>
        <v>0</v>
      </c>
      <c r="J53" s="105">
        <f t="shared" si="15"/>
        <v>0</v>
      </c>
      <c r="K53" s="105">
        <f t="shared" si="15"/>
        <v>0</v>
      </c>
      <c r="L53" s="105">
        <f t="shared" si="15"/>
        <v>0</v>
      </c>
      <c r="M53" s="105">
        <f t="shared" si="15"/>
        <v>0</v>
      </c>
      <c r="N53" s="105">
        <f t="shared" si="15"/>
        <v>0</v>
      </c>
      <c r="O53" s="105">
        <f t="shared" si="15"/>
        <v>0</v>
      </c>
      <c r="P53" s="105">
        <f t="shared" si="15"/>
        <v>0</v>
      </c>
      <c r="Q53" s="105">
        <f t="shared" si="15"/>
        <v>0</v>
      </c>
      <c r="R53" s="105">
        <f t="shared" si="15"/>
        <v>0</v>
      </c>
      <c r="S53" s="105">
        <f t="shared" si="15"/>
        <v>0</v>
      </c>
      <c r="T53" s="105">
        <f t="shared" si="15"/>
        <v>0</v>
      </c>
      <c r="U53" s="105">
        <f t="shared" si="15"/>
        <v>0</v>
      </c>
      <c r="V53" s="105">
        <f t="shared" si="15"/>
        <v>0</v>
      </c>
      <c r="W53" s="105">
        <f t="shared" si="15"/>
        <v>0</v>
      </c>
      <c r="X53" s="105">
        <f t="shared" si="15"/>
        <v>0</v>
      </c>
      <c r="Y53" s="105">
        <f t="shared" si="15"/>
        <v>0</v>
      </c>
      <c r="Z53" s="105">
        <f t="shared" si="15"/>
        <v>0</v>
      </c>
      <c r="AA53" s="105">
        <f t="shared" si="15"/>
        <v>0</v>
      </c>
      <c r="AB53" s="105">
        <f t="shared" si="15"/>
        <v>0</v>
      </c>
      <c r="AC53" s="105">
        <f t="shared" si="15"/>
        <v>0</v>
      </c>
      <c r="AD53" s="105">
        <f t="shared" si="15"/>
        <v>0</v>
      </c>
      <c r="AE53" s="105">
        <f t="shared" si="15"/>
        <v>0</v>
      </c>
      <c r="AF53" s="105">
        <f t="shared" si="15"/>
        <v>0</v>
      </c>
      <c r="AG53" s="105">
        <f t="shared" si="15"/>
        <v>0</v>
      </c>
      <c r="AH53" s="105">
        <f t="shared" si="15"/>
        <v>0</v>
      </c>
      <c r="AI53" s="105">
        <f t="shared" si="15"/>
        <v>0</v>
      </c>
      <c r="AJ53" s="105">
        <f t="shared" si="15"/>
        <v>0</v>
      </c>
      <c r="AK53" s="105">
        <f t="shared" si="15"/>
        <v>0</v>
      </c>
      <c r="AL53" s="105">
        <f t="shared" si="15"/>
        <v>0</v>
      </c>
      <c r="AM53" s="105">
        <f t="shared" si="15"/>
        <v>0</v>
      </c>
      <c r="AN53" s="105">
        <f t="shared" si="15"/>
        <v>0</v>
      </c>
      <c r="AO53" s="105">
        <f t="shared" si="15"/>
        <v>0</v>
      </c>
      <c r="AP53" s="105">
        <f t="shared" si="15"/>
        <v>0</v>
      </c>
      <c r="AQ53" s="105">
        <f t="shared" si="16"/>
        <v>0</v>
      </c>
      <c r="AR53" s="105">
        <f t="shared" si="16"/>
        <v>0</v>
      </c>
      <c r="AS53" s="105">
        <f t="shared" si="16"/>
        <v>0</v>
      </c>
      <c r="AT53" s="105">
        <f t="shared" si="16"/>
        <v>0</v>
      </c>
      <c r="AU53" s="105">
        <f t="shared" si="16"/>
        <v>0</v>
      </c>
      <c r="AV53" s="105">
        <f t="shared" si="16"/>
        <v>0</v>
      </c>
      <c r="AW53" s="105">
        <f t="shared" si="16"/>
        <v>0</v>
      </c>
      <c r="AX53" s="105">
        <f t="shared" si="16"/>
        <v>0</v>
      </c>
      <c r="AY53" s="105">
        <f t="shared" si="16"/>
        <v>0</v>
      </c>
      <c r="AZ53" s="105">
        <f t="shared" si="17"/>
        <v>0</v>
      </c>
      <c r="BA53" s="105">
        <f t="shared" si="14"/>
        <v>0</v>
      </c>
      <c r="BB53" s="105">
        <f t="shared" si="14"/>
        <v>0</v>
      </c>
      <c r="BC53" s="105">
        <f t="shared" si="14"/>
        <v>0</v>
      </c>
    </row>
    <row r="54" spans="1:55" x14ac:dyDescent="0.25">
      <c r="A54" s="101" t="str">
        <f t="shared" si="11"/>
        <v/>
      </c>
      <c r="B54" s="101" t="str">
        <f t="shared" si="11"/>
        <v>Altre immobilizzazioni immateriali</v>
      </c>
      <c r="C54" s="101"/>
      <c r="D54" s="101"/>
      <c r="E54" s="102"/>
      <c r="F54" s="102"/>
      <c r="G54" s="98"/>
      <c r="H54" s="105">
        <f t="shared" si="15"/>
        <v>0</v>
      </c>
      <c r="I54" s="105">
        <f t="shared" si="15"/>
        <v>0</v>
      </c>
      <c r="J54" s="105">
        <f t="shared" si="15"/>
        <v>0</v>
      </c>
      <c r="K54" s="105">
        <f t="shared" si="15"/>
        <v>0</v>
      </c>
      <c r="L54" s="105">
        <f t="shared" si="15"/>
        <v>0</v>
      </c>
      <c r="M54" s="105">
        <f t="shared" si="15"/>
        <v>0</v>
      </c>
      <c r="N54" s="105">
        <f t="shared" si="15"/>
        <v>0</v>
      </c>
      <c r="O54" s="105">
        <f t="shared" si="15"/>
        <v>0</v>
      </c>
      <c r="P54" s="105">
        <f t="shared" si="15"/>
        <v>0</v>
      </c>
      <c r="Q54" s="105">
        <f t="shared" si="15"/>
        <v>0</v>
      </c>
      <c r="R54" s="105">
        <f t="shared" si="15"/>
        <v>0</v>
      </c>
      <c r="S54" s="105">
        <f t="shared" si="15"/>
        <v>0</v>
      </c>
      <c r="T54" s="105">
        <f t="shared" si="15"/>
        <v>0</v>
      </c>
      <c r="U54" s="105">
        <f t="shared" si="15"/>
        <v>0</v>
      </c>
      <c r="V54" s="105">
        <f t="shared" si="15"/>
        <v>0</v>
      </c>
      <c r="W54" s="105">
        <f t="shared" si="15"/>
        <v>0</v>
      </c>
      <c r="X54" s="105">
        <f t="shared" si="15"/>
        <v>0</v>
      </c>
      <c r="Y54" s="105">
        <f t="shared" si="15"/>
        <v>0</v>
      </c>
      <c r="Z54" s="105">
        <f t="shared" si="15"/>
        <v>0</v>
      </c>
      <c r="AA54" s="105">
        <f t="shared" si="15"/>
        <v>0</v>
      </c>
      <c r="AB54" s="105">
        <f t="shared" si="15"/>
        <v>0</v>
      </c>
      <c r="AC54" s="105">
        <f t="shared" si="15"/>
        <v>0</v>
      </c>
      <c r="AD54" s="105">
        <f t="shared" si="15"/>
        <v>0</v>
      </c>
      <c r="AE54" s="105">
        <f t="shared" si="15"/>
        <v>0</v>
      </c>
      <c r="AF54" s="105">
        <f t="shared" si="15"/>
        <v>0</v>
      </c>
      <c r="AG54" s="105">
        <f t="shared" si="15"/>
        <v>0</v>
      </c>
      <c r="AH54" s="105">
        <f t="shared" si="15"/>
        <v>0</v>
      </c>
      <c r="AI54" s="105">
        <f t="shared" si="15"/>
        <v>0</v>
      </c>
      <c r="AJ54" s="105">
        <f t="shared" si="15"/>
        <v>0</v>
      </c>
      <c r="AK54" s="105">
        <f t="shared" si="15"/>
        <v>0</v>
      </c>
      <c r="AL54" s="105">
        <f t="shared" si="15"/>
        <v>0</v>
      </c>
      <c r="AM54" s="105">
        <f t="shared" si="15"/>
        <v>0</v>
      </c>
      <c r="AN54" s="105">
        <f t="shared" si="15"/>
        <v>0</v>
      </c>
      <c r="AO54" s="105">
        <f t="shared" si="15"/>
        <v>0</v>
      </c>
      <c r="AP54" s="105">
        <f t="shared" si="15"/>
        <v>0</v>
      </c>
      <c r="AQ54" s="105">
        <f t="shared" si="16"/>
        <v>0</v>
      </c>
      <c r="AR54" s="105">
        <f t="shared" si="16"/>
        <v>0</v>
      </c>
      <c r="AS54" s="105">
        <f t="shared" si="16"/>
        <v>0</v>
      </c>
      <c r="AT54" s="105">
        <f t="shared" si="16"/>
        <v>0</v>
      </c>
      <c r="AU54" s="105">
        <f t="shared" si="16"/>
        <v>0</v>
      </c>
      <c r="AV54" s="105">
        <f t="shared" si="16"/>
        <v>0</v>
      </c>
      <c r="AW54" s="105">
        <f t="shared" si="16"/>
        <v>0</v>
      </c>
      <c r="AX54" s="105">
        <f t="shared" si="16"/>
        <v>0</v>
      </c>
      <c r="AY54" s="105">
        <f t="shared" si="16"/>
        <v>0</v>
      </c>
      <c r="AZ54" s="105">
        <f t="shared" si="17"/>
        <v>0</v>
      </c>
      <c r="BA54" s="105">
        <f t="shared" si="14"/>
        <v>0</v>
      </c>
      <c r="BB54" s="105">
        <f t="shared" si="14"/>
        <v>0</v>
      </c>
      <c r="BC54" s="105">
        <f t="shared" si="14"/>
        <v>0</v>
      </c>
    </row>
    <row r="55" spans="1:55" x14ac:dyDescent="0.25">
      <c r="A55" s="101" t="str">
        <f t="shared" si="11"/>
        <v/>
      </c>
      <c r="B55" s="101" t="str">
        <f t="shared" si="11"/>
        <v>Altre immobilizzazioni immateriali</v>
      </c>
      <c r="C55" s="101"/>
      <c r="D55" s="101"/>
      <c r="E55" s="102"/>
      <c r="F55" s="102"/>
      <c r="G55" s="98"/>
      <c r="H55" s="105">
        <f t="shared" si="15"/>
        <v>0</v>
      </c>
      <c r="I55" s="105">
        <f t="shared" si="15"/>
        <v>0</v>
      </c>
      <c r="J55" s="105">
        <f t="shared" si="15"/>
        <v>0</v>
      </c>
      <c r="K55" s="105">
        <f t="shared" si="15"/>
        <v>0</v>
      </c>
      <c r="L55" s="105">
        <f t="shared" si="15"/>
        <v>0</v>
      </c>
      <c r="M55" s="105">
        <f t="shared" si="15"/>
        <v>0</v>
      </c>
      <c r="N55" s="105">
        <f t="shared" si="15"/>
        <v>0</v>
      </c>
      <c r="O55" s="105">
        <f t="shared" si="15"/>
        <v>0</v>
      </c>
      <c r="P55" s="105">
        <f t="shared" si="15"/>
        <v>0</v>
      </c>
      <c r="Q55" s="105">
        <f t="shared" si="15"/>
        <v>0</v>
      </c>
      <c r="R55" s="105">
        <f t="shared" ref="R55:AP55" si="18">+R11*$E11</f>
        <v>0</v>
      </c>
      <c r="S55" s="105">
        <f t="shared" si="18"/>
        <v>0</v>
      </c>
      <c r="T55" s="105">
        <f t="shared" si="18"/>
        <v>0</v>
      </c>
      <c r="U55" s="105">
        <f t="shared" si="18"/>
        <v>0</v>
      </c>
      <c r="V55" s="105">
        <f t="shared" si="18"/>
        <v>0</v>
      </c>
      <c r="W55" s="105">
        <f t="shared" si="18"/>
        <v>0</v>
      </c>
      <c r="X55" s="105">
        <f t="shared" si="18"/>
        <v>0</v>
      </c>
      <c r="Y55" s="105">
        <f t="shared" si="18"/>
        <v>0</v>
      </c>
      <c r="Z55" s="105">
        <f t="shared" si="18"/>
        <v>0</v>
      </c>
      <c r="AA55" s="105">
        <f t="shared" si="18"/>
        <v>0</v>
      </c>
      <c r="AB55" s="105">
        <f t="shared" si="18"/>
        <v>0</v>
      </c>
      <c r="AC55" s="105">
        <f t="shared" si="18"/>
        <v>0</v>
      </c>
      <c r="AD55" s="105">
        <f t="shared" si="18"/>
        <v>0</v>
      </c>
      <c r="AE55" s="105">
        <f t="shared" si="18"/>
        <v>0</v>
      </c>
      <c r="AF55" s="105">
        <f t="shared" si="18"/>
        <v>0</v>
      </c>
      <c r="AG55" s="105">
        <f t="shared" si="18"/>
        <v>0</v>
      </c>
      <c r="AH55" s="105">
        <f t="shared" si="18"/>
        <v>0</v>
      </c>
      <c r="AI55" s="105">
        <f t="shared" si="18"/>
        <v>0</v>
      </c>
      <c r="AJ55" s="105">
        <f t="shared" si="18"/>
        <v>0</v>
      </c>
      <c r="AK55" s="105">
        <f t="shared" si="18"/>
        <v>0</v>
      </c>
      <c r="AL55" s="105">
        <f t="shared" si="18"/>
        <v>0</v>
      </c>
      <c r="AM55" s="105">
        <f t="shared" si="18"/>
        <v>0</v>
      </c>
      <c r="AN55" s="105">
        <f t="shared" si="18"/>
        <v>0</v>
      </c>
      <c r="AO55" s="105">
        <f t="shared" si="18"/>
        <v>0</v>
      </c>
      <c r="AP55" s="105">
        <f t="shared" si="18"/>
        <v>0</v>
      </c>
      <c r="AQ55" s="105">
        <f t="shared" si="16"/>
        <v>0</v>
      </c>
      <c r="AR55" s="105">
        <f t="shared" si="16"/>
        <v>0</v>
      </c>
      <c r="AS55" s="105">
        <f t="shared" si="16"/>
        <v>0</v>
      </c>
      <c r="AT55" s="105">
        <f t="shared" si="16"/>
        <v>0</v>
      </c>
      <c r="AU55" s="105">
        <f t="shared" si="16"/>
        <v>0</v>
      </c>
      <c r="AV55" s="105">
        <f t="shared" si="16"/>
        <v>0</v>
      </c>
      <c r="AW55" s="105">
        <f t="shared" si="16"/>
        <v>0</v>
      </c>
      <c r="AX55" s="105">
        <f t="shared" si="16"/>
        <v>0</v>
      </c>
      <c r="AY55" s="105">
        <f t="shared" si="16"/>
        <v>0</v>
      </c>
      <c r="AZ55" s="105">
        <f t="shared" si="17"/>
        <v>0</v>
      </c>
      <c r="BA55" s="105">
        <f t="shared" si="14"/>
        <v>0</v>
      </c>
      <c r="BB55" s="105">
        <f t="shared" si="14"/>
        <v>0</v>
      </c>
      <c r="BC55" s="105">
        <f t="shared" si="14"/>
        <v>0</v>
      </c>
    </row>
    <row r="56" spans="1:55" x14ac:dyDescent="0.25">
      <c r="A56" s="101" t="str">
        <f t="shared" si="11"/>
        <v/>
      </c>
      <c r="B56" s="101" t="str">
        <f t="shared" si="11"/>
        <v>Altre immobilizzazioni immateriali</v>
      </c>
      <c r="C56" s="101"/>
      <c r="D56" s="101"/>
      <c r="E56" s="102"/>
      <c r="F56" s="102"/>
      <c r="G56" s="98"/>
      <c r="H56" s="105">
        <f t="shared" ref="H56:AP63" si="19">+H12*$E12</f>
        <v>0</v>
      </c>
      <c r="I56" s="105">
        <f t="shared" si="19"/>
        <v>0</v>
      </c>
      <c r="J56" s="105">
        <f t="shared" si="19"/>
        <v>0</v>
      </c>
      <c r="K56" s="105">
        <f t="shared" si="19"/>
        <v>0</v>
      </c>
      <c r="L56" s="105">
        <f t="shared" si="19"/>
        <v>0</v>
      </c>
      <c r="M56" s="105">
        <f t="shared" si="19"/>
        <v>0</v>
      </c>
      <c r="N56" s="105">
        <f t="shared" si="19"/>
        <v>0</v>
      </c>
      <c r="O56" s="105">
        <f t="shared" si="19"/>
        <v>0</v>
      </c>
      <c r="P56" s="105">
        <f t="shared" si="19"/>
        <v>0</v>
      </c>
      <c r="Q56" s="105">
        <f t="shared" si="19"/>
        <v>0</v>
      </c>
      <c r="R56" s="105">
        <f t="shared" si="19"/>
        <v>0</v>
      </c>
      <c r="S56" s="105">
        <f t="shared" si="19"/>
        <v>0</v>
      </c>
      <c r="T56" s="105">
        <f t="shared" si="19"/>
        <v>0</v>
      </c>
      <c r="U56" s="105">
        <f t="shared" si="19"/>
        <v>0</v>
      </c>
      <c r="V56" s="105">
        <f t="shared" si="19"/>
        <v>0</v>
      </c>
      <c r="W56" s="105">
        <f t="shared" si="19"/>
        <v>0</v>
      </c>
      <c r="X56" s="105">
        <f t="shared" si="19"/>
        <v>0</v>
      </c>
      <c r="Y56" s="105">
        <f t="shared" si="19"/>
        <v>0</v>
      </c>
      <c r="Z56" s="105">
        <f t="shared" si="19"/>
        <v>0</v>
      </c>
      <c r="AA56" s="105">
        <f t="shared" si="19"/>
        <v>0</v>
      </c>
      <c r="AB56" s="105">
        <f t="shared" si="19"/>
        <v>0</v>
      </c>
      <c r="AC56" s="105">
        <f t="shared" si="19"/>
        <v>0</v>
      </c>
      <c r="AD56" s="105">
        <f t="shared" si="19"/>
        <v>0</v>
      </c>
      <c r="AE56" s="105">
        <f t="shared" si="19"/>
        <v>0</v>
      </c>
      <c r="AF56" s="105">
        <f t="shared" si="19"/>
        <v>0</v>
      </c>
      <c r="AG56" s="105">
        <f t="shared" si="19"/>
        <v>0</v>
      </c>
      <c r="AH56" s="105">
        <f t="shared" si="19"/>
        <v>0</v>
      </c>
      <c r="AI56" s="105">
        <f t="shared" si="19"/>
        <v>0</v>
      </c>
      <c r="AJ56" s="105">
        <f t="shared" si="19"/>
        <v>0</v>
      </c>
      <c r="AK56" s="105">
        <f t="shared" si="19"/>
        <v>0</v>
      </c>
      <c r="AL56" s="105">
        <f t="shared" si="19"/>
        <v>0</v>
      </c>
      <c r="AM56" s="105">
        <f t="shared" si="19"/>
        <v>0</v>
      </c>
      <c r="AN56" s="105">
        <f t="shared" si="19"/>
        <v>0</v>
      </c>
      <c r="AO56" s="105">
        <f t="shared" si="19"/>
        <v>0</v>
      </c>
      <c r="AP56" s="105">
        <f t="shared" si="19"/>
        <v>0</v>
      </c>
      <c r="AQ56" s="105">
        <f t="shared" si="16"/>
        <v>0</v>
      </c>
      <c r="AR56" s="105">
        <f t="shared" si="16"/>
        <v>0</v>
      </c>
      <c r="AS56" s="105">
        <f t="shared" si="16"/>
        <v>0</v>
      </c>
      <c r="AT56" s="105">
        <f t="shared" si="16"/>
        <v>0</v>
      </c>
      <c r="AU56" s="105">
        <f t="shared" si="16"/>
        <v>0</v>
      </c>
      <c r="AV56" s="105">
        <f t="shared" si="16"/>
        <v>0</v>
      </c>
      <c r="AW56" s="105">
        <f t="shared" si="16"/>
        <v>0</v>
      </c>
      <c r="AX56" s="105">
        <f t="shared" si="16"/>
        <v>0</v>
      </c>
      <c r="AY56" s="105">
        <f t="shared" si="16"/>
        <v>0</v>
      </c>
      <c r="AZ56" s="105">
        <f t="shared" si="17"/>
        <v>0</v>
      </c>
      <c r="BA56" s="105">
        <f t="shared" si="14"/>
        <v>0</v>
      </c>
      <c r="BB56" s="105">
        <f t="shared" si="14"/>
        <v>0</v>
      </c>
      <c r="BC56" s="105">
        <f t="shared" si="14"/>
        <v>0</v>
      </c>
    </row>
    <row r="57" spans="1:55" x14ac:dyDescent="0.25">
      <c r="A57" s="101" t="str">
        <f t="shared" si="11"/>
        <v/>
      </c>
      <c r="B57" s="101" t="str">
        <f t="shared" si="11"/>
        <v>Altre immobilizzazioni immateriali</v>
      </c>
      <c r="C57" s="101"/>
      <c r="D57" s="101"/>
      <c r="E57" s="102"/>
      <c r="F57" s="102"/>
      <c r="G57" s="98"/>
      <c r="H57" s="105">
        <f t="shared" si="19"/>
        <v>0</v>
      </c>
      <c r="I57" s="105">
        <f t="shared" si="19"/>
        <v>0</v>
      </c>
      <c r="J57" s="105">
        <f t="shared" si="19"/>
        <v>0</v>
      </c>
      <c r="K57" s="105">
        <f t="shared" si="19"/>
        <v>0</v>
      </c>
      <c r="L57" s="105">
        <f t="shared" si="19"/>
        <v>0</v>
      </c>
      <c r="M57" s="105">
        <f t="shared" si="19"/>
        <v>0</v>
      </c>
      <c r="N57" s="105">
        <f t="shared" si="19"/>
        <v>0</v>
      </c>
      <c r="O57" s="105">
        <f t="shared" si="19"/>
        <v>0</v>
      </c>
      <c r="P57" s="105">
        <f t="shared" si="19"/>
        <v>0</v>
      </c>
      <c r="Q57" s="105">
        <f t="shared" si="19"/>
        <v>0</v>
      </c>
      <c r="R57" s="105">
        <f t="shared" si="19"/>
        <v>0</v>
      </c>
      <c r="S57" s="105">
        <f t="shared" si="19"/>
        <v>0</v>
      </c>
      <c r="T57" s="105">
        <f t="shared" si="19"/>
        <v>0</v>
      </c>
      <c r="U57" s="105">
        <f t="shared" si="19"/>
        <v>0</v>
      </c>
      <c r="V57" s="105">
        <f t="shared" si="19"/>
        <v>0</v>
      </c>
      <c r="W57" s="105">
        <f t="shared" si="19"/>
        <v>0</v>
      </c>
      <c r="X57" s="105">
        <f t="shared" si="19"/>
        <v>0</v>
      </c>
      <c r="Y57" s="105">
        <f t="shared" si="19"/>
        <v>0</v>
      </c>
      <c r="Z57" s="105">
        <f t="shared" si="19"/>
        <v>0</v>
      </c>
      <c r="AA57" s="105">
        <f t="shared" si="19"/>
        <v>0</v>
      </c>
      <c r="AB57" s="105">
        <f t="shared" si="19"/>
        <v>0</v>
      </c>
      <c r="AC57" s="105">
        <f t="shared" si="19"/>
        <v>0</v>
      </c>
      <c r="AD57" s="105">
        <f t="shared" si="19"/>
        <v>0</v>
      </c>
      <c r="AE57" s="105">
        <f t="shared" si="19"/>
        <v>0</v>
      </c>
      <c r="AF57" s="105">
        <f t="shared" si="19"/>
        <v>0</v>
      </c>
      <c r="AG57" s="105">
        <f t="shared" si="19"/>
        <v>0</v>
      </c>
      <c r="AH57" s="105">
        <f t="shared" si="19"/>
        <v>0</v>
      </c>
      <c r="AI57" s="105">
        <f t="shared" si="19"/>
        <v>0</v>
      </c>
      <c r="AJ57" s="105">
        <f t="shared" si="19"/>
        <v>0</v>
      </c>
      <c r="AK57" s="105">
        <f t="shared" si="19"/>
        <v>0</v>
      </c>
      <c r="AL57" s="105">
        <f t="shared" si="19"/>
        <v>0</v>
      </c>
      <c r="AM57" s="105">
        <f t="shared" si="19"/>
        <v>0</v>
      </c>
      <c r="AN57" s="105">
        <f t="shared" si="19"/>
        <v>0</v>
      </c>
      <c r="AO57" s="105">
        <f t="shared" si="19"/>
        <v>0</v>
      </c>
      <c r="AP57" s="105">
        <f t="shared" si="19"/>
        <v>0</v>
      </c>
      <c r="AQ57" s="105">
        <f t="shared" si="16"/>
        <v>0</v>
      </c>
      <c r="AR57" s="105">
        <f t="shared" si="16"/>
        <v>0</v>
      </c>
      <c r="AS57" s="105">
        <f t="shared" si="16"/>
        <v>0</v>
      </c>
      <c r="AT57" s="105">
        <f t="shared" si="16"/>
        <v>0</v>
      </c>
      <c r="AU57" s="105">
        <f t="shared" si="16"/>
        <v>0</v>
      </c>
      <c r="AV57" s="105">
        <f t="shared" si="16"/>
        <v>0</v>
      </c>
      <c r="AW57" s="105">
        <f t="shared" si="16"/>
        <v>0</v>
      </c>
      <c r="AX57" s="105">
        <f t="shared" si="16"/>
        <v>0</v>
      </c>
      <c r="AY57" s="105">
        <f t="shared" si="16"/>
        <v>0</v>
      </c>
      <c r="AZ57" s="105">
        <f t="shared" si="17"/>
        <v>0</v>
      </c>
      <c r="BA57" s="105">
        <f t="shared" si="14"/>
        <v>0</v>
      </c>
      <c r="BB57" s="105">
        <f t="shared" si="14"/>
        <v>0</v>
      </c>
      <c r="BC57" s="105">
        <f t="shared" si="14"/>
        <v>0</v>
      </c>
    </row>
    <row r="58" spans="1:55" x14ac:dyDescent="0.25">
      <c r="A58" s="101" t="str">
        <f t="shared" si="11"/>
        <v/>
      </c>
      <c r="B58" s="101" t="str">
        <f t="shared" si="11"/>
        <v>Altre immobilizzazioni immateriali</v>
      </c>
      <c r="C58" s="101"/>
      <c r="D58" s="101"/>
      <c r="E58" s="102"/>
      <c r="F58" s="102"/>
      <c r="G58" s="98"/>
      <c r="H58" s="105">
        <f t="shared" si="19"/>
        <v>0</v>
      </c>
      <c r="I58" s="105">
        <f t="shared" si="19"/>
        <v>0</v>
      </c>
      <c r="J58" s="105">
        <f t="shared" si="19"/>
        <v>0</v>
      </c>
      <c r="K58" s="105">
        <f t="shared" si="19"/>
        <v>0</v>
      </c>
      <c r="L58" s="105">
        <f t="shared" si="19"/>
        <v>0</v>
      </c>
      <c r="M58" s="105">
        <f t="shared" si="19"/>
        <v>0</v>
      </c>
      <c r="N58" s="105">
        <f t="shared" si="19"/>
        <v>0</v>
      </c>
      <c r="O58" s="105">
        <f t="shared" si="19"/>
        <v>0</v>
      </c>
      <c r="P58" s="105">
        <f t="shared" si="19"/>
        <v>0</v>
      </c>
      <c r="Q58" s="105">
        <f t="shared" si="19"/>
        <v>0</v>
      </c>
      <c r="R58" s="105">
        <f t="shared" si="19"/>
        <v>0</v>
      </c>
      <c r="S58" s="105">
        <f t="shared" si="19"/>
        <v>0</v>
      </c>
      <c r="T58" s="105">
        <f t="shared" si="19"/>
        <v>0</v>
      </c>
      <c r="U58" s="105">
        <f t="shared" si="19"/>
        <v>0</v>
      </c>
      <c r="V58" s="105">
        <f t="shared" si="19"/>
        <v>0</v>
      </c>
      <c r="W58" s="105">
        <f t="shared" si="19"/>
        <v>0</v>
      </c>
      <c r="X58" s="105">
        <f t="shared" si="19"/>
        <v>0</v>
      </c>
      <c r="Y58" s="105">
        <f t="shared" si="19"/>
        <v>0</v>
      </c>
      <c r="Z58" s="105">
        <f t="shared" si="19"/>
        <v>0</v>
      </c>
      <c r="AA58" s="105">
        <f t="shared" si="19"/>
        <v>0</v>
      </c>
      <c r="AB58" s="105">
        <f t="shared" si="19"/>
        <v>0</v>
      </c>
      <c r="AC58" s="105">
        <f t="shared" si="19"/>
        <v>0</v>
      </c>
      <c r="AD58" s="105">
        <f t="shared" si="19"/>
        <v>0</v>
      </c>
      <c r="AE58" s="105">
        <f t="shared" si="19"/>
        <v>0</v>
      </c>
      <c r="AF58" s="105">
        <f t="shared" si="19"/>
        <v>0</v>
      </c>
      <c r="AG58" s="105">
        <f t="shared" si="19"/>
        <v>0</v>
      </c>
      <c r="AH58" s="105">
        <f t="shared" si="19"/>
        <v>0</v>
      </c>
      <c r="AI58" s="105">
        <f t="shared" si="19"/>
        <v>0</v>
      </c>
      <c r="AJ58" s="105">
        <f t="shared" si="19"/>
        <v>0</v>
      </c>
      <c r="AK58" s="105">
        <f t="shared" si="19"/>
        <v>0</v>
      </c>
      <c r="AL58" s="105">
        <f t="shared" si="19"/>
        <v>0</v>
      </c>
      <c r="AM58" s="105">
        <f t="shared" si="19"/>
        <v>0</v>
      </c>
      <c r="AN58" s="105">
        <f t="shared" si="19"/>
        <v>0</v>
      </c>
      <c r="AO58" s="105">
        <f t="shared" si="19"/>
        <v>0</v>
      </c>
      <c r="AP58" s="105">
        <f t="shared" si="19"/>
        <v>0</v>
      </c>
      <c r="AQ58" s="105">
        <f t="shared" si="16"/>
        <v>0</v>
      </c>
      <c r="AR58" s="105">
        <f t="shared" si="16"/>
        <v>0</v>
      </c>
      <c r="AS58" s="105">
        <f t="shared" si="16"/>
        <v>0</v>
      </c>
      <c r="AT58" s="105">
        <f t="shared" si="16"/>
        <v>0</v>
      </c>
      <c r="AU58" s="105">
        <f t="shared" si="16"/>
        <v>0</v>
      </c>
      <c r="AV58" s="105">
        <f t="shared" si="16"/>
        <v>0</v>
      </c>
      <c r="AW58" s="105">
        <f t="shared" si="16"/>
        <v>0</v>
      </c>
      <c r="AX58" s="105">
        <f t="shared" si="16"/>
        <v>0</v>
      </c>
      <c r="AY58" s="105">
        <f t="shared" si="16"/>
        <v>0</v>
      </c>
      <c r="AZ58" s="105">
        <f t="shared" si="17"/>
        <v>0</v>
      </c>
      <c r="BA58" s="105">
        <f t="shared" si="14"/>
        <v>0</v>
      </c>
      <c r="BB58" s="105">
        <f t="shared" si="14"/>
        <v>0</v>
      </c>
      <c r="BC58" s="105">
        <f t="shared" si="14"/>
        <v>0</v>
      </c>
    </row>
    <row r="59" spans="1:55" x14ac:dyDescent="0.25">
      <c r="A59" s="101" t="str">
        <f t="shared" si="11"/>
        <v/>
      </c>
      <c r="B59" s="101" t="str">
        <f t="shared" si="11"/>
        <v>Altre immobilizzazioni immateriali</v>
      </c>
      <c r="C59" s="101"/>
      <c r="D59" s="101"/>
      <c r="E59" s="102"/>
      <c r="F59" s="102"/>
      <c r="G59" s="98"/>
      <c r="H59" s="105">
        <f t="shared" si="19"/>
        <v>0</v>
      </c>
      <c r="I59" s="105">
        <f t="shared" si="19"/>
        <v>0</v>
      </c>
      <c r="J59" s="105">
        <f t="shared" si="19"/>
        <v>0</v>
      </c>
      <c r="K59" s="105">
        <f t="shared" si="19"/>
        <v>0</v>
      </c>
      <c r="L59" s="105">
        <f t="shared" si="19"/>
        <v>0</v>
      </c>
      <c r="M59" s="105">
        <f t="shared" si="19"/>
        <v>0</v>
      </c>
      <c r="N59" s="105">
        <f t="shared" si="19"/>
        <v>0</v>
      </c>
      <c r="O59" s="105">
        <f t="shared" si="19"/>
        <v>0</v>
      </c>
      <c r="P59" s="105">
        <f t="shared" si="19"/>
        <v>0</v>
      </c>
      <c r="Q59" s="105">
        <f t="shared" si="19"/>
        <v>0</v>
      </c>
      <c r="R59" s="105">
        <f t="shared" si="19"/>
        <v>0</v>
      </c>
      <c r="S59" s="105">
        <f t="shared" si="19"/>
        <v>0</v>
      </c>
      <c r="T59" s="105">
        <f t="shared" si="19"/>
        <v>0</v>
      </c>
      <c r="U59" s="105">
        <f t="shared" si="19"/>
        <v>0</v>
      </c>
      <c r="V59" s="105">
        <f t="shared" si="19"/>
        <v>0</v>
      </c>
      <c r="W59" s="105">
        <f t="shared" si="19"/>
        <v>0</v>
      </c>
      <c r="X59" s="105">
        <f t="shared" si="19"/>
        <v>0</v>
      </c>
      <c r="Y59" s="105">
        <f t="shared" si="19"/>
        <v>0</v>
      </c>
      <c r="Z59" s="105">
        <f t="shared" si="19"/>
        <v>0</v>
      </c>
      <c r="AA59" s="105">
        <f t="shared" si="19"/>
        <v>0</v>
      </c>
      <c r="AB59" s="105">
        <f t="shared" si="19"/>
        <v>0</v>
      </c>
      <c r="AC59" s="105">
        <f t="shared" si="19"/>
        <v>0</v>
      </c>
      <c r="AD59" s="105">
        <f t="shared" si="19"/>
        <v>0</v>
      </c>
      <c r="AE59" s="105">
        <f t="shared" si="19"/>
        <v>0</v>
      </c>
      <c r="AF59" s="105">
        <f t="shared" si="19"/>
        <v>0</v>
      </c>
      <c r="AG59" s="105">
        <f t="shared" si="19"/>
        <v>0</v>
      </c>
      <c r="AH59" s="105">
        <f t="shared" si="19"/>
        <v>0</v>
      </c>
      <c r="AI59" s="105">
        <f t="shared" si="19"/>
        <v>0</v>
      </c>
      <c r="AJ59" s="105">
        <f t="shared" si="19"/>
        <v>0</v>
      </c>
      <c r="AK59" s="105">
        <f t="shared" si="19"/>
        <v>0</v>
      </c>
      <c r="AL59" s="105">
        <f t="shared" si="19"/>
        <v>0</v>
      </c>
      <c r="AM59" s="105">
        <f t="shared" si="19"/>
        <v>0</v>
      </c>
      <c r="AN59" s="105">
        <f t="shared" si="19"/>
        <v>0</v>
      </c>
      <c r="AO59" s="105">
        <f t="shared" si="19"/>
        <v>0</v>
      </c>
      <c r="AP59" s="105">
        <f t="shared" si="19"/>
        <v>0</v>
      </c>
      <c r="AQ59" s="105">
        <f t="shared" si="16"/>
        <v>0</v>
      </c>
      <c r="AR59" s="105">
        <f t="shared" si="16"/>
        <v>0</v>
      </c>
      <c r="AS59" s="105">
        <f t="shared" si="16"/>
        <v>0</v>
      </c>
      <c r="AT59" s="105">
        <f t="shared" si="16"/>
        <v>0</v>
      </c>
      <c r="AU59" s="105">
        <f t="shared" si="16"/>
        <v>0</v>
      </c>
      <c r="AV59" s="105">
        <f t="shared" si="16"/>
        <v>0</v>
      </c>
      <c r="AW59" s="105">
        <f t="shared" si="16"/>
        <v>0</v>
      </c>
      <c r="AX59" s="105">
        <f t="shared" si="16"/>
        <v>0</v>
      </c>
      <c r="AY59" s="105">
        <f t="shared" si="16"/>
        <v>0</v>
      </c>
      <c r="AZ59" s="105">
        <f t="shared" si="17"/>
        <v>0</v>
      </c>
      <c r="BA59" s="105">
        <f t="shared" si="14"/>
        <v>0</v>
      </c>
      <c r="BB59" s="105">
        <f t="shared" si="14"/>
        <v>0</v>
      </c>
      <c r="BC59" s="105">
        <f t="shared" si="14"/>
        <v>0</v>
      </c>
    </row>
    <row r="60" spans="1:55" x14ac:dyDescent="0.25">
      <c r="A60" s="101" t="str">
        <f t="shared" si="11"/>
        <v/>
      </c>
      <c r="B60" s="101" t="str">
        <f t="shared" si="11"/>
        <v>Altre immobilizzazioni immateriali</v>
      </c>
      <c r="C60" s="101"/>
      <c r="D60" s="101"/>
      <c r="E60" s="102"/>
      <c r="F60" s="102"/>
      <c r="G60" s="98"/>
      <c r="H60" s="105">
        <f t="shared" si="19"/>
        <v>0</v>
      </c>
      <c r="I60" s="105">
        <f t="shared" si="19"/>
        <v>0</v>
      </c>
      <c r="J60" s="105">
        <f t="shared" si="19"/>
        <v>0</v>
      </c>
      <c r="K60" s="105">
        <f t="shared" si="19"/>
        <v>0</v>
      </c>
      <c r="L60" s="105">
        <f t="shared" si="19"/>
        <v>0</v>
      </c>
      <c r="M60" s="105">
        <f t="shared" si="19"/>
        <v>0</v>
      </c>
      <c r="N60" s="105">
        <f t="shared" si="19"/>
        <v>0</v>
      </c>
      <c r="O60" s="105">
        <f t="shared" si="19"/>
        <v>0</v>
      </c>
      <c r="P60" s="105">
        <f t="shared" si="19"/>
        <v>0</v>
      </c>
      <c r="Q60" s="105">
        <f t="shared" si="19"/>
        <v>0</v>
      </c>
      <c r="R60" s="105">
        <f t="shared" si="19"/>
        <v>0</v>
      </c>
      <c r="S60" s="105">
        <f t="shared" si="19"/>
        <v>0</v>
      </c>
      <c r="T60" s="105">
        <f t="shared" si="19"/>
        <v>0</v>
      </c>
      <c r="U60" s="105">
        <f t="shared" si="19"/>
        <v>0</v>
      </c>
      <c r="V60" s="105">
        <f t="shared" si="19"/>
        <v>0</v>
      </c>
      <c r="W60" s="105">
        <f t="shared" si="19"/>
        <v>0</v>
      </c>
      <c r="X60" s="105">
        <f t="shared" si="19"/>
        <v>0</v>
      </c>
      <c r="Y60" s="105">
        <f t="shared" si="19"/>
        <v>0</v>
      </c>
      <c r="Z60" s="105">
        <f t="shared" si="19"/>
        <v>0</v>
      </c>
      <c r="AA60" s="105">
        <f t="shared" si="19"/>
        <v>0</v>
      </c>
      <c r="AB60" s="105">
        <f t="shared" si="19"/>
        <v>0</v>
      </c>
      <c r="AC60" s="105">
        <f t="shared" si="19"/>
        <v>0</v>
      </c>
      <c r="AD60" s="105">
        <f t="shared" si="19"/>
        <v>0</v>
      </c>
      <c r="AE60" s="105">
        <f t="shared" si="19"/>
        <v>0</v>
      </c>
      <c r="AF60" s="105">
        <f t="shared" si="19"/>
        <v>0</v>
      </c>
      <c r="AG60" s="105">
        <f t="shared" si="19"/>
        <v>0</v>
      </c>
      <c r="AH60" s="105">
        <f t="shared" si="19"/>
        <v>0</v>
      </c>
      <c r="AI60" s="105">
        <f t="shared" si="19"/>
        <v>0</v>
      </c>
      <c r="AJ60" s="105">
        <f t="shared" si="19"/>
        <v>0</v>
      </c>
      <c r="AK60" s="105">
        <f t="shared" si="19"/>
        <v>0</v>
      </c>
      <c r="AL60" s="105">
        <f t="shared" si="19"/>
        <v>0</v>
      </c>
      <c r="AM60" s="105">
        <f t="shared" si="19"/>
        <v>0</v>
      </c>
      <c r="AN60" s="105">
        <f t="shared" si="19"/>
        <v>0</v>
      </c>
      <c r="AO60" s="105">
        <f t="shared" si="19"/>
        <v>0</v>
      </c>
      <c r="AP60" s="105">
        <f t="shared" si="19"/>
        <v>0</v>
      </c>
      <c r="AQ60" s="105">
        <f t="shared" si="16"/>
        <v>0</v>
      </c>
      <c r="AR60" s="105">
        <f t="shared" si="16"/>
        <v>0</v>
      </c>
      <c r="AS60" s="105">
        <f t="shared" si="16"/>
        <v>0</v>
      </c>
      <c r="AT60" s="105">
        <f t="shared" si="16"/>
        <v>0</v>
      </c>
      <c r="AU60" s="105">
        <f t="shared" si="16"/>
        <v>0</v>
      </c>
      <c r="AV60" s="105">
        <f t="shared" si="16"/>
        <v>0</v>
      </c>
      <c r="AW60" s="105">
        <f t="shared" si="16"/>
        <v>0</v>
      </c>
      <c r="AX60" s="105">
        <f t="shared" si="16"/>
        <v>0</v>
      </c>
      <c r="AY60" s="105">
        <f t="shared" si="16"/>
        <v>0</v>
      </c>
      <c r="AZ60" s="105">
        <f t="shared" si="17"/>
        <v>0</v>
      </c>
      <c r="BA60" s="105">
        <f t="shared" si="14"/>
        <v>0</v>
      </c>
      <c r="BB60" s="105">
        <f t="shared" si="14"/>
        <v>0</v>
      </c>
      <c r="BC60" s="105">
        <f t="shared" si="14"/>
        <v>0</v>
      </c>
    </row>
    <row r="61" spans="1:55" x14ac:dyDescent="0.25">
      <c r="A61" s="101" t="str">
        <f t="shared" si="11"/>
        <v/>
      </c>
      <c r="B61" s="101" t="str">
        <f t="shared" si="11"/>
        <v>Altre immobilizzazioni immateriali</v>
      </c>
      <c r="C61" s="101"/>
      <c r="D61" s="101"/>
      <c r="E61" s="102"/>
      <c r="F61" s="102"/>
      <c r="G61" s="98"/>
      <c r="H61" s="105">
        <f t="shared" si="19"/>
        <v>0</v>
      </c>
      <c r="I61" s="105">
        <f t="shared" si="19"/>
        <v>0</v>
      </c>
      <c r="J61" s="105">
        <f t="shared" si="19"/>
        <v>0</v>
      </c>
      <c r="K61" s="105">
        <f t="shared" si="19"/>
        <v>0</v>
      </c>
      <c r="L61" s="105">
        <f t="shared" si="19"/>
        <v>0</v>
      </c>
      <c r="M61" s="105">
        <f t="shared" si="19"/>
        <v>0</v>
      </c>
      <c r="N61" s="105">
        <f t="shared" si="19"/>
        <v>0</v>
      </c>
      <c r="O61" s="105">
        <f t="shared" si="19"/>
        <v>0</v>
      </c>
      <c r="P61" s="105">
        <f t="shared" si="19"/>
        <v>0</v>
      </c>
      <c r="Q61" s="105">
        <f t="shared" si="19"/>
        <v>0</v>
      </c>
      <c r="R61" s="105">
        <f t="shared" si="19"/>
        <v>0</v>
      </c>
      <c r="S61" s="105">
        <f t="shared" si="19"/>
        <v>0</v>
      </c>
      <c r="T61" s="105">
        <f t="shared" si="19"/>
        <v>0</v>
      </c>
      <c r="U61" s="105">
        <f t="shared" si="19"/>
        <v>0</v>
      </c>
      <c r="V61" s="105">
        <f t="shared" si="19"/>
        <v>0</v>
      </c>
      <c r="W61" s="105">
        <f t="shared" si="19"/>
        <v>0</v>
      </c>
      <c r="X61" s="105">
        <f t="shared" si="19"/>
        <v>0</v>
      </c>
      <c r="Y61" s="105">
        <f t="shared" si="19"/>
        <v>0</v>
      </c>
      <c r="Z61" s="105">
        <f t="shared" si="19"/>
        <v>0</v>
      </c>
      <c r="AA61" s="105">
        <f t="shared" si="19"/>
        <v>0</v>
      </c>
      <c r="AB61" s="105">
        <f t="shared" si="19"/>
        <v>0</v>
      </c>
      <c r="AC61" s="105">
        <f t="shared" si="19"/>
        <v>0</v>
      </c>
      <c r="AD61" s="105">
        <f t="shared" si="19"/>
        <v>0</v>
      </c>
      <c r="AE61" s="105">
        <f t="shared" si="19"/>
        <v>0</v>
      </c>
      <c r="AF61" s="105">
        <f t="shared" si="19"/>
        <v>0</v>
      </c>
      <c r="AG61" s="105">
        <f t="shared" si="19"/>
        <v>0</v>
      </c>
      <c r="AH61" s="105">
        <f t="shared" si="19"/>
        <v>0</v>
      </c>
      <c r="AI61" s="105">
        <f t="shared" si="19"/>
        <v>0</v>
      </c>
      <c r="AJ61" s="105">
        <f t="shared" si="19"/>
        <v>0</v>
      </c>
      <c r="AK61" s="105">
        <f t="shared" si="19"/>
        <v>0</v>
      </c>
      <c r="AL61" s="105">
        <f t="shared" si="19"/>
        <v>0</v>
      </c>
      <c r="AM61" s="105">
        <f t="shared" si="19"/>
        <v>0</v>
      </c>
      <c r="AN61" s="105">
        <f t="shared" si="19"/>
        <v>0</v>
      </c>
      <c r="AO61" s="105">
        <f t="shared" si="19"/>
        <v>0</v>
      </c>
      <c r="AP61" s="105">
        <f t="shared" si="19"/>
        <v>0</v>
      </c>
      <c r="AQ61" s="105">
        <f t="shared" si="16"/>
        <v>0</v>
      </c>
      <c r="AR61" s="105">
        <f t="shared" si="16"/>
        <v>0</v>
      </c>
      <c r="AS61" s="105">
        <f t="shared" si="16"/>
        <v>0</v>
      </c>
      <c r="AT61" s="105">
        <f t="shared" si="16"/>
        <v>0</v>
      </c>
      <c r="AU61" s="105">
        <f t="shared" si="16"/>
        <v>0</v>
      </c>
      <c r="AV61" s="105">
        <f t="shared" si="16"/>
        <v>0</v>
      </c>
      <c r="AW61" s="105">
        <f t="shared" si="16"/>
        <v>0</v>
      </c>
      <c r="AX61" s="105">
        <f t="shared" si="16"/>
        <v>0</v>
      </c>
      <c r="AY61" s="105">
        <f t="shared" si="16"/>
        <v>0</v>
      </c>
      <c r="AZ61" s="105">
        <f t="shared" si="17"/>
        <v>0</v>
      </c>
      <c r="BA61" s="105">
        <f t="shared" si="14"/>
        <v>0</v>
      </c>
      <c r="BB61" s="105">
        <f t="shared" si="14"/>
        <v>0</v>
      </c>
      <c r="BC61" s="105">
        <f t="shared" si="14"/>
        <v>0</v>
      </c>
    </row>
    <row r="62" spans="1:55" x14ac:dyDescent="0.25">
      <c r="A62" s="101" t="str">
        <f t="shared" si="11"/>
        <v/>
      </c>
      <c r="B62" s="101" t="str">
        <f t="shared" si="11"/>
        <v>Altre immobilizzazioni immateriali</v>
      </c>
      <c r="C62" s="101"/>
      <c r="D62" s="101"/>
      <c r="E62" s="102"/>
      <c r="F62" s="102"/>
      <c r="G62" s="98"/>
      <c r="H62" s="105">
        <f t="shared" si="19"/>
        <v>0</v>
      </c>
      <c r="I62" s="105">
        <f t="shared" si="19"/>
        <v>0</v>
      </c>
      <c r="J62" s="105">
        <f t="shared" si="19"/>
        <v>0</v>
      </c>
      <c r="K62" s="105">
        <f t="shared" si="19"/>
        <v>0</v>
      </c>
      <c r="L62" s="105">
        <f t="shared" si="19"/>
        <v>0</v>
      </c>
      <c r="M62" s="105">
        <f t="shared" si="19"/>
        <v>0</v>
      </c>
      <c r="N62" s="105">
        <f t="shared" si="19"/>
        <v>0</v>
      </c>
      <c r="O62" s="105">
        <f t="shared" si="19"/>
        <v>0</v>
      </c>
      <c r="P62" s="105">
        <f t="shared" si="19"/>
        <v>0</v>
      </c>
      <c r="Q62" s="105">
        <f t="shared" si="19"/>
        <v>0</v>
      </c>
      <c r="R62" s="105">
        <f t="shared" si="19"/>
        <v>0</v>
      </c>
      <c r="S62" s="105">
        <f t="shared" si="19"/>
        <v>0</v>
      </c>
      <c r="T62" s="105">
        <f t="shared" si="19"/>
        <v>0</v>
      </c>
      <c r="U62" s="105">
        <f t="shared" si="19"/>
        <v>0</v>
      </c>
      <c r="V62" s="105">
        <f t="shared" si="19"/>
        <v>0</v>
      </c>
      <c r="W62" s="105">
        <f t="shared" si="19"/>
        <v>0</v>
      </c>
      <c r="X62" s="105">
        <f t="shared" si="19"/>
        <v>0</v>
      </c>
      <c r="Y62" s="105">
        <f t="shared" si="19"/>
        <v>0</v>
      </c>
      <c r="Z62" s="105">
        <f t="shared" si="19"/>
        <v>0</v>
      </c>
      <c r="AA62" s="105">
        <f t="shared" si="19"/>
        <v>0</v>
      </c>
      <c r="AB62" s="105">
        <f t="shared" si="19"/>
        <v>0</v>
      </c>
      <c r="AC62" s="105">
        <f t="shared" si="19"/>
        <v>0</v>
      </c>
      <c r="AD62" s="105">
        <f t="shared" si="19"/>
        <v>0</v>
      </c>
      <c r="AE62" s="105">
        <f t="shared" si="19"/>
        <v>0</v>
      </c>
      <c r="AF62" s="105">
        <f t="shared" si="19"/>
        <v>0</v>
      </c>
      <c r="AG62" s="105">
        <f t="shared" si="19"/>
        <v>0</v>
      </c>
      <c r="AH62" s="105">
        <f t="shared" si="19"/>
        <v>0</v>
      </c>
      <c r="AI62" s="105">
        <f t="shared" si="19"/>
        <v>0</v>
      </c>
      <c r="AJ62" s="105">
        <f t="shared" si="19"/>
        <v>0</v>
      </c>
      <c r="AK62" s="105">
        <f t="shared" si="19"/>
        <v>0</v>
      </c>
      <c r="AL62" s="105">
        <f t="shared" si="19"/>
        <v>0</v>
      </c>
      <c r="AM62" s="105">
        <f t="shared" si="19"/>
        <v>0</v>
      </c>
      <c r="AN62" s="105">
        <f t="shared" si="19"/>
        <v>0</v>
      </c>
      <c r="AO62" s="105">
        <f t="shared" si="19"/>
        <v>0</v>
      </c>
      <c r="AP62" s="105">
        <f t="shared" si="19"/>
        <v>0</v>
      </c>
      <c r="AQ62" s="105">
        <f t="shared" si="16"/>
        <v>0</v>
      </c>
      <c r="AR62" s="105">
        <f t="shared" si="16"/>
        <v>0</v>
      </c>
      <c r="AS62" s="105">
        <f t="shared" si="16"/>
        <v>0</v>
      </c>
      <c r="AT62" s="105">
        <f t="shared" si="16"/>
        <v>0</v>
      </c>
      <c r="AU62" s="105">
        <f t="shared" si="16"/>
        <v>0</v>
      </c>
      <c r="AV62" s="105">
        <f t="shared" si="16"/>
        <v>0</v>
      </c>
      <c r="AW62" s="105">
        <f t="shared" si="16"/>
        <v>0</v>
      </c>
      <c r="AX62" s="105">
        <f t="shared" si="16"/>
        <v>0</v>
      </c>
      <c r="AY62" s="105">
        <f t="shared" si="16"/>
        <v>0</v>
      </c>
      <c r="AZ62" s="105">
        <f t="shared" si="17"/>
        <v>0</v>
      </c>
      <c r="BA62" s="105">
        <f t="shared" si="14"/>
        <v>0</v>
      </c>
      <c r="BB62" s="105">
        <f t="shared" si="14"/>
        <v>0</v>
      </c>
      <c r="BC62" s="105">
        <f t="shared" si="14"/>
        <v>0</v>
      </c>
    </row>
    <row r="63" spans="1:55" x14ac:dyDescent="0.25">
      <c r="A63" s="101" t="str">
        <f t="shared" si="11"/>
        <v/>
      </c>
      <c r="B63" s="101" t="str">
        <f t="shared" si="11"/>
        <v>Altre immobilizzazioni immateriali</v>
      </c>
      <c r="C63" s="101"/>
      <c r="D63" s="101"/>
      <c r="E63" s="102"/>
      <c r="F63" s="102"/>
      <c r="G63" s="98"/>
      <c r="H63" s="105">
        <f t="shared" si="19"/>
        <v>0</v>
      </c>
      <c r="I63" s="105">
        <f t="shared" si="19"/>
        <v>0</v>
      </c>
      <c r="J63" s="105">
        <f t="shared" si="19"/>
        <v>0</v>
      </c>
      <c r="K63" s="105">
        <f t="shared" si="19"/>
        <v>0</v>
      </c>
      <c r="L63" s="105">
        <f t="shared" si="19"/>
        <v>0</v>
      </c>
      <c r="M63" s="105">
        <f t="shared" si="19"/>
        <v>0</v>
      </c>
      <c r="N63" s="105">
        <f t="shared" si="19"/>
        <v>0</v>
      </c>
      <c r="O63" s="105">
        <f t="shared" si="19"/>
        <v>0</v>
      </c>
      <c r="P63" s="105">
        <f t="shared" si="19"/>
        <v>0</v>
      </c>
      <c r="Q63" s="105">
        <f t="shared" si="19"/>
        <v>0</v>
      </c>
      <c r="R63" s="105">
        <f t="shared" ref="R63:AP63" si="20">+R19*$E19</f>
        <v>0</v>
      </c>
      <c r="S63" s="105">
        <f t="shared" si="20"/>
        <v>0</v>
      </c>
      <c r="T63" s="105">
        <f t="shared" si="20"/>
        <v>0</v>
      </c>
      <c r="U63" s="105">
        <f t="shared" si="20"/>
        <v>0</v>
      </c>
      <c r="V63" s="105">
        <f t="shared" si="20"/>
        <v>0</v>
      </c>
      <c r="W63" s="105">
        <f t="shared" si="20"/>
        <v>0</v>
      </c>
      <c r="X63" s="105">
        <f t="shared" si="20"/>
        <v>0</v>
      </c>
      <c r="Y63" s="105">
        <f t="shared" si="20"/>
        <v>0</v>
      </c>
      <c r="Z63" s="105">
        <f t="shared" si="20"/>
        <v>0</v>
      </c>
      <c r="AA63" s="105">
        <f t="shared" si="20"/>
        <v>0</v>
      </c>
      <c r="AB63" s="105">
        <f t="shared" si="20"/>
        <v>0</v>
      </c>
      <c r="AC63" s="105">
        <f t="shared" si="20"/>
        <v>0</v>
      </c>
      <c r="AD63" s="105">
        <f t="shared" si="20"/>
        <v>0</v>
      </c>
      <c r="AE63" s="105">
        <f t="shared" si="20"/>
        <v>0</v>
      </c>
      <c r="AF63" s="105">
        <f t="shared" si="20"/>
        <v>0</v>
      </c>
      <c r="AG63" s="105">
        <f t="shared" si="20"/>
        <v>0</v>
      </c>
      <c r="AH63" s="105">
        <f t="shared" si="20"/>
        <v>0</v>
      </c>
      <c r="AI63" s="105">
        <f t="shared" si="20"/>
        <v>0</v>
      </c>
      <c r="AJ63" s="105">
        <f t="shared" si="20"/>
        <v>0</v>
      </c>
      <c r="AK63" s="105">
        <f t="shared" si="20"/>
        <v>0</v>
      </c>
      <c r="AL63" s="105">
        <f t="shared" si="20"/>
        <v>0</v>
      </c>
      <c r="AM63" s="105">
        <f t="shared" si="20"/>
        <v>0</v>
      </c>
      <c r="AN63" s="105">
        <f t="shared" si="20"/>
        <v>0</v>
      </c>
      <c r="AO63" s="105">
        <f t="shared" si="20"/>
        <v>0</v>
      </c>
      <c r="AP63" s="105">
        <f t="shared" si="20"/>
        <v>0</v>
      </c>
      <c r="AQ63" s="105">
        <f t="shared" si="16"/>
        <v>0</v>
      </c>
      <c r="AR63" s="105">
        <f t="shared" si="16"/>
        <v>0</v>
      </c>
      <c r="AS63" s="105">
        <f t="shared" si="16"/>
        <v>0</v>
      </c>
      <c r="AT63" s="105">
        <f t="shared" si="16"/>
        <v>0</v>
      </c>
      <c r="AU63" s="105">
        <f t="shared" si="16"/>
        <v>0</v>
      </c>
      <c r="AV63" s="105">
        <f t="shared" si="16"/>
        <v>0</v>
      </c>
      <c r="AW63" s="105">
        <f t="shared" si="16"/>
        <v>0</v>
      </c>
      <c r="AX63" s="105">
        <f t="shared" si="16"/>
        <v>0</v>
      </c>
      <c r="AY63" s="105">
        <f t="shared" si="16"/>
        <v>0</v>
      </c>
      <c r="AZ63" s="105">
        <f t="shared" si="17"/>
        <v>0</v>
      </c>
      <c r="BA63" s="105">
        <f t="shared" si="14"/>
        <v>0</v>
      </c>
      <c r="BB63" s="105">
        <f t="shared" si="14"/>
        <v>0</v>
      </c>
      <c r="BC63" s="105">
        <f t="shared" si="14"/>
        <v>0</v>
      </c>
    </row>
    <row r="64" spans="1:55" x14ac:dyDescent="0.25">
      <c r="A64" s="101" t="str">
        <f t="shared" si="11"/>
        <v/>
      </c>
      <c r="B64" s="101" t="str">
        <f t="shared" si="11"/>
        <v>Altre immobilizzazioni immateriali</v>
      </c>
      <c r="C64" s="101"/>
      <c r="D64" s="101"/>
      <c r="E64" s="102"/>
      <c r="F64" s="102"/>
      <c r="G64" s="98"/>
      <c r="H64" s="105">
        <f t="shared" ref="H64:AP65" si="21">+H20*$E20</f>
        <v>0</v>
      </c>
      <c r="I64" s="105">
        <f t="shared" si="21"/>
        <v>0</v>
      </c>
      <c r="J64" s="105">
        <f t="shared" si="21"/>
        <v>0</v>
      </c>
      <c r="K64" s="105">
        <f t="shared" si="21"/>
        <v>0</v>
      </c>
      <c r="L64" s="105">
        <f t="shared" si="21"/>
        <v>0</v>
      </c>
      <c r="M64" s="105">
        <f t="shared" si="21"/>
        <v>0</v>
      </c>
      <c r="N64" s="105">
        <f t="shared" si="21"/>
        <v>0</v>
      </c>
      <c r="O64" s="105">
        <f t="shared" si="21"/>
        <v>0</v>
      </c>
      <c r="P64" s="105">
        <f t="shared" si="21"/>
        <v>0</v>
      </c>
      <c r="Q64" s="105">
        <f t="shared" si="21"/>
        <v>0</v>
      </c>
      <c r="R64" s="105">
        <f t="shared" si="21"/>
        <v>0</v>
      </c>
      <c r="S64" s="105">
        <f t="shared" si="21"/>
        <v>0</v>
      </c>
      <c r="T64" s="105">
        <f t="shared" si="21"/>
        <v>0</v>
      </c>
      <c r="U64" s="105">
        <f t="shared" si="21"/>
        <v>0</v>
      </c>
      <c r="V64" s="105">
        <f t="shared" si="21"/>
        <v>0</v>
      </c>
      <c r="W64" s="105">
        <f t="shared" si="21"/>
        <v>0</v>
      </c>
      <c r="X64" s="105">
        <f t="shared" si="21"/>
        <v>0</v>
      </c>
      <c r="Y64" s="105">
        <f t="shared" si="21"/>
        <v>0</v>
      </c>
      <c r="Z64" s="105">
        <f t="shared" si="21"/>
        <v>0</v>
      </c>
      <c r="AA64" s="105">
        <f t="shared" si="21"/>
        <v>0</v>
      </c>
      <c r="AB64" s="105">
        <f t="shared" si="21"/>
        <v>0</v>
      </c>
      <c r="AC64" s="105">
        <f t="shared" si="21"/>
        <v>0</v>
      </c>
      <c r="AD64" s="105">
        <f t="shared" si="21"/>
        <v>0</v>
      </c>
      <c r="AE64" s="105">
        <f t="shared" si="21"/>
        <v>0</v>
      </c>
      <c r="AF64" s="105">
        <f t="shared" si="21"/>
        <v>0</v>
      </c>
      <c r="AG64" s="105">
        <f t="shared" si="21"/>
        <v>0</v>
      </c>
      <c r="AH64" s="105">
        <f t="shared" si="21"/>
        <v>0</v>
      </c>
      <c r="AI64" s="105">
        <f t="shared" si="21"/>
        <v>0</v>
      </c>
      <c r="AJ64" s="105">
        <f t="shared" si="21"/>
        <v>0</v>
      </c>
      <c r="AK64" s="105">
        <f t="shared" si="21"/>
        <v>0</v>
      </c>
      <c r="AL64" s="105">
        <f t="shared" si="21"/>
        <v>0</v>
      </c>
      <c r="AM64" s="105">
        <f t="shared" si="21"/>
        <v>0</v>
      </c>
      <c r="AN64" s="105">
        <f t="shared" si="21"/>
        <v>0</v>
      </c>
      <c r="AO64" s="105">
        <f t="shared" si="21"/>
        <v>0</v>
      </c>
      <c r="AP64" s="105">
        <f t="shared" si="21"/>
        <v>0</v>
      </c>
      <c r="AQ64" s="105">
        <f t="shared" si="16"/>
        <v>0</v>
      </c>
      <c r="AR64" s="105">
        <f t="shared" si="16"/>
        <v>0</v>
      </c>
      <c r="AS64" s="105">
        <f t="shared" si="16"/>
        <v>0</v>
      </c>
      <c r="AT64" s="105">
        <f t="shared" si="16"/>
        <v>0</v>
      </c>
      <c r="AU64" s="105">
        <f t="shared" si="16"/>
        <v>0</v>
      </c>
      <c r="AV64" s="105">
        <f t="shared" si="16"/>
        <v>0</v>
      </c>
      <c r="AW64" s="105">
        <f t="shared" si="16"/>
        <v>0</v>
      </c>
      <c r="AX64" s="105">
        <f t="shared" si="16"/>
        <v>0</v>
      </c>
      <c r="AY64" s="105">
        <f t="shared" si="16"/>
        <v>0</v>
      </c>
      <c r="AZ64" s="105">
        <f t="shared" si="17"/>
        <v>0</v>
      </c>
      <c r="BA64" s="105">
        <f t="shared" si="14"/>
        <v>0</v>
      </c>
      <c r="BB64" s="105">
        <f t="shared" si="14"/>
        <v>0</v>
      </c>
      <c r="BC64" s="105">
        <f t="shared" si="14"/>
        <v>0</v>
      </c>
    </row>
    <row r="65" spans="1:55" x14ac:dyDescent="0.25">
      <c r="A65" s="101" t="str">
        <f t="shared" si="11"/>
        <v/>
      </c>
      <c r="B65" s="101" t="str">
        <f t="shared" si="11"/>
        <v>Altre immobilizzazioni immateriali</v>
      </c>
      <c r="C65" s="101"/>
      <c r="D65" s="101"/>
      <c r="E65" s="102"/>
      <c r="F65" s="102"/>
      <c r="G65" s="98"/>
      <c r="H65" s="105">
        <f t="shared" si="21"/>
        <v>0</v>
      </c>
      <c r="I65" s="105">
        <f t="shared" si="21"/>
        <v>0</v>
      </c>
      <c r="J65" s="105">
        <f t="shared" si="21"/>
        <v>0</v>
      </c>
      <c r="K65" s="105">
        <f t="shared" si="21"/>
        <v>0</v>
      </c>
      <c r="L65" s="105">
        <f t="shared" si="21"/>
        <v>0</v>
      </c>
      <c r="M65" s="105">
        <f t="shared" si="21"/>
        <v>0</v>
      </c>
      <c r="N65" s="105">
        <f t="shared" si="21"/>
        <v>0</v>
      </c>
      <c r="O65" s="105">
        <f t="shared" si="21"/>
        <v>0</v>
      </c>
      <c r="P65" s="105">
        <f t="shared" si="21"/>
        <v>0</v>
      </c>
      <c r="Q65" s="105">
        <f t="shared" si="21"/>
        <v>0</v>
      </c>
      <c r="R65" s="105">
        <f t="shared" si="21"/>
        <v>0</v>
      </c>
      <c r="S65" s="105">
        <f t="shared" si="21"/>
        <v>0</v>
      </c>
      <c r="T65" s="105">
        <f t="shared" si="21"/>
        <v>0</v>
      </c>
      <c r="U65" s="105">
        <f t="shared" si="21"/>
        <v>0</v>
      </c>
      <c r="V65" s="105">
        <f t="shared" si="21"/>
        <v>0</v>
      </c>
      <c r="W65" s="105">
        <f t="shared" si="21"/>
        <v>0</v>
      </c>
      <c r="X65" s="105">
        <f t="shared" si="21"/>
        <v>0</v>
      </c>
      <c r="Y65" s="105">
        <f t="shared" si="21"/>
        <v>0</v>
      </c>
      <c r="Z65" s="105">
        <f t="shared" si="21"/>
        <v>0</v>
      </c>
      <c r="AA65" s="105">
        <f t="shared" si="21"/>
        <v>0</v>
      </c>
      <c r="AB65" s="105">
        <f t="shared" si="21"/>
        <v>0</v>
      </c>
      <c r="AC65" s="105">
        <f t="shared" si="21"/>
        <v>0</v>
      </c>
      <c r="AD65" s="105">
        <f t="shared" si="21"/>
        <v>0</v>
      </c>
      <c r="AE65" s="105">
        <f t="shared" si="21"/>
        <v>0</v>
      </c>
      <c r="AF65" s="105">
        <f t="shared" si="21"/>
        <v>0</v>
      </c>
      <c r="AG65" s="105">
        <f t="shared" si="21"/>
        <v>0</v>
      </c>
      <c r="AH65" s="105">
        <f t="shared" si="21"/>
        <v>0</v>
      </c>
      <c r="AI65" s="105">
        <f t="shared" si="21"/>
        <v>0</v>
      </c>
      <c r="AJ65" s="105">
        <f t="shared" si="21"/>
        <v>0</v>
      </c>
      <c r="AK65" s="105">
        <f t="shared" si="21"/>
        <v>0</v>
      </c>
      <c r="AL65" s="105">
        <f t="shared" si="21"/>
        <v>0</v>
      </c>
      <c r="AM65" s="105">
        <f t="shared" si="21"/>
        <v>0</v>
      </c>
      <c r="AN65" s="105">
        <f t="shared" si="21"/>
        <v>0</v>
      </c>
      <c r="AO65" s="105">
        <f t="shared" si="21"/>
        <v>0</v>
      </c>
      <c r="AP65" s="105">
        <f t="shared" si="21"/>
        <v>0</v>
      </c>
      <c r="AQ65" s="105">
        <f t="shared" si="16"/>
        <v>0</v>
      </c>
      <c r="AR65" s="105">
        <f t="shared" si="16"/>
        <v>0</v>
      </c>
      <c r="AS65" s="105">
        <f t="shared" si="16"/>
        <v>0</v>
      </c>
      <c r="AT65" s="105">
        <f t="shared" si="16"/>
        <v>0</v>
      </c>
      <c r="AU65" s="105">
        <f t="shared" si="16"/>
        <v>0</v>
      </c>
      <c r="AV65" s="105">
        <f t="shared" si="16"/>
        <v>0</v>
      </c>
      <c r="AW65" s="105">
        <f t="shared" si="16"/>
        <v>0</v>
      </c>
      <c r="AX65" s="105">
        <f t="shared" si="16"/>
        <v>0</v>
      </c>
      <c r="AY65" s="105">
        <f t="shared" si="16"/>
        <v>0</v>
      </c>
      <c r="AZ65" s="105">
        <f t="shared" si="17"/>
        <v>0</v>
      </c>
      <c r="BA65" s="105">
        <f t="shared" si="14"/>
        <v>0</v>
      </c>
      <c r="BB65" s="105">
        <f t="shared" si="14"/>
        <v>0</v>
      </c>
      <c r="BC65" s="105">
        <f t="shared" si="14"/>
        <v>0</v>
      </c>
    </row>
    <row r="66" spans="1:55" ht="15.75" x14ac:dyDescent="0.3">
      <c r="A66" s="95" t="s">
        <v>128</v>
      </c>
      <c r="B66" s="95"/>
      <c r="C66" s="95"/>
      <c r="D66" s="95"/>
      <c r="E66" s="96"/>
      <c r="F66" s="96"/>
      <c r="G66" s="96"/>
      <c r="H66" s="106">
        <f>SUM(H47:H65)</f>
        <v>26400</v>
      </c>
      <c r="I66" s="106">
        <f t="shared" ref="I66:AQ66" si="22">SUM(I47:I65)</f>
        <v>0</v>
      </c>
      <c r="J66" s="106">
        <f t="shared" si="22"/>
        <v>0</v>
      </c>
      <c r="K66" s="106">
        <f t="shared" si="22"/>
        <v>0</v>
      </c>
      <c r="L66" s="106">
        <f t="shared" si="22"/>
        <v>0</v>
      </c>
      <c r="M66" s="106">
        <f t="shared" si="22"/>
        <v>0</v>
      </c>
      <c r="N66" s="106">
        <f t="shared" si="22"/>
        <v>0</v>
      </c>
      <c r="O66" s="106">
        <f t="shared" si="22"/>
        <v>0</v>
      </c>
      <c r="P66" s="106">
        <f t="shared" si="22"/>
        <v>0</v>
      </c>
      <c r="Q66" s="106">
        <f t="shared" si="22"/>
        <v>0</v>
      </c>
      <c r="R66" s="106">
        <f t="shared" si="22"/>
        <v>0</v>
      </c>
      <c r="S66" s="106">
        <f t="shared" si="22"/>
        <v>0</v>
      </c>
      <c r="T66" s="106">
        <f t="shared" si="22"/>
        <v>0</v>
      </c>
      <c r="U66" s="106">
        <f t="shared" si="22"/>
        <v>0</v>
      </c>
      <c r="V66" s="106">
        <f t="shared" si="22"/>
        <v>0</v>
      </c>
      <c r="W66" s="106">
        <f t="shared" si="22"/>
        <v>0</v>
      </c>
      <c r="X66" s="106">
        <f t="shared" si="22"/>
        <v>0</v>
      </c>
      <c r="Y66" s="106">
        <f t="shared" si="22"/>
        <v>0</v>
      </c>
      <c r="Z66" s="106">
        <f t="shared" si="22"/>
        <v>0</v>
      </c>
      <c r="AA66" s="106">
        <f t="shared" si="22"/>
        <v>0</v>
      </c>
      <c r="AB66" s="106">
        <f t="shared" si="22"/>
        <v>0</v>
      </c>
      <c r="AC66" s="106">
        <f t="shared" si="22"/>
        <v>0</v>
      </c>
      <c r="AD66" s="106">
        <f t="shared" si="22"/>
        <v>0</v>
      </c>
      <c r="AE66" s="106">
        <f t="shared" si="22"/>
        <v>0</v>
      </c>
      <c r="AF66" s="106">
        <f t="shared" si="22"/>
        <v>0</v>
      </c>
      <c r="AG66" s="106">
        <f t="shared" si="22"/>
        <v>0</v>
      </c>
      <c r="AH66" s="106">
        <f t="shared" si="22"/>
        <v>0</v>
      </c>
      <c r="AI66" s="106">
        <f t="shared" si="22"/>
        <v>0</v>
      </c>
      <c r="AJ66" s="106">
        <f t="shared" si="22"/>
        <v>0</v>
      </c>
      <c r="AK66" s="106">
        <f t="shared" si="22"/>
        <v>0</v>
      </c>
      <c r="AL66" s="106">
        <f t="shared" si="22"/>
        <v>0</v>
      </c>
      <c r="AM66" s="106">
        <f t="shared" si="22"/>
        <v>0</v>
      </c>
      <c r="AN66" s="106">
        <f t="shared" si="22"/>
        <v>0</v>
      </c>
      <c r="AO66" s="106">
        <f t="shared" si="22"/>
        <v>0</v>
      </c>
      <c r="AP66" s="106">
        <f t="shared" si="22"/>
        <v>0</v>
      </c>
      <c r="AQ66" s="106">
        <f t="shared" si="22"/>
        <v>0</v>
      </c>
      <c r="AR66" s="106">
        <f t="shared" ref="AR66:AZ66" si="23">SUM(AR47:AR65)</f>
        <v>0</v>
      </c>
      <c r="AS66" s="106">
        <f t="shared" si="23"/>
        <v>0</v>
      </c>
      <c r="AT66" s="106">
        <f t="shared" si="23"/>
        <v>0</v>
      </c>
      <c r="AU66" s="106">
        <f t="shared" si="23"/>
        <v>0</v>
      </c>
      <c r="AV66" s="106">
        <f t="shared" si="23"/>
        <v>0</v>
      </c>
      <c r="AW66" s="106">
        <f t="shared" si="23"/>
        <v>0</v>
      </c>
      <c r="AX66" s="106">
        <f t="shared" si="23"/>
        <v>0</v>
      </c>
      <c r="AY66" s="106">
        <f t="shared" si="23"/>
        <v>0</v>
      </c>
      <c r="AZ66" s="106">
        <f t="shared" si="23"/>
        <v>0</v>
      </c>
      <c r="BA66" s="106">
        <f>SUM(BA47:BA65)</f>
        <v>0</v>
      </c>
      <c r="BB66" s="106">
        <f>SUM(BB47:BB65)</f>
        <v>0</v>
      </c>
      <c r="BC66" s="106">
        <f>SUM(BC47:BC65)</f>
        <v>0</v>
      </c>
    </row>
    <row r="67" spans="1:55" x14ac:dyDescent="0.25">
      <c r="A67" s="103" t="s">
        <v>151</v>
      </c>
      <c r="B67" s="98"/>
      <c r="C67" s="98"/>
      <c r="D67" s="98"/>
      <c r="E67" s="98"/>
      <c r="F67" s="98"/>
      <c r="G67" s="98"/>
      <c r="H67" s="107"/>
      <c r="I67" s="107"/>
      <c r="J67" s="107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</row>
    <row r="68" spans="1:55" x14ac:dyDescent="0.25">
      <c r="A68" s="104" t="s">
        <v>286</v>
      </c>
      <c r="B68" s="93" t="s">
        <v>282</v>
      </c>
      <c r="C68" s="93"/>
      <c r="D68" s="93"/>
      <c r="E68" s="94"/>
      <c r="F68" s="94"/>
      <c r="G68" s="94"/>
      <c r="H68" s="22">
        <f>+SPm!B2</f>
        <v>42736</v>
      </c>
      <c r="I68" s="22">
        <f>+SPm!C2</f>
        <v>42767</v>
      </c>
      <c r="J68" s="22">
        <f>+SPm!D2</f>
        <v>42797</v>
      </c>
      <c r="K68" s="22">
        <f>+SPm!E2</f>
        <v>42828</v>
      </c>
      <c r="L68" s="22">
        <f>+SPm!F2</f>
        <v>42858</v>
      </c>
      <c r="M68" s="22">
        <f>+SPm!G2</f>
        <v>42889</v>
      </c>
      <c r="N68" s="22">
        <f>+SPm!H2</f>
        <v>42919</v>
      </c>
      <c r="O68" s="22">
        <f>+SPm!I2</f>
        <v>42950</v>
      </c>
      <c r="P68" s="22">
        <f>+SPm!J2</f>
        <v>42980</v>
      </c>
      <c r="Q68" s="22">
        <f>+SPm!K2</f>
        <v>43011</v>
      </c>
      <c r="R68" s="22">
        <f>+SPm!L2</f>
        <v>43041</v>
      </c>
      <c r="S68" s="22">
        <f>+SPm!M2</f>
        <v>43072</v>
      </c>
      <c r="T68" s="22">
        <f>+SPm!N2</f>
        <v>43102</v>
      </c>
      <c r="U68" s="22">
        <f>+SPm!O2</f>
        <v>43133</v>
      </c>
      <c r="V68" s="22">
        <f>+SPm!P2</f>
        <v>43163</v>
      </c>
      <c r="W68" s="22">
        <f>+SPm!Q2</f>
        <v>43194</v>
      </c>
      <c r="X68" s="22">
        <f>+SPm!R2</f>
        <v>43224</v>
      </c>
      <c r="Y68" s="22">
        <f>+SPm!S2</f>
        <v>43255</v>
      </c>
      <c r="Z68" s="22">
        <f>+SPm!T2</f>
        <v>43285</v>
      </c>
      <c r="AA68" s="22">
        <f>+SPm!U2</f>
        <v>43316</v>
      </c>
      <c r="AB68" s="22">
        <f>+SPm!V2</f>
        <v>43346</v>
      </c>
      <c r="AC68" s="22">
        <f>+SPm!W2</f>
        <v>43377</v>
      </c>
      <c r="AD68" s="22">
        <f>+SPm!X2</f>
        <v>43407</v>
      </c>
      <c r="AE68" s="22">
        <f>+SPm!Y2</f>
        <v>43438</v>
      </c>
      <c r="AF68" s="22">
        <f>+SPm!Z2</f>
        <v>43468</v>
      </c>
      <c r="AG68" s="22">
        <f>+SPm!AA2</f>
        <v>43499</v>
      </c>
      <c r="AH68" s="22">
        <f>+SPm!AB2</f>
        <v>43529</v>
      </c>
      <c r="AI68" s="22">
        <f>+SPm!AC2</f>
        <v>43560</v>
      </c>
      <c r="AJ68" s="22">
        <f>+SPm!AD2</f>
        <v>43590</v>
      </c>
      <c r="AK68" s="22">
        <f>+SPm!AE2</f>
        <v>43621</v>
      </c>
      <c r="AL68" s="22">
        <f>+SPm!AF2</f>
        <v>43651</v>
      </c>
      <c r="AM68" s="22">
        <f>+SPm!AG2</f>
        <v>43682</v>
      </c>
      <c r="AN68" s="22">
        <f>+SPm!AH2</f>
        <v>43712</v>
      </c>
      <c r="AO68" s="22">
        <f>+SPm!AI2</f>
        <v>43743</v>
      </c>
      <c r="AP68" s="22">
        <f>+SPm!AJ2</f>
        <v>43773</v>
      </c>
      <c r="AQ68" s="22">
        <f>+SPm!AK2</f>
        <v>43804</v>
      </c>
      <c r="AR68" s="22">
        <f>+SPm!AL2</f>
        <v>43834</v>
      </c>
      <c r="AS68" s="22">
        <f>+SPm!AM2</f>
        <v>43865</v>
      </c>
      <c r="AT68" s="22">
        <f>+SPm!AN2</f>
        <v>43895</v>
      </c>
      <c r="AU68" s="22">
        <f>+SPm!AO2</f>
        <v>43926</v>
      </c>
      <c r="AV68" s="22">
        <f>+SPm!AP2</f>
        <v>43956</v>
      </c>
      <c r="AW68" s="22">
        <f>+SPm!AQ2</f>
        <v>43987</v>
      </c>
      <c r="AX68" s="22">
        <f>+SPm!AR2</f>
        <v>44017</v>
      </c>
      <c r="AY68" s="22">
        <f>+SPm!AS2</f>
        <v>44048</v>
      </c>
      <c r="AZ68" s="22">
        <f>+SPm!AT2</f>
        <v>44078</v>
      </c>
      <c r="BA68" s="22">
        <f>+SPm!AU2</f>
        <v>44109</v>
      </c>
      <c r="BB68" s="22">
        <f>+SPm!AV2</f>
        <v>44139</v>
      </c>
      <c r="BC68" s="22">
        <f>+SPm!AW2</f>
        <v>44170</v>
      </c>
    </row>
    <row r="69" spans="1:55" x14ac:dyDescent="0.25">
      <c r="A69" s="101" t="str">
        <f t="shared" ref="A69:B87" si="24">+A47</f>
        <v>Impianto di Produzione</v>
      </c>
      <c r="B69" s="101" t="str">
        <f t="shared" si="24"/>
        <v>Impianti e Macchinari</v>
      </c>
      <c r="C69" s="101"/>
      <c r="D69" s="101"/>
      <c r="E69" s="102"/>
      <c r="F69" s="102"/>
      <c r="G69" s="98"/>
      <c r="H69" s="105">
        <f>+H3+H47-H25</f>
        <v>0</v>
      </c>
      <c r="I69" s="105">
        <f>+SUM($H3:I3)+SUM($H47:I47)-SUM($H25:I25)</f>
        <v>0</v>
      </c>
      <c r="J69" s="105">
        <f>+SUM($H3:J3)+SUM($H47:J47)-SUM($H25:J25)</f>
        <v>0</v>
      </c>
      <c r="K69" s="105">
        <f>+SUM($H3:K3)+SUM($H47:K47)-SUM($H25:K25)</f>
        <v>0</v>
      </c>
      <c r="L69" s="105">
        <f>+SUM($H3:L3)+SUM($H47:L47)-SUM($H25:L25)</f>
        <v>0</v>
      </c>
      <c r="M69" s="105">
        <f>+SUM($H3:M3)+SUM($H47:M47)-SUM($H25:M25)</f>
        <v>0</v>
      </c>
      <c r="N69" s="105">
        <f>+SUM($H3:N3)+SUM($H47:N47)-SUM($H25:N25)</f>
        <v>0</v>
      </c>
      <c r="O69" s="105">
        <f>+SUM($H3:O3)+SUM($H47:O47)-SUM($H25:O25)</f>
        <v>0</v>
      </c>
      <c r="P69" s="105">
        <f>+SUM($H3:P3)+SUM($H47:P47)-SUM($H25:P25)</f>
        <v>0</v>
      </c>
      <c r="Q69" s="105">
        <f>+SUM($H3:Q3)+SUM($H47:Q47)-SUM($H25:Q25)</f>
        <v>0</v>
      </c>
      <c r="R69" s="105">
        <f>+SUM($H3:R3)+SUM($H47:R47)-SUM($H25:R25)</f>
        <v>0</v>
      </c>
      <c r="S69" s="105">
        <f>+SUM($H3:S3)+SUM($H47:S47)-SUM($H25:S25)</f>
        <v>0</v>
      </c>
      <c r="T69" s="105">
        <f>+SUM($H3:T3)+SUM($H47:T47)-SUM($H25:T25)</f>
        <v>0</v>
      </c>
      <c r="U69" s="105">
        <f>+SUM($H3:U3)+SUM($H47:U47)-SUM($H25:U25)</f>
        <v>0</v>
      </c>
      <c r="V69" s="105">
        <f>+SUM($H3:V3)+SUM($H47:V47)-SUM($H25:V25)</f>
        <v>0</v>
      </c>
      <c r="W69" s="105">
        <f>+SUM($H3:W3)+SUM($H47:W47)-SUM($H25:W25)</f>
        <v>0</v>
      </c>
      <c r="X69" s="105">
        <f>+SUM($H3:X3)+SUM($H47:X47)-SUM($H25:X25)</f>
        <v>0</v>
      </c>
      <c r="Y69" s="105">
        <f>+SUM($H3:Y3)+SUM($H47:Y47)-SUM($H25:Y25)</f>
        <v>0</v>
      </c>
      <c r="Z69" s="105">
        <f>+SUM($H3:Z3)+SUM($H47:Z47)-SUM($H25:Z25)</f>
        <v>0</v>
      </c>
      <c r="AA69" s="105">
        <f>+SUM($H3:AA3)+SUM($H47:AA47)-SUM($H25:AA25)</f>
        <v>0</v>
      </c>
      <c r="AB69" s="105">
        <f>+SUM($H3:AB3)+SUM($H47:AB47)-SUM($H25:AB25)</f>
        <v>0</v>
      </c>
      <c r="AC69" s="105">
        <f>+SUM($H3:AC3)+SUM($H47:AC47)-SUM($H25:AC25)</f>
        <v>0</v>
      </c>
      <c r="AD69" s="105">
        <f>+SUM($H3:AD3)+SUM($H47:AD47)-SUM($H25:AD25)</f>
        <v>0</v>
      </c>
      <c r="AE69" s="105">
        <f>+SUM($H3:AE3)+SUM($H47:AE47)-SUM($H25:AE25)</f>
        <v>0</v>
      </c>
      <c r="AF69" s="105">
        <f>+SUM($H3:AF3)+SUM($H47:AF47)-SUM($H25:AF25)</f>
        <v>0</v>
      </c>
      <c r="AG69" s="105">
        <f>+SUM($H3:AG3)+SUM($H47:AG47)-SUM($H25:AG25)</f>
        <v>0</v>
      </c>
      <c r="AH69" s="105">
        <f>+SUM($H3:AH3)+SUM($H47:AH47)-SUM($H25:AH25)</f>
        <v>0</v>
      </c>
      <c r="AI69" s="105">
        <f>+SUM($H3:AI3)+SUM($H47:AI47)-SUM($H25:AI25)</f>
        <v>0</v>
      </c>
      <c r="AJ69" s="105">
        <f>+SUM($H3:AJ3)+SUM($H47:AJ47)-SUM($H25:AJ25)</f>
        <v>0</v>
      </c>
      <c r="AK69" s="105">
        <f>+SUM($H3:AK3)+SUM($H47:AK47)-SUM($H25:AK25)</f>
        <v>0</v>
      </c>
      <c r="AL69" s="105">
        <f>+SUM($H3:AL3)+SUM($H47:AL47)-SUM($H25:AL25)</f>
        <v>0</v>
      </c>
      <c r="AM69" s="105">
        <f>+SUM($H3:AM3)+SUM($H47:AM47)-SUM($H25:AM25)</f>
        <v>0</v>
      </c>
      <c r="AN69" s="105">
        <f>+SUM($H3:AN3)+SUM($H47:AN47)-SUM($H25:AN25)</f>
        <v>0</v>
      </c>
      <c r="AO69" s="105">
        <f>+SUM($H3:AO3)+SUM($H47:AO47)-SUM($H25:AO25)</f>
        <v>0</v>
      </c>
      <c r="AP69" s="105">
        <f>+SUM($H3:AP3)+SUM($H47:AP47)-SUM($H25:AP25)</f>
        <v>0</v>
      </c>
      <c r="AQ69" s="105">
        <f>+SUM($H3:AQ3)+SUM($H47:AQ47)-SUM($H25:AQ25)</f>
        <v>0</v>
      </c>
      <c r="AR69" s="105">
        <f>+SUM($H3:AR3)+SUM($H47:AR47)-SUM($H25:AR25)</f>
        <v>0</v>
      </c>
      <c r="AS69" s="105">
        <f>+SUM($H3:AS3)+SUM($H47:AS47)-SUM($H25:AS25)</f>
        <v>0</v>
      </c>
      <c r="AT69" s="105">
        <f>+SUM($H3:AT3)+SUM($H47:AT47)-SUM($H25:AT25)</f>
        <v>0</v>
      </c>
      <c r="AU69" s="105">
        <f>+SUM($H3:AU3)+SUM($H47:AU47)-SUM($H25:AU25)</f>
        <v>0</v>
      </c>
      <c r="AV69" s="105">
        <f>+SUM($H3:AV3)+SUM($H47:AV47)-SUM($H25:AV25)</f>
        <v>0</v>
      </c>
      <c r="AW69" s="105">
        <f>+SUM($H3:AW3)+SUM($H47:AW47)-SUM($H25:AW25)</f>
        <v>0</v>
      </c>
      <c r="AX69" s="105">
        <f>+SUM($H3:AX3)+SUM($H47:AX47)-SUM($H25:AX25)</f>
        <v>0</v>
      </c>
      <c r="AY69" s="105">
        <f>+SUM($H3:AY3)+SUM($H47:AY47)-SUM($H25:AY25)</f>
        <v>0</v>
      </c>
      <c r="AZ69" s="105">
        <f>+SUM($H3:AZ3)+SUM($H47:AZ47)-SUM($H25:AZ25)</f>
        <v>0</v>
      </c>
      <c r="BA69" s="105">
        <f>+SUM($H3:BA3)+SUM($H47:BA47)-SUM($H25:BA25)</f>
        <v>0</v>
      </c>
      <c r="BB69" s="105">
        <f>+SUM($H3:BB3)+SUM($H47:BB47)-SUM($H25:BB25)</f>
        <v>0</v>
      </c>
      <c r="BC69" s="105">
        <f>+SUM($H3:BC3)+SUM($H47:BC47)-SUM($H25:BC25)</f>
        <v>0</v>
      </c>
    </row>
    <row r="70" spans="1:55" x14ac:dyDescent="0.25">
      <c r="A70" s="101" t="str">
        <f t="shared" si="24"/>
        <v>Arredamenti</v>
      </c>
      <c r="B70" s="101" t="str">
        <f t="shared" si="24"/>
        <v>Attrezzature Industriali e commerciali</v>
      </c>
      <c r="C70" s="101"/>
      <c r="D70" s="101"/>
      <c r="E70" s="102"/>
      <c r="F70" s="102"/>
      <c r="G70" s="98"/>
      <c r="H70" s="105">
        <f t="shared" ref="H70:H87" si="25">+H4+H48-H26</f>
        <v>0</v>
      </c>
      <c r="I70" s="105">
        <f>+SUM($H4:I4)+SUM($H48:I48)-SUM($H26:I26)</f>
        <v>0</v>
      </c>
      <c r="J70" s="105">
        <f>+SUM($H4:J4)+SUM($H48:J48)-SUM($H26:J26)</f>
        <v>0</v>
      </c>
      <c r="K70" s="105">
        <f>+SUM($H4:K4)+SUM($H48:K48)-SUM($H26:K26)</f>
        <v>0</v>
      </c>
      <c r="L70" s="105">
        <f>+SUM($H4:L4)+SUM($H48:L48)-SUM($H26:L26)</f>
        <v>0</v>
      </c>
      <c r="M70" s="105">
        <f>+SUM($H4:M4)+SUM($H48:M48)-SUM($H26:M26)</f>
        <v>0</v>
      </c>
      <c r="N70" s="105">
        <f>+SUM($H4:N4)+SUM($H48:N48)-SUM($H26:N26)</f>
        <v>0</v>
      </c>
      <c r="O70" s="105">
        <f>+SUM($H4:O4)+SUM($H48:O48)-SUM($H26:O26)</f>
        <v>0</v>
      </c>
      <c r="P70" s="105">
        <f>+SUM($H4:P4)+SUM($H48:P48)-SUM($H26:P26)</f>
        <v>0</v>
      </c>
      <c r="Q70" s="105">
        <f>+SUM($H4:Q4)+SUM($H48:Q48)-SUM($H26:Q26)</f>
        <v>0</v>
      </c>
      <c r="R70" s="105">
        <f>+SUM($H4:R4)+SUM($H48:R48)-SUM($H26:R26)</f>
        <v>0</v>
      </c>
      <c r="S70" s="105">
        <f>+SUM($H4:S4)+SUM($H48:S48)-SUM($H26:S26)</f>
        <v>0</v>
      </c>
      <c r="T70" s="105">
        <f>+SUM($H4:T4)+SUM($H48:T48)-SUM($H26:T26)</f>
        <v>0</v>
      </c>
      <c r="U70" s="105">
        <f>+SUM($H4:U4)+SUM($H48:U48)-SUM($H26:U26)</f>
        <v>0</v>
      </c>
      <c r="V70" s="105">
        <f>+SUM($H4:V4)+SUM($H48:V48)-SUM($H26:V26)</f>
        <v>0</v>
      </c>
      <c r="W70" s="105">
        <f>+SUM($H4:W4)+SUM($H48:W48)-SUM($H26:W26)</f>
        <v>0</v>
      </c>
      <c r="X70" s="105">
        <f>+SUM($H4:X4)+SUM($H48:X48)-SUM($H26:X26)</f>
        <v>0</v>
      </c>
      <c r="Y70" s="105">
        <f>+SUM($H4:Y4)+SUM($H48:Y48)-SUM($H26:Y26)</f>
        <v>0</v>
      </c>
      <c r="Z70" s="105">
        <f>+SUM($H4:Z4)+SUM($H48:Z48)-SUM($H26:Z26)</f>
        <v>0</v>
      </c>
      <c r="AA70" s="105">
        <f>+SUM($H4:AA4)+SUM($H48:AA48)-SUM($H26:AA26)</f>
        <v>0</v>
      </c>
      <c r="AB70" s="105">
        <f>+SUM($H4:AB4)+SUM($H48:AB48)-SUM($H26:AB26)</f>
        <v>0</v>
      </c>
      <c r="AC70" s="105">
        <f>+SUM($H4:AC4)+SUM($H48:AC48)-SUM($H26:AC26)</f>
        <v>0</v>
      </c>
      <c r="AD70" s="105">
        <f>+SUM($H4:AD4)+SUM($H48:AD48)-SUM($H26:AD26)</f>
        <v>0</v>
      </c>
      <c r="AE70" s="105">
        <f>+SUM($H4:AE4)+SUM($H48:AE48)-SUM($H26:AE26)</f>
        <v>0</v>
      </c>
      <c r="AF70" s="105">
        <f>+SUM($H4:AF4)+SUM($H48:AF48)-SUM($H26:AF26)</f>
        <v>0</v>
      </c>
      <c r="AG70" s="105">
        <f>+SUM($H4:AG4)+SUM($H48:AG48)-SUM($H26:AG26)</f>
        <v>0</v>
      </c>
      <c r="AH70" s="105">
        <f>+SUM($H4:AH4)+SUM($H48:AH48)-SUM($H26:AH26)</f>
        <v>0</v>
      </c>
      <c r="AI70" s="105">
        <f>+SUM($H4:AI4)+SUM($H48:AI48)-SUM($H26:AI26)</f>
        <v>0</v>
      </c>
      <c r="AJ70" s="105">
        <f>+SUM($H4:AJ4)+SUM($H48:AJ48)-SUM($H26:AJ26)</f>
        <v>0</v>
      </c>
      <c r="AK70" s="105">
        <f>+SUM($H4:AK4)+SUM($H48:AK48)-SUM($H26:AK26)</f>
        <v>0</v>
      </c>
      <c r="AL70" s="105">
        <f>+SUM($H4:AL4)+SUM($H48:AL48)-SUM($H26:AL26)</f>
        <v>0</v>
      </c>
      <c r="AM70" s="105">
        <f>+SUM($H4:AM4)+SUM($H48:AM48)-SUM($H26:AM26)</f>
        <v>0</v>
      </c>
      <c r="AN70" s="105">
        <f>+SUM($H4:AN4)+SUM($H48:AN48)-SUM($H26:AN26)</f>
        <v>0</v>
      </c>
      <c r="AO70" s="105">
        <f>+SUM($H4:AO4)+SUM($H48:AO48)-SUM($H26:AO26)</f>
        <v>0</v>
      </c>
      <c r="AP70" s="105">
        <f>+SUM($H4:AP4)+SUM($H48:AP48)-SUM($H26:AP26)</f>
        <v>0</v>
      </c>
      <c r="AQ70" s="105">
        <f>+SUM($H4:AQ4)+SUM($H48:AQ48)-SUM($H26:AQ26)</f>
        <v>0</v>
      </c>
      <c r="AR70" s="105">
        <f>+SUM($H4:AR4)+SUM($H48:AR48)-SUM($H26:AR26)</f>
        <v>0</v>
      </c>
      <c r="AS70" s="105">
        <f>+SUM($H4:AS4)+SUM($H48:AS48)-SUM($H26:AS26)</f>
        <v>0</v>
      </c>
      <c r="AT70" s="105">
        <f>+SUM($H4:AT4)+SUM($H48:AT48)-SUM($H26:AT26)</f>
        <v>0</v>
      </c>
      <c r="AU70" s="105">
        <f>+SUM($H4:AU4)+SUM($H48:AU48)-SUM($H26:AU26)</f>
        <v>0</v>
      </c>
      <c r="AV70" s="105">
        <f>+SUM($H4:AV4)+SUM($H48:AV48)-SUM($H26:AV26)</f>
        <v>0</v>
      </c>
      <c r="AW70" s="105">
        <f>+SUM($H4:AW4)+SUM($H48:AW48)-SUM($H26:AW26)</f>
        <v>0</v>
      </c>
      <c r="AX70" s="105">
        <f>+SUM($H4:AX4)+SUM($H48:AX48)-SUM($H26:AX26)</f>
        <v>0</v>
      </c>
      <c r="AY70" s="105">
        <f>+SUM($H4:AY4)+SUM($H48:AY48)-SUM($H26:AY26)</f>
        <v>0</v>
      </c>
      <c r="AZ70" s="105">
        <f>+SUM($H4:AZ4)+SUM($H48:AZ48)-SUM($H26:AZ26)</f>
        <v>0</v>
      </c>
      <c r="BA70" s="105">
        <f>+SUM($H4:BA4)+SUM($H48:BA48)-SUM($H26:BA26)</f>
        <v>0</v>
      </c>
      <c r="BB70" s="105">
        <f>+SUM($H4:BB4)+SUM($H48:BB48)-SUM($H26:BB26)</f>
        <v>0</v>
      </c>
      <c r="BC70" s="105">
        <f>+SUM($H4:BC4)+SUM($H48:BC48)-SUM($H26:BC26)</f>
        <v>0</v>
      </c>
    </row>
    <row r="71" spans="1:55" x14ac:dyDescent="0.25">
      <c r="A71" s="101" t="str">
        <f t="shared" si="24"/>
        <v>Ristrutturazione</v>
      </c>
      <c r="B71" s="101" t="str">
        <f t="shared" si="24"/>
        <v>Costi d'impianto e ampliamento</v>
      </c>
      <c r="C71" s="101"/>
      <c r="D71" s="101"/>
      <c r="E71" s="102"/>
      <c r="F71" s="102"/>
      <c r="G71" s="98"/>
      <c r="H71" s="105">
        <f t="shared" si="25"/>
        <v>0</v>
      </c>
      <c r="I71" s="105">
        <f>+SUM($H5:I5)+SUM($H49:I49)-SUM($H27:I27)</f>
        <v>0</v>
      </c>
      <c r="J71" s="105">
        <f>+SUM($H5:J5)+SUM($H49:J49)-SUM($H27:J27)</f>
        <v>0</v>
      </c>
      <c r="K71" s="105">
        <f>+SUM($H5:K5)+SUM($H49:K49)-SUM($H27:K27)</f>
        <v>0</v>
      </c>
      <c r="L71" s="105">
        <f>+SUM($H5:L5)+SUM($H49:L49)-SUM($H27:L27)</f>
        <v>0</v>
      </c>
      <c r="M71" s="105">
        <f>+SUM($H5:M5)+SUM($H49:M49)-SUM($H27:M27)</f>
        <v>0</v>
      </c>
      <c r="N71" s="105">
        <f>+SUM($H5:N5)+SUM($H49:N49)-SUM($H27:N27)</f>
        <v>0</v>
      </c>
      <c r="O71" s="105">
        <f>+SUM($H5:O5)+SUM($H49:O49)-SUM($H27:O27)</f>
        <v>0</v>
      </c>
      <c r="P71" s="105">
        <f>+SUM($H5:P5)+SUM($H49:P49)-SUM($H27:P27)</f>
        <v>0</v>
      </c>
      <c r="Q71" s="105">
        <f>+SUM($H5:Q5)+SUM($H49:Q49)-SUM($H27:Q27)</f>
        <v>0</v>
      </c>
      <c r="R71" s="105">
        <f>+SUM($H5:R5)+SUM($H49:R49)-SUM($H27:R27)</f>
        <v>0</v>
      </c>
      <c r="S71" s="105">
        <f>+SUM($H5:S5)+SUM($H49:S49)-SUM($H27:S27)</f>
        <v>0</v>
      </c>
      <c r="T71" s="105">
        <f>+SUM($H5:T5)+SUM($H49:T49)-SUM($H27:T27)</f>
        <v>0</v>
      </c>
      <c r="U71" s="105">
        <f>+SUM($H5:U5)+SUM($H49:U49)-SUM($H27:U27)</f>
        <v>0</v>
      </c>
      <c r="V71" s="105">
        <f>+SUM($H5:V5)+SUM($H49:V49)-SUM($H27:V27)</f>
        <v>0</v>
      </c>
      <c r="W71" s="105">
        <f>+SUM($H5:W5)+SUM($H49:W49)-SUM($H27:W27)</f>
        <v>0</v>
      </c>
      <c r="X71" s="105">
        <f>+SUM($H5:X5)+SUM($H49:X49)-SUM($H27:X27)</f>
        <v>0</v>
      </c>
      <c r="Y71" s="105">
        <f>+SUM($H5:Y5)+SUM($H49:Y49)-SUM($H27:Y27)</f>
        <v>0</v>
      </c>
      <c r="Z71" s="105">
        <f>+SUM($H5:Z5)+SUM($H49:Z49)-SUM($H27:Z27)</f>
        <v>0</v>
      </c>
      <c r="AA71" s="105">
        <f>+SUM($H5:AA5)+SUM($H49:AA49)-SUM($H27:AA27)</f>
        <v>0</v>
      </c>
      <c r="AB71" s="105">
        <f>+SUM($H5:AB5)+SUM($H49:AB49)-SUM($H27:AB27)</f>
        <v>0</v>
      </c>
      <c r="AC71" s="105">
        <f>+SUM($H5:AC5)+SUM($H49:AC49)-SUM($H27:AC27)</f>
        <v>0</v>
      </c>
      <c r="AD71" s="105">
        <f>+SUM($H5:AD5)+SUM($H49:AD49)-SUM($H27:AD27)</f>
        <v>0</v>
      </c>
      <c r="AE71" s="105">
        <f>+SUM($H5:AE5)+SUM($H49:AE49)-SUM($H27:AE27)</f>
        <v>0</v>
      </c>
      <c r="AF71" s="105">
        <f>+SUM($H5:AF5)+SUM($H49:AF49)-SUM($H27:AF27)</f>
        <v>0</v>
      </c>
      <c r="AG71" s="105">
        <f>+SUM($H5:AG5)+SUM($H49:AG49)-SUM($H27:AG27)</f>
        <v>0</v>
      </c>
      <c r="AH71" s="105">
        <f>+SUM($H5:AH5)+SUM($H49:AH49)-SUM($H27:AH27)</f>
        <v>0</v>
      </c>
      <c r="AI71" s="105">
        <f>+SUM($H5:AI5)+SUM($H49:AI49)-SUM($H27:AI27)</f>
        <v>0</v>
      </c>
      <c r="AJ71" s="105">
        <f>+SUM($H5:AJ5)+SUM($H49:AJ49)-SUM($H27:AJ27)</f>
        <v>0</v>
      </c>
      <c r="AK71" s="105">
        <f>+SUM($H5:AK5)+SUM($H49:AK49)-SUM($H27:AK27)</f>
        <v>0</v>
      </c>
      <c r="AL71" s="105">
        <f>+SUM($H5:AL5)+SUM($H49:AL49)-SUM($H27:AL27)</f>
        <v>0</v>
      </c>
      <c r="AM71" s="105">
        <f>+SUM($H5:AM5)+SUM($H49:AM49)-SUM($H27:AM27)</f>
        <v>0</v>
      </c>
      <c r="AN71" s="105">
        <f>+SUM($H5:AN5)+SUM($H49:AN49)-SUM($H27:AN27)</f>
        <v>0</v>
      </c>
      <c r="AO71" s="105">
        <f>+SUM($H5:AO5)+SUM($H49:AO49)-SUM($H27:AO27)</f>
        <v>0</v>
      </c>
      <c r="AP71" s="105">
        <f>+SUM($H5:AP5)+SUM($H49:AP49)-SUM($H27:AP27)</f>
        <v>0</v>
      </c>
      <c r="AQ71" s="105">
        <f>+SUM($H5:AQ5)+SUM($H49:AQ49)-SUM($H27:AQ27)</f>
        <v>0</v>
      </c>
      <c r="AR71" s="105">
        <f>+SUM($H5:AR5)+SUM($H49:AR49)-SUM($H27:AR27)</f>
        <v>0</v>
      </c>
      <c r="AS71" s="105">
        <f>+SUM($H5:AS5)+SUM($H49:AS49)-SUM($H27:AS27)</f>
        <v>0</v>
      </c>
      <c r="AT71" s="105">
        <f>+SUM($H5:AT5)+SUM($H49:AT49)-SUM($H27:AT27)</f>
        <v>0</v>
      </c>
      <c r="AU71" s="105">
        <f>+SUM($H5:AU5)+SUM($H49:AU49)-SUM($H27:AU27)</f>
        <v>0</v>
      </c>
      <c r="AV71" s="105">
        <f>+SUM($H5:AV5)+SUM($H49:AV49)-SUM($H27:AV27)</f>
        <v>0</v>
      </c>
      <c r="AW71" s="105">
        <f>+SUM($H5:AW5)+SUM($H49:AW49)-SUM($H27:AW27)</f>
        <v>0</v>
      </c>
      <c r="AX71" s="105">
        <f>+SUM($H5:AX5)+SUM($H49:AX49)-SUM($H27:AX27)</f>
        <v>0</v>
      </c>
      <c r="AY71" s="105">
        <f>+SUM($H5:AY5)+SUM($H49:AY49)-SUM($H27:AY27)</f>
        <v>0</v>
      </c>
      <c r="AZ71" s="105">
        <f>+SUM($H5:AZ5)+SUM($H49:AZ49)-SUM($H27:AZ27)</f>
        <v>0</v>
      </c>
      <c r="BA71" s="105">
        <f>+SUM($H5:BA5)+SUM($H49:BA49)-SUM($H27:BA27)</f>
        <v>0</v>
      </c>
      <c r="BB71" s="105">
        <f>+SUM($H5:BB5)+SUM($H49:BB49)-SUM($H27:BB27)</f>
        <v>0</v>
      </c>
      <c r="BC71" s="105">
        <f>+SUM($H5:BC5)+SUM($H49:BC49)-SUM($H27:BC27)</f>
        <v>0</v>
      </c>
    </row>
    <row r="72" spans="1:55" x14ac:dyDescent="0.25">
      <c r="A72" s="101" t="str">
        <f t="shared" si="24"/>
        <v>Attrezzature varie</v>
      </c>
      <c r="B72" s="101" t="str">
        <f t="shared" si="24"/>
        <v>Attrezzature Industriali e commerciali</v>
      </c>
      <c r="C72" s="101"/>
      <c r="D72" s="101"/>
      <c r="E72" s="102"/>
      <c r="F72" s="102"/>
      <c r="G72" s="98"/>
      <c r="H72" s="105">
        <f t="shared" si="25"/>
        <v>0</v>
      </c>
      <c r="I72" s="105">
        <f>+SUM($H6:I6)+SUM($H50:I50)-SUM($H28:I28)</f>
        <v>0</v>
      </c>
      <c r="J72" s="105">
        <f>+SUM($H6:J6)+SUM($H50:J50)-SUM($H28:J28)</f>
        <v>0</v>
      </c>
      <c r="K72" s="105">
        <f>+SUM($H6:K6)+SUM($H50:K50)-SUM($H28:K28)</f>
        <v>0</v>
      </c>
      <c r="L72" s="105">
        <f>+SUM($H6:L6)+SUM($H50:L50)-SUM($H28:L28)</f>
        <v>0</v>
      </c>
      <c r="M72" s="105">
        <f>+SUM($H6:M6)+SUM($H50:M50)-SUM($H28:M28)</f>
        <v>0</v>
      </c>
      <c r="N72" s="105">
        <f>+SUM($H6:N6)+SUM($H50:N50)-SUM($H28:N28)</f>
        <v>0</v>
      </c>
      <c r="O72" s="105">
        <f>+SUM($H6:O6)+SUM($H50:O50)-SUM($H28:O28)</f>
        <v>0</v>
      </c>
      <c r="P72" s="105">
        <f>+SUM($H6:P6)+SUM($H50:P50)-SUM($H28:P28)</f>
        <v>0</v>
      </c>
      <c r="Q72" s="105">
        <f>+SUM($H6:Q6)+SUM($H50:Q50)-SUM($H28:Q28)</f>
        <v>0</v>
      </c>
      <c r="R72" s="105">
        <f>+SUM($H6:R6)+SUM($H50:R50)-SUM($H28:R28)</f>
        <v>0</v>
      </c>
      <c r="S72" s="105">
        <f>+SUM($H6:S6)+SUM($H50:S50)-SUM($H28:S28)</f>
        <v>0</v>
      </c>
      <c r="T72" s="105">
        <f>+SUM($H6:T6)+SUM($H50:T50)-SUM($H28:T28)</f>
        <v>0</v>
      </c>
      <c r="U72" s="105">
        <f>+SUM($H6:U6)+SUM($H50:U50)-SUM($H28:U28)</f>
        <v>0</v>
      </c>
      <c r="V72" s="105">
        <f>+SUM($H6:V6)+SUM($H50:V50)-SUM($H28:V28)</f>
        <v>0</v>
      </c>
      <c r="W72" s="105">
        <f>+SUM($H6:W6)+SUM($H50:W50)-SUM($H28:W28)</f>
        <v>0</v>
      </c>
      <c r="X72" s="105">
        <f>+SUM($H6:X6)+SUM($H50:X50)-SUM($H28:X28)</f>
        <v>0</v>
      </c>
      <c r="Y72" s="105">
        <f>+SUM($H6:Y6)+SUM($H50:Y50)-SUM($H28:Y28)</f>
        <v>0</v>
      </c>
      <c r="Z72" s="105">
        <f>+SUM($H6:Z6)+SUM($H50:Z50)-SUM($H28:Z28)</f>
        <v>0</v>
      </c>
      <c r="AA72" s="105">
        <f>+SUM($H6:AA6)+SUM($H50:AA50)-SUM($H28:AA28)</f>
        <v>0</v>
      </c>
      <c r="AB72" s="105">
        <f>+SUM($H6:AB6)+SUM($H50:AB50)-SUM($H28:AB28)</f>
        <v>0</v>
      </c>
      <c r="AC72" s="105">
        <f>+SUM($H6:AC6)+SUM($H50:AC50)-SUM($H28:AC28)</f>
        <v>0</v>
      </c>
      <c r="AD72" s="105">
        <f>+SUM($H6:AD6)+SUM($H50:AD50)-SUM($H28:AD28)</f>
        <v>0</v>
      </c>
      <c r="AE72" s="105">
        <f>+SUM($H6:AE6)+SUM($H50:AE50)-SUM($H28:AE28)</f>
        <v>0</v>
      </c>
      <c r="AF72" s="105">
        <f>+SUM($H6:AF6)+SUM($H50:AF50)-SUM($H28:AF28)</f>
        <v>0</v>
      </c>
      <c r="AG72" s="105">
        <f>+SUM($H6:AG6)+SUM($H50:AG50)-SUM($H28:AG28)</f>
        <v>0</v>
      </c>
      <c r="AH72" s="105">
        <f>+SUM($H6:AH6)+SUM($H50:AH50)-SUM($H28:AH28)</f>
        <v>0</v>
      </c>
      <c r="AI72" s="105">
        <f>+SUM($H6:AI6)+SUM($H50:AI50)-SUM($H28:AI28)</f>
        <v>0</v>
      </c>
      <c r="AJ72" s="105">
        <f>+SUM($H6:AJ6)+SUM($H50:AJ50)-SUM($H28:AJ28)</f>
        <v>0</v>
      </c>
      <c r="AK72" s="105">
        <f>+SUM($H6:AK6)+SUM($H50:AK50)-SUM($H28:AK28)</f>
        <v>0</v>
      </c>
      <c r="AL72" s="105">
        <f>+SUM($H6:AL6)+SUM($H50:AL50)-SUM($H28:AL28)</f>
        <v>0</v>
      </c>
      <c r="AM72" s="105">
        <f>+SUM($H6:AM6)+SUM($H50:AM50)-SUM($H28:AM28)</f>
        <v>0</v>
      </c>
      <c r="AN72" s="105">
        <f>+SUM($H6:AN6)+SUM($H50:AN50)-SUM($H28:AN28)</f>
        <v>0</v>
      </c>
      <c r="AO72" s="105">
        <f>+SUM($H6:AO6)+SUM($H50:AO50)-SUM($H28:AO28)</f>
        <v>0</v>
      </c>
      <c r="AP72" s="105">
        <f>+SUM($H6:AP6)+SUM($H50:AP50)-SUM($H28:AP28)</f>
        <v>0</v>
      </c>
      <c r="AQ72" s="105">
        <f>+SUM($H6:AQ6)+SUM($H50:AQ50)-SUM($H28:AQ28)</f>
        <v>0</v>
      </c>
      <c r="AR72" s="105">
        <f>+SUM($H6:AR6)+SUM($H50:AR50)-SUM($H28:AR28)</f>
        <v>0</v>
      </c>
      <c r="AS72" s="105">
        <f>+SUM($H6:AS6)+SUM($H50:AS50)-SUM($H28:AS28)</f>
        <v>0</v>
      </c>
      <c r="AT72" s="105">
        <f>+SUM($H6:AT6)+SUM($H50:AT50)-SUM($H28:AT28)</f>
        <v>0</v>
      </c>
      <c r="AU72" s="105">
        <f>+SUM($H6:AU6)+SUM($H50:AU50)-SUM($H28:AU28)</f>
        <v>0</v>
      </c>
      <c r="AV72" s="105">
        <f>+SUM($H6:AV6)+SUM($H50:AV50)-SUM($H28:AV28)</f>
        <v>0</v>
      </c>
      <c r="AW72" s="105">
        <f>+SUM($H6:AW6)+SUM($H50:AW50)-SUM($H28:AW28)</f>
        <v>0</v>
      </c>
      <c r="AX72" s="105">
        <f>+SUM($H6:AX6)+SUM($H50:AX50)-SUM($H28:AX28)</f>
        <v>0</v>
      </c>
      <c r="AY72" s="105">
        <f>+SUM($H6:AY6)+SUM($H50:AY50)-SUM($H28:AY28)</f>
        <v>0</v>
      </c>
      <c r="AZ72" s="105">
        <f>+SUM($H6:AZ6)+SUM($H50:AZ50)-SUM($H28:AZ28)</f>
        <v>0</v>
      </c>
      <c r="BA72" s="105">
        <f>+SUM($H6:BA6)+SUM($H50:BA50)-SUM($H28:BA28)</f>
        <v>0</v>
      </c>
      <c r="BB72" s="105">
        <f>+SUM($H6:BB6)+SUM($H50:BB50)-SUM($H28:BB28)</f>
        <v>0</v>
      </c>
      <c r="BC72" s="105">
        <f>+SUM($H6:BC6)+SUM($H50:BC50)-SUM($H28:BC28)</f>
        <v>0</v>
      </c>
    </row>
    <row r="73" spans="1:55" x14ac:dyDescent="0.25">
      <c r="A73" s="101" t="str">
        <f t="shared" si="24"/>
        <v>Spese di costituzione</v>
      </c>
      <c r="B73" s="101" t="str">
        <f t="shared" si="24"/>
        <v>Altre immobilizzazioni immateriali</v>
      </c>
      <c r="C73" s="101"/>
      <c r="D73" s="101"/>
      <c r="E73" s="102"/>
      <c r="F73" s="102"/>
      <c r="G73" s="98"/>
      <c r="H73" s="105">
        <f t="shared" si="25"/>
        <v>0</v>
      </c>
      <c r="I73" s="105">
        <f>+SUM($H7:I7)+SUM($H51:I51)-SUM($H29:I29)</f>
        <v>0</v>
      </c>
      <c r="J73" s="105">
        <f>+SUM($H7:J7)+SUM($H51:J51)-SUM($H29:J29)</f>
        <v>0</v>
      </c>
      <c r="K73" s="105">
        <f>+SUM($H7:K7)+SUM($H51:K51)-SUM($H29:K29)</f>
        <v>0</v>
      </c>
      <c r="L73" s="105">
        <f>+SUM($H7:L7)+SUM($H51:L51)-SUM($H29:L29)</f>
        <v>0</v>
      </c>
      <c r="M73" s="105">
        <f>+SUM($H7:M7)+SUM($H51:M51)-SUM($H29:M29)</f>
        <v>0</v>
      </c>
      <c r="N73" s="105">
        <f>+SUM($H7:N7)+SUM($H51:N51)-SUM($H29:N29)</f>
        <v>0</v>
      </c>
      <c r="O73" s="105">
        <f>+SUM($H7:O7)+SUM($H51:O51)-SUM($H29:O29)</f>
        <v>0</v>
      </c>
      <c r="P73" s="105">
        <f>+SUM($H7:P7)+SUM($H51:P51)-SUM($H29:P29)</f>
        <v>0</v>
      </c>
      <c r="Q73" s="105">
        <f>+SUM($H7:Q7)+SUM($H51:Q51)-SUM($H29:Q29)</f>
        <v>0</v>
      </c>
      <c r="R73" s="105">
        <f>+SUM($H7:R7)+SUM($H51:R51)-SUM($H29:R29)</f>
        <v>0</v>
      </c>
      <c r="S73" s="105">
        <f>+SUM($H7:S7)+SUM($H51:S51)-SUM($H29:S29)</f>
        <v>0</v>
      </c>
      <c r="T73" s="105">
        <f>+SUM($H7:T7)+SUM($H51:T51)-SUM($H29:T29)</f>
        <v>0</v>
      </c>
      <c r="U73" s="105">
        <f>+SUM($H7:U7)+SUM($H51:U51)-SUM($H29:U29)</f>
        <v>0</v>
      </c>
      <c r="V73" s="105">
        <f>+SUM($H7:V7)+SUM($H51:V51)-SUM($H29:V29)</f>
        <v>0</v>
      </c>
      <c r="W73" s="105">
        <f>+SUM($H7:W7)+SUM($H51:W51)-SUM($H29:W29)</f>
        <v>0</v>
      </c>
      <c r="X73" s="105">
        <f>+SUM($H7:X7)+SUM($H51:X51)-SUM($H29:X29)</f>
        <v>0</v>
      </c>
      <c r="Y73" s="105">
        <f>+SUM($H7:Y7)+SUM($H51:Y51)-SUM($H29:Y29)</f>
        <v>0</v>
      </c>
      <c r="Z73" s="105">
        <f>+SUM($H7:Z7)+SUM($H51:Z51)-SUM($H29:Z29)</f>
        <v>0</v>
      </c>
      <c r="AA73" s="105">
        <f>+SUM($H7:AA7)+SUM($H51:AA51)-SUM($H29:AA29)</f>
        <v>0</v>
      </c>
      <c r="AB73" s="105">
        <f>+SUM($H7:AB7)+SUM($H51:AB51)-SUM($H29:AB29)</f>
        <v>0</v>
      </c>
      <c r="AC73" s="105">
        <f>+SUM($H7:AC7)+SUM($H51:AC51)-SUM($H29:AC29)</f>
        <v>0</v>
      </c>
      <c r="AD73" s="105">
        <f>+SUM($H7:AD7)+SUM($H51:AD51)-SUM($H29:AD29)</f>
        <v>0</v>
      </c>
      <c r="AE73" s="105">
        <f>+SUM($H7:AE7)+SUM($H51:AE51)-SUM($H29:AE29)</f>
        <v>0</v>
      </c>
      <c r="AF73" s="105">
        <f>+SUM($H7:AF7)+SUM($H51:AF51)-SUM($H29:AF29)</f>
        <v>0</v>
      </c>
      <c r="AG73" s="105">
        <f>+SUM($H7:AG7)+SUM($H51:AG51)-SUM($H29:AG29)</f>
        <v>0</v>
      </c>
      <c r="AH73" s="105">
        <f>+SUM($H7:AH7)+SUM($H51:AH51)-SUM($H29:AH29)</f>
        <v>0</v>
      </c>
      <c r="AI73" s="105">
        <f>+SUM($H7:AI7)+SUM($H51:AI51)-SUM($H29:AI29)</f>
        <v>0</v>
      </c>
      <c r="AJ73" s="105">
        <f>+SUM($H7:AJ7)+SUM($H51:AJ51)-SUM($H29:AJ29)</f>
        <v>0</v>
      </c>
      <c r="AK73" s="105">
        <f>+SUM($H7:AK7)+SUM($H51:AK51)-SUM($H29:AK29)</f>
        <v>0</v>
      </c>
      <c r="AL73" s="105">
        <f>+SUM($H7:AL7)+SUM($H51:AL51)-SUM($H29:AL29)</f>
        <v>0</v>
      </c>
      <c r="AM73" s="105">
        <f>+SUM($H7:AM7)+SUM($H51:AM51)-SUM($H29:AM29)</f>
        <v>0</v>
      </c>
      <c r="AN73" s="105">
        <f>+SUM($H7:AN7)+SUM($H51:AN51)-SUM($H29:AN29)</f>
        <v>0</v>
      </c>
      <c r="AO73" s="105">
        <f>+SUM($H7:AO7)+SUM($H51:AO51)-SUM($H29:AO29)</f>
        <v>0</v>
      </c>
      <c r="AP73" s="105">
        <f>+SUM($H7:AP7)+SUM($H51:AP51)-SUM($H29:AP29)</f>
        <v>0</v>
      </c>
      <c r="AQ73" s="105">
        <f>+SUM($H7:AQ7)+SUM($H51:AQ51)-SUM($H29:AQ29)</f>
        <v>0</v>
      </c>
      <c r="AR73" s="105">
        <f>+SUM($H7:AR7)+SUM($H51:AR51)-SUM($H29:AR29)</f>
        <v>0</v>
      </c>
      <c r="AS73" s="105">
        <f>+SUM($H7:AS7)+SUM($H51:AS51)-SUM($H29:AS29)</f>
        <v>0</v>
      </c>
      <c r="AT73" s="105">
        <f>+SUM($H7:AT7)+SUM($H51:AT51)-SUM($H29:AT29)</f>
        <v>0</v>
      </c>
      <c r="AU73" s="105">
        <f>+SUM($H7:AU7)+SUM($H51:AU51)-SUM($H29:AU29)</f>
        <v>0</v>
      </c>
      <c r="AV73" s="105">
        <f>+SUM($H7:AV7)+SUM($H51:AV51)-SUM($H29:AV29)</f>
        <v>0</v>
      </c>
      <c r="AW73" s="105">
        <f>+SUM($H7:AW7)+SUM($H51:AW51)-SUM($H29:AW29)</f>
        <v>0</v>
      </c>
      <c r="AX73" s="105">
        <f>+SUM($H7:AX7)+SUM($H51:AX51)-SUM($H29:AX29)</f>
        <v>0</v>
      </c>
      <c r="AY73" s="105">
        <f>+SUM($H7:AY7)+SUM($H51:AY51)-SUM($H29:AY29)</f>
        <v>0</v>
      </c>
      <c r="AZ73" s="105">
        <f>+SUM($H7:AZ7)+SUM($H51:AZ51)-SUM($H29:AZ29)</f>
        <v>0</v>
      </c>
      <c r="BA73" s="105">
        <f>+SUM($H7:BA7)+SUM($H51:BA51)-SUM($H29:BA29)</f>
        <v>0</v>
      </c>
      <c r="BB73" s="105">
        <f>+SUM($H7:BB7)+SUM($H51:BB51)-SUM($H29:BB29)</f>
        <v>0</v>
      </c>
      <c r="BC73" s="105">
        <f>+SUM($H7:BC7)+SUM($H51:BC51)-SUM($H29:BC29)</f>
        <v>0</v>
      </c>
    </row>
    <row r="74" spans="1:55" x14ac:dyDescent="0.25">
      <c r="A74" s="101" t="str">
        <f t="shared" si="24"/>
        <v/>
      </c>
      <c r="B74" s="101" t="str">
        <f t="shared" si="24"/>
        <v>Altre immobilizzazioni immateriali</v>
      </c>
      <c r="C74" s="101"/>
      <c r="D74" s="101"/>
      <c r="E74" s="102"/>
      <c r="F74" s="102"/>
      <c r="G74" s="98"/>
      <c r="H74" s="105">
        <f t="shared" si="25"/>
        <v>0</v>
      </c>
      <c r="I74" s="105">
        <f>+SUM($H8:I8)+SUM($H52:I52)-SUM($H30:I30)</f>
        <v>0</v>
      </c>
      <c r="J74" s="105">
        <f>+SUM($H8:J8)+SUM($H52:J52)-SUM($H30:J30)</f>
        <v>0</v>
      </c>
      <c r="K74" s="105">
        <f>+SUM($H8:K8)+SUM($H52:K52)-SUM($H30:K30)</f>
        <v>0</v>
      </c>
      <c r="L74" s="105">
        <f>+SUM($H8:L8)+SUM($H52:L52)-SUM($H30:L30)</f>
        <v>0</v>
      </c>
      <c r="M74" s="105">
        <f>+SUM($H8:M8)+SUM($H52:M52)-SUM($H30:M30)</f>
        <v>0</v>
      </c>
      <c r="N74" s="105">
        <f>+SUM($H8:N8)+SUM($H52:N52)-SUM($H30:N30)</f>
        <v>0</v>
      </c>
      <c r="O74" s="105">
        <f>+SUM($H8:O8)+SUM($H52:O52)-SUM($H30:O30)</f>
        <v>0</v>
      </c>
      <c r="P74" s="105">
        <f>+SUM($H8:P8)+SUM($H52:P52)-SUM($H30:P30)</f>
        <v>0</v>
      </c>
      <c r="Q74" s="105">
        <f>+SUM($H8:Q8)+SUM($H52:Q52)-SUM($H30:Q30)</f>
        <v>0</v>
      </c>
      <c r="R74" s="105">
        <f>+SUM($H8:R8)+SUM($H52:R52)-SUM($H30:R30)</f>
        <v>0</v>
      </c>
      <c r="S74" s="105">
        <f>+SUM($H8:S8)+SUM($H52:S52)-SUM($H30:S30)</f>
        <v>0</v>
      </c>
      <c r="T74" s="105">
        <f>+SUM($H8:T8)+SUM($H52:T52)-SUM($H30:T30)</f>
        <v>0</v>
      </c>
      <c r="U74" s="105">
        <f>+SUM($H8:U8)+SUM($H52:U52)-SUM($H30:U30)</f>
        <v>0</v>
      </c>
      <c r="V74" s="105">
        <f>+SUM($H8:V8)+SUM($H52:V52)-SUM($H30:V30)</f>
        <v>0</v>
      </c>
      <c r="W74" s="105">
        <f>+SUM($H8:W8)+SUM($H52:W52)-SUM($H30:W30)</f>
        <v>0</v>
      </c>
      <c r="X74" s="105">
        <f>+SUM($H8:X8)+SUM($H52:X52)-SUM($H30:X30)</f>
        <v>0</v>
      </c>
      <c r="Y74" s="105">
        <f>+SUM($H8:Y8)+SUM($H52:Y52)-SUM($H30:Y30)</f>
        <v>0</v>
      </c>
      <c r="Z74" s="105">
        <f>+SUM($H8:Z8)+SUM($H52:Z52)-SUM($H30:Z30)</f>
        <v>0</v>
      </c>
      <c r="AA74" s="105">
        <f>+SUM($H8:AA8)+SUM($H52:AA52)-SUM($H30:AA30)</f>
        <v>0</v>
      </c>
      <c r="AB74" s="105">
        <f>+SUM($H8:AB8)+SUM($H52:AB52)-SUM($H30:AB30)</f>
        <v>0</v>
      </c>
      <c r="AC74" s="105">
        <f>+SUM($H8:AC8)+SUM($H52:AC52)-SUM($H30:AC30)</f>
        <v>0</v>
      </c>
      <c r="AD74" s="105">
        <f>+SUM($H8:AD8)+SUM($H52:AD52)-SUM($H30:AD30)</f>
        <v>0</v>
      </c>
      <c r="AE74" s="105">
        <f>+SUM($H8:AE8)+SUM($H52:AE52)-SUM($H30:AE30)</f>
        <v>0</v>
      </c>
      <c r="AF74" s="105">
        <f>+SUM($H8:AF8)+SUM($H52:AF52)-SUM($H30:AF30)</f>
        <v>0</v>
      </c>
      <c r="AG74" s="105">
        <f>+SUM($H8:AG8)+SUM($H52:AG52)-SUM($H30:AG30)</f>
        <v>0</v>
      </c>
      <c r="AH74" s="105">
        <f>+SUM($H8:AH8)+SUM($H52:AH52)-SUM($H30:AH30)</f>
        <v>0</v>
      </c>
      <c r="AI74" s="105">
        <f>+SUM($H8:AI8)+SUM($H52:AI52)-SUM($H30:AI30)</f>
        <v>0</v>
      </c>
      <c r="AJ74" s="105">
        <f>+SUM($H8:AJ8)+SUM($H52:AJ52)-SUM($H30:AJ30)</f>
        <v>0</v>
      </c>
      <c r="AK74" s="105">
        <f>+SUM($H8:AK8)+SUM($H52:AK52)-SUM($H30:AK30)</f>
        <v>0</v>
      </c>
      <c r="AL74" s="105">
        <f>+SUM($H8:AL8)+SUM($H52:AL52)-SUM($H30:AL30)</f>
        <v>0</v>
      </c>
      <c r="AM74" s="105">
        <f>+SUM($H8:AM8)+SUM($H52:AM52)-SUM($H30:AM30)</f>
        <v>0</v>
      </c>
      <c r="AN74" s="105">
        <f>+SUM($H8:AN8)+SUM($H52:AN52)-SUM($H30:AN30)</f>
        <v>0</v>
      </c>
      <c r="AO74" s="105">
        <f>+SUM($H8:AO8)+SUM($H52:AO52)-SUM($H30:AO30)</f>
        <v>0</v>
      </c>
      <c r="AP74" s="105">
        <f>+SUM($H8:AP8)+SUM($H52:AP52)-SUM($H30:AP30)</f>
        <v>0</v>
      </c>
      <c r="AQ74" s="105">
        <f>+SUM($H8:AQ8)+SUM($H52:AQ52)-SUM($H30:AQ30)</f>
        <v>0</v>
      </c>
      <c r="AR74" s="105">
        <f>+SUM($H8:AR8)+SUM($H52:AR52)-SUM($H30:AR30)</f>
        <v>0</v>
      </c>
      <c r="AS74" s="105">
        <f>+SUM($H8:AS8)+SUM($H52:AS52)-SUM($H30:AS30)</f>
        <v>0</v>
      </c>
      <c r="AT74" s="105">
        <f>+SUM($H8:AT8)+SUM($H52:AT52)-SUM($H30:AT30)</f>
        <v>0</v>
      </c>
      <c r="AU74" s="105">
        <f>+SUM($H8:AU8)+SUM($H52:AU52)-SUM($H30:AU30)</f>
        <v>0</v>
      </c>
      <c r="AV74" s="105">
        <f>+SUM($H8:AV8)+SUM($H52:AV52)-SUM($H30:AV30)</f>
        <v>0</v>
      </c>
      <c r="AW74" s="105">
        <f>+SUM($H8:AW8)+SUM($H52:AW52)-SUM($H30:AW30)</f>
        <v>0</v>
      </c>
      <c r="AX74" s="105">
        <f>+SUM($H8:AX8)+SUM($H52:AX52)-SUM($H30:AX30)</f>
        <v>0</v>
      </c>
      <c r="AY74" s="105">
        <f>+SUM($H8:AY8)+SUM($H52:AY52)-SUM($H30:AY30)</f>
        <v>0</v>
      </c>
      <c r="AZ74" s="105">
        <f>+SUM($H8:AZ8)+SUM($H52:AZ52)-SUM($H30:AZ30)</f>
        <v>0</v>
      </c>
      <c r="BA74" s="105">
        <f>+SUM($H8:BA8)+SUM($H52:BA52)-SUM($H30:BA30)</f>
        <v>0</v>
      </c>
      <c r="BB74" s="105">
        <f>+SUM($H8:BB8)+SUM($H52:BB52)-SUM($H30:BB30)</f>
        <v>0</v>
      </c>
      <c r="BC74" s="105">
        <f>+SUM($H8:BC8)+SUM($H52:BC52)-SUM($H30:BC30)</f>
        <v>0</v>
      </c>
    </row>
    <row r="75" spans="1:55" x14ac:dyDescent="0.25">
      <c r="A75" s="101" t="str">
        <f t="shared" si="24"/>
        <v/>
      </c>
      <c r="B75" s="101" t="str">
        <f t="shared" si="24"/>
        <v>Altre immobilizzazioni immateriali</v>
      </c>
      <c r="C75" s="101"/>
      <c r="D75" s="101"/>
      <c r="E75" s="102"/>
      <c r="F75" s="102"/>
      <c r="G75" s="98"/>
      <c r="H75" s="105">
        <f t="shared" si="25"/>
        <v>0</v>
      </c>
      <c r="I75" s="105">
        <f>+SUM($H9:I9)+SUM($H53:I53)-SUM($H31:I31)</f>
        <v>0</v>
      </c>
      <c r="J75" s="105">
        <f>+SUM($H9:J9)+SUM($H53:J53)-SUM($H31:J31)</f>
        <v>0</v>
      </c>
      <c r="K75" s="105">
        <f>+SUM($H9:K9)+SUM($H53:K53)-SUM($H31:K31)</f>
        <v>0</v>
      </c>
      <c r="L75" s="105">
        <f>+SUM($H9:L9)+SUM($H53:L53)-SUM($H31:L31)</f>
        <v>0</v>
      </c>
      <c r="M75" s="105">
        <f>+SUM($H9:M9)+SUM($H53:M53)-SUM($H31:M31)</f>
        <v>0</v>
      </c>
      <c r="N75" s="105">
        <f>+SUM($H9:N9)+SUM($H53:N53)-SUM($H31:N31)</f>
        <v>0</v>
      </c>
      <c r="O75" s="105">
        <f>+SUM($H9:O9)+SUM($H53:O53)-SUM($H31:O31)</f>
        <v>0</v>
      </c>
      <c r="P75" s="105">
        <f>+SUM($H9:P9)+SUM($H53:P53)-SUM($H31:P31)</f>
        <v>0</v>
      </c>
      <c r="Q75" s="105">
        <f>+SUM($H9:Q9)+SUM($H53:Q53)-SUM($H31:Q31)</f>
        <v>0</v>
      </c>
      <c r="R75" s="105">
        <f>+SUM($H9:R9)+SUM($H53:R53)-SUM($H31:R31)</f>
        <v>0</v>
      </c>
      <c r="S75" s="105">
        <f>+SUM($H9:S9)+SUM($H53:S53)-SUM($H31:S31)</f>
        <v>0</v>
      </c>
      <c r="T75" s="105">
        <f>+SUM($H9:T9)+SUM($H53:T53)-SUM($H31:T31)</f>
        <v>0</v>
      </c>
      <c r="U75" s="105">
        <f>+SUM($H9:U9)+SUM($H53:U53)-SUM($H31:U31)</f>
        <v>0</v>
      </c>
      <c r="V75" s="105">
        <f>+SUM($H9:V9)+SUM($H53:V53)-SUM($H31:V31)</f>
        <v>0</v>
      </c>
      <c r="W75" s="105">
        <f>+SUM($H9:W9)+SUM($H53:W53)-SUM($H31:W31)</f>
        <v>0</v>
      </c>
      <c r="X75" s="105">
        <f>+SUM($H9:X9)+SUM($H53:X53)-SUM($H31:X31)</f>
        <v>0</v>
      </c>
      <c r="Y75" s="105">
        <f>+SUM($H9:Y9)+SUM($H53:Y53)-SUM($H31:Y31)</f>
        <v>0</v>
      </c>
      <c r="Z75" s="105">
        <f>+SUM($H9:Z9)+SUM($H53:Z53)-SUM($H31:Z31)</f>
        <v>0</v>
      </c>
      <c r="AA75" s="105">
        <f>+SUM($H9:AA9)+SUM($H53:AA53)-SUM($H31:AA31)</f>
        <v>0</v>
      </c>
      <c r="AB75" s="105">
        <f>+SUM($H9:AB9)+SUM($H53:AB53)-SUM($H31:AB31)</f>
        <v>0</v>
      </c>
      <c r="AC75" s="105">
        <f>+SUM($H9:AC9)+SUM($H53:AC53)-SUM($H31:AC31)</f>
        <v>0</v>
      </c>
      <c r="AD75" s="105">
        <f>+SUM($H9:AD9)+SUM($H53:AD53)-SUM($H31:AD31)</f>
        <v>0</v>
      </c>
      <c r="AE75" s="105">
        <f>+SUM($H9:AE9)+SUM($H53:AE53)-SUM($H31:AE31)</f>
        <v>0</v>
      </c>
      <c r="AF75" s="105">
        <f>+SUM($H9:AF9)+SUM($H53:AF53)-SUM($H31:AF31)</f>
        <v>0</v>
      </c>
      <c r="AG75" s="105">
        <f>+SUM($H9:AG9)+SUM($H53:AG53)-SUM($H31:AG31)</f>
        <v>0</v>
      </c>
      <c r="AH75" s="105">
        <f>+SUM($H9:AH9)+SUM($H53:AH53)-SUM($H31:AH31)</f>
        <v>0</v>
      </c>
      <c r="AI75" s="105">
        <f>+SUM($H9:AI9)+SUM($H53:AI53)-SUM($H31:AI31)</f>
        <v>0</v>
      </c>
      <c r="AJ75" s="105">
        <f>+SUM($H9:AJ9)+SUM($H53:AJ53)-SUM($H31:AJ31)</f>
        <v>0</v>
      </c>
      <c r="AK75" s="105">
        <f>+SUM($H9:AK9)+SUM($H53:AK53)-SUM($H31:AK31)</f>
        <v>0</v>
      </c>
      <c r="AL75" s="105">
        <f>+SUM($H9:AL9)+SUM($H53:AL53)-SUM($H31:AL31)</f>
        <v>0</v>
      </c>
      <c r="AM75" s="105">
        <f>+SUM($H9:AM9)+SUM($H53:AM53)-SUM($H31:AM31)</f>
        <v>0</v>
      </c>
      <c r="AN75" s="105">
        <f>+SUM($H9:AN9)+SUM($H53:AN53)-SUM($H31:AN31)</f>
        <v>0</v>
      </c>
      <c r="AO75" s="105">
        <f>+SUM($H9:AO9)+SUM($H53:AO53)-SUM($H31:AO31)</f>
        <v>0</v>
      </c>
      <c r="AP75" s="105">
        <f>+SUM($H9:AP9)+SUM($H53:AP53)-SUM($H31:AP31)</f>
        <v>0</v>
      </c>
      <c r="AQ75" s="105">
        <f>+SUM($H9:AQ9)+SUM($H53:AQ53)-SUM($H31:AQ31)</f>
        <v>0</v>
      </c>
      <c r="AR75" s="105">
        <f>+SUM($H9:AR9)+SUM($H53:AR53)-SUM($H31:AR31)</f>
        <v>0</v>
      </c>
      <c r="AS75" s="105">
        <f>+SUM($H9:AS9)+SUM($H53:AS53)-SUM($H31:AS31)</f>
        <v>0</v>
      </c>
      <c r="AT75" s="105">
        <f>+SUM($H9:AT9)+SUM($H53:AT53)-SUM($H31:AT31)</f>
        <v>0</v>
      </c>
      <c r="AU75" s="105">
        <f>+SUM($H9:AU9)+SUM($H53:AU53)-SUM($H31:AU31)</f>
        <v>0</v>
      </c>
      <c r="AV75" s="105">
        <f>+SUM($H9:AV9)+SUM($H53:AV53)-SUM($H31:AV31)</f>
        <v>0</v>
      </c>
      <c r="AW75" s="105">
        <f>+SUM($H9:AW9)+SUM($H53:AW53)-SUM($H31:AW31)</f>
        <v>0</v>
      </c>
      <c r="AX75" s="105">
        <f>+SUM($H9:AX9)+SUM($H53:AX53)-SUM($H31:AX31)</f>
        <v>0</v>
      </c>
      <c r="AY75" s="105">
        <f>+SUM($H9:AY9)+SUM($H53:AY53)-SUM($H31:AY31)</f>
        <v>0</v>
      </c>
      <c r="AZ75" s="105">
        <f>+SUM($H9:AZ9)+SUM($H53:AZ53)-SUM($H31:AZ31)</f>
        <v>0</v>
      </c>
      <c r="BA75" s="105">
        <f>+SUM($H9:BA9)+SUM($H53:BA53)-SUM($H31:BA31)</f>
        <v>0</v>
      </c>
      <c r="BB75" s="105">
        <f>+SUM($H9:BB9)+SUM($H53:BB53)-SUM($H31:BB31)</f>
        <v>0</v>
      </c>
      <c r="BC75" s="105">
        <f>+SUM($H9:BC9)+SUM($H53:BC53)-SUM($H31:BC31)</f>
        <v>0</v>
      </c>
    </row>
    <row r="76" spans="1:55" x14ac:dyDescent="0.25">
      <c r="A76" s="101" t="str">
        <f t="shared" si="24"/>
        <v/>
      </c>
      <c r="B76" s="101" t="str">
        <f t="shared" si="24"/>
        <v>Altre immobilizzazioni immateriali</v>
      </c>
      <c r="C76" s="101"/>
      <c r="D76" s="101"/>
      <c r="E76" s="102"/>
      <c r="F76" s="102"/>
      <c r="G76" s="98"/>
      <c r="H76" s="105">
        <f t="shared" si="25"/>
        <v>0</v>
      </c>
      <c r="I76" s="105">
        <f>+SUM($H10:I10)+SUM($H54:I54)-SUM($H32:I32)</f>
        <v>0</v>
      </c>
      <c r="J76" s="105">
        <f>+SUM($H10:J10)+SUM($H54:J54)-SUM($H32:J32)</f>
        <v>0</v>
      </c>
      <c r="K76" s="105">
        <f>+SUM($H10:K10)+SUM($H54:K54)-SUM($H32:K32)</f>
        <v>0</v>
      </c>
      <c r="L76" s="105">
        <f>+SUM($H10:L10)+SUM($H54:L54)-SUM($H32:L32)</f>
        <v>0</v>
      </c>
      <c r="M76" s="105">
        <f>+SUM($H10:M10)+SUM($H54:M54)-SUM($H32:M32)</f>
        <v>0</v>
      </c>
      <c r="N76" s="105">
        <f>+SUM($H10:N10)+SUM($H54:N54)-SUM($H32:N32)</f>
        <v>0</v>
      </c>
      <c r="O76" s="105">
        <f>+SUM($H10:O10)+SUM($H54:O54)-SUM($H32:O32)</f>
        <v>0</v>
      </c>
      <c r="P76" s="105">
        <f>+SUM($H10:P10)+SUM($H54:P54)-SUM($H32:P32)</f>
        <v>0</v>
      </c>
      <c r="Q76" s="105">
        <f>+SUM($H10:Q10)+SUM($H54:Q54)-SUM($H32:Q32)</f>
        <v>0</v>
      </c>
      <c r="R76" s="105">
        <f>+SUM($H10:R10)+SUM($H54:R54)-SUM($H32:R32)</f>
        <v>0</v>
      </c>
      <c r="S76" s="105">
        <f>+SUM($H10:S10)+SUM($H54:S54)-SUM($H32:S32)</f>
        <v>0</v>
      </c>
      <c r="T76" s="105">
        <f>+SUM($H10:T10)+SUM($H54:T54)-SUM($H32:T32)</f>
        <v>0</v>
      </c>
      <c r="U76" s="105">
        <f>+SUM($H10:U10)+SUM($H54:U54)-SUM($H32:U32)</f>
        <v>0</v>
      </c>
      <c r="V76" s="105">
        <f>+SUM($H10:V10)+SUM($H54:V54)-SUM($H32:V32)</f>
        <v>0</v>
      </c>
      <c r="W76" s="105">
        <f>+SUM($H10:W10)+SUM($H54:W54)-SUM($H32:W32)</f>
        <v>0</v>
      </c>
      <c r="X76" s="105">
        <f>+SUM($H10:X10)+SUM($H54:X54)-SUM($H32:X32)</f>
        <v>0</v>
      </c>
      <c r="Y76" s="105">
        <f>+SUM($H10:Y10)+SUM($H54:Y54)-SUM($H32:Y32)</f>
        <v>0</v>
      </c>
      <c r="Z76" s="105">
        <f>+SUM($H10:Z10)+SUM($H54:Z54)-SUM($H32:Z32)</f>
        <v>0</v>
      </c>
      <c r="AA76" s="105">
        <f>+SUM($H10:AA10)+SUM($H54:AA54)-SUM($H32:AA32)</f>
        <v>0</v>
      </c>
      <c r="AB76" s="105">
        <f>+SUM($H10:AB10)+SUM($H54:AB54)-SUM($H32:AB32)</f>
        <v>0</v>
      </c>
      <c r="AC76" s="105">
        <f>+SUM($H10:AC10)+SUM($H54:AC54)-SUM($H32:AC32)</f>
        <v>0</v>
      </c>
      <c r="AD76" s="105">
        <f>+SUM($H10:AD10)+SUM($H54:AD54)-SUM($H32:AD32)</f>
        <v>0</v>
      </c>
      <c r="AE76" s="105">
        <f>+SUM($H10:AE10)+SUM($H54:AE54)-SUM($H32:AE32)</f>
        <v>0</v>
      </c>
      <c r="AF76" s="105">
        <f>+SUM($H10:AF10)+SUM($H54:AF54)-SUM($H32:AF32)</f>
        <v>0</v>
      </c>
      <c r="AG76" s="105">
        <f>+SUM($H10:AG10)+SUM($H54:AG54)-SUM($H32:AG32)</f>
        <v>0</v>
      </c>
      <c r="AH76" s="105">
        <f>+SUM($H10:AH10)+SUM($H54:AH54)-SUM($H32:AH32)</f>
        <v>0</v>
      </c>
      <c r="AI76" s="105">
        <f>+SUM($H10:AI10)+SUM($H54:AI54)-SUM($H32:AI32)</f>
        <v>0</v>
      </c>
      <c r="AJ76" s="105">
        <f>+SUM($H10:AJ10)+SUM($H54:AJ54)-SUM($H32:AJ32)</f>
        <v>0</v>
      </c>
      <c r="AK76" s="105">
        <f>+SUM($H10:AK10)+SUM($H54:AK54)-SUM($H32:AK32)</f>
        <v>0</v>
      </c>
      <c r="AL76" s="105">
        <f>+SUM($H10:AL10)+SUM($H54:AL54)-SUM($H32:AL32)</f>
        <v>0</v>
      </c>
      <c r="AM76" s="105">
        <f>+SUM($H10:AM10)+SUM($H54:AM54)-SUM($H32:AM32)</f>
        <v>0</v>
      </c>
      <c r="AN76" s="105">
        <f>+SUM($H10:AN10)+SUM($H54:AN54)-SUM($H32:AN32)</f>
        <v>0</v>
      </c>
      <c r="AO76" s="105">
        <f>+SUM($H10:AO10)+SUM($H54:AO54)-SUM($H32:AO32)</f>
        <v>0</v>
      </c>
      <c r="AP76" s="105">
        <f>+SUM($H10:AP10)+SUM($H54:AP54)-SUM($H32:AP32)</f>
        <v>0</v>
      </c>
      <c r="AQ76" s="105">
        <f>+SUM($H10:AQ10)+SUM($H54:AQ54)-SUM($H32:AQ32)</f>
        <v>0</v>
      </c>
      <c r="AR76" s="105">
        <f>+SUM($H10:AR10)+SUM($H54:AR54)-SUM($H32:AR32)</f>
        <v>0</v>
      </c>
      <c r="AS76" s="105">
        <f>+SUM($H10:AS10)+SUM($H54:AS54)-SUM($H32:AS32)</f>
        <v>0</v>
      </c>
      <c r="AT76" s="105">
        <f>+SUM($H10:AT10)+SUM($H54:AT54)-SUM($H32:AT32)</f>
        <v>0</v>
      </c>
      <c r="AU76" s="105">
        <f>+SUM($H10:AU10)+SUM($H54:AU54)-SUM($H32:AU32)</f>
        <v>0</v>
      </c>
      <c r="AV76" s="105">
        <f>+SUM($H10:AV10)+SUM($H54:AV54)-SUM($H32:AV32)</f>
        <v>0</v>
      </c>
      <c r="AW76" s="105">
        <f>+SUM($H10:AW10)+SUM($H54:AW54)-SUM($H32:AW32)</f>
        <v>0</v>
      </c>
      <c r="AX76" s="105">
        <f>+SUM($H10:AX10)+SUM($H54:AX54)-SUM($H32:AX32)</f>
        <v>0</v>
      </c>
      <c r="AY76" s="105">
        <f>+SUM($H10:AY10)+SUM($H54:AY54)-SUM($H32:AY32)</f>
        <v>0</v>
      </c>
      <c r="AZ76" s="105">
        <f>+SUM($H10:AZ10)+SUM($H54:AZ54)-SUM($H32:AZ32)</f>
        <v>0</v>
      </c>
      <c r="BA76" s="105">
        <f>+SUM($H10:BA10)+SUM($H54:BA54)-SUM($H32:BA32)</f>
        <v>0</v>
      </c>
      <c r="BB76" s="105">
        <f>+SUM($H10:BB10)+SUM($H54:BB54)-SUM($H32:BB32)</f>
        <v>0</v>
      </c>
      <c r="BC76" s="105">
        <f>+SUM($H10:BC10)+SUM($H54:BC54)-SUM($H32:BC32)</f>
        <v>0</v>
      </c>
    </row>
    <row r="77" spans="1:55" x14ac:dyDescent="0.25">
      <c r="A77" s="101" t="str">
        <f t="shared" si="24"/>
        <v/>
      </c>
      <c r="B77" s="101" t="str">
        <f t="shared" si="24"/>
        <v>Altre immobilizzazioni immateriali</v>
      </c>
      <c r="C77" s="101"/>
      <c r="D77" s="101"/>
      <c r="E77" s="102"/>
      <c r="F77" s="102"/>
      <c r="G77" s="98"/>
      <c r="H77" s="105">
        <f t="shared" si="25"/>
        <v>0</v>
      </c>
      <c r="I77" s="105">
        <f>+SUM($H11:I11)+SUM($H55:I55)-SUM($H33:I33)</f>
        <v>0</v>
      </c>
      <c r="J77" s="105">
        <f>+SUM($H11:J11)+SUM($H55:J55)-SUM($H33:J33)</f>
        <v>0</v>
      </c>
      <c r="K77" s="105">
        <f>+SUM($H11:K11)+SUM($H55:K55)-SUM($H33:K33)</f>
        <v>0</v>
      </c>
      <c r="L77" s="105">
        <f>+SUM($H11:L11)+SUM($H55:L55)-SUM($H33:L33)</f>
        <v>0</v>
      </c>
      <c r="M77" s="105">
        <f>+SUM($H11:M11)+SUM($H55:M55)-SUM($H33:M33)</f>
        <v>0</v>
      </c>
      <c r="N77" s="105">
        <f>+SUM($H11:N11)+SUM($H55:N55)-SUM($H33:N33)</f>
        <v>0</v>
      </c>
      <c r="O77" s="105">
        <f>+SUM($H11:O11)+SUM($H55:O55)-SUM($H33:O33)</f>
        <v>0</v>
      </c>
      <c r="P77" s="105">
        <f>+SUM($H11:P11)+SUM($H55:P55)-SUM($H33:P33)</f>
        <v>0</v>
      </c>
      <c r="Q77" s="105">
        <f>+SUM($H11:Q11)+SUM($H55:Q55)-SUM($H33:Q33)</f>
        <v>0</v>
      </c>
      <c r="R77" s="105">
        <f>+SUM($H11:R11)+SUM($H55:R55)-SUM($H33:R33)</f>
        <v>0</v>
      </c>
      <c r="S77" s="105">
        <f>+SUM($H11:S11)+SUM($H55:S55)-SUM($H33:S33)</f>
        <v>0</v>
      </c>
      <c r="T77" s="105">
        <f>+SUM($H11:T11)+SUM($H55:T55)-SUM($H33:T33)</f>
        <v>0</v>
      </c>
      <c r="U77" s="105">
        <f>+SUM($H11:U11)+SUM($H55:U55)-SUM($H33:U33)</f>
        <v>0</v>
      </c>
      <c r="V77" s="105">
        <f>+SUM($H11:V11)+SUM($H55:V55)-SUM($H33:V33)</f>
        <v>0</v>
      </c>
      <c r="W77" s="105">
        <f>+SUM($H11:W11)+SUM($H55:W55)-SUM($H33:W33)</f>
        <v>0</v>
      </c>
      <c r="X77" s="105">
        <f>+SUM($H11:X11)+SUM($H55:X55)-SUM($H33:X33)</f>
        <v>0</v>
      </c>
      <c r="Y77" s="105">
        <f>+SUM($H11:Y11)+SUM($H55:Y55)-SUM($H33:Y33)</f>
        <v>0</v>
      </c>
      <c r="Z77" s="105">
        <f>+SUM($H11:Z11)+SUM($H55:Z55)-SUM($H33:Z33)</f>
        <v>0</v>
      </c>
      <c r="AA77" s="105">
        <f>+SUM($H11:AA11)+SUM($H55:AA55)-SUM($H33:AA33)</f>
        <v>0</v>
      </c>
      <c r="AB77" s="105">
        <f>+SUM($H11:AB11)+SUM($H55:AB55)-SUM($H33:AB33)</f>
        <v>0</v>
      </c>
      <c r="AC77" s="105">
        <f>+SUM($H11:AC11)+SUM($H55:AC55)-SUM($H33:AC33)</f>
        <v>0</v>
      </c>
      <c r="AD77" s="105">
        <f>+SUM($H11:AD11)+SUM($H55:AD55)-SUM($H33:AD33)</f>
        <v>0</v>
      </c>
      <c r="AE77" s="105">
        <f>+SUM($H11:AE11)+SUM($H55:AE55)-SUM($H33:AE33)</f>
        <v>0</v>
      </c>
      <c r="AF77" s="105">
        <f>+SUM($H11:AF11)+SUM($H55:AF55)-SUM($H33:AF33)</f>
        <v>0</v>
      </c>
      <c r="AG77" s="105">
        <f>+SUM($H11:AG11)+SUM($H55:AG55)-SUM($H33:AG33)</f>
        <v>0</v>
      </c>
      <c r="AH77" s="105">
        <f>+SUM($H11:AH11)+SUM($H55:AH55)-SUM($H33:AH33)</f>
        <v>0</v>
      </c>
      <c r="AI77" s="105">
        <f>+SUM($H11:AI11)+SUM($H55:AI55)-SUM($H33:AI33)</f>
        <v>0</v>
      </c>
      <c r="AJ77" s="105">
        <f>+SUM($H11:AJ11)+SUM($H55:AJ55)-SUM($H33:AJ33)</f>
        <v>0</v>
      </c>
      <c r="AK77" s="105">
        <f>+SUM($H11:AK11)+SUM($H55:AK55)-SUM($H33:AK33)</f>
        <v>0</v>
      </c>
      <c r="AL77" s="105">
        <f>+SUM($H11:AL11)+SUM($H55:AL55)-SUM($H33:AL33)</f>
        <v>0</v>
      </c>
      <c r="AM77" s="105">
        <f>+SUM($H11:AM11)+SUM($H55:AM55)-SUM($H33:AM33)</f>
        <v>0</v>
      </c>
      <c r="AN77" s="105">
        <f>+SUM($H11:AN11)+SUM($H55:AN55)-SUM($H33:AN33)</f>
        <v>0</v>
      </c>
      <c r="AO77" s="105">
        <f>+SUM($H11:AO11)+SUM($H55:AO55)-SUM($H33:AO33)</f>
        <v>0</v>
      </c>
      <c r="AP77" s="105">
        <f>+SUM($H11:AP11)+SUM($H55:AP55)-SUM($H33:AP33)</f>
        <v>0</v>
      </c>
      <c r="AQ77" s="105">
        <f>+SUM($H11:AQ11)+SUM($H55:AQ55)-SUM($H33:AQ33)</f>
        <v>0</v>
      </c>
      <c r="AR77" s="105">
        <f>+SUM($H11:AR11)+SUM($H55:AR55)-SUM($H33:AR33)</f>
        <v>0</v>
      </c>
      <c r="AS77" s="105">
        <f>+SUM($H11:AS11)+SUM($H55:AS55)-SUM($H33:AS33)</f>
        <v>0</v>
      </c>
      <c r="AT77" s="105">
        <f>+SUM($H11:AT11)+SUM($H55:AT55)-SUM($H33:AT33)</f>
        <v>0</v>
      </c>
      <c r="AU77" s="105">
        <f>+SUM($H11:AU11)+SUM($H55:AU55)-SUM($H33:AU33)</f>
        <v>0</v>
      </c>
      <c r="AV77" s="105">
        <f>+SUM($H11:AV11)+SUM($H55:AV55)-SUM($H33:AV33)</f>
        <v>0</v>
      </c>
      <c r="AW77" s="105">
        <f>+SUM($H11:AW11)+SUM($H55:AW55)-SUM($H33:AW33)</f>
        <v>0</v>
      </c>
      <c r="AX77" s="105">
        <f>+SUM($H11:AX11)+SUM($H55:AX55)-SUM($H33:AX33)</f>
        <v>0</v>
      </c>
      <c r="AY77" s="105">
        <f>+SUM($H11:AY11)+SUM($H55:AY55)-SUM($H33:AY33)</f>
        <v>0</v>
      </c>
      <c r="AZ77" s="105">
        <f>+SUM($H11:AZ11)+SUM($H55:AZ55)-SUM($H33:AZ33)</f>
        <v>0</v>
      </c>
      <c r="BA77" s="105">
        <f>+SUM($H11:BA11)+SUM($H55:BA55)-SUM($H33:BA33)</f>
        <v>0</v>
      </c>
      <c r="BB77" s="105">
        <f>+SUM($H11:BB11)+SUM($H55:BB55)-SUM($H33:BB33)</f>
        <v>0</v>
      </c>
      <c r="BC77" s="105">
        <f>+SUM($H11:BC11)+SUM($H55:BC55)-SUM($H33:BC33)</f>
        <v>0</v>
      </c>
    </row>
    <row r="78" spans="1:55" x14ac:dyDescent="0.25">
      <c r="A78" s="101" t="str">
        <f t="shared" si="24"/>
        <v/>
      </c>
      <c r="B78" s="101" t="str">
        <f t="shared" si="24"/>
        <v>Altre immobilizzazioni immateriali</v>
      </c>
      <c r="C78" s="101"/>
      <c r="D78" s="101"/>
      <c r="E78" s="102"/>
      <c r="F78" s="102"/>
      <c r="G78" s="98"/>
      <c r="H78" s="105">
        <f t="shared" si="25"/>
        <v>0</v>
      </c>
      <c r="I78" s="105">
        <f>+SUM($H12:I12)+SUM($H56:I56)-SUM($H34:I34)</f>
        <v>0</v>
      </c>
      <c r="J78" s="105">
        <f>+SUM($H12:J12)+SUM($H56:J56)-SUM($H34:J34)</f>
        <v>0</v>
      </c>
      <c r="K78" s="105">
        <f>+SUM($H12:K12)+SUM($H56:K56)-SUM($H34:K34)</f>
        <v>0</v>
      </c>
      <c r="L78" s="105">
        <f>+SUM($H12:L12)+SUM($H56:L56)-SUM($H34:L34)</f>
        <v>0</v>
      </c>
      <c r="M78" s="105">
        <f>+SUM($H12:M12)+SUM($H56:M56)-SUM($H34:M34)</f>
        <v>0</v>
      </c>
      <c r="N78" s="105">
        <f>+SUM($H12:N12)+SUM($H56:N56)-SUM($H34:N34)</f>
        <v>0</v>
      </c>
      <c r="O78" s="105">
        <f>+SUM($H12:O12)+SUM($H56:O56)-SUM($H34:O34)</f>
        <v>0</v>
      </c>
      <c r="P78" s="105">
        <f>+SUM($H12:P12)+SUM($H56:P56)-SUM($H34:P34)</f>
        <v>0</v>
      </c>
      <c r="Q78" s="105">
        <f>+SUM($H12:Q12)+SUM($H56:Q56)-SUM($H34:Q34)</f>
        <v>0</v>
      </c>
      <c r="R78" s="105">
        <f>+SUM($H12:R12)+SUM($H56:R56)-SUM($H34:R34)</f>
        <v>0</v>
      </c>
      <c r="S78" s="105">
        <f>+SUM($H12:S12)+SUM($H56:S56)-SUM($H34:S34)</f>
        <v>0</v>
      </c>
      <c r="T78" s="105">
        <f>+SUM($H12:T12)+SUM($H56:T56)-SUM($H34:T34)</f>
        <v>0</v>
      </c>
      <c r="U78" s="105">
        <f>+SUM($H12:U12)+SUM($H56:U56)-SUM($H34:U34)</f>
        <v>0</v>
      </c>
      <c r="V78" s="105">
        <f>+SUM($H12:V12)+SUM($H56:V56)-SUM($H34:V34)</f>
        <v>0</v>
      </c>
      <c r="W78" s="105">
        <f>+SUM($H12:W12)+SUM($H56:W56)-SUM($H34:W34)</f>
        <v>0</v>
      </c>
      <c r="X78" s="105">
        <f>+SUM($H12:X12)+SUM($H56:X56)-SUM($H34:X34)</f>
        <v>0</v>
      </c>
      <c r="Y78" s="105">
        <f>+SUM($H12:Y12)+SUM($H56:Y56)-SUM($H34:Y34)</f>
        <v>0</v>
      </c>
      <c r="Z78" s="105">
        <f>+SUM($H12:Z12)+SUM($H56:Z56)-SUM($H34:Z34)</f>
        <v>0</v>
      </c>
      <c r="AA78" s="105">
        <f>+SUM($H12:AA12)+SUM($H56:AA56)-SUM($H34:AA34)</f>
        <v>0</v>
      </c>
      <c r="AB78" s="105">
        <f>+SUM($H12:AB12)+SUM($H56:AB56)-SUM($H34:AB34)</f>
        <v>0</v>
      </c>
      <c r="AC78" s="105">
        <f>+SUM($H12:AC12)+SUM($H56:AC56)-SUM($H34:AC34)</f>
        <v>0</v>
      </c>
      <c r="AD78" s="105">
        <f>+SUM($H12:AD12)+SUM($H56:AD56)-SUM($H34:AD34)</f>
        <v>0</v>
      </c>
      <c r="AE78" s="105">
        <f>+SUM($H12:AE12)+SUM($H56:AE56)-SUM($H34:AE34)</f>
        <v>0</v>
      </c>
      <c r="AF78" s="105">
        <f>+SUM($H12:AF12)+SUM($H56:AF56)-SUM($H34:AF34)</f>
        <v>0</v>
      </c>
      <c r="AG78" s="105">
        <f>+SUM($H12:AG12)+SUM($H56:AG56)-SUM($H34:AG34)</f>
        <v>0</v>
      </c>
      <c r="AH78" s="105">
        <f>+SUM($H12:AH12)+SUM($H56:AH56)-SUM($H34:AH34)</f>
        <v>0</v>
      </c>
      <c r="AI78" s="105">
        <f>+SUM($H12:AI12)+SUM($H56:AI56)-SUM($H34:AI34)</f>
        <v>0</v>
      </c>
      <c r="AJ78" s="105">
        <f>+SUM($H12:AJ12)+SUM($H56:AJ56)-SUM($H34:AJ34)</f>
        <v>0</v>
      </c>
      <c r="AK78" s="105">
        <f>+SUM($H12:AK12)+SUM($H56:AK56)-SUM($H34:AK34)</f>
        <v>0</v>
      </c>
      <c r="AL78" s="105">
        <f>+SUM($H12:AL12)+SUM($H56:AL56)-SUM($H34:AL34)</f>
        <v>0</v>
      </c>
      <c r="AM78" s="105">
        <f>+SUM($H12:AM12)+SUM($H56:AM56)-SUM($H34:AM34)</f>
        <v>0</v>
      </c>
      <c r="AN78" s="105">
        <f>+SUM($H12:AN12)+SUM($H56:AN56)-SUM($H34:AN34)</f>
        <v>0</v>
      </c>
      <c r="AO78" s="105">
        <f>+SUM($H12:AO12)+SUM($H56:AO56)-SUM($H34:AO34)</f>
        <v>0</v>
      </c>
      <c r="AP78" s="105">
        <f>+SUM($H12:AP12)+SUM($H56:AP56)-SUM($H34:AP34)</f>
        <v>0</v>
      </c>
      <c r="AQ78" s="105">
        <f>+SUM($H12:AQ12)+SUM($H56:AQ56)-SUM($H34:AQ34)</f>
        <v>0</v>
      </c>
      <c r="AR78" s="105">
        <f>+SUM($H12:AR12)+SUM($H56:AR56)-SUM($H34:AR34)</f>
        <v>0</v>
      </c>
      <c r="AS78" s="105">
        <f>+SUM($H12:AS12)+SUM($H56:AS56)-SUM($H34:AS34)</f>
        <v>0</v>
      </c>
      <c r="AT78" s="105">
        <f>+SUM($H12:AT12)+SUM($H56:AT56)-SUM($H34:AT34)</f>
        <v>0</v>
      </c>
      <c r="AU78" s="105">
        <f>+SUM($H12:AU12)+SUM($H56:AU56)-SUM($H34:AU34)</f>
        <v>0</v>
      </c>
      <c r="AV78" s="105">
        <f>+SUM($H12:AV12)+SUM($H56:AV56)-SUM($H34:AV34)</f>
        <v>0</v>
      </c>
      <c r="AW78" s="105">
        <f>+SUM($H12:AW12)+SUM($H56:AW56)-SUM($H34:AW34)</f>
        <v>0</v>
      </c>
      <c r="AX78" s="105">
        <f>+SUM($H12:AX12)+SUM($H56:AX56)-SUM($H34:AX34)</f>
        <v>0</v>
      </c>
      <c r="AY78" s="105">
        <f>+SUM($H12:AY12)+SUM($H56:AY56)-SUM($H34:AY34)</f>
        <v>0</v>
      </c>
      <c r="AZ78" s="105">
        <f>+SUM($H12:AZ12)+SUM($H56:AZ56)-SUM($H34:AZ34)</f>
        <v>0</v>
      </c>
      <c r="BA78" s="105">
        <f>+SUM($H12:BA12)+SUM($H56:BA56)-SUM($H34:BA34)</f>
        <v>0</v>
      </c>
      <c r="BB78" s="105">
        <f>+SUM($H12:BB12)+SUM($H56:BB56)-SUM($H34:BB34)</f>
        <v>0</v>
      </c>
      <c r="BC78" s="105">
        <f>+SUM($H12:BC12)+SUM($H56:BC56)-SUM($H34:BC34)</f>
        <v>0</v>
      </c>
    </row>
    <row r="79" spans="1:55" x14ac:dyDescent="0.25">
      <c r="A79" s="101" t="str">
        <f t="shared" si="24"/>
        <v/>
      </c>
      <c r="B79" s="101" t="str">
        <f t="shared" si="24"/>
        <v>Altre immobilizzazioni immateriali</v>
      </c>
      <c r="C79" s="101"/>
      <c r="D79" s="101"/>
      <c r="E79" s="102"/>
      <c r="F79" s="102"/>
      <c r="G79" s="98"/>
      <c r="H79" s="105">
        <f t="shared" si="25"/>
        <v>0</v>
      </c>
      <c r="I79" s="105">
        <f>+SUM($H13:I13)+SUM($H57:I57)-SUM($H35:I35)</f>
        <v>0</v>
      </c>
      <c r="J79" s="105">
        <f>+SUM($H13:J13)+SUM($H57:J57)-SUM($H35:J35)</f>
        <v>0</v>
      </c>
      <c r="K79" s="105">
        <f>+SUM($H13:K13)+SUM($H57:K57)-SUM($H35:K35)</f>
        <v>0</v>
      </c>
      <c r="L79" s="105">
        <f>+SUM($H13:L13)+SUM($H57:L57)-SUM($H35:L35)</f>
        <v>0</v>
      </c>
      <c r="M79" s="105">
        <f>+SUM($H13:M13)+SUM($H57:M57)-SUM($H35:M35)</f>
        <v>0</v>
      </c>
      <c r="N79" s="105">
        <f>+SUM($H13:N13)+SUM($H57:N57)-SUM($H35:N35)</f>
        <v>0</v>
      </c>
      <c r="O79" s="105">
        <f>+SUM($H13:O13)+SUM($H57:O57)-SUM($H35:O35)</f>
        <v>0</v>
      </c>
      <c r="P79" s="105">
        <f>+SUM($H13:P13)+SUM($H57:P57)-SUM($H35:P35)</f>
        <v>0</v>
      </c>
      <c r="Q79" s="105">
        <f>+SUM($H13:Q13)+SUM($H57:Q57)-SUM($H35:Q35)</f>
        <v>0</v>
      </c>
      <c r="R79" s="105">
        <f>+SUM($H13:R13)+SUM($H57:R57)-SUM($H35:R35)</f>
        <v>0</v>
      </c>
      <c r="S79" s="105">
        <f>+SUM($H13:S13)+SUM($H57:S57)-SUM($H35:S35)</f>
        <v>0</v>
      </c>
      <c r="T79" s="105">
        <f>+SUM($H13:T13)+SUM($H57:T57)-SUM($H35:T35)</f>
        <v>0</v>
      </c>
      <c r="U79" s="105">
        <f>+SUM($H13:U13)+SUM($H57:U57)-SUM($H35:U35)</f>
        <v>0</v>
      </c>
      <c r="V79" s="105">
        <f>+SUM($H13:V13)+SUM($H57:V57)-SUM($H35:V35)</f>
        <v>0</v>
      </c>
      <c r="W79" s="105">
        <f>+SUM($H13:W13)+SUM($H57:W57)-SUM($H35:W35)</f>
        <v>0</v>
      </c>
      <c r="X79" s="105">
        <f>+SUM($H13:X13)+SUM($H57:X57)-SUM($H35:X35)</f>
        <v>0</v>
      </c>
      <c r="Y79" s="105">
        <f>+SUM($H13:Y13)+SUM($H57:Y57)-SUM($H35:Y35)</f>
        <v>0</v>
      </c>
      <c r="Z79" s="105">
        <f>+SUM($H13:Z13)+SUM($H57:Z57)-SUM($H35:Z35)</f>
        <v>0</v>
      </c>
      <c r="AA79" s="105">
        <f>+SUM($H13:AA13)+SUM($H57:AA57)-SUM($H35:AA35)</f>
        <v>0</v>
      </c>
      <c r="AB79" s="105">
        <f>+SUM($H13:AB13)+SUM($H57:AB57)-SUM($H35:AB35)</f>
        <v>0</v>
      </c>
      <c r="AC79" s="105">
        <f>+SUM($H13:AC13)+SUM($H57:AC57)-SUM($H35:AC35)</f>
        <v>0</v>
      </c>
      <c r="AD79" s="105">
        <f>+SUM($H13:AD13)+SUM($H57:AD57)-SUM($H35:AD35)</f>
        <v>0</v>
      </c>
      <c r="AE79" s="105">
        <f>+SUM($H13:AE13)+SUM($H57:AE57)-SUM($H35:AE35)</f>
        <v>0</v>
      </c>
      <c r="AF79" s="105">
        <f>+SUM($H13:AF13)+SUM($H57:AF57)-SUM($H35:AF35)</f>
        <v>0</v>
      </c>
      <c r="AG79" s="105">
        <f>+SUM($H13:AG13)+SUM($H57:AG57)-SUM($H35:AG35)</f>
        <v>0</v>
      </c>
      <c r="AH79" s="105">
        <f>+SUM($H13:AH13)+SUM($H57:AH57)-SUM($H35:AH35)</f>
        <v>0</v>
      </c>
      <c r="AI79" s="105">
        <f>+SUM($H13:AI13)+SUM($H57:AI57)-SUM($H35:AI35)</f>
        <v>0</v>
      </c>
      <c r="AJ79" s="105">
        <f>+SUM($H13:AJ13)+SUM($H57:AJ57)-SUM($H35:AJ35)</f>
        <v>0</v>
      </c>
      <c r="AK79" s="105">
        <f>+SUM($H13:AK13)+SUM($H57:AK57)-SUM($H35:AK35)</f>
        <v>0</v>
      </c>
      <c r="AL79" s="105">
        <f>+SUM($H13:AL13)+SUM($H57:AL57)-SUM($H35:AL35)</f>
        <v>0</v>
      </c>
      <c r="AM79" s="105">
        <f>+SUM($H13:AM13)+SUM($H57:AM57)-SUM($H35:AM35)</f>
        <v>0</v>
      </c>
      <c r="AN79" s="105">
        <f>+SUM($H13:AN13)+SUM($H57:AN57)-SUM($H35:AN35)</f>
        <v>0</v>
      </c>
      <c r="AO79" s="105">
        <f>+SUM($H13:AO13)+SUM($H57:AO57)-SUM($H35:AO35)</f>
        <v>0</v>
      </c>
      <c r="AP79" s="105">
        <f>+SUM($H13:AP13)+SUM($H57:AP57)-SUM($H35:AP35)</f>
        <v>0</v>
      </c>
      <c r="AQ79" s="105">
        <f>+SUM($H13:AQ13)+SUM($H57:AQ57)-SUM($H35:AQ35)</f>
        <v>0</v>
      </c>
      <c r="AR79" s="105">
        <f>+SUM($H13:AR13)+SUM($H57:AR57)-SUM($H35:AR35)</f>
        <v>0</v>
      </c>
      <c r="AS79" s="105">
        <f>+SUM($H13:AS13)+SUM($H57:AS57)-SUM($H35:AS35)</f>
        <v>0</v>
      </c>
      <c r="AT79" s="105">
        <f>+SUM($H13:AT13)+SUM($H57:AT57)-SUM($H35:AT35)</f>
        <v>0</v>
      </c>
      <c r="AU79" s="105">
        <f>+SUM($H13:AU13)+SUM($H57:AU57)-SUM($H35:AU35)</f>
        <v>0</v>
      </c>
      <c r="AV79" s="105">
        <f>+SUM($H13:AV13)+SUM($H57:AV57)-SUM($H35:AV35)</f>
        <v>0</v>
      </c>
      <c r="AW79" s="105">
        <f>+SUM($H13:AW13)+SUM($H57:AW57)-SUM($H35:AW35)</f>
        <v>0</v>
      </c>
      <c r="AX79" s="105">
        <f>+SUM($H13:AX13)+SUM($H57:AX57)-SUM($H35:AX35)</f>
        <v>0</v>
      </c>
      <c r="AY79" s="105">
        <f>+SUM($H13:AY13)+SUM($H57:AY57)-SUM($H35:AY35)</f>
        <v>0</v>
      </c>
      <c r="AZ79" s="105">
        <f>+SUM($H13:AZ13)+SUM($H57:AZ57)-SUM($H35:AZ35)</f>
        <v>0</v>
      </c>
      <c r="BA79" s="105">
        <f>+SUM($H13:BA13)+SUM($H57:BA57)-SUM($H35:BA35)</f>
        <v>0</v>
      </c>
      <c r="BB79" s="105">
        <f>+SUM($H13:BB13)+SUM($H57:BB57)-SUM($H35:BB35)</f>
        <v>0</v>
      </c>
      <c r="BC79" s="105">
        <f>+SUM($H13:BC13)+SUM($H57:BC57)-SUM($H35:BC35)</f>
        <v>0</v>
      </c>
    </row>
    <row r="80" spans="1:55" x14ac:dyDescent="0.25">
      <c r="A80" s="101" t="str">
        <f t="shared" si="24"/>
        <v/>
      </c>
      <c r="B80" s="101" t="str">
        <f t="shared" si="24"/>
        <v>Altre immobilizzazioni immateriali</v>
      </c>
      <c r="C80" s="101"/>
      <c r="D80" s="101"/>
      <c r="E80" s="102"/>
      <c r="F80" s="102"/>
      <c r="G80" s="98"/>
      <c r="H80" s="105">
        <f t="shared" si="25"/>
        <v>0</v>
      </c>
      <c r="I80" s="105">
        <f>+SUM($H14:I14)+SUM($H58:I58)-SUM($H36:I36)</f>
        <v>0</v>
      </c>
      <c r="J80" s="105">
        <f>+SUM($H14:J14)+SUM($H58:J58)-SUM($H36:J36)</f>
        <v>0</v>
      </c>
      <c r="K80" s="105">
        <f>+SUM($H14:K14)+SUM($H58:K58)-SUM($H36:K36)</f>
        <v>0</v>
      </c>
      <c r="L80" s="105">
        <f>+SUM($H14:L14)+SUM($H58:L58)-SUM($H36:L36)</f>
        <v>0</v>
      </c>
      <c r="M80" s="105">
        <f>+SUM($H14:M14)+SUM($H58:M58)-SUM($H36:M36)</f>
        <v>0</v>
      </c>
      <c r="N80" s="105">
        <f>+SUM($H14:N14)+SUM($H58:N58)-SUM($H36:N36)</f>
        <v>0</v>
      </c>
      <c r="O80" s="105">
        <f>+SUM($H14:O14)+SUM($H58:O58)-SUM($H36:O36)</f>
        <v>0</v>
      </c>
      <c r="P80" s="105">
        <f>+SUM($H14:P14)+SUM($H58:P58)-SUM($H36:P36)</f>
        <v>0</v>
      </c>
      <c r="Q80" s="105">
        <f>+SUM($H14:Q14)+SUM($H58:Q58)-SUM($H36:Q36)</f>
        <v>0</v>
      </c>
      <c r="R80" s="105">
        <f>+SUM($H14:R14)+SUM($H58:R58)-SUM($H36:R36)</f>
        <v>0</v>
      </c>
      <c r="S80" s="105">
        <f>+SUM($H14:S14)+SUM($H58:S58)-SUM($H36:S36)</f>
        <v>0</v>
      </c>
      <c r="T80" s="105">
        <f>+SUM($H14:T14)+SUM($H58:T58)-SUM($H36:T36)</f>
        <v>0</v>
      </c>
      <c r="U80" s="105">
        <f>+SUM($H14:U14)+SUM($H58:U58)-SUM($H36:U36)</f>
        <v>0</v>
      </c>
      <c r="V80" s="105">
        <f>+SUM($H14:V14)+SUM($H58:V58)-SUM($H36:V36)</f>
        <v>0</v>
      </c>
      <c r="W80" s="105">
        <f>+SUM($H14:W14)+SUM($H58:W58)-SUM($H36:W36)</f>
        <v>0</v>
      </c>
      <c r="X80" s="105">
        <f>+SUM($H14:X14)+SUM($H58:X58)-SUM($H36:X36)</f>
        <v>0</v>
      </c>
      <c r="Y80" s="105">
        <f>+SUM($H14:Y14)+SUM($H58:Y58)-SUM($H36:Y36)</f>
        <v>0</v>
      </c>
      <c r="Z80" s="105">
        <f>+SUM($H14:Z14)+SUM($H58:Z58)-SUM($H36:Z36)</f>
        <v>0</v>
      </c>
      <c r="AA80" s="105">
        <f>+SUM($H14:AA14)+SUM($H58:AA58)-SUM($H36:AA36)</f>
        <v>0</v>
      </c>
      <c r="AB80" s="105">
        <f>+SUM($H14:AB14)+SUM($H58:AB58)-SUM($H36:AB36)</f>
        <v>0</v>
      </c>
      <c r="AC80" s="105">
        <f>+SUM($H14:AC14)+SUM($H58:AC58)-SUM($H36:AC36)</f>
        <v>0</v>
      </c>
      <c r="AD80" s="105">
        <f>+SUM($H14:AD14)+SUM($H58:AD58)-SUM($H36:AD36)</f>
        <v>0</v>
      </c>
      <c r="AE80" s="105">
        <f>+SUM($H14:AE14)+SUM($H58:AE58)-SUM($H36:AE36)</f>
        <v>0</v>
      </c>
      <c r="AF80" s="105">
        <f>+SUM($H14:AF14)+SUM($H58:AF58)-SUM($H36:AF36)</f>
        <v>0</v>
      </c>
      <c r="AG80" s="105">
        <f>+SUM($H14:AG14)+SUM($H58:AG58)-SUM($H36:AG36)</f>
        <v>0</v>
      </c>
      <c r="AH80" s="105">
        <f>+SUM($H14:AH14)+SUM($H58:AH58)-SUM($H36:AH36)</f>
        <v>0</v>
      </c>
      <c r="AI80" s="105">
        <f>+SUM($H14:AI14)+SUM($H58:AI58)-SUM($H36:AI36)</f>
        <v>0</v>
      </c>
      <c r="AJ80" s="105">
        <f>+SUM($H14:AJ14)+SUM($H58:AJ58)-SUM($H36:AJ36)</f>
        <v>0</v>
      </c>
      <c r="AK80" s="105">
        <f>+SUM($H14:AK14)+SUM($H58:AK58)-SUM($H36:AK36)</f>
        <v>0</v>
      </c>
      <c r="AL80" s="105">
        <f>+SUM($H14:AL14)+SUM($H58:AL58)-SUM($H36:AL36)</f>
        <v>0</v>
      </c>
      <c r="AM80" s="105">
        <f>+SUM($H14:AM14)+SUM($H58:AM58)-SUM($H36:AM36)</f>
        <v>0</v>
      </c>
      <c r="AN80" s="105">
        <f>+SUM($H14:AN14)+SUM($H58:AN58)-SUM($H36:AN36)</f>
        <v>0</v>
      </c>
      <c r="AO80" s="105">
        <f>+SUM($H14:AO14)+SUM($H58:AO58)-SUM($H36:AO36)</f>
        <v>0</v>
      </c>
      <c r="AP80" s="105">
        <f>+SUM($H14:AP14)+SUM($H58:AP58)-SUM($H36:AP36)</f>
        <v>0</v>
      </c>
      <c r="AQ80" s="105">
        <f>+SUM($H14:AQ14)+SUM($H58:AQ58)-SUM($H36:AQ36)</f>
        <v>0</v>
      </c>
      <c r="AR80" s="105">
        <f>+SUM($H14:AR14)+SUM($H58:AR58)-SUM($H36:AR36)</f>
        <v>0</v>
      </c>
      <c r="AS80" s="105">
        <f>+SUM($H14:AS14)+SUM($H58:AS58)-SUM($H36:AS36)</f>
        <v>0</v>
      </c>
      <c r="AT80" s="105">
        <f>+SUM($H14:AT14)+SUM($H58:AT58)-SUM($H36:AT36)</f>
        <v>0</v>
      </c>
      <c r="AU80" s="105">
        <f>+SUM($H14:AU14)+SUM($H58:AU58)-SUM($H36:AU36)</f>
        <v>0</v>
      </c>
      <c r="AV80" s="105">
        <f>+SUM($H14:AV14)+SUM($H58:AV58)-SUM($H36:AV36)</f>
        <v>0</v>
      </c>
      <c r="AW80" s="105">
        <f>+SUM($H14:AW14)+SUM($H58:AW58)-SUM($H36:AW36)</f>
        <v>0</v>
      </c>
      <c r="AX80" s="105">
        <f>+SUM($H14:AX14)+SUM($H58:AX58)-SUM($H36:AX36)</f>
        <v>0</v>
      </c>
      <c r="AY80" s="105">
        <f>+SUM($H14:AY14)+SUM($H58:AY58)-SUM($H36:AY36)</f>
        <v>0</v>
      </c>
      <c r="AZ80" s="105">
        <f>+SUM($H14:AZ14)+SUM($H58:AZ58)-SUM($H36:AZ36)</f>
        <v>0</v>
      </c>
      <c r="BA80" s="105">
        <f>+SUM($H14:BA14)+SUM($H58:BA58)-SUM($H36:BA36)</f>
        <v>0</v>
      </c>
      <c r="BB80" s="105">
        <f>+SUM($H14:BB14)+SUM($H58:BB58)-SUM($H36:BB36)</f>
        <v>0</v>
      </c>
      <c r="BC80" s="105">
        <f>+SUM($H14:BC14)+SUM($H58:BC58)-SUM($H36:BC36)</f>
        <v>0</v>
      </c>
    </row>
    <row r="81" spans="1:55" x14ac:dyDescent="0.25">
      <c r="A81" s="101" t="str">
        <f t="shared" si="24"/>
        <v/>
      </c>
      <c r="B81" s="101" t="str">
        <f t="shared" si="24"/>
        <v>Altre immobilizzazioni immateriali</v>
      </c>
      <c r="C81" s="101"/>
      <c r="D81" s="101"/>
      <c r="E81" s="102"/>
      <c r="F81" s="102"/>
      <c r="G81" s="98"/>
      <c r="H81" s="105">
        <f t="shared" si="25"/>
        <v>0</v>
      </c>
      <c r="I81" s="105">
        <f>+SUM($H15:I15)+SUM($H59:I59)-SUM($H37:I37)</f>
        <v>0</v>
      </c>
      <c r="J81" s="105">
        <f>+SUM($H15:J15)+SUM($H59:J59)-SUM($H37:J37)</f>
        <v>0</v>
      </c>
      <c r="K81" s="105">
        <f>+SUM($H15:K15)+SUM($H59:K59)-SUM($H37:K37)</f>
        <v>0</v>
      </c>
      <c r="L81" s="105">
        <f>+SUM($H15:L15)+SUM($H59:L59)-SUM($H37:L37)</f>
        <v>0</v>
      </c>
      <c r="M81" s="105">
        <f>+SUM($H15:M15)+SUM($H59:M59)-SUM($H37:M37)</f>
        <v>0</v>
      </c>
      <c r="N81" s="105">
        <f>+SUM($H15:N15)+SUM($H59:N59)-SUM($H37:N37)</f>
        <v>0</v>
      </c>
      <c r="O81" s="105">
        <f>+SUM($H15:O15)+SUM($H59:O59)-SUM($H37:O37)</f>
        <v>0</v>
      </c>
      <c r="P81" s="105">
        <f>+SUM($H15:P15)+SUM($H59:P59)-SUM($H37:P37)</f>
        <v>0</v>
      </c>
      <c r="Q81" s="105">
        <f>+SUM($H15:Q15)+SUM($H59:Q59)-SUM($H37:Q37)</f>
        <v>0</v>
      </c>
      <c r="R81" s="105">
        <f>+SUM($H15:R15)+SUM($H59:R59)-SUM($H37:R37)</f>
        <v>0</v>
      </c>
      <c r="S81" s="105">
        <f>+SUM($H15:S15)+SUM($H59:S59)-SUM($H37:S37)</f>
        <v>0</v>
      </c>
      <c r="T81" s="105">
        <f>+SUM($H15:T15)+SUM($H59:T59)-SUM($H37:T37)</f>
        <v>0</v>
      </c>
      <c r="U81" s="105">
        <f>+SUM($H15:U15)+SUM($H59:U59)-SUM($H37:U37)</f>
        <v>0</v>
      </c>
      <c r="V81" s="105">
        <f>+SUM($H15:V15)+SUM($H59:V59)-SUM($H37:V37)</f>
        <v>0</v>
      </c>
      <c r="W81" s="105">
        <f>+SUM($H15:W15)+SUM($H59:W59)-SUM($H37:W37)</f>
        <v>0</v>
      </c>
      <c r="X81" s="105">
        <f>+SUM($H15:X15)+SUM($H59:X59)-SUM($H37:X37)</f>
        <v>0</v>
      </c>
      <c r="Y81" s="105">
        <f>+SUM($H15:Y15)+SUM($H59:Y59)-SUM($H37:Y37)</f>
        <v>0</v>
      </c>
      <c r="Z81" s="105">
        <f>+SUM($H15:Z15)+SUM($H59:Z59)-SUM($H37:Z37)</f>
        <v>0</v>
      </c>
      <c r="AA81" s="105">
        <f>+SUM($H15:AA15)+SUM($H59:AA59)-SUM($H37:AA37)</f>
        <v>0</v>
      </c>
      <c r="AB81" s="105">
        <f>+SUM($H15:AB15)+SUM($H59:AB59)-SUM($H37:AB37)</f>
        <v>0</v>
      </c>
      <c r="AC81" s="105">
        <f>+SUM($H15:AC15)+SUM($H59:AC59)-SUM($H37:AC37)</f>
        <v>0</v>
      </c>
      <c r="AD81" s="105">
        <f>+SUM($H15:AD15)+SUM($H59:AD59)-SUM($H37:AD37)</f>
        <v>0</v>
      </c>
      <c r="AE81" s="105">
        <f>+SUM($H15:AE15)+SUM($H59:AE59)-SUM($H37:AE37)</f>
        <v>0</v>
      </c>
      <c r="AF81" s="105">
        <f>+SUM($H15:AF15)+SUM($H59:AF59)-SUM($H37:AF37)</f>
        <v>0</v>
      </c>
      <c r="AG81" s="105">
        <f>+SUM($H15:AG15)+SUM($H59:AG59)-SUM($H37:AG37)</f>
        <v>0</v>
      </c>
      <c r="AH81" s="105">
        <f>+SUM($H15:AH15)+SUM($H59:AH59)-SUM($H37:AH37)</f>
        <v>0</v>
      </c>
      <c r="AI81" s="105">
        <f>+SUM($H15:AI15)+SUM($H59:AI59)-SUM($H37:AI37)</f>
        <v>0</v>
      </c>
      <c r="AJ81" s="105">
        <f>+SUM($H15:AJ15)+SUM($H59:AJ59)-SUM($H37:AJ37)</f>
        <v>0</v>
      </c>
      <c r="AK81" s="105">
        <f>+SUM($H15:AK15)+SUM($H59:AK59)-SUM($H37:AK37)</f>
        <v>0</v>
      </c>
      <c r="AL81" s="105">
        <f>+SUM($H15:AL15)+SUM($H59:AL59)-SUM($H37:AL37)</f>
        <v>0</v>
      </c>
      <c r="AM81" s="105">
        <f>+SUM($H15:AM15)+SUM($H59:AM59)-SUM($H37:AM37)</f>
        <v>0</v>
      </c>
      <c r="AN81" s="105">
        <f>+SUM($H15:AN15)+SUM($H59:AN59)-SUM($H37:AN37)</f>
        <v>0</v>
      </c>
      <c r="AO81" s="105">
        <f>+SUM($H15:AO15)+SUM($H59:AO59)-SUM($H37:AO37)</f>
        <v>0</v>
      </c>
      <c r="AP81" s="105">
        <f>+SUM($H15:AP15)+SUM($H59:AP59)-SUM($H37:AP37)</f>
        <v>0</v>
      </c>
      <c r="AQ81" s="105">
        <f>+SUM($H15:AQ15)+SUM($H59:AQ59)-SUM($H37:AQ37)</f>
        <v>0</v>
      </c>
      <c r="AR81" s="105">
        <f>+SUM($H15:AR15)+SUM($H59:AR59)-SUM($H37:AR37)</f>
        <v>0</v>
      </c>
      <c r="AS81" s="105">
        <f>+SUM($H15:AS15)+SUM($H59:AS59)-SUM($H37:AS37)</f>
        <v>0</v>
      </c>
      <c r="AT81" s="105">
        <f>+SUM($H15:AT15)+SUM($H59:AT59)-SUM($H37:AT37)</f>
        <v>0</v>
      </c>
      <c r="AU81" s="105">
        <f>+SUM($H15:AU15)+SUM($H59:AU59)-SUM($H37:AU37)</f>
        <v>0</v>
      </c>
      <c r="AV81" s="105">
        <f>+SUM($H15:AV15)+SUM($H59:AV59)-SUM($H37:AV37)</f>
        <v>0</v>
      </c>
      <c r="AW81" s="105">
        <f>+SUM($H15:AW15)+SUM($H59:AW59)-SUM($H37:AW37)</f>
        <v>0</v>
      </c>
      <c r="AX81" s="105">
        <f>+SUM($H15:AX15)+SUM($H59:AX59)-SUM($H37:AX37)</f>
        <v>0</v>
      </c>
      <c r="AY81" s="105">
        <f>+SUM($H15:AY15)+SUM($H59:AY59)-SUM($H37:AY37)</f>
        <v>0</v>
      </c>
      <c r="AZ81" s="105">
        <f>+SUM($H15:AZ15)+SUM($H59:AZ59)-SUM($H37:AZ37)</f>
        <v>0</v>
      </c>
      <c r="BA81" s="105">
        <f>+SUM($H15:BA15)+SUM($H59:BA59)-SUM($H37:BA37)</f>
        <v>0</v>
      </c>
      <c r="BB81" s="105">
        <f>+SUM($H15:BB15)+SUM($H59:BB59)-SUM($H37:BB37)</f>
        <v>0</v>
      </c>
      <c r="BC81" s="105">
        <f>+SUM($H15:BC15)+SUM($H59:BC59)-SUM($H37:BC37)</f>
        <v>0</v>
      </c>
    </row>
    <row r="82" spans="1:55" x14ac:dyDescent="0.25">
      <c r="A82" s="101" t="str">
        <f t="shared" si="24"/>
        <v/>
      </c>
      <c r="B82" s="101" t="str">
        <f t="shared" si="24"/>
        <v>Altre immobilizzazioni immateriali</v>
      </c>
      <c r="C82" s="101"/>
      <c r="D82" s="101"/>
      <c r="E82" s="102"/>
      <c r="F82" s="102"/>
      <c r="G82" s="98"/>
      <c r="H82" s="105">
        <f t="shared" si="25"/>
        <v>0</v>
      </c>
      <c r="I82" s="105">
        <f>+SUM($H16:I16)+SUM($H60:I60)-SUM($H38:I38)</f>
        <v>0</v>
      </c>
      <c r="J82" s="105">
        <f>+SUM($H16:J16)+SUM($H60:J60)-SUM($H38:J38)</f>
        <v>0</v>
      </c>
      <c r="K82" s="105">
        <f>+SUM($H16:K16)+SUM($H60:K60)-SUM($H38:K38)</f>
        <v>0</v>
      </c>
      <c r="L82" s="105">
        <f>+SUM($H16:L16)+SUM($H60:L60)-SUM($H38:L38)</f>
        <v>0</v>
      </c>
      <c r="M82" s="105">
        <f>+SUM($H16:M16)+SUM($H60:M60)-SUM($H38:M38)</f>
        <v>0</v>
      </c>
      <c r="N82" s="105">
        <f>+SUM($H16:N16)+SUM($H60:N60)-SUM($H38:N38)</f>
        <v>0</v>
      </c>
      <c r="O82" s="105">
        <f>+SUM($H16:O16)+SUM($H60:O60)-SUM($H38:O38)</f>
        <v>0</v>
      </c>
      <c r="P82" s="105">
        <f>+SUM($H16:P16)+SUM($H60:P60)-SUM($H38:P38)</f>
        <v>0</v>
      </c>
      <c r="Q82" s="105">
        <f>+SUM($H16:Q16)+SUM($H60:Q60)-SUM($H38:Q38)</f>
        <v>0</v>
      </c>
      <c r="R82" s="105">
        <f>+SUM($H16:R16)+SUM($H60:R60)-SUM($H38:R38)</f>
        <v>0</v>
      </c>
      <c r="S82" s="105">
        <f>+SUM($H16:S16)+SUM($H60:S60)-SUM($H38:S38)</f>
        <v>0</v>
      </c>
      <c r="T82" s="105">
        <f>+SUM($H16:T16)+SUM($H60:T60)-SUM($H38:T38)</f>
        <v>0</v>
      </c>
      <c r="U82" s="105">
        <f>+SUM($H16:U16)+SUM($H60:U60)-SUM($H38:U38)</f>
        <v>0</v>
      </c>
      <c r="V82" s="105">
        <f>+SUM($H16:V16)+SUM($H60:V60)-SUM($H38:V38)</f>
        <v>0</v>
      </c>
      <c r="W82" s="105">
        <f>+SUM($H16:W16)+SUM($H60:W60)-SUM($H38:W38)</f>
        <v>0</v>
      </c>
      <c r="X82" s="105">
        <f>+SUM($H16:X16)+SUM($H60:X60)-SUM($H38:X38)</f>
        <v>0</v>
      </c>
      <c r="Y82" s="105">
        <f>+SUM($H16:Y16)+SUM($H60:Y60)-SUM($H38:Y38)</f>
        <v>0</v>
      </c>
      <c r="Z82" s="105">
        <f>+SUM($H16:Z16)+SUM($H60:Z60)-SUM($H38:Z38)</f>
        <v>0</v>
      </c>
      <c r="AA82" s="105">
        <f>+SUM($H16:AA16)+SUM($H60:AA60)-SUM($H38:AA38)</f>
        <v>0</v>
      </c>
      <c r="AB82" s="105">
        <f>+SUM($H16:AB16)+SUM($H60:AB60)-SUM($H38:AB38)</f>
        <v>0</v>
      </c>
      <c r="AC82" s="105">
        <f>+SUM($H16:AC16)+SUM($H60:AC60)-SUM($H38:AC38)</f>
        <v>0</v>
      </c>
      <c r="AD82" s="105">
        <f>+SUM($H16:AD16)+SUM($H60:AD60)-SUM($H38:AD38)</f>
        <v>0</v>
      </c>
      <c r="AE82" s="105">
        <f>+SUM($H16:AE16)+SUM($H60:AE60)-SUM($H38:AE38)</f>
        <v>0</v>
      </c>
      <c r="AF82" s="105">
        <f>+SUM($H16:AF16)+SUM($H60:AF60)-SUM($H38:AF38)</f>
        <v>0</v>
      </c>
      <c r="AG82" s="105">
        <f>+SUM($H16:AG16)+SUM($H60:AG60)-SUM($H38:AG38)</f>
        <v>0</v>
      </c>
      <c r="AH82" s="105">
        <f>+SUM($H16:AH16)+SUM($H60:AH60)-SUM($H38:AH38)</f>
        <v>0</v>
      </c>
      <c r="AI82" s="105">
        <f>+SUM($H16:AI16)+SUM($H60:AI60)-SUM($H38:AI38)</f>
        <v>0</v>
      </c>
      <c r="AJ82" s="105">
        <f>+SUM($H16:AJ16)+SUM($H60:AJ60)-SUM($H38:AJ38)</f>
        <v>0</v>
      </c>
      <c r="AK82" s="105">
        <f>+SUM($H16:AK16)+SUM($H60:AK60)-SUM($H38:AK38)</f>
        <v>0</v>
      </c>
      <c r="AL82" s="105">
        <f>+SUM($H16:AL16)+SUM($H60:AL60)-SUM($H38:AL38)</f>
        <v>0</v>
      </c>
      <c r="AM82" s="105">
        <f>+SUM($H16:AM16)+SUM($H60:AM60)-SUM($H38:AM38)</f>
        <v>0</v>
      </c>
      <c r="AN82" s="105">
        <f>+SUM($H16:AN16)+SUM($H60:AN60)-SUM($H38:AN38)</f>
        <v>0</v>
      </c>
      <c r="AO82" s="105">
        <f>+SUM($H16:AO16)+SUM($H60:AO60)-SUM($H38:AO38)</f>
        <v>0</v>
      </c>
      <c r="AP82" s="105">
        <f>+SUM($H16:AP16)+SUM($H60:AP60)-SUM($H38:AP38)</f>
        <v>0</v>
      </c>
      <c r="AQ82" s="105">
        <f>+SUM($H16:AQ16)+SUM($H60:AQ60)-SUM($H38:AQ38)</f>
        <v>0</v>
      </c>
      <c r="AR82" s="105">
        <f>+SUM($H16:AR16)+SUM($H60:AR60)-SUM($H38:AR38)</f>
        <v>0</v>
      </c>
      <c r="AS82" s="105">
        <f>+SUM($H16:AS16)+SUM($H60:AS60)-SUM($H38:AS38)</f>
        <v>0</v>
      </c>
      <c r="AT82" s="105">
        <f>+SUM($H16:AT16)+SUM($H60:AT60)-SUM($H38:AT38)</f>
        <v>0</v>
      </c>
      <c r="AU82" s="105">
        <f>+SUM($H16:AU16)+SUM($H60:AU60)-SUM($H38:AU38)</f>
        <v>0</v>
      </c>
      <c r="AV82" s="105">
        <f>+SUM($H16:AV16)+SUM($H60:AV60)-SUM($H38:AV38)</f>
        <v>0</v>
      </c>
      <c r="AW82" s="105">
        <f>+SUM($H16:AW16)+SUM($H60:AW60)-SUM($H38:AW38)</f>
        <v>0</v>
      </c>
      <c r="AX82" s="105">
        <f>+SUM($H16:AX16)+SUM($H60:AX60)-SUM($H38:AX38)</f>
        <v>0</v>
      </c>
      <c r="AY82" s="105">
        <f>+SUM($H16:AY16)+SUM($H60:AY60)-SUM($H38:AY38)</f>
        <v>0</v>
      </c>
      <c r="AZ82" s="105">
        <f>+SUM($H16:AZ16)+SUM($H60:AZ60)-SUM($H38:AZ38)</f>
        <v>0</v>
      </c>
      <c r="BA82" s="105">
        <f>+SUM($H16:BA16)+SUM($H60:BA60)-SUM($H38:BA38)</f>
        <v>0</v>
      </c>
      <c r="BB82" s="105">
        <f>+SUM($H16:BB16)+SUM($H60:BB60)-SUM($H38:BB38)</f>
        <v>0</v>
      </c>
      <c r="BC82" s="105">
        <f>+SUM($H16:BC16)+SUM($H60:BC60)-SUM($H38:BC38)</f>
        <v>0</v>
      </c>
    </row>
    <row r="83" spans="1:55" x14ac:dyDescent="0.25">
      <c r="A83" s="101" t="str">
        <f t="shared" si="24"/>
        <v/>
      </c>
      <c r="B83" s="101" t="str">
        <f t="shared" si="24"/>
        <v>Altre immobilizzazioni immateriali</v>
      </c>
      <c r="C83" s="101"/>
      <c r="D83" s="101"/>
      <c r="E83" s="102"/>
      <c r="F83" s="102"/>
      <c r="G83" s="98"/>
      <c r="H83" s="105">
        <f t="shared" si="25"/>
        <v>0</v>
      </c>
      <c r="I83" s="105">
        <f>+SUM($H17:I17)+SUM($H61:I61)-SUM($H39:I39)</f>
        <v>0</v>
      </c>
      <c r="J83" s="105">
        <f>+SUM($H17:J17)+SUM($H61:J61)-SUM($H39:J39)</f>
        <v>0</v>
      </c>
      <c r="K83" s="105">
        <f>+SUM($H17:K17)+SUM($H61:K61)-SUM($H39:K39)</f>
        <v>0</v>
      </c>
      <c r="L83" s="105">
        <f>+SUM($H17:L17)+SUM($H61:L61)-SUM($H39:L39)</f>
        <v>0</v>
      </c>
      <c r="M83" s="105">
        <f>+SUM($H17:M17)+SUM($H61:M61)-SUM($H39:M39)</f>
        <v>0</v>
      </c>
      <c r="N83" s="105">
        <f>+SUM($H17:N17)+SUM($H61:N61)-SUM($H39:N39)</f>
        <v>0</v>
      </c>
      <c r="O83" s="105">
        <f>+SUM($H17:O17)+SUM($H61:O61)-SUM($H39:O39)</f>
        <v>0</v>
      </c>
      <c r="P83" s="105">
        <f>+SUM($H17:P17)+SUM($H61:P61)-SUM($H39:P39)</f>
        <v>0</v>
      </c>
      <c r="Q83" s="105">
        <f>+SUM($H17:Q17)+SUM($H61:Q61)-SUM($H39:Q39)</f>
        <v>0</v>
      </c>
      <c r="R83" s="105">
        <f>+SUM($H17:R17)+SUM($H61:R61)-SUM($H39:R39)</f>
        <v>0</v>
      </c>
      <c r="S83" s="105">
        <f>+SUM($H17:S17)+SUM($H61:S61)-SUM($H39:S39)</f>
        <v>0</v>
      </c>
      <c r="T83" s="105">
        <f>+SUM($H17:T17)+SUM($H61:T61)-SUM($H39:T39)</f>
        <v>0</v>
      </c>
      <c r="U83" s="105">
        <f>+SUM($H17:U17)+SUM($H61:U61)-SUM($H39:U39)</f>
        <v>0</v>
      </c>
      <c r="V83" s="105">
        <f>+SUM($H17:V17)+SUM($H61:V61)-SUM($H39:V39)</f>
        <v>0</v>
      </c>
      <c r="W83" s="105">
        <f>+SUM($H17:W17)+SUM($H61:W61)-SUM($H39:W39)</f>
        <v>0</v>
      </c>
      <c r="X83" s="105">
        <f>+SUM($H17:X17)+SUM($H61:X61)-SUM($H39:X39)</f>
        <v>0</v>
      </c>
      <c r="Y83" s="105">
        <f>+SUM($H17:Y17)+SUM($H61:Y61)-SUM($H39:Y39)</f>
        <v>0</v>
      </c>
      <c r="Z83" s="105">
        <f>+SUM($H17:Z17)+SUM($H61:Z61)-SUM($H39:Z39)</f>
        <v>0</v>
      </c>
      <c r="AA83" s="105">
        <f>+SUM($H17:AA17)+SUM($H61:AA61)-SUM($H39:AA39)</f>
        <v>0</v>
      </c>
      <c r="AB83" s="105">
        <f>+SUM($H17:AB17)+SUM($H61:AB61)-SUM($H39:AB39)</f>
        <v>0</v>
      </c>
      <c r="AC83" s="105">
        <f>+SUM($H17:AC17)+SUM($H61:AC61)-SUM($H39:AC39)</f>
        <v>0</v>
      </c>
      <c r="AD83" s="105">
        <f>+SUM($H17:AD17)+SUM($H61:AD61)-SUM($H39:AD39)</f>
        <v>0</v>
      </c>
      <c r="AE83" s="105">
        <f>+SUM($H17:AE17)+SUM($H61:AE61)-SUM($H39:AE39)</f>
        <v>0</v>
      </c>
      <c r="AF83" s="105">
        <f>+SUM($H17:AF17)+SUM($H61:AF61)-SUM($H39:AF39)</f>
        <v>0</v>
      </c>
      <c r="AG83" s="105">
        <f>+SUM($H17:AG17)+SUM($H61:AG61)-SUM($H39:AG39)</f>
        <v>0</v>
      </c>
      <c r="AH83" s="105">
        <f>+SUM($H17:AH17)+SUM($H61:AH61)-SUM($H39:AH39)</f>
        <v>0</v>
      </c>
      <c r="AI83" s="105">
        <f>+SUM($H17:AI17)+SUM($H61:AI61)-SUM($H39:AI39)</f>
        <v>0</v>
      </c>
      <c r="AJ83" s="105">
        <f>+SUM($H17:AJ17)+SUM($H61:AJ61)-SUM($H39:AJ39)</f>
        <v>0</v>
      </c>
      <c r="AK83" s="105">
        <f>+SUM($H17:AK17)+SUM($H61:AK61)-SUM($H39:AK39)</f>
        <v>0</v>
      </c>
      <c r="AL83" s="105">
        <f>+SUM($H17:AL17)+SUM($H61:AL61)-SUM($H39:AL39)</f>
        <v>0</v>
      </c>
      <c r="AM83" s="105">
        <f>+SUM($H17:AM17)+SUM($H61:AM61)-SUM($H39:AM39)</f>
        <v>0</v>
      </c>
      <c r="AN83" s="105">
        <f>+SUM($H17:AN17)+SUM($H61:AN61)-SUM($H39:AN39)</f>
        <v>0</v>
      </c>
      <c r="AO83" s="105">
        <f>+SUM($H17:AO17)+SUM($H61:AO61)-SUM($H39:AO39)</f>
        <v>0</v>
      </c>
      <c r="AP83" s="105">
        <f>+SUM($H17:AP17)+SUM($H61:AP61)-SUM($H39:AP39)</f>
        <v>0</v>
      </c>
      <c r="AQ83" s="105">
        <f>+SUM($H17:AQ17)+SUM($H61:AQ61)-SUM($H39:AQ39)</f>
        <v>0</v>
      </c>
      <c r="AR83" s="105">
        <f>+SUM($H17:AR17)+SUM($H61:AR61)-SUM($H39:AR39)</f>
        <v>0</v>
      </c>
      <c r="AS83" s="105">
        <f>+SUM($H17:AS17)+SUM($H61:AS61)-SUM($H39:AS39)</f>
        <v>0</v>
      </c>
      <c r="AT83" s="105">
        <f>+SUM($H17:AT17)+SUM($H61:AT61)-SUM($H39:AT39)</f>
        <v>0</v>
      </c>
      <c r="AU83" s="105">
        <f>+SUM($H17:AU17)+SUM($H61:AU61)-SUM($H39:AU39)</f>
        <v>0</v>
      </c>
      <c r="AV83" s="105">
        <f>+SUM($H17:AV17)+SUM($H61:AV61)-SUM($H39:AV39)</f>
        <v>0</v>
      </c>
      <c r="AW83" s="105">
        <f>+SUM($H17:AW17)+SUM($H61:AW61)-SUM($H39:AW39)</f>
        <v>0</v>
      </c>
      <c r="AX83" s="105">
        <f>+SUM($H17:AX17)+SUM($H61:AX61)-SUM($H39:AX39)</f>
        <v>0</v>
      </c>
      <c r="AY83" s="105">
        <f>+SUM($H17:AY17)+SUM($H61:AY61)-SUM($H39:AY39)</f>
        <v>0</v>
      </c>
      <c r="AZ83" s="105">
        <f>+SUM($H17:AZ17)+SUM($H61:AZ61)-SUM($H39:AZ39)</f>
        <v>0</v>
      </c>
      <c r="BA83" s="105">
        <f>+SUM($H17:BA17)+SUM($H61:BA61)-SUM($H39:BA39)</f>
        <v>0</v>
      </c>
      <c r="BB83" s="105">
        <f>+SUM($H17:BB17)+SUM($H61:BB61)-SUM($H39:BB39)</f>
        <v>0</v>
      </c>
      <c r="BC83" s="105">
        <f>+SUM($H17:BC17)+SUM($H61:BC61)-SUM($H39:BC39)</f>
        <v>0</v>
      </c>
    </row>
    <row r="84" spans="1:55" x14ac:dyDescent="0.25">
      <c r="A84" s="101" t="str">
        <f t="shared" si="24"/>
        <v/>
      </c>
      <c r="B84" s="101" t="str">
        <f t="shared" si="24"/>
        <v>Altre immobilizzazioni immateriali</v>
      </c>
      <c r="C84" s="101"/>
      <c r="D84" s="101"/>
      <c r="E84" s="102"/>
      <c r="F84" s="102"/>
      <c r="G84" s="98"/>
      <c r="H84" s="105">
        <f t="shared" si="25"/>
        <v>0</v>
      </c>
      <c r="I84" s="105">
        <f>+SUM($H18:I18)+SUM($H62:I62)-SUM($H40:I40)</f>
        <v>0</v>
      </c>
      <c r="J84" s="105">
        <f>+SUM($H18:J18)+SUM($H62:J62)-SUM($H40:J40)</f>
        <v>0</v>
      </c>
      <c r="K84" s="105">
        <f>+SUM($H18:K18)+SUM($H62:K62)-SUM($H40:K40)</f>
        <v>0</v>
      </c>
      <c r="L84" s="105">
        <f>+SUM($H18:L18)+SUM($H62:L62)-SUM($H40:L40)</f>
        <v>0</v>
      </c>
      <c r="M84" s="105">
        <f>+SUM($H18:M18)+SUM($H62:M62)-SUM($H40:M40)</f>
        <v>0</v>
      </c>
      <c r="N84" s="105">
        <f>+SUM($H18:N18)+SUM($H62:N62)-SUM($H40:N40)</f>
        <v>0</v>
      </c>
      <c r="O84" s="105">
        <f>+SUM($H18:O18)+SUM($H62:O62)-SUM($H40:O40)</f>
        <v>0</v>
      </c>
      <c r="P84" s="105">
        <f>+SUM($H18:P18)+SUM($H62:P62)-SUM($H40:P40)</f>
        <v>0</v>
      </c>
      <c r="Q84" s="105">
        <f>+SUM($H18:Q18)+SUM($H62:Q62)-SUM($H40:Q40)</f>
        <v>0</v>
      </c>
      <c r="R84" s="105">
        <f>+SUM($H18:R18)+SUM($H62:R62)-SUM($H40:R40)</f>
        <v>0</v>
      </c>
      <c r="S84" s="105">
        <f>+SUM($H18:S18)+SUM($H62:S62)-SUM($H40:S40)</f>
        <v>0</v>
      </c>
      <c r="T84" s="105">
        <f>+SUM($H18:T18)+SUM($H62:T62)-SUM($H40:T40)</f>
        <v>0</v>
      </c>
      <c r="U84" s="105">
        <f>+SUM($H18:U18)+SUM($H62:U62)-SUM($H40:U40)</f>
        <v>0</v>
      </c>
      <c r="V84" s="105">
        <f>+SUM($H18:V18)+SUM($H62:V62)-SUM($H40:V40)</f>
        <v>0</v>
      </c>
      <c r="W84" s="105">
        <f>+SUM($H18:W18)+SUM($H62:W62)-SUM($H40:W40)</f>
        <v>0</v>
      </c>
      <c r="X84" s="105">
        <f>+SUM($H18:X18)+SUM($H62:X62)-SUM($H40:X40)</f>
        <v>0</v>
      </c>
      <c r="Y84" s="105">
        <f>+SUM($H18:Y18)+SUM($H62:Y62)-SUM($H40:Y40)</f>
        <v>0</v>
      </c>
      <c r="Z84" s="105">
        <f>+SUM($H18:Z18)+SUM($H62:Z62)-SUM($H40:Z40)</f>
        <v>0</v>
      </c>
      <c r="AA84" s="105">
        <f>+SUM($H18:AA18)+SUM($H62:AA62)-SUM($H40:AA40)</f>
        <v>0</v>
      </c>
      <c r="AB84" s="105">
        <f>+SUM($H18:AB18)+SUM($H62:AB62)-SUM($H40:AB40)</f>
        <v>0</v>
      </c>
      <c r="AC84" s="105">
        <f>+SUM($H18:AC18)+SUM($H62:AC62)-SUM($H40:AC40)</f>
        <v>0</v>
      </c>
      <c r="AD84" s="105">
        <f>+SUM($H18:AD18)+SUM($H62:AD62)-SUM($H40:AD40)</f>
        <v>0</v>
      </c>
      <c r="AE84" s="105">
        <f>+SUM($H18:AE18)+SUM($H62:AE62)-SUM($H40:AE40)</f>
        <v>0</v>
      </c>
      <c r="AF84" s="105">
        <f>+SUM($H18:AF18)+SUM($H62:AF62)-SUM($H40:AF40)</f>
        <v>0</v>
      </c>
      <c r="AG84" s="105">
        <f>+SUM($H18:AG18)+SUM($H62:AG62)-SUM($H40:AG40)</f>
        <v>0</v>
      </c>
      <c r="AH84" s="105">
        <f>+SUM($H18:AH18)+SUM($H62:AH62)-SUM($H40:AH40)</f>
        <v>0</v>
      </c>
      <c r="AI84" s="105">
        <f>+SUM($H18:AI18)+SUM($H62:AI62)-SUM($H40:AI40)</f>
        <v>0</v>
      </c>
      <c r="AJ84" s="105">
        <f>+SUM($H18:AJ18)+SUM($H62:AJ62)-SUM($H40:AJ40)</f>
        <v>0</v>
      </c>
      <c r="AK84" s="105">
        <f>+SUM($H18:AK18)+SUM($H62:AK62)-SUM($H40:AK40)</f>
        <v>0</v>
      </c>
      <c r="AL84" s="105">
        <f>+SUM($H18:AL18)+SUM($H62:AL62)-SUM($H40:AL40)</f>
        <v>0</v>
      </c>
      <c r="AM84" s="105">
        <f>+SUM($H18:AM18)+SUM($H62:AM62)-SUM($H40:AM40)</f>
        <v>0</v>
      </c>
      <c r="AN84" s="105">
        <f>+SUM($H18:AN18)+SUM($H62:AN62)-SUM($H40:AN40)</f>
        <v>0</v>
      </c>
      <c r="AO84" s="105">
        <f>+SUM($H18:AO18)+SUM($H62:AO62)-SUM($H40:AO40)</f>
        <v>0</v>
      </c>
      <c r="AP84" s="105">
        <f>+SUM($H18:AP18)+SUM($H62:AP62)-SUM($H40:AP40)</f>
        <v>0</v>
      </c>
      <c r="AQ84" s="105">
        <f>+SUM($H18:AQ18)+SUM($H62:AQ62)-SUM($H40:AQ40)</f>
        <v>0</v>
      </c>
      <c r="AR84" s="105">
        <f>+SUM($H18:AR18)+SUM($H62:AR62)-SUM($H40:AR40)</f>
        <v>0</v>
      </c>
      <c r="AS84" s="105">
        <f>+SUM($H18:AS18)+SUM($H62:AS62)-SUM($H40:AS40)</f>
        <v>0</v>
      </c>
      <c r="AT84" s="105">
        <f>+SUM($H18:AT18)+SUM($H62:AT62)-SUM($H40:AT40)</f>
        <v>0</v>
      </c>
      <c r="AU84" s="105">
        <f>+SUM($H18:AU18)+SUM($H62:AU62)-SUM($H40:AU40)</f>
        <v>0</v>
      </c>
      <c r="AV84" s="105">
        <f>+SUM($H18:AV18)+SUM($H62:AV62)-SUM($H40:AV40)</f>
        <v>0</v>
      </c>
      <c r="AW84" s="105">
        <f>+SUM($H18:AW18)+SUM($H62:AW62)-SUM($H40:AW40)</f>
        <v>0</v>
      </c>
      <c r="AX84" s="105">
        <f>+SUM($H18:AX18)+SUM($H62:AX62)-SUM($H40:AX40)</f>
        <v>0</v>
      </c>
      <c r="AY84" s="105">
        <f>+SUM($H18:AY18)+SUM($H62:AY62)-SUM($H40:AY40)</f>
        <v>0</v>
      </c>
      <c r="AZ84" s="105">
        <f>+SUM($H18:AZ18)+SUM($H62:AZ62)-SUM($H40:AZ40)</f>
        <v>0</v>
      </c>
      <c r="BA84" s="105">
        <f>+SUM($H18:BA18)+SUM($H62:BA62)-SUM($H40:BA40)</f>
        <v>0</v>
      </c>
      <c r="BB84" s="105">
        <f>+SUM($H18:BB18)+SUM($H62:BB62)-SUM($H40:BB40)</f>
        <v>0</v>
      </c>
      <c r="BC84" s="105">
        <f>+SUM($H18:BC18)+SUM($H62:BC62)-SUM($H40:BC40)</f>
        <v>0</v>
      </c>
    </row>
    <row r="85" spans="1:55" x14ac:dyDescent="0.25">
      <c r="A85" s="101" t="str">
        <f t="shared" si="24"/>
        <v/>
      </c>
      <c r="B85" s="101" t="str">
        <f t="shared" si="24"/>
        <v>Altre immobilizzazioni immateriali</v>
      </c>
      <c r="C85" s="101"/>
      <c r="D85" s="101"/>
      <c r="E85" s="102"/>
      <c r="F85" s="102"/>
      <c r="G85" s="98"/>
      <c r="H85" s="105">
        <f t="shared" si="25"/>
        <v>0</v>
      </c>
      <c r="I85" s="105">
        <f>+SUM($H19:I19)+SUM($H63:I63)-SUM($H41:I41)</f>
        <v>0</v>
      </c>
      <c r="J85" s="105">
        <f>+SUM($H19:J19)+SUM($H63:J63)-SUM($H41:J41)</f>
        <v>0</v>
      </c>
      <c r="K85" s="105">
        <f>+SUM($H19:K19)+SUM($H63:K63)-SUM($H41:K41)</f>
        <v>0</v>
      </c>
      <c r="L85" s="105">
        <f>+SUM($H19:L19)+SUM($H63:L63)-SUM($H41:L41)</f>
        <v>0</v>
      </c>
      <c r="M85" s="105">
        <f>+SUM($H19:M19)+SUM($H63:M63)-SUM($H41:M41)</f>
        <v>0</v>
      </c>
      <c r="N85" s="105">
        <f>+SUM($H19:N19)+SUM($H63:N63)-SUM($H41:N41)</f>
        <v>0</v>
      </c>
      <c r="O85" s="105">
        <f>+SUM($H19:O19)+SUM($H63:O63)-SUM($H41:O41)</f>
        <v>0</v>
      </c>
      <c r="P85" s="105">
        <f>+SUM($H19:P19)+SUM($H63:P63)-SUM($H41:P41)</f>
        <v>0</v>
      </c>
      <c r="Q85" s="105">
        <f>+SUM($H19:Q19)+SUM($H63:Q63)-SUM($H41:Q41)</f>
        <v>0</v>
      </c>
      <c r="R85" s="105">
        <f>+SUM($H19:R19)+SUM($H63:R63)-SUM($H41:R41)</f>
        <v>0</v>
      </c>
      <c r="S85" s="105">
        <f>+SUM($H19:S19)+SUM($H63:S63)-SUM($H41:S41)</f>
        <v>0</v>
      </c>
      <c r="T85" s="105">
        <f>+SUM($H19:T19)+SUM($H63:T63)-SUM($H41:T41)</f>
        <v>0</v>
      </c>
      <c r="U85" s="105">
        <f>+SUM($H19:U19)+SUM($H63:U63)-SUM($H41:U41)</f>
        <v>0</v>
      </c>
      <c r="V85" s="105">
        <f>+SUM($H19:V19)+SUM($H63:V63)-SUM($H41:V41)</f>
        <v>0</v>
      </c>
      <c r="W85" s="105">
        <f>+SUM($H19:W19)+SUM($H63:W63)-SUM($H41:W41)</f>
        <v>0</v>
      </c>
      <c r="X85" s="105">
        <f>+SUM($H19:X19)+SUM($H63:X63)-SUM($H41:X41)</f>
        <v>0</v>
      </c>
      <c r="Y85" s="105">
        <f>+SUM($H19:Y19)+SUM($H63:Y63)-SUM($H41:Y41)</f>
        <v>0</v>
      </c>
      <c r="Z85" s="105">
        <f>+SUM($H19:Z19)+SUM($H63:Z63)-SUM($H41:Z41)</f>
        <v>0</v>
      </c>
      <c r="AA85" s="105">
        <f>+SUM($H19:AA19)+SUM($H63:AA63)-SUM($H41:AA41)</f>
        <v>0</v>
      </c>
      <c r="AB85" s="105">
        <f>+SUM($H19:AB19)+SUM($H63:AB63)-SUM($H41:AB41)</f>
        <v>0</v>
      </c>
      <c r="AC85" s="105">
        <f>+SUM($H19:AC19)+SUM($H63:AC63)-SUM($H41:AC41)</f>
        <v>0</v>
      </c>
      <c r="AD85" s="105">
        <f>+SUM($H19:AD19)+SUM($H63:AD63)-SUM($H41:AD41)</f>
        <v>0</v>
      </c>
      <c r="AE85" s="105">
        <f>+SUM($H19:AE19)+SUM($H63:AE63)-SUM($H41:AE41)</f>
        <v>0</v>
      </c>
      <c r="AF85" s="105">
        <f>+SUM($H19:AF19)+SUM($H63:AF63)-SUM($H41:AF41)</f>
        <v>0</v>
      </c>
      <c r="AG85" s="105">
        <f>+SUM($H19:AG19)+SUM($H63:AG63)-SUM($H41:AG41)</f>
        <v>0</v>
      </c>
      <c r="AH85" s="105">
        <f>+SUM($H19:AH19)+SUM($H63:AH63)-SUM($H41:AH41)</f>
        <v>0</v>
      </c>
      <c r="AI85" s="105">
        <f>+SUM($H19:AI19)+SUM($H63:AI63)-SUM($H41:AI41)</f>
        <v>0</v>
      </c>
      <c r="AJ85" s="105">
        <f>+SUM($H19:AJ19)+SUM($H63:AJ63)-SUM($H41:AJ41)</f>
        <v>0</v>
      </c>
      <c r="AK85" s="105">
        <f>+SUM($H19:AK19)+SUM($H63:AK63)-SUM($H41:AK41)</f>
        <v>0</v>
      </c>
      <c r="AL85" s="105">
        <f>+SUM($H19:AL19)+SUM($H63:AL63)-SUM($H41:AL41)</f>
        <v>0</v>
      </c>
      <c r="AM85" s="105">
        <f>+SUM($H19:AM19)+SUM($H63:AM63)-SUM($H41:AM41)</f>
        <v>0</v>
      </c>
      <c r="AN85" s="105">
        <f>+SUM($H19:AN19)+SUM($H63:AN63)-SUM($H41:AN41)</f>
        <v>0</v>
      </c>
      <c r="AO85" s="105">
        <f>+SUM($H19:AO19)+SUM($H63:AO63)-SUM($H41:AO41)</f>
        <v>0</v>
      </c>
      <c r="AP85" s="105">
        <f>+SUM($H19:AP19)+SUM($H63:AP63)-SUM($H41:AP41)</f>
        <v>0</v>
      </c>
      <c r="AQ85" s="105">
        <f>+SUM($H19:AQ19)+SUM($H63:AQ63)-SUM($H41:AQ41)</f>
        <v>0</v>
      </c>
      <c r="AR85" s="105">
        <f>+SUM($H19:AR19)+SUM($H63:AR63)-SUM($H41:AR41)</f>
        <v>0</v>
      </c>
      <c r="AS85" s="105">
        <f>+SUM($H19:AS19)+SUM($H63:AS63)-SUM($H41:AS41)</f>
        <v>0</v>
      </c>
      <c r="AT85" s="105">
        <f>+SUM($H19:AT19)+SUM($H63:AT63)-SUM($H41:AT41)</f>
        <v>0</v>
      </c>
      <c r="AU85" s="105">
        <f>+SUM($H19:AU19)+SUM($H63:AU63)-SUM($H41:AU41)</f>
        <v>0</v>
      </c>
      <c r="AV85" s="105">
        <f>+SUM($H19:AV19)+SUM($H63:AV63)-SUM($H41:AV41)</f>
        <v>0</v>
      </c>
      <c r="AW85" s="105">
        <f>+SUM($H19:AW19)+SUM($H63:AW63)-SUM($H41:AW41)</f>
        <v>0</v>
      </c>
      <c r="AX85" s="105">
        <f>+SUM($H19:AX19)+SUM($H63:AX63)-SUM($H41:AX41)</f>
        <v>0</v>
      </c>
      <c r="AY85" s="105">
        <f>+SUM($H19:AY19)+SUM($H63:AY63)-SUM($H41:AY41)</f>
        <v>0</v>
      </c>
      <c r="AZ85" s="105">
        <f>+SUM($H19:AZ19)+SUM($H63:AZ63)-SUM($H41:AZ41)</f>
        <v>0</v>
      </c>
      <c r="BA85" s="105">
        <f>+SUM($H19:BA19)+SUM($H63:BA63)-SUM($H41:BA41)</f>
        <v>0</v>
      </c>
      <c r="BB85" s="105">
        <f>+SUM($H19:BB19)+SUM($H63:BB63)-SUM($H41:BB41)</f>
        <v>0</v>
      </c>
      <c r="BC85" s="105">
        <f>+SUM($H19:BC19)+SUM($H63:BC63)-SUM($H41:BC41)</f>
        <v>0</v>
      </c>
    </row>
    <row r="86" spans="1:55" x14ac:dyDescent="0.25">
      <c r="A86" s="101" t="str">
        <f t="shared" si="24"/>
        <v/>
      </c>
      <c r="B86" s="101" t="str">
        <f t="shared" si="24"/>
        <v>Altre immobilizzazioni immateriali</v>
      </c>
      <c r="C86" s="101"/>
      <c r="D86" s="101"/>
      <c r="E86" s="102"/>
      <c r="F86" s="102"/>
      <c r="G86" s="98"/>
      <c r="H86" s="105">
        <f t="shared" si="25"/>
        <v>0</v>
      </c>
      <c r="I86" s="105">
        <f>+SUM($H20:I20)+SUM($H64:I64)-SUM($H42:I42)</f>
        <v>0</v>
      </c>
      <c r="J86" s="105">
        <f>+SUM($H20:J20)+SUM($H64:J64)-SUM($H42:J42)</f>
        <v>0</v>
      </c>
      <c r="K86" s="105">
        <f>+SUM($H20:K20)+SUM($H64:K64)-SUM($H42:K42)</f>
        <v>0</v>
      </c>
      <c r="L86" s="105">
        <f>+SUM($H20:L20)+SUM($H64:L64)-SUM($H42:L42)</f>
        <v>0</v>
      </c>
      <c r="M86" s="105">
        <f>+SUM($H20:M20)+SUM($H64:M64)-SUM($H42:M42)</f>
        <v>0</v>
      </c>
      <c r="N86" s="105">
        <f>+SUM($H20:N20)+SUM($H64:N64)-SUM($H42:N42)</f>
        <v>0</v>
      </c>
      <c r="O86" s="105">
        <f>+SUM($H20:O20)+SUM($H64:O64)-SUM($H42:O42)</f>
        <v>0</v>
      </c>
      <c r="P86" s="105">
        <f>+SUM($H20:P20)+SUM($H64:P64)-SUM($H42:P42)</f>
        <v>0</v>
      </c>
      <c r="Q86" s="105">
        <f>+SUM($H20:Q20)+SUM($H64:Q64)-SUM($H42:Q42)</f>
        <v>0</v>
      </c>
      <c r="R86" s="105">
        <f>+SUM($H20:R20)+SUM($H64:R64)-SUM($H42:R42)</f>
        <v>0</v>
      </c>
      <c r="S86" s="105">
        <f>+SUM($H20:S20)+SUM($H64:S64)-SUM($H42:S42)</f>
        <v>0</v>
      </c>
      <c r="T86" s="105">
        <f>+SUM($H20:T20)+SUM($H64:T64)-SUM($H42:T42)</f>
        <v>0</v>
      </c>
      <c r="U86" s="105">
        <f>+SUM($H20:U20)+SUM($H64:U64)-SUM($H42:U42)</f>
        <v>0</v>
      </c>
      <c r="V86" s="105">
        <f>+SUM($H20:V20)+SUM($H64:V64)-SUM($H42:V42)</f>
        <v>0</v>
      </c>
      <c r="W86" s="105">
        <f>+SUM($H20:W20)+SUM($H64:W64)-SUM($H42:W42)</f>
        <v>0</v>
      </c>
      <c r="X86" s="105">
        <f>+SUM($H20:X20)+SUM($H64:X64)-SUM($H42:X42)</f>
        <v>0</v>
      </c>
      <c r="Y86" s="105">
        <f>+SUM($H20:Y20)+SUM($H64:Y64)-SUM($H42:Y42)</f>
        <v>0</v>
      </c>
      <c r="Z86" s="105">
        <f>+SUM($H20:Z20)+SUM($H64:Z64)-SUM($H42:Z42)</f>
        <v>0</v>
      </c>
      <c r="AA86" s="105">
        <f>+SUM($H20:AA20)+SUM($H64:AA64)-SUM($H42:AA42)</f>
        <v>0</v>
      </c>
      <c r="AB86" s="105">
        <f>+SUM($H20:AB20)+SUM($H64:AB64)-SUM($H42:AB42)</f>
        <v>0</v>
      </c>
      <c r="AC86" s="105">
        <f>+SUM($H20:AC20)+SUM($H64:AC64)-SUM($H42:AC42)</f>
        <v>0</v>
      </c>
      <c r="AD86" s="105">
        <f>+SUM($H20:AD20)+SUM($H64:AD64)-SUM($H42:AD42)</f>
        <v>0</v>
      </c>
      <c r="AE86" s="105">
        <f>+SUM($H20:AE20)+SUM($H64:AE64)-SUM($H42:AE42)</f>
        <v>0</v>
      </c>
      <c r="AF86" s="105">
        <f>+SUM($H20:AF20)+SUM($H64:AF64)-SUM($H42:AF42)</f>
        <v>0</v>
      </c>
      <c r="AG86" s="105">
        <f>+SUM($H20:AG20)+SUM($H64:AG64)-SUM($H42:AG42)</f>
        <v>0</v>
      </c>
      <c r="AH86" s="105">
        <f>+SUM($H20:AH20)+SUM($H64:AH64)-SUM($H42:AH42)</f>
        <v>0</v>
      </c>
      <c r="AI86" s="105">
        <f>+SUM($H20:AI20)+SUM($H64:AI64)-SUM($H42:AI42)</f>
        <v>0</v>
      </c>
      <c r="AJ86" s="105">
        <f>+SUM($H20:AJ20)+SUM($H64:AJ64)-SUM($H42:AJ42)</f>
        <v>0</v>
      </c>
      <c r="AK86" s="105">
        <f>+SUM($H20:AK20)+SUM($H64:AK64)-SUM($H42:AK42)</f>
        <v>0</v>
      </c>
      <c r="AL86" s="105">
        <f>+SUM($H20:AL20)+SUM($H64:AL64)-SUM($H42:AL42)</f>
        <v>0</v>
      </c>
      <c r="AM86" s="105">
        <f>+SUM($H20:AM20)+SUM($H64:AM64)-SUM($H42:AM42)</f>
        <v>0</v>
      </c>
      <c r="AN86" s="105">
        <f>+SUM($H20:AN20)+SUM($H64:AN64)-SUM($H42:AN42)</f>
        <v>0</v>
      </c>
      <c r="AO86" s="105">
        <f>+SUM($H20:AO20)+SUM($H64:AO64)-SUM($H42:AO42)</f>
        <v>0</v>
      </c>
      <c r="AP86" s="105">
        <f>+SUM($H20:AP20)+SUM($H64:AP64)-SUM($H42:AP42)</f>
        <v>0</v>
      </c>
      <c r="AQ86" s="105">
        <f>+SUM($H20:AQ20)+SUM($H64:AQ64)-SUM($H42:AQ42)</f>
        <v>0</v>
      </c>
      <c r="AR86" s="105">
        <f>+SUM($H20:AR20)+SUM($H64:AR64)-SUM($H42:AR42)</f>
        <v>0</v>
      </c>
      <c r="AS86" s="105">
        <f>+SUM($H20:AS20)+SUM($H64:AS64)-SUM($H42:AS42)</f>
        <v>0</v>
      </c>
      <c r="AT86" s="105">
        <f>+SUM($H20:AT20)+SUM($H64:AT64)-SUM($H42:AT42)</f>
        <v>0</v>
      </c>
      <c r="AU86" s="105">
        <f>+SUM($H20:AU20)+SUM($H64:AU64)-SUM($H42:AU42)</f>
        <v>0</v>
      </c>
      <c r="AV86" s="105">
        <f>+SUM($H20:AV20)+SUM($H64:AV64)-SUM($H42:AV42)</f>
        <v>0</v>
      </c>
      <c r="AW86" s="105">
        <f>+SUM($H20:AW20)+SUM($H64:AW64)-SUM($H42:AW42)</f>
        <v>0</v>
      </c>
      <c r="AX86" s="105">
        <f>+SUM($H20:AX20)+SUM($H64:AX64)-SUM($H42:AX42)</f>
        <v>0</v>
      </c>
      <c r="AY86" s="105">
        <f>+SUM($H20:AY20)+SUM($H64:AY64)-SUM($H42:AY42)</f>
        <v>0</v>
      </c>
      <c r="AZ86" s="105">
        <f>+SUM($H20:AZ20)+SUM($H64:AZ64)-SUM($H42:AZ42)</f>
        <v>0</v>
      </c>
      <c r="BA86" s="105">
        <f>+SUM($H20:BA20)+SUM($H64:BA64)-SUM($H42:BA42)</f>
        <v>0</v>
      </c>
      <c r="BB86" s="105">
        <f>+SUM($H20:BB20)+SUM($H64:BB64)-SUM($H42:BB42)</f>
        <v>0</v>
      </c>
      <c r="BC86" s="105">
        <f>+SUM($H20:BC20)+SUM($H64:BC64)-SUM($H42:BC42)</f>
        <v>0</v>
      </c>
    </row>
    <row r="87" spans="1:55" x14ac:dyDescent="0.25">
      <c r="A87" s="101" t="str">
        <f t="shared" si="24"/>
        <v/>
      </c>
      <c r="B87" s="101" t="str">
        <f t="shared" si="24"/>
        <v>Altre immobilizzazioni immateriali</v>
      </c>
      <c r="C87" s="101"/>
      <c r="D87" s="101"/>
      <c r="E87" s="102"/>
      <c r="F87" s="102"/>
      <c r="G87" s="98"/>
      <c r="H87" s="105">
        <f t="shared" si="25"/>
        <v>0</v>
      </c>
      <c r="I87" s="105">
        <f>+SUM($H21:I21)+SUM($H65:I65)-SUM($H43:I43)</f>
        <v>0</v>
      </c>
      <c r="J87" s="105">
        <f>+SUM($H21:J21)+SUM($H65:J65)-SUM($H43:J43)</f>
        <v>0</v>
      </c>
      <c r="K87" s="105">
        <f>+SUM($H21:K21)+SUM($H65:K65)-SUM($H43:K43)</f>
        <v>0</v>
      </c>
      <c r="L87" s="105">
        <f>+SUM($H21:L21)+SUM($H65:L65)-SUM($H43:L43)</f>
        <v>0</v>
      </c>
      <c r="M87" s="105">
        <f>+SUM($H21:M21)+SUM($H65:M65)-SUM($H43:M43)</f>
        <v>0</v>
      </c>
      <c r="N87" s="105">
        <f>+SUM($H21:N21)+SUM($H65:N65)-SUM($H43:N43)</f>
        <v>0</v>
      </c>
      <c r="O87" s="105">
        <f>+SUM($H21:O21)+SUM($H65:O65)-SUM($H43:O43)</f>
        <v>0</v>
      </c>
      <c r="P87" s="105">
        <f>+SUM($H21:P21)+SUM($H65:P65)-SUM($H43:P43)</f>
        <v>0</v>
      </c>
      <c r="Q87" s="105">
        <f>+SUM($H21:Q21)+SUM($H65:Q65)-SUM($H43:Q43)</f>
        <v>0</v>
      </c>
      <c r="R87" s="105">
        <f>+SUM($H21:R21)+SUM($H65:R65)-SUM($H43:R43)</f>
        <v>0</v>
      </c>
      <c r="S87" s="105">
        <f>+SUM($H21:S21)+SUM($H65:S65)-SUM($H43:S43)</f>
        <v>0</v>
      </c>
      <c r="T87" s="105">
        <f>+SUM($H21:T21)+SUM($H65:T65)-SUM($H43:T43)</f>
        <v>0</v>
      </c>
      <c r="U87" s="105">
        <f>+SUM($H21:U21)+SUM($H65:U65)-SUM($H43:U43)</f>
        <v>0</v>
      </c>
      <c r="V87" s="105">
        <f>+SUM($H21:V21)+SUM($H65:V65)-SUM($H43:V43)</f>
        <v>0</v>
      </c>
      <c r="W87" s="105">
        <f>+SUM($H21:W21)+SUM($H65:W65)-SUM($H43:W43)</f>
        <v>0</v>
      </c>
      <c r="X87" s="105">
        <f>+SUM($H21:X21)+SUM($H65:X65)-SUM($H43:X43)</f>
        <v>0</v>
      </c>
      <c r="Y87" s="105">
        <f>+SUM($H21:Y21)+SUM($H65:Y65)-SUM($H43:Y43)</f>
        <v>0</v>
      </c>
      <c r="Z87" s="105">
        <f>+SUM($H21:Z21)+SUM($H65:Z65)-SUM($H43:Z43)</f>
        <v>0</v>
      </c>
      <c r="AA87" s="105">
        <f>+SUM($H21:AA21)+SUM($H65:AA65)-SUM($H43:AA43)</f>
        <v>0</v>
      </c>
      <c r="AB87" s="105">
        <f>+SUM($H21:AB21)+SUM($H65:AB65)-SUM($H43:AB43)</f>
        <v>0</v>
      </c>
      <c r="AC87" s="105">
        <f>+SUM($H21:AC21)+SUM($H65:AC65)-SUM($H43:AC43)</f>
        <v>0</v>
      </c>
      <c r="AD87" s="105">
        <f>+SUM($H21:AD21)+SUM($H65:AD65)-SUM($H43:AD43)</f>
        <v>0</v>
      </c>
      <c r="AE87" s="105">
        <f>+SUM($H21:AE21)+SUM($H65:AE65)-SUM($H43:AE43)</f>
        <v>0</v>
      </c>
      <c r="AF87" s="105">
        <f>+SUM($H21:AF21)+SUM($H65:AF65)-SUM($H43:AF43)</f>
        <v>0</v>
      </c>
      <c r="AG87" s="105">
        <f>+SUM($H21:AG21)+SUM($H65:AG65)-SUM($H43:AG43)</f>
        <v>0</v>
      </c>
      <c r="AH87" s="105">
        <f>+SUM($H21:AH21)+SUM($H65:AH65)-SUM($H43:AH43)</f>
        <v>0</v>
      </c>
      <c r="AI87" s="105">
        <f>+SUM($H21:AI21)+SUM($H65:AI65)-SUM($H43:AI43)</f>
        <v>0</v>
      </c>
      <c r="AJ87" s="105">
        <f>+SUM($H21:AJ21)+SUM($H65:AJ65)-SUM($H43:AJ43)</f>
        <v>0</v>
      </c>
      <c r="AK87" s="105">
        <f>+SUM($H21:AK21)+SUM($H65:AK65)-SUM($H43:AK43)</f>
        <v>0</v>
      </c>
      <c r="AL87" s="105">
        <f>+SUM($H21:AL21)+SUM($H65:AL65)-SUM($H43:AL43)</f>
        <v>0</v>
      </c>
      <c r="AM87" s="105">
        <f>+SUM($H21:AM21)+SUM($H65:AM65)-SUM($H43:AM43)</f>
        <v>0</v>
      </c>
      <c r="AN87" s="105">
        <f>+SUM($H21:AN21)+SUM($H65:AN65)-SUM($H43:AN43)</f>
        <v>0</v>
      </c>
      <c r="AO87" s="105">
        <f>+SUM($H21:AO21)+SUM($H65:AO65)-SUM($H43:AO43)</f>
        <v>0</v>
      </c>
      <c r="AP87" s="105">
        <f>+SUM($H21:AP21)+SUM($H65:AP65)-SUM($H43:AP43)</f>
        <v>0</v>
      </c>
      <c r="AQ87" s="105">
        <f>+SUM($H21:AQ21)+SUM($H65:AQ65)-SUM($H43:AQ43)</f>
        <v>0</v>
      </c>
      <c r="AR87" s="105">
        <f>+SUM($H21:AR21)+SUM($H65:AR65)-SUM($H43:AR43)</f>
        <v>0</v>
      </c>
      <c r="AS87" s="105">
        <f>+SUM($H21:AS21)+SUM($H65:AS65)-SUM($H43:AS43)</f>
        <v>0</v>
      </c>
      <c r="AT87" s="105">
        <f>+SUM($H21:AT21)+SUM($H65:AT65)-SUM($H43:AT43)</f>
        <v>0</v>
      </c>
      <c r="AU87" s="105">
        <f>+SUM($H21:AU21)+SUM($H65:AU65)-SUM($H43:AU43)</f>
        <v>0</v>
      </c>
      <c r="AV87" s="105">
        <f>+SUM($H21:AV21)+SUM($H65:AV65)-SUM($H43:AV43)</f>
        <v>0</v>
      </c>
      <c r="AW87" s="105">
        <f>+SUM($H21:AW21)+SUM($H65:AW65)-SUM($H43:AW43)</f>
        <v>0</v>
      </c>
      <c r="AX87" s="105">
        <f>+SUM($H21:AX21)+SUM($H65:AX65)-SUM($H43:AX43)</f>
        <v>0</v>
      </c>
      <c r="AY87" s="105">
        <f>+SUM($H21:AY21)+SUM($H65:AY65)-SUM($H43:AY43)</f>
        <v>0</v>
      </c>
      <c r="AZ87" s="105">
        <f>+SUM($H21:AZ21)+SUM($H65:AZ65)-SUM($H43:AZ43)</f>
        <v>0</v>
      </c>
      <c r="BA87" s="105">
        <f>+SUM($H21:BA21)+SUM($H65:BA65)-SUM($H43:BA43)</f>
        <v>0</v>
      </c>
      <c r="BB87" s="105">
        <f>+SUM($H21:BB21)+SUM($H65:BB65)-SUM($H43:BB43)</f>
        <v>0</v>
      </c>
      <c r="BC87" s="105">
        <f>+SUM($H21:BC21)+SUM($H65:BC65)-SUM($H43:BC43)</f>
        <v>0</v>
      </c>
    </row>
    <row r="88" spans="1:55" ht="15.75" x14ac:dyDescent="0.3">
      <c r="A88" s="95" t="s">
        <v>128</v>
      </c>
      <c r="B88" s="95"/>
      <c r="C88" s="95"/>
      <c r="D88" s="95"/>
      <c r="E88" s="96"/>
      <c r="F88" s="96"/>
      <c r="G88" s="96"/>
      <c r="H88" s="106">
        <f>SUM(H69:H87)</f>
        <v>0</v>
      </c>
      <c r="I88" s="106">
        <f t="shared" ref="I88:AQ88" si="26">SUM(I69:I87)</f>
        <v>0</v>
      </c>
      <c r="J88" s="106">
        <f t="shared" si="26"/>
        <v>0</v>
      </c>
      <c r="K88" s="106">
        <f t="shared" si="26"/>
        <v>0</v>
      </c>
      <c r="L88" s="106">
        <f t="shared" si="26"/>
        <v>0</v>
      </c>
      <c r="M88" s="106">
        <f t="shared" si="26"/>
        <v>0</v>
      </c>
      <c r="N88" s="106">
        <f t="shared" si="26"/>
        <v>0</v>
      </c>
      <c r="O88" s="106">
        <f t="shared" si="26"/>
        <v>0</v>
      </c>
      <c r="P88" s="106">
        <f t="shared" si="26"/>
        <v>0</v>
      </c>
      <c r="Q88" s="106">
        <f t="shared" si="26"/>
        <v>0</v>
      </c>
      <c r="R88" s="106">
        <f t="shared" si="26"/>
        <v>0</v>
      </c>
      <c r="S88" s="106">
        <f t="shared" si="26"/>
        <v>0</v>
      </c>
      <c r="T88" s="106">
        <f t="shared" si="26"/>
        <v>0</v>
      </c>
      <c r="U88" s="106">
        <f t="shared" si="26"/>
        <v>0</v>
      </c>
      <c r="V88" s="106">
        <f t="shared" si="26"/>
        <v>0</v>
      </c>
      <c r="W88" s="106">
        <f t="shared" si="26"/>
        <v>0</v>
      </c>
      <c r="X88" s="106">
        <f t="shared" si="26"/>
        <v>0</v>
      </c>
      <c r="Y88" s="106">
        <f t="shared" si="26"/>
        <v>0</v>
      </c>
      <c r="Z88" s="106">
        <f t="shared" si="26"/>
        <v>0</v>
      </c>
      <c r="AA88" s="106">
        <f t="shared" si="26"/>
        <v>0</v>
      </c>
      <c r="AB88" s="106">
        <f t="shared" si="26"/>
        <v>0</v>
      </c>
      <c r="AC88" s="106">
        <f t="shared" si="26"/>
        <v>0</v>
      </c>
      <c r="AD88" s="106">
        <f t="shared" si="26"/>
        <v>0</v>
      </c>
      <c r="AE88" s="106">
        <f t="shared" si="26"/>
        <v>0</v>
      </c>
      <c r="AF88" s="106">
        <f t="shared" si="26"/>
        <v>0</v>
      </c>
      <c r="AG88" s="106">
        <f t="shared" si="26"/>
        <v>0</v>
      </c>
      <c r="AH88" s="106">
        <f t="shared" si="26"/>
        <v>0</v>
      </c>
      <c r="AI88" s="106">
        <f t="shared" si="26"/>
        <v>0</v>
      </c>
      <c r="AJ88" s="106">
        <f t="shared" si="26"/>
        <v>0</v>
      </c>
      <c r="AK88" s="106">
        <f t="shared" si="26"/>
        <v>0</v>
      </c>
      <c r="AL88" s="106">
        <f t="shared" si="26"/>
        <v>0</v>
      </c>
      <c r="AM88" s="106">
        <f t="shared" si="26"/>
        <v>0</v>
      </c>
      <c r="AN88" s="106">
        <f t="shared" si="26"/>
        <v>0</v>
      </c>
      <c r="AO88" s="106">
        <f t="shared" si="26"/>
        <v>0</v>
      </c>
      <c r="AP88" s="106">
        <f t="shared" si="26"/>
        <v>0</v>
      </c>
      <c r="AQ88" s="106">
        <f t="shared" si="26"/>
        <v>0</v>
      </c>
      <c r="AR88" s="106">
        <f t="shared" ref="AR88:AZ88" si="27">SUM(AR69:AR87)</f>
        <v>0</v>
      </c>
      <c r="AS88" s="106">
        <f t="shared" si="27"/>
        <v>0</v>
      </c>
      <c r="AT88" s="106">
        <f t="shared" si="27"/>
        <v>0</v>
      </c>
      <c r="AU88" s="106">
        <f t="shared" si="27"/>
        <v>0</v>
      </c>
      <c r="AV88" s="106">
        <f t="shared" si="27"/>
        <v>0</v>
      </c>
      <c r="AW88" s="106">
        <f t="shared" si="27"/>
        <v>0</v>
      </c>
      <c r="AX88" s="106">
        <f t="shared" si="27"/>
        <v>0</v>
      </c>
      <c r="AY88" s="106">
        <f t="shared" si="27"/>
        <v>0</v>
      </c>
      <c r="AZ88" s="106">
        <f t="shared" si="27"/>
        <v>0</v>
      </c>
      <c r="BA88" s="106">
        <f>SUM(BA69:BA87)</f>
        <v>0</v>
      </c>
      <c r="BB88" s="106">
        <f>SUM(BB69:BB87)</f>
        <v>0</v>
      </c>
      <c r="BC88" s="106">
        <f>SUM(BC69:BC87)</f>
        <v>0</v>
      </c>
    </row>
    <row r="89" spans="1:55" x14ac:dyDescent="0.25">
      <c r="A89" s="103" t="s">
        <v>151</v>
      </c>
      <c r="B89" s="98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  <c r="AA89" s="98"/>
      <c r="AB89" s="98"/>
      <c r="AC89" s="98"/>
      <c r="AD89" s="98"/>
      <c r="AE89" s="98"/>
      <c r="AF89" s="98"/>
      <c r="AG89" s="98"/>
      <c r="AH89" s="98"/>
      <c r="AI89" s="98"/>
      <c r="AJ89" s="98"/>
      <c r="AK89" s="98"/>
      <c r="AL89" s="98"/>
      <c r="AM89" s="98"/>
      <c r="AN89" s="98"/>
      <c r="AO89" s="98"/>
      <c r="AP89" s="98"/>
      <c r="AQ89" s="98"/>
      <c r="AR89" s="98"/>
      <c r="AS89" s="98"/>
      <c r="AT89" s="98"/>
      <c r="AU89" s="98"/>
      <c r="AV89" s="98"/>
      <c r="AW89" s="98"/>
      <c r="AX89" s="98"/>
      <c r="AY89" s="98"/>
      <c r="AZ89" s="98"/>
      <c r="BA89" s="98"/>
      <c r="BB89" s="98"/>
      <c r="BC89" s="98"/>
    </row>
    <row r="90" spans="1:55" x14ac:dyDescent="0.25">
      <c r="A90" s="108"/>
      <c r="B90" s="108"/>
      <c r="C90" s="108"/>
      <c r="D90" s="108"/>
      <c r="E90" s="108"/>
      <c r="F90" s="108"/>
      <c r="G90" s="108"/>
      <c r="H90" s="22">
        <f>+SPm!B2</f>
        <v>42736</v>
      </c>
      <c r="I90" s="22">
        <f>+SPm!C2</f>
        <v>42767</v>
      </c>
      <c r="J90" s="22">
        <f>+SPm!D2</f>
        <v>42797</v>
      </c>
      <c r="K90" s="22">
        <f>+SPm!E2</f>
        <v>42828</v>
      </c>
      <c r="L90" s="22">
        <f>+SPm!F2</f>
        <v>42858</v>
      </c>
      <c r="M90" s="22">
        <f>+SPm!G2</f>
        <v>42889</v>
      </c>
      <c r="N90" s="22">
        <f>+SPm!H2</f>
        <v>42919</v>
      </c>
      <c r="O90" s="22">
        <f>+SPm!I2</f>
        <v>42950</v>
      </c>
      <c r="P90" s="22">
        <f>+SPm!J2</f>
        <v>42980</v>
      </c>
      <c r="Q90" s="22">
        <f>+SPm!K2</f>
        <v>43011</v>
      </c>
      <c r="R90" s="22">
        <f>+SPm!L2</f>
        <v>43041</v>
      </c>
      <c r="S90" s="22">
        <f>+SPm!M2</f>
        <v>43072</v>
      </c>
      <c r="T90" s="22">
        <f>+SPm!N2</f>
        <v>43102</v>
      </c>
      <c r="U90" s="22">
        <f>+SPm!O2</f>
        <v>43133</v>
      </c>
      <c r="V90" s="22">
        <f>+SPm!P2</f>
        <v>43163</v>
      </c>
      <c r="W90" s="22">
        <f>+SPm!Q2</f>
        <v>43194</v>
      </c>
      <c r="X90" s="22">
        <f>+SPm!R2</f>
        <v>43224</v>
      </c>
      <c r="Y90" s="22">
        <f>+SPm!S2</f>
        <v>43255</v>
      </c>
      <c r="Z90" s="22">
        <f>+SPm!T2</f>
        <v>43285</v>
      </c>
      <c r="AA90" s="22">
        <f>+SPm!U2</f>
        <v>43316</v>
      </c>
      <c r="AB90" s="22">
        <f>+SPm!V2</f>
        <v>43346</v>
      </c>
      <c r="AC90" s="22">
        <f>+SPm!W2</f>
        <v>43377</v>
      </c>
      <c r="AD90" s="22">
        <f>+SPm!X2</f>
        <v>43407</v>
      </c>
      <c r="AE90" s="22">
        <f>+SPm!Y2</f>
        <v>43438</v>
      </c>
      <c r="AF90" s="22">
        <f>+SPm!Z2</f>
        <v>43468</v>
      </c>
      <c r="AG90" s="22">
        <f>+SPm!AA2</f>
        <v>43499</v>
      </c>
      <c r="AH90" s="22">
        <f>+SPm!AB2</f>
        <v>43529</v>
      </c>
      <c r="AI90" s="22">
        <f>+SPm!AC2</f>
        <v>43560</v>
      </c>
      <c r="AJ90" s="22">
        <f>+SPm!AD2</f>
        <v>43590</v>
      </c>
      <c r="AK90" s="22">
        <f>+SPm!AE2</f>
        <v>43621</v>
      </c>
      <c r="AL90" s="22">
        <f>+SPm!AF2</f>
        <v>43651</v>
      </c>
      <c r="AM90" s="22">
        <f>+SPm!AG2</f>
        <v>43682</v>
      </c>
      <c r="AN90" s="22">
        <f>+SPm!AH2</f>
        <v>43712</v>
      </c>
      <c r="AO90" s="22">
        <f>+SPm!AI2</f>
        <v>43743</v>
      </c>
      <c r="AP90" s="22">
        <f>+SPm!AJ2</f>
        <v>43773</v>
      </c>
      <c r="AQ90" s="22">
        <f>+SPm!AK2</f>
        <v>43804</v>
      </c>
      <c r="AR90" s="22">
        <f>+SPm!AL2</f>
        <v>43834</v>
      </c>
      <c r="AS90" s="22">
        <f>+SPm!AM2</f>
        <v>43865</v>
      </c>
      <c r="AT90" s="22">
        <f>+SPm!AN2</f>
        <v>43895</v>
      </c>
      <c r="AU90" s="22">
        <f>+SPm!AO2</f>
        <v>43926</v>
      </c>
      <c r="AV90" s="22">
        <f>+SPm!AP2</f>
        <v>43956</v>
      </c>
      <c r="AW90" s="22">
        <f>+SPm!AQ2</f>
        <v>43987</v>
      </c>
      <c r="AX90" s="22">
        <f>+SPm!AR2</f>
        <v>44017</v>
      </c>
      <c r="AY90" s="22">
        <f>+SPm!AS2</f>
        <v>44048</v>
      </c>
      <c r="AZ90" s="22">
        <f>+SPm!AT2</f>
        <v>44078</v>
      </c>
      <c r="BA90" s="22">
        <f>+SPm!AU2</f>
        <v>44109</v>
      </c>
      <c r="BB90" s="22">
        <f>+SPm!AV2</f>
        <v>44139</v>
      </c>
      <c r="BC90" s="22">
        <f>+SPm!AW2</f>
        <v>44170</v>
      </c>
    </row>
    <row r="91" spans="1:55" x14ac:dyDescent="0.25">
      <c r="A91" s="98" t="s">
        <v>287</v>
      </c>
      <c r="B91" s="98"/>
      <c r="C91" s="98"/>
      <c r="D91" s="98"/>
      <c r="E91" s="98"/>
      <c r="F91" s="98"/>
      <c r="G91" s="98"/>
      <c r="H91" s="105">
        <f>+H44</f>
        <v>146400</v>
      </c>
      <c r="I91" s="105">
        <f>+I44</f>
        <v>0</v>
      </c>
      <c r="J91" s="105">
        <f t="shared" ref="J91:P91" si="28">+J44</f>
        <v>0</v>
      </c>
      <c r="K91" s="105">
        <f t="shared" si="28"/>
        <v>0</v>
      </c>
      <c r="L91" s="105">
        <f t="shared" si="28"/>
        <v>0</v>
      </c>
      <c r="M91" s="105">
        <f t="shared" si="28"/>
        <v>0</v>
      </c>
      <c r="N91" s="105">
        <f t="shared" si="28"/>
        <v>0</v>
      </c>
      <c r="O91" s="105">
        <f t="shared" si="28"/>
        <v>0</v>
      </c>
      <c r="P91" s="105">
        <f t="shared" si="28"/>
        <v>0</v>
      </c>
      <c r="Q91" s="105">
        <f>+Q44</f>
        <v>0</v>
      </c>
      <c r="R91" s="105">
        <f>+R44</f>
        <v>0</v>
      </c>
      <c r="S91" s="105">
        <f t="shared" ref="S91:AQ91" si="29">+S44</f>
        <v>0</v>
      </c>
      <c r="T91" s="105">
        <f t="shared" si="29"/>
        <v>0</v>
      </c>
      <c r="U91" s="105">
        <f t="shared" si="29"/>
        <v>0</v>
      </c>
      <c r="V91" s="105">
        <f t="shared" si="29"/>
        <v>0</v>
      </c>
      <c r="W91" s="105">
        <f t="shared" si="29"/>
        <v>0</v>
      </c>
      <c r="X91" s="105">
        <f t="shared" si="29"/>
        <v>0</v>
      </c>
      <c r="Y91" s="105">
        <f t="shared" si="29"/>
        <v>0</v>
      </c>
      <c r="Z91" s="105">
        <f t="shared" si="29"/>
        <v>0</v>
      </c>
      <c r="AA91" s="105">
        <f t="shared" si="29"/>
        <v>0</v>
      </c>
      <c r="AB91" s="105">
        <f t="shared" si="29"/>
        <v>0</v>
      </c>
      <c r="AC91" s="105">
        <f t="shared" si="29"/>
        <v>0</v>
      </c>
      <c r="AD91" s="105">
        <f t="shared" si="29"/>
        <v>0</v>
      </c>
      <c r="AE91" s="105">
        <f t="shared" si="29"/>
        <v>0</v>
      </c>
      <c r="AF91" s="105">
        <f t="shared" si="29"/>
        <v>0</v>
      </c>
      <c r="AG91" s="105">
        <f t="shared" si="29"/>
        <v>0</v>
      </c>
      <c r="AH91" s="105">
        <f t="shared" si="29"/>
        <v>0</v>
      </c>
      <c r="AI91" s="105">
        <f t="shared" si="29"/>
        <v>0</v>
      </c>
      <c r="AJ91" s="105">
        <f t="shared" si="29"/>
        <v>0</v>
      </c>
      <c r="AK91" s="105">
        <f t="shared" si="29"/>
        <v>0</v>
      </c>
      <c r="AL91" s="105">
        <f t="shared" si="29"/>
        <v>0</v>
      </c>
      <c r="AM91" s="105">
        <f t="shared" si="29"/>
        <v>0</v>
      </c>
      <c r="AN91" s="105">
        <f t="shared" si="29"/>
        <v>0</v>
      </c>
      <c r="AO91" s="105">
        <f t="shared" si="29"/>
        <v>0</v>
      </c>
      <c r="AP91" s="105">
        <f t="shared" si="29"/>
        <v>0</v>
      </c>
      <c r="AQ91" s="105">
        <f t="shared" si="29"/>
        <v>0</v>
      </c>
      <c r="AR91" s="105">
        <f t="shared" ref="AR91:AZ91" si="30">+AR44</f>
        <v>0</v>
      </c>
      <c r="AS91" s="105">
        <f t="shared" si="30"/>
        <v>0</v>
      </c>
      <c r="AT91" s="105">
        <f t="shared" si="30"/>
        <v>0</v>
      </c>
      <c r="AU91" s="105">
        <f t="shared" si="30"/>
        <v>0</v>
      </c>
      <c r="AV91" s="105">
        <f t="shared" si="30"/>
        <v>0</v>
      </c>
      <c r="AW91" s="105">
        <f t="shared" si="30"/>
        <v>0</v>
      </c>
      <c r="AX91" s="105">
        <f t="shared" si="30"/>
        <v>0</v>
      </c>
      <c r="AY91" s="105">
        <f t="shared" si="30"/>
        <v>0</v>
      </c>
      <c r="AZ91" s="105">
        <f t="shared" si="30"/>
        <v>0</v>
      </c>
      <c r="BA91" s="105">
        <f>+BA44</f>
        <v>0</v>
      </c>
      <c r="BB91" s="105">
        <f>+BB44</f>
        <v>0</v>
      </c>
      <c r="BC91" s="105">
        <f>+BC44</f>
        <v>0</v>
      </c>
    </row>
    <row r="122" spans="1:1" x14ac:dyDescent="0.25">
      <c r="A122" s="91" t="s">
        <v>270</v>
      </c>
    </row>
    <row r="123" spans="1:1" x14ac:dyDescent="0.25">
      <c r="A123" s="91" t="s">
        <v>271</v>
      </c>
    </row>
    <row r="124" spans="1:1" x14ac:dyDescent="0.25">
      <c r="A124" s="91" t="s">
        <v>272</v>
      </c>
    </row>
    <row r="125" spans="1:1" x14ac:dyDescent="0.25">
      <c r="A125" s="91" t="s">
        <v>273</v>
      </c>
    </row>
    <row r="126" spans="1:1" x14ac:dyDescent="0.25">
      <c r="A126" s="91" t="s">
        <v>274</v>
      </c>
    </row>
    <row r="127" spans="1:1" x14ac:dyDescent="0.25">
      <c r="A127" s="91" t="s">
        <v>275</v>
      </c>
    </row>
  </sheetData>
  <phoneticPr fontId="25" type="noConversion"/>
  <dataValidations count="2">
    <dataValidation type="list" allowBlank="1" showInputMessage="1" showErrorMessage="1" sqref="C3:D21">
      <formula1>$A$125:$A$126</formula1>
    </dataValidation>
    <dataValidation type="list" allowBlank="1" showInputMessage="1" showErrorMessage="1" sqref="B3:B21">
      <formula1>$A$122:$A$127</formula1>
    </dataValidation>
  </dataValidations>
  <hyperlinks>
    <hyperlink ref="A1" location="VIEW!A1" display="VIEW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3" tint="0.59999389629810485"/>
  </sheetPr>
  <dimension ref="A1:BP267"/>
  <sheetViews>
    <sheetView showGridLines="0" workbookViewId="0"/>
  </sheetViews>
  <sheetFormatPr defaultRowHeight="15" x14ac:dyDescent="0.25"/>
  <cols>
    <col min="2" max="2" width="31.85546875" bestFit="1" customWidth="1"/>
  </cols>
  <sheetData>
    <row r="1" spans="1:68" x14ac:dyDescent="0.25">
      <c r="A1" s="33" t="s">
        <v>115</v>
      </c>
      <c r="B1" s="69" t="s">
        <v>183</v>
      </c>
    </row>
    <row r="2" spans="1:68" x14ac:dyDescent="0.25">
      <c r="A2" s="136"/>
      <c r="B2" s="138" t="s">
        <v>296</v>
      </c>
      <c r="C2" s="138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36"/>
      <c r="AR2" s="136"/>
      <c r="AS2" s="136"/>
      <c r="AT2" s="136"/>
      <c r="AU2" s="136"/>
      <c r="AV2" s="136"/>
      <c r="AW2" s="136"/>
      <c r="AX2" s="136"/>
      <c r="AY2" s="136"/>
      <c r="AZ2" s="124"/>
      <c r="BA2" s="124"/>
      <c r="BB2" s="139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</row>
    <row r="3" spans="1:68" x14ac:dyDescent="0.25">
      <c r="A3" s="136"/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6"/>
      <c r="AD3" s="136"/>
      <c r="AE3" s="136"/>
      <c r="AF3" s="136"/>
      <c r="AG3" s="136"/>
      <c r="AH3" s="136"/>
      <c r="AI3" s="136"/>
      <c r="AJ3" s="136"/>
      <c r="AK3" s="136"/>
      <c r="AL3" s="136"/>
      <c r="AM3" s="136"/>
      <c r="AN3" s="136"/>
      <c r="AO3" s="136"/>
      <c r="AP3" s="136"/>
      <c r="AQ3" s="136"/>
      <c r="AR3" s="136"/>
      <c r="AS3" s="136"/>
      <c r="AT3" s="136"/>
      <c r="AU3" s="136"/>
      <c r="AV3" s="136"/>
      <c r="AW3" s="136"/>
      <c r="AX3" s="136"/>
      <c r="AY3" s="136"/>
      <c r="AZ3" s="136"/>
      <c r="BA3" s="136"/>
      <c r="BB3" s="137"/>
      <c r="BC3" s="136"/>
      <c r="BD3" s="136"/>
      <c r="BE3" s="136"/>
      <c r="BF3" s="136"/>
      <c r="BG3" s="136"/>
      <c r="BH3" s="136"/>
      <c r="BI3" s="136"/>
      <c r="BJ3" s="136"/>
      <c r="BK3" s="136"/>
      <c r="BL3" s="136"/>
      <c r="BM3" s="136"/>
      <c r="BN3" s="136"/>
      <c r="BO3" s="136"/>
      <c r="BP3" s="136"/>
    </row>
    <row r="4" spans="1:68" x14ac:dyDescent="0.25">
      <c r="A4" s="136"/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136"/>
      <c r="AL4" s="136"/>
      <c r="AM4" s="136"/>
      <c r="AN4" s="136"/>
      <c r="AO4" s="136"/>
      <c r="AP4" s="136"/>
      <c r="AQ4" s="136"/>
      <c r="AR4" s="136"/>
      <c r="AS4" s="136"/>
      <c r="AT4" s="136"/>
      <c r="AU4" s="136"/>
      <c r="AV4" s="136"/>
      <c r="AW4" s="136"/>
      <c r="AX4" s="136"/>
      <c r="AY4" s="136"/>
      <c r="AZ4" s="136"/>
      <c r="BA4" s="136"/>
      <c r="BB4" s="137"/>
      <c r="BC4" s="136"/>
      <c r="BD4" s="136"/>
      <c r="BE4" s="136"/>
      <c r="BF4" s="136"/>
      <c r="BG4" s="136"/>
      <c r="BH4" s="136"/>
      <c r="BI4" s="136"/>
      <c r="BJ4" s="136"/>
      <c r="BK4" s="136"/>
      <c r="BL4" s="136"/>
      <c r="BM4" s="136"/>
      <c r="BN4" s="136"/>
      <c r="BO4" s="136"/>
      <c r="BP4" s="136"/>
    </row>
    <row r="5" spans="1:68" x14ac:dyDescent="0.25">
      <c r="A5" s="136"/>
      <c r="B5" s="140" t="s">
        <v>297</v>
      </c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24"/>
      <c r="BA5" s="124" t="s">
        <v>201</v>
      </c>
      <c r="BB5" s="128">
        <v>1</v>
      </c>
      <c r="BC5" s="136"/>
      <c r="BD5" s="136"/>
      <c r="BE5" s="136"/>
      <c r="BF5" s="136"/>
      <c r="BG5" s="136"/>
      <c r="BH5" s="136"/>
      <c r="BI5" s="136"/>
      <c r="BJ5" s="136"/>
      <c r="BK5" s="136"/>
      <c r="BL5" s="136"/>
      <c r="BM5" s="136"/>
      <c r="BN5" s="136"/>
      <c r="BO5" s="136"/>
      <c r="BP5" s="136"/>
    </row>
    <row r="6" spans="1:68" x14ac:dyDescent="0.25">
      <c r="A6" s="136"/>
      <c r="B6" s="141" t="s">
        <v>298</v>
      </c>
      <c r="C6" s="142" t="s">
        <v>202</v>
      </c>
      <c r="D6" s="151">
        <f>VLOOKUP($C6,$BA$5:$BB$40,2,FALSE)</f>
        <v>2</v>
      </c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136"/>
      <c r="AF6" s="136"/>
      <c r="AG6" s="136"/>
      <c r="AH6" s="136"/>
      <c r="AI6" s="136"/>
      <c r="AJ6" s="136"/>
      <c r="AK6" s="136"/>
      <c r="AL6" s="136"/>
      <c r="AM6" s="136"/>
      <c r="AN6" s="136"/>
      <c r="AO6" s="136"/>
      <c r="AP6" s="136"/>
      <c r="AQ6" s="136"/>
      <c r="AR6" s="136"/>
      <c r="AS6" s="136"/>
      <c r="AT6" s="136"/>
      <c r="AU6" s="136"/>
      <c r="AV6" s="136"/>
      <c r="AW6" s="136"/>
      <c r="AX6" s="136"/>
      <c r="AY6" s="136"/>
      <c r="AZ6" s="124"/>
      <c r="BA6" s="124" t="s">
        <v>202</v>
      </c>
      <c r="BB6" s="128">
        <v>2</v>
      </c>
      <c r="BC6" s="136"/>
      <c r="BD6" s="136"/>
      <c r="BE6" s="136"/>
      <c r="BF6" s="136"/>
      <c r="BG6" s="136"/>
      <c r="BH6" s="136"/>
      <c r="BI6" s="136"/>
      <c r="BJ6" s="136"/>
      <c r="BK6" s="136"/>
      <c r="BL6" s="136"/>
      <c r="BM6" s="136"/>
      <c r="BN6" s="136"/>
      <c r="BO6" s="136"/>
      <c r="BP6" s="136"/>
    </row>
    <row r="7" spans="1:68" x14ac:dyDescent="0.25">
      <c r="A7" s="136"/>
      <c r="B7" s="141" t="s">
        <v>299</v>
      </c>
      <c r="C7" s="176">
        <v>0.06</v>
      </c>
      <c r="D7" s="136"/>
      <c r="E7" s="136"/>
      <c r="F7" s="136"/>
      <c r="G7" s="136"/>
      <c r="H7" s="136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36"/>
      <c r="AW7" s="136"/>
      <c r="AX7" s="136"/>
      <c r="AY7" s="136"/>
      <c r="AZ7" s="124"/>
      <c r="BA7" s="124" t="s">
        <v>203</v>
      </c>
      <c r="BB7" s="128">
        <v>3</v>
      </c>
      <c r="BC7" s="136"/>
      <c r="BD7" s="136"/>
      <c r="BE7" s="136"/>
      <c r="BF7" s="136"/>
      <c r="BG7" s="136"/>
      <c r="BH7" s="136"/>
      <c r="BI7" s="136"/>
      <c r="BJ7" s="136"/>
      <c r="BK7" s="136"/>
      <c r="BL7" s="136"/>
      <c r="BM7" s="136"/>
      <c r="BN7" s="136"/>
      <c r="BO7" s="136"/>
      <c r="BP7" s="136"/>
    </row>
    <row r="8" spans="1:68" x14ac:dyDescent="0.25">
      <c r="A8" s="136"/>
      <c r="B8" s="144" t="s">
        <v>300</v>
      </c>
      <c r="C8" s="145">
        <v>160000</v>
      </c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  <c r="X8" s="136"/>
      <c r="Y8" s="136"/>
      <c r="Z8" s="136"/>
      <c r="AA8" s="136"/>
      <c r="AB8" s="136"/>
      <c r="AC8" s="136"/>
      <c r="AD8" s="136"/>
      <c r="AE8" s="136"/>
      <c r="AF8" s="136"/>
      <c r="AG8" s="136"/>
      <c r="AH8" s="136"/>
      <c r="AI8" s="136"/>
      <c r="AJ8" s="136"/>
      <c r="AK8" s="136"/>
      <c r="AL8" s="136"/>
      <c r="AM8" s="136"/>
      <c r="AN8" s="136"/>
      <c r="AO8" s="136"/>
      <c r="AP8" s="136"/>
      <c r="AQ8" s="136"/>
      <c r="AR8" s="136"/>
      <c r="AS8" s="136"/>
      <c r="AT8" s="136"/>
      <c r="AU8" s="136"/>
      <c r="AV8" s="136"/>
      <c r="AW8" s="136"/>
      <c r="AX8" s="136"/>
      <c r="AY8" s="136"/>
      <c r="AZ8" s="124"/>
      <c r="BA8" s="124" t="s">
        <v>204</v>
      </c>
      <c r="BB8" s="128">
        <v>4</v>
      </c>
      <c r="BC8" s="136"/>
      <c r="BD8" s="136"/>
      <c r="BE8" s="136"/>
      <c r="BF8" s="136"/>
      <c r="BG8" s="136"/>
      <c r="BH8" s="136"/>
      <c r="BI8" s="136"/>
      <c r="BJ8" s="136"/>
      <c r="BK8" s="136"/>
      <c r="BL8" s="136"/>
      <c r="BM8" s="136"/>
      <c r="BN8" s="136"/>
      <c r="BO8" s="136"/>
      <c r="BP8" s="136"/>
    </row>
    <row r="9" spans="1:68" x14ac:dyDescent="0.25">
      <c r="A9" s="136"/>
      <c r="B9" s="147" t="s">
        <v>301</v>
      </c>
      <c r="C9" s="148">
        <f>12*15</f>
        <v>180</v>
      </c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  <c r="U9" s="136"/>
      <c r="V9" s="136"/>
      <c r="W9" s="136"/>
      <c r="X9" s="136"/>
      <c r="Y9" s="136"/>
      <c r="Z9" s="136"/>
      <c r="AA9" s="136"/>
      <c r="AB9" s="136"/>
      <c r="AC9" s="136"/>
      <c r="AD9" s="136"/>
      <c r="AE9" s="136"/>
      <c r="AF9" s="136"/>
      <c r="AG9" s="136"/>
      <c r="AH9" s="136"/>
      <c r="AI9" s="136"/>
      <c r="AJ9" s="136"/>
      <c r="AK9" s="136"/>
      <c r="AL9" s="136"/>
      <c r="AM9" s="136"/>
      <c r="AN9" s="136"/>
      <c r="AO9" s="136"/>
      <c r="AP9" s="136"/>
      <c r="AQ9" s="136"/>
      <c r="AR9" s="136"/>
      <c r="AS9" s="136"/>
      <c r="AT9" s="136"/>
      <c r="AU9" s="136"/>
      <c r="AV9" s="136"/>
      <c r="AW9" s="136"/>
      <c r="AX9" s="136"/>
      <c r="AY9" s="136"/>
      <c r="AZ9" s="124"/>
      <c r="BA9" s="124" t="s">
        <v>205</v>
      </c>
      <c r="BB9" s="128">
        <v>5</v>
      </c>
      <c r="BC9" s="136"/>
      <c r="BD9" s="136"/>
      <c r="BE9" s="136"/>
      <c r="BF9" s="136"/>
      <c r="BG9" s="136"/>
      <c r="BH9" s="136"/>
      <c r="BI9" s="136"/>
      <c r="BJ9" s="136"/>
      <c r="BK9" s="136"/>
      <c r="BL9" s="136"/>
      <c r="BM9" s="136"/>
      <c r="BN9" s="136"/>
      <c r="BO9" s="136"/>
      <c r="BP9" s="136"/>
    </row>
    <row r="10" spans="1:68" x14ac:dyDescent="0.25">
      <c r="A10" s="136"/>
      <c r="B10" s="136"/>
      <c r="C10" s="136"/>
      <c r="D10" s="136"/>
      <c r="E10" s="136"/>
      <c r="F10" s="136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  <c r="U10" s="136"/>
      <c r="V10" s="136"/>
      <c r="W10" s="136"/>
      <c r="X10" s="136"/>
      <c r="Y10" s="136"/>
      <c r="Z10" s="136"/>
      <c r="AA10" s="136"/>
      <c r="AB10" s="136"/>
      <c r="AC10" s="136"/>
      <c r="AD10" s="136"/>
      <c r="AE10" s="136"/>
      <c r="AF10" s="136"/>
      <c r="AG10" s="136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6"/>
      <c r="AV10" s="136"/>
      <c r="AW10" s="136"/>
      <c r="AX10" s="136"/>
      <c r="AY10" s="136"/>
      <c r="AZ10" s="136"/>
      <c r="BA10" s="124" t="s">
        <v>206</v>
      </c>
      <c r="BB10" s="128">
        <v>6</v>
      </c>
      <c r="BC10" s="136"/>
      <c r="BD10" s="136"/>
      <c r="BE10" s="136"/>
      <c r="BF10" s="136"/>
      <c r="BG10" s="136"/>
      <c r="BH10" s="136"/>
      <c r="BI10" s="136"/>
      <c r="BJ10" s="136"/>
      <c r="BK10" s="136"/>
      <c r="BL10" s="136"/>
      <c r="BM10" s="136"/>
      <c r="BN10" s="136"/>
      <c r="BO10" s="136"/>
      <c r="BP10" s="136"/>
    </row>
    <row r="11" spans="1:68" x14ac:dyDescent="0.25">
      <c r="A11" s="136"/>
      <c r="B11" s="140" t="s">
        <v>302</v>
      </c>
      <c r="C11" s="140" t="s">
        <v>182</v>
      </c>
      <c r="D11" s="149">
        <f>((1+C7)^(1/12))-1</f>
        <v>4.8675505653430484E-3</v>
      </c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  <c r="U11" s="136"/>
      <c r="V11" s="136"/>
      <c r="W11" s="136"/>
      <c r="X11" s="136"/>
      <c r="Y11" s="136"/>
      <c r="Z11" s="136"/>
      <c r="AA11" s="136"/>
      <c r="AB11" s="136"/>
      <c r="AC11" s="136"/>
      <c r="AD11" s="136"/>
      <c r="AE11" s="136"/>
      <c r="AF11" s="136"/>
      <c r="AG11" s="136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T11" s="136"/>
      <c r="AU11" s="136"/>
      <c r="AV11" s="136"/>
      <c r="AW11" s="136"/>
      <c r="AX11" s="136"/>
      <c r="AY11" s="136"/>
      <c r="AZ11" s="124"/>
      <c r="BA11" s="124" t="s">
        <v>207</v>
      </c>
      <c r="BB11" s="128">
        <v>7</v>
      </c>
      <c r="BC11" s="136"/>
      <c r="BD11" s="136"/>
      <c r="BE11" s="136"/>
      <c r="BF11" s="136"/>
      <c r="BG11" s="136"/>
      <c r="BH11" s="136"/>
      <c r="BI11" s="136"/>
      <c r="BJ11" s="136"/>
      <c r="BK11" s="136"/>
      <c r="BL11" s="136"/>
      <c r="BM11" s="136"/>
      <c r="BN11" s="136"/>
      <c r="BO11" s="136"/>
      <c r="BP11" s="136"/>
    </row>
    <row r="12" spans="1:68" x14ac:dyDescent="0.25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24" t="s">
        <v>208</v>
      </c>
      <c r="BB12" s="128">
        <v>8</v>
      </c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</row>
    <row r="13" spans="1:68" x14ac:dyDescent="0.25">
      <c r="A13" s="136"/>
      <c r="B13" s="140" t="s">
        <v>303</v>
      </c>
      <c r="C13" s="140" t="s">
        <v>182</v>
      </c>
      <c r="D13" s="150">
        <f>(C8)/((1-(1+D11)^(-C9))/D11)</f>
        <v>1336.4705597332311</v>
      </c>
      <c r="E13" s="136"/>
      <c r="F13" s="136"/>
      <c r="G13" s="136"/>
      <c r="H13" s="136"/>
      <c r="I13" s="136"/>
      <c r="J13" s="136"/>
      <c r="K13" s="136"/>
      <c r="L13" s="136"/>
      <c r="M13" s="136"/>
      <c r="N13" s="136"/>
      <c r="O13" s="136"/>
      <c r="P13" s="136"/>
      <c r="Q13" s="136"/>
      <c r="R13" s="136"/>
      <c r="S13" s="136"/>
      <c r="T13" s="136"/>
      <c r="U13" s="136"/>
      <c r="V13" s="136"/>
      <c r="W13" s="136"/>
      <c r="X13" s="136"/>
      <c r="Y13" s="136"/>
      <c r="Z13" s="136"/>
      <c r="AA13" s="136"/>
      <c r="AB13" s="136"/>
      <c r="AC13" s="136"/>
      <c r="AD13" s="136"/>
      <c r="AE13" s="136"/>
      <c r="AF13" s="136"/>
      <c r="AG13" s="136"/>
      <c r="AH13" s="136"/>
      <c r="AI13" s="136"/>
      <c r="AJ13" s="136"/>
      <c r="AK13" s="136"/>
      <c r="AL13" s="136"/>
      <c r="AM13" s="136"/>
      <c r="AN13" s="136"/>
      <c r="AO13" s="136"/>
      <c r="AP13" s="136"/>
      <c r="AQ13" s="136"/>
      <c r="AR13" s="136"/>
      <c r="AS13" s="136"/>
      <c r="AT13" s="136"/>
      <c r="AU13" s="136"/>
      <c r="AV13" s="136"/>
      <c r="AW13" s="136"/>
      <c r="AX13" s="136"/>
      <c r="AY13" s="136"/>
      <c r="AZ13" s="124"/>
      <c r="BA13" s="124" t="s">
        <v>209</v>
      </c>
      <c r="BB13" s="128">
        <v>9</v>
      </c>
      <c r="BC13" s="136"/>
      <c r="BD13" s="136"/>
      <c r="BE13" s="136"/>
      <c r="BF13" s="136"/>
      <c r="BG13" s="136"/>
      <c r="BH13" s="136"/>
      <c r="BI13" s="136"/>
      <c r="BJ13" s="136"/>
      <c r="BK13" s="136"/>
      <c r="BL13" s="136"/>
      <c r="BM13" s="136"/>
      <c r="BN13" s="136"/>
      <c r="BO13" s="136"/>
      <c r="BP13" s="136"/>
    </row>
    <row r="14" spans="1:68" x14ac:dyDescent="0.25">
      <c r="A14" s="136"/>
      <c r="B14" s="136"/>
      <c r="C14" s="22">
        <f>+SPm!B2</f>
        <v>42736</v>
      </c>
      <c r="D14" s="22">
        <f>+SPm!C2</f>
        <v>42767</v>
      </c>
      <c r="E14" s="22">
        <f>+SPm!D2</f>
        <v>42797</v>
      </c>
      <c r="F14" s="22">
        <f>+SPm!E2</f>
        <v>42828</v>
      </c>
      <c r="G14" s="22">
        <f>+SPm!F2</f>
        <v>42858</v>
      </c>
      <c r="H14" s="22">
        <f>+SPm!G2</f>
        <v>42889</v>
      </c>
      <c r="I14" s="22">
        <f>+SPm!H2</f>
        <v>42919</v>
      </c>
      <c r="J14" s="22">
        <f>+SPm!I2</f>
        <v>42950</v>
      </c>
      <c r="K14" s="22">
        <f>+SPm!J2</f>
        <v>42980</v>
      </c>
      <c r="L14" s="22">
        <f>+SPm!K2</f>
        <v>43011</v>
      </c>
      <c r="M14" s="22">
        <f>+SPm!L2</f>
        <v>43041</v>
      </c>
      <c r="N14" s="22">
        <f>+SPm!M2</f>
        <v>43072</v>
      </c>
      <c r="O14" s="22">
        <f>+SPm!N2</f>
        <v>43102</v>
      </c>
      <c r="P14" s="22">
        <f>+SPm!O2</f>
        <v>43133</v>
      </c>
      <c r="Q14" s="22">
        <f>+SPm!P2</f>
        <v>43163</v>
      </c>
      <c r="R14" s="22">
        <f>+SPm!Q2</f>
        <v>43194</v>
      </c>
      <c r="S14" s="22">
        <f>+SPm!R2</f>
        <v>43224</v>
      </c>
      <c r="T14" s="22">
        <f>+SPm!S2</f>
        <v>43255</v>
      </c>
      <c r="U14" s="22">
        <f>+SPm!T2</f>
        <v>43285</v>
      </c>
      <c r="V14" s="22">
        <f>+SPm!U2</f>
        <v>43316</v>
      </c>
      <c r="W14" s="22">
        <f>+SPm!V2</f>
        <v>43346</v>
      </c>
      <c r="X14" s="22">
        <f>+SPm!W2</f>
        <v>43377</v>
      </c>
      <c r="Y14" s="22">
        <f>+SPm!X2</f>
        <v>43407</v>
      </c>
      <c r="Z14" s="22">
        <f>+SPm!Y2</f>
        <v>43438</v>
      </c>
      <c r="AA14" s="22">
        <f>+SPm!Z2</f>
        <v>43468</v>
      </c>
      <c r="AB14" s="22">
        <f>+SPm!AA2</f>
        <v>43499</v>
      </c>
      <c r="AC14" s="22">
        <f>+SPm!AB2</f>
        <v>43529</v>
      </c>
      <c r="AD14" s="22">
        <f>+SPm!AC2</f>
        <v>43560</v>
      </c>
      <c r="AE14" s="22">
        <f>+SPm!AD2</f>
        <v>43590</v>
      </c>
      <c r="AF14" s="22">
        <f>+SPm!AE2</f>
        <v>43621</v>
      </c>
      <c r="AG14" s="22">
        <f>+SPm!AF2</f>
        <v>43651</v>
      </c>
      <c r="AH14" s="22">
        <f>+SPm!AG2</f>
        <v>43682</v>
      </c>
      <c r="AI14" s="22">
        <f>+SPm!AH2</f>
        <v>43712</v>
      </c>
      <c r="AJ14" s="22">
        <f>+SPm!AI2</f>
        <v>43743</v>
      </c>
      <c r="AK14" s="22">
        <f>+SPm!AJ2</f>
        <v>43773</v>
      </c>
      <c r="AL14" s="22">
        <f>+SPm!AK2</f>
        <v>43804</v>
      </c>
      <c r="AM14" s="22">
        <f>+SPm!AL2</f>
        <v>43834</v>
      </c>
      <c r="AN14" s="22">
        <f>+SPm!AM2</f>
        <v>43865</v>
      </c>
      <c r="AO14" s="22">
        <f>+SPm!AN2</f>
        <v>43895</v>
      </c>
      <c r="AP14" s="22">
        <f>+SPm!AO2</f>
        <v>43926</v>
      </c>
      <c r="AQ14" s="22">
        <f>+SPm!AP2</f>
        <v>43956</v>
      </c>
      <c r="AR14" s="22">
        <f>+SPm!AQ2</f>
        <v>43987</v>
      </c>
      <c r="AS14" s="22">
        <f>+SPm!AR2</f>
        <v>44017</v>
      </c>
      <c r="AT14" s="22">
        <f>+SPm!AS2</f>
        <v>44048</v>
      </c>
      <c r="AU14" s="22">
        <f>+SPm!AT2</f>
        <v>44078</v>
      </c>
      <c r="AV14" s="22">
        <f>+SPm!AU2</f>
        <v>44109</v>
      </c>
      <c r="AW14" s="22">
        <f>+SPm!AV2</f>
        <v>44139</v>
      </c>
      <c r="AX14" s="22">
        <f>+SPm!AW2</f>
        <v>44170</v>
      </c>
      <c r="AY14" s="22">
        <f>+SPm!AX2</f>
        <v>0</v>
      </c>
      <c r="AZ14" s="136"/>
      <c r="BA14" s="124" t="s">
        <v>210</v>
      </c>
      <c r="BB14" s="128">
        <v>10</v>
      </c>
      <c r="BC14" s="136"/>
      <c r="BD14" s="136"/>
      <c r="BE14" s="136"/>
      <c r="BF14" s="136"/>
      <c r="BG14" s="136"/>
      <c r="BH14" s="136"/>
      <c r="BI14" s="136"/>
      <c r="BJ14" s="136"/>
      <c r="BK14" s="136"/>
      <c r="BL14" s="136"/>
      <c r="BM14" s="136"/>
      <c r="BN14" s="136"/>
      <c r="BO14" s="136"/>
      <c r="BP14" s="136"/>
    </row>
    <row r="15" spans="1:68" x14ac:dyDescent="0.25">
      <c r="A15" s="136"/>
      <c r="B15" s="136"/>
      <c r="C15" s="151">
        <v>1</v>
      </c>
      <c r="D15" s="151">
        <f>+C15+1</f>
        <v>2</v>
      </c>
      <c r="E15" s="151">
        <f t="shared" ref="E15:AL15" si="0">+D15+1</f>
        <v>3</v>
      </c>
      <c r="F15" s="151">
        <f t="shared" si="0"/>
        <v>4</v>
      </c>
      <c r="G15" s="151">
        <f t="shared" si="0"/>
        <v>5</v>
      </c>
      <c r="H15" s="151">
        <f t="shared" si="0"/>
        <v>6</v>
      </c>
      <c r="I15" s="151">
        <f t="shared" si="0"/>
        <v>7</v>
      </c>
      <c r="J15" s="151">
        <f t="shared" si="0"/>
        <v>8</v>
      </c>
      <c r="K15" s="151">
        <f t="shared" si="0"/>
        <v>9</v>
      </c>
      <c r="L15" s="151">
        <f t="shared" si="0"/>
        <v>10</v>
      </c>
      <c r="M15" s="151">
        <f t="shared" si="0"/>
        <v>11</v>
      </c>
      <c r="N15" s="151">
        <f t="shared" si="0"/>
        <v>12</v>
      </c>
      <c r="O15" s="151">
        <f t="shared" si="0"/>
        <v>13</v>
      </c>
      <c r="P15" s="151">
        <f t="shared" si="0"/>
        <v>14</v>
      </c>
      <c r="Q15" s="151">
        <f t="shared" si="0"/>
        <v>15</v>
      </c>
      <c r="R15" s="151">
        <f t="shared" si="0"/>
        <v>16</v>
      </c>
      <c r="S15" s="151">
        <f t="shared" si="0"/>
        <v>17</v>
      </c>
      <c r="T15" s="151">
        <f t="shared" si="0"/>
        <v>18</v>
      </c>
      <c r="U15" s="151">
        <f t="shared" si="0"/>
        <v>19</v>
      </c>
      <c r="V15" s="151">
        <f t="shared" si="0"/>
        <v>20</v>
      </c>
      <c r="W15" s="151">
        <f t="shared" si="0"/>
        <v>21</v>
      </c>
      <c r="X15" s="151">
        <f t="shared" si="0"/>
        <v>22</v>
      </c>
      <c r="Y15" s="151">
        <f t="shared" si="0"/>
        <v>23</v>
      </c>
      <c r="Z15" s="151">
        <f t="shared" si="0"/>
        <v>24</v>
      </c>
      <c r="AA15" s="151">
        <f t="shared" si="0"/>
        <v>25</v>
      </c>
      <c r="AB15" s="151">
        <f t="shared" si="0"/>
        <v>26</v>
      </c>
      <c r="AC15" s="151">
        <f t="shared" si="0"/>
        <v>27</v>
      </c>
      <c r="AD15" s="151">
        <f t="shared" si="0"/>
        <v>28</v>
      </c>
      <c r="AE15" s="151">
        <f t="shared" si="0"/>
        <v>29</v>
      </c>
      <c r="AF15" s="151">
        <f t="shared" si="0"/>
        <v>30</v>
      </c>
      <c r="AG15" s="151">
        <f t="shared" si="0"/>
        <v>31</v>
      </c>
      <c r="AH15" s="151">
        <f t="shared" si="0"/>
        <v>32</v>
      </c>
      <c r="AI15" s="151">
        <f t="shared" si="0"/>
        <v>33</v>
      </c>
      <c r="AJ15" s="151">
        <f t="shared" si="0"/>
        <v>34</v>
      </c>
      <c r="AK15" s="151">
        <f t="shared" si="0"/>
        <v>35</v>
      </c>
      <c r="AL15" s="151">
        <f t="shared" si="0"/>
        <v>36</v>
      </c>
      <c r="AM15" s="151">
        <f t="shared" ref="AM15:AY15" si="1">+AL15+1</f>
        <v>37</v>
      </c>
      <c r="AN15" s="151">
        <f t="shared" si="1"/>
        <v>38</v>
      </c>
      <c r="AO15" s="151">
        <f t="shared" si="1"/>
        <v>39</v>
      </c>
      <c r="AP15" s="151">
        <f t="shared" si="1"/>
        <v>40</v>
      </c>
      <c r="AQ15" s="151">
        <f t="shared" si="1"/>
        <v>41</v>
      </c>
      <c r="AR15" s="151">
        <f t="shared" si="1"/>
        <v>42</v>
      </c>
      <c r="AS15" s="151">
        <f t="shared" si="1"/>
        <v>43</v>
      </c>
      <c r="AT15" s="151">
        <f t="shared" si="1"/>
        <v>44</v>
      </c>
      <c r="AU15" s="151">
        <f t="shared" si="1"/>
        <v>45</v>
      </c>
      <c r="AV15" s="151">
        <f t="shared" si="1"/>
        <v>46</v>
      </c>
      <c r="AW15" s="151">
        <f t="shared" si="1"/>
        <v>47</v>
      </c>
      <c r="AX15" s="151">
        <f t="shared" si="1"/>
        <v>48</v>
      </c>
      <c r="AY15" s="151">
        <f t="shared" si="1"/>
        <v>49</v>
      </c>
      <c r="AZ15" s="124"/>
      <c r="BA15" s="124" t="s">
        <v>211</v>
      </c>
      <c r="BB15" s="128">
        <v>11</v>
      </c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</row>
    <row r="16" spans="1:68" x14ac:dyDescent="0.25">
      <c r="A16" s="136"/>
      <c r="B16" s="152" t="s">
        <v>300</v>
      </c>
      <c r="C16" s="153" t="s">
        <v>201</v>
      </c>
      <c r="D16" s="153" t="s">
        <v>202</v>
      </c>
      <c r="E16" s="153" t="s">
        <v>203</v>
      </c>
      <c r="F16" s="153" t="s">
        <v>204</v>
      </c>
      <c r="G16" s="153" t="s">
        <v>205</v>
      </c>
      <c r="H16" s="153" t="s">
        <v>206</v>
      </c>
      <c r="I16" s="153" t="s">
        <v>207</v>
      </c>
      <c r="J16" s="153" t="s">
        <v>208</v>
      </c>
      <c r="K16" s="153" t="s">
        <v>209</v>
      </c>
      <c r="L16" s="153" t="s">
        <v>210</v>
      </c>
      <c r="M16" s="153" t="s">
        <v>211</v>
      </c>
      <c r="N16" s="153" t="s">
        <v>212</v>
      </c>
      <c r="O16" s="153" t="s">
        <v>213</v>
      </c>
      <c r="P16" s="153" t="s">
        <v>214</v>
      </c>
      <c r="Q16" s="153" t="s">
        <v>215</v>
      </c>
      <c r="R16" s="153" t="s">
        <v>216</v>
      </c>
      <c r="S16" s="153" t="s">
        <v>217</v>
      </c>
      <c r="T16" s="153" t="s">
        <v>218</v>
      </c>
      <c r="U16" s="153" t="s">
        <v>219</v>
      </c>
      <c r="V16" s="153" t="s">
        <v>220</v>
      </c>
      <c r="W16" s="153" t="s">
        <v>221</v>
      </c>
      <c r="X16" s="153" t="s">
        <v>222</v>
      </c>
      <c r="Y16" s="153" t="s">
        <v>223</v>
      </c>
      <c r="Z16" s="153" t="s">
        <v>224</v>
      </c>
      <c r="AA16" s="153" t="s">
        <v>225</v>
      </c>
      <c r="AB16" s="153" t="s">
        <v>226</v>
      </c>
      <c r="AC16" s="153" t="s">
        <v>227</v>
      </c>
      <c r="AD16" s="153" t="s">
        <v>228</v>
      </c>
      <c r="AE16" s="153" t="s">
        <v>229</v>
      </c>
      <c r="AF16" s="153" t="s">
        <v>230</v>
      </c>
      <c r="AG16" s="153" t="s">
        <v>231</v>
      </c>
      <c r="AH16" s="153" t="s">
        <v>232</v>
      </c>
      <c r="AI16" s="153" t="s">
        <v>233</v>
      </c>
      <c r="AJ16" s="153" t="s">
        <v>234</v>
      </c>
      <c r="AK16" s="153" t="s">
        <v>235</v>
      </c>
      <c r="AL16" s="153" t="s">
        <v>236</v>
      </c>
      <c r="AM16" s="153" t="s">
        <v>411</v>
      </c>
      <c r="AN16" s="153" t="s">
        <v>412</v>
      </c>
      <c r="AO16" s="153" t="s">
        <v>413</v>
      </c>
      <c r="AP16" s="153" t="s">
        <v>414</v>
      </c>
      <c r="AQ16" s="153" t="s">
        <v>415</v>
      </c>
      <c r="AR16" s="153" t="s">
        <v>416</v>
      </c>
      <c r="AS16" s="153" t="s">
        <v>417</v>
      </c>
      <c r="AT16" s="153" t="s">
        <v>418</v>
      </c>
      <c r="AU16" s="153" t="s">
        <v>419</v>
      </c>
      <c r="AV16" s="153" t="s">
        <v>420</v>
      </c>
      <c r="AW16" s="153" t="s">
        <v>421</v>
      </c>
      <c r="AX16" s="153" t="s">
        <v>422</v>
      </c>
      <c r="AY16" s="136"/>
      <c r="AZ16" s="124"/>
      <c r="BA16" s="124" t="s">
        <v>212</v>
      </c>
      <c r="BB16" s="128">
        <v>12</v>
      </c>
      <c r="BC16" s="136"/>
      <c r="BD16" s="136"/>
      <c r="BE16" s="136"/>
      <c r="BF16" s="136"/>
      <c r="BG16" s="136"/>
      <c r="BH16" s="136"/>
      <c r="BI16" s="136"/>
      <c r="BJ16" s="136"/>
      <c r="BK16" s="136"/>
      <c r="BL16" s="136"/>
      <c r="BM16" s="136"/>
      <c r="BN16" s="136"/>
      <c r="BO16" s="136"/>
      <c r="BP16" s="136"/>
    </row>
    <row r="17" spans="1:68" x14ac:dyDescent="0.25">
      <c r="A17" s="136"/>
      <c r="B17" s="144" t="s">
        <v>305</v>
      </c>
      <c r="C17" s="150"/>
      <c r="D17" s="150">
        <f>+IF(D15&gt;=$D6,$D13,0)*IF(D21&lt;1,0,1)</f>
        <v>1336.4705597332311</v>
      </c>
      <c r="E17" s="150">
        <f t="shared" ref="E17:AL17" si="2">+IF(E15&gt;=$D6,$D13,0)*IF(D21&lt;1,0,1)</f>
        <v>1336.4705597332311</v>
      </c>
      <c r="F17" s="150">
        <f t="shared" si="2"/>
        <v>1336.4705597332311</v>
      </c>
      <c r="G17" s="150">
        <f t="shared" si="2"/>
        <v>1336.4705597332311</v>
      </c>
      <c r="H17" s="150">
        <f t="shared" si="2"/>
        <v>1336.4705597332311</v>
      </c>
      <c r="I17" s="150">
        <f t="shared" si="2"/>
        <v>1336.4705597332311</v>
      </c>
      <c r="J17" s="150">
        <f t="shared" si="2"/>
        <v>1336.4705597332311</v>
      </c>
      <c r="K17" s="150">
        <f t="shared" si="2"/>
        <v>1336.4705597332311</v>
      </c>
      <c r="L17" s="150">
        <f t="shared" si="2"/>
        <v>1336.4705597332311</v>
      </c>
      <c r="M17" s="150">
        <f t="shared" si="2"/>
        <v>1336.4705597332311</v>
      </c>
      <c r="N17" s="150">
        <f t="shared" si="2"/>
        <v>1336.4705597332311</v>
      </c>
      <c r="O17" s="150">
        <f t="shared" si="2"/>
        <v>1336.4705597332311</v>
      </c>
      <c r="P17" s="150">
        <f t="shared" si="2"/>
        <v>1336.4705597332311</v>
      </c>
      <c r="Q17" s="150">
        <f t="shared" si="2"/>
        <v>1336.4705597332311</v>
      </c>
      <c r="R17" s="150">
        <f t="shared" si="2"/>
        <v>1336.4705597332311</v>
      </c>
      <c r="S17" s="150">
        <f t="shared" si="2"/>
        <v>1336.4705597332311</v>
      </c>
      <c r="T17" s="150">
        <f t="shared" si="2"/>
        <v>1336.4705597332311</v>
      </c>
      <c r="U17" s="150">
        <f t="shared" si="2"/>
        <v>1336.4705597332311</v>
      </c>
      <c r="V17" s="150">
        <f t="shared" si="2"/>
        <v>1336.4705597332311</v>
      </c>
      <c r="W17" s="150">
        <f t="shared" si="2"/>
        <v>1336.4705597332311</v>
      </c>
      <c r="X17" s="150">
        <f t="shared" si="2"/>
        <v>1336.4705597332311</v>
      </c>
      <c r="Y17" s="150">
        <f t="shared" si="2"/>
        <v>1336.4705597332311</v>
      </c>
      <c r="Z17" s="150">
        <f t="shared" si="2"/>
        <v>1336.4705597332311</v>
      </c>
      <c r="AA17" s="150">
        <f t="shared" si="2"/>
        <v>1336.4705597332311</v>
      </c>
      <c r="AB17" s="150">
        <f t="shared" si="2"/>
        <v>1336.4705597332311</v>
      </c>
      <c r="AC17" s="150">
        <f t="shared" si="2"/>
        <v>1336.4705597332311</v>
      </c>
      <c r="AD17" s="150">
        <f t="shared" si="2"/>
        <v>1336.4705597332311</v>
      </c>
      <c r="AE17" s="150">
        <f t="shared" si="2"/>
        <v>1336.4705597332311</v>
      </c>
      <c r="AF17" s="150">
        <f t="shared" si="2"/>
        <v>1336.4705597332311</v>
      </c>
      <c r="AG17" s="150">
        <f t="shared" si="2"/>
        <v>1336.4705597332311</v>
      </c>
      <c r="AH17" s="150">
        <f t="shared" si="2"/>
        <v>1336.4705597332311</v>
      </c>
      <c r="AI17" s="150">
        <f t="shared" si="2"/>
        <v>1336.4705597332311</v>
      </c>
      <c r="AJ17" s="150">
        <f t="shared" si="2"/>
        <v>1336.4705597332311</v>
      </c>
      <c r="AK17" s="150">
        <f t="shared" si="2"/>
        <v>1336.4705597332311</v>
      </c>
      <c r="AL17" s="150">
        <f t="shared" si="2"/>
        <v>1336.4705597332311</v>
      </c>
      <c r="AM17" s="150">
        <f t="shared" ref="AM17:AX17" si="3">+IF(AM15&gt;=$D6,$D13,0)*IF(AL21&lt;1,0,1)</f>
        <v>1336.4705597332311</v>
      </c>
      <c r="AN17" s="150">
        <f t="shared" si="3"/>
        <v>1336.4705597332311</v>
      </c>
      <c r="AO17" s="150">
        <f t="shared" si="3"/>
        <v>1336.4705597332311</v>
      </c>
      <c r="AP17" s="150">
        <f t="shared" si="3"/>
        <v>1336.4705597332311</v>
      </c>
      <c r="AQ17" s="150">
        <f t="shared" si="3"/>
        <v>1336.4705597332311</v>
      </c>
      <c r="AR17" s="150">
        <f t="shared" si="3"/>
        <v>1336.4705597332311</v>
      </c>
      <c r="AS17" s="150">
        <f t="shared" si="3"/>
        <v>1336.4705597332311</v>
      </c>
      <c r="AT17" s="150">
        <f t="shared" si="3"/>
        <v>1336.4705597332311</v>
      </c>
      <c r="AU17" s="150">
        <f t="shared" si="3"/>
        <v>1336.4705597332311</v>
      </c>
      <c r="AV17" s="150">
        <f t="shared" si="3"/>
        <v>1336.4705597332311</v>
      </c>
      <c r="AW17" s="150">
        <f t="shared" si="3"/>
        <v>1336.4705597332311</v>
      </c>
      <c r="AX17" s="150">
        <f t="shared" si="3"/>
        <v>1336.4705597332311</v>
      </c>
      <c r="AY17" s="136"/>
      <c r="AZ17" s="124"/>
      <c r="BA17" s="124" t="s">
        <v>213</v>
      </c>
      <c r="BB17" s="128">
        <v>13</v>
      </c>
      <c r="BC17" s="136"/>
      <c r="BD17" s="136"/>
      <c r="BE17" s="136"/>
      <c r="BF17" s="136"/>
      <c r="BG17" s="136"/>
      <c r="BH17" s="136"/>
      <c r="BI17" s="136"/>
      <c r="BJ17" s="136"/>
      <c r="BK17" s="136"/>
      <c r="BL17" s="136"/>
      <c r="BM17" s="136"/>
      <c r="BN17" s="136"/>
      <c r="BO17" s="136"/>
      <c r="BP17" s="136"/>
    </row>
    <row r="18" spans="1:68" x14ac:dyDescent="0.25">
      <c r="A18" s="136"/>
      <c r="B18" s="144" t="s">
        <v>306</v>
      </c>
      <c r="C18" s="150"/>
      <c r="D18" s="150">
        <f t="shared" ref="D18:AL18" si="4">D17-D20</f>
        <v>557.66246927834334</v>
      </c>
      <c r="E18" s="150">
        <f t="shared" si="4"/>
        <v>557.66246927834334</v>
      </c>
      <c r="F18" s="150">
        <f t="shared" si="4"/>
        <v>563.09136981355607</v>
      </c>
      <c r="G18" s="150">
        <f t="shared" si="4"/>
        <v>565.83224552903187</v>
      </c>
      <c r="H18" s="150">
        <f t="shared" si="4"/>
        <v>568.58646259564603</v>
      </c>
      <c r="I18" s="150">
        <f t="shared" si="4"/>
        <v>571.3540859530998</v>
      </c>
      <c r="J18" s="150">
        <f t="shared" si="4"/>
        <v>574.13518085719204</v>
      </c>
      <c r="K18" s="150">
        <f t="shared" si="4"/>
        <v>576.92981288135672</v>
      </c>
      <c r="L18" s="150">
        <f t="shared" si="4"/>
        <v>579.73804791821067</v>
      </c>
      <c r="M18" s="150">
        <f t="shared" si="4"/>
        <v>582.55995218110581</v>
      </c>
      <c r="N18" s="150">
        <f t="shared" si="4"/>
        <v>585.39559220569117</v>
      </c>
      <c r="O18" s="150">
        <f t="shared" si="4"/>
        <v>588.24503485148136</v>
      </c>
      <c r="P18" s="150">
        <f t="shared" si="4"/>
        <v>591.10834730343288</v>
      </c>
      <c r="Q18" s="150">
        <f t="shared" si="4"/>
        <v>593.98559707352877</v>
      </c>
      <c r="R18" s="150">
        <f t="shared" si="4"/>
        <v>596.87685200236956</v>
      </c>
      <c r="S18" s="150">
        <f t="shared" si="4"/>
        <v>599.78218026077388</v>
      </c>
      <c r="T18" s="150">
        <f t="shared" si="4"/>
        <v>602.70165035138484</v>
      </c>
      <c r="U18" s="150">
        <f t="shared" si="4"/>
        <v>605.63533111028607</v>
      </c>
      <c r="V18" s="150">
        <f t="shared" si="4"/>
        <v>608.58329170862362</v>
      </c>
      <c r="W18" s="150">
        <f t="shared" si="4"/>
        <v>611.54560165423834</v>
      </c>
      <c r="X18" s="150">
        <f t="shared" si="4"/>
        <v>614.52233079330335</v>
      </c>
      <c r="Y18" s="150">
        <f t="shared" si="4"/>
        <v>617.51354931197227</v>
      </c>
      <c r="Z18" s="150">
        <f t="shared" si="4"/>
        <v>620.51932773803264</v>
      </c>
      <c r="AA18" s="150">
        <f t="shared" si="4"/>
        <v>623.53973694257024</v>
      </c>
      <c r="AB18" s="150">
        <f t="shared" si="4"/>
        <v>626.574848141639</v>
      </c>
      <c r="AC18" s="150">
        <f t="shared" si="4"/>
        <v>629.62473289794059</v>
      </c>
      <c r="AD18" s="150">
        <f t="shared" si="4"/>
        <v>632.68946312251194</v>
      </c>
      <c r="AE18" s="150">
        <f t="shared" si="4"/>
        <v>635.76911107642047</v>
      </c>
      <c r="AF18" s="150">
        <f t="shared" si="4"/>
        <v>638.86374937246808</v>
      </c>
      <c r="AG18" s="150">
        <f t="shared" si="4"/>
        <v>641.97345097690322</v>
      </c>
      <c r="AH18" s="150">
        <f t="shared" si="4"/>
        <v>645.09828921114104</v>
      </c>
      <c r="AI18" s="150">
        <f t="shared" si="4"/>
        <v>648.23833775349271</v>
      </c>
      <c r="AJ18" s="150">
        <f t="shared" si="4"/>
        <v>651.39367064090175</v>
      </c>
      <c r="AK18" s="150">
        <f t="shared" si="4"/>
        <v>654.56436227069059</v>
      </c>
      <c r="AL18" s="150">
        <f t="shared" si="4"/>
        <v>657.75048740231477</v>
      </c>
      <c r="AM18" s="150">
        <f>AM17-AM20</f>
        <v>660.95212115912454</v>
      </c>
      <c r="AN18" s="150">
        <f>AN17-AN20</f>
        <v>664.16933903013739</v>
      </c>
      <c r="AO18" s="150">
        <f>AO17-AO20</f>
        <v>667.40221687181702</v>
      </c>
      <c r="AP18" s="150">
        <f>AP17-AP20</f>
        <v>670.65083090986263</v>
      </c>
      <c r="AQ18" s="150">
        <f>AQ17-AQ20</f>
        <v>673.9152577410058</v>
      </c>
      <c r="AR18" s="150">
        <f t="shared" ref="AR18:AX18" si="5">AR17-AR20</f>
        <v>677.19557433481623</v>
      </c>
      <c r="AS18" s="150">
        <f t="shared" si="5"/>
        <v>680.49185803551757</v>
      </c>
      <c r="AT18" s="150">
        <f t="shared" si="5"/>
        <v>683.80418656380959</v>
      </c>
      <c r="AU18" s="150">
        <f t="shared" si="5"/>
        <v>687.13263801870232</v>
      </c>
      <c r="AV18" s="150">
        <f t="shared" si="5"/>
        <v>690.47729087935579</v>
      </c>
      <c r="AW18" s="150">
        <f t="shared" si="5"/>
        <v>693.83822400693214</v>
      </c>
      <c r="AX18" s="150">
        <f t="shared" si="5"/>
        <v>697.21551664645369</v>
      </c>
      <c r="AY18" s="136"/>
      <c r="AZ18" s="124"/>
      <c r="BA18" s="124" t="s">
        <v>214</v>
      </c>
      <c r="BB18" s="128">
        <v>14</v>
      </c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</row>
    <row r="19" spans="1:68" x14ac:dyDescent="0.25">
      <c r="A19" s="136"/>
      <c r="B19" s="144" t="s">
        <v>307</v>
      </c>
      <c r="C19" s="150"/>
      <c r="D19" s="150">
        <f t="shared" ref="D19:Q19" si="6">(D18+C19)*(IF(C21&lt;1,0,1))</f>
        <v>557.66246927834334</v>
      </c>
      <c r="E19" s="150">
        <f t="shared" si="6"/>
        <v>1115.3249385566867</v>
      </c>
      <c r="F19" s="150">
        <f t="shared" si="6"/>
        <v>1678.4163083702429</v>
      </c>
      <c r="G19" s="150">
        <f t="shared" si="6"/>
        <v>2244.2485538992746</v>
      </c>
      <c r="H19" s="150">
        <f t="shared" si="6"/>
        <v>2812.8350164949206</v>
      </c>
      <c r="I19" s="150">
        <f t="shared" si="6"/>
        <v>3384.1891024480205</v>
      </c>
      <c r="J19" s="150">
        <f t="shared" si="6"/>
        <v>3958.3242833052127</v>
      </c>
      <c r="K19" s="150">
        <f t="shared" si="6"/>
        <v>4535.2540961865698</v>
      </c>
      <c r="L19" s="150">
        <f t="shared" si="6"/>
        <v>5114.9921441047809</v>
      </c>
      <c r="M19" s="150">
        <f t="shared" si="6"/>
        <v>5697.5520962858864</v>
      </c>
      <c r="N19" s="150">
        <f t="shared" si="6"/>
        <v>6282.9476884915775</v>
      </c>
      <c r="O19" s="150">
        <f t="shared" si="6"/>
        <v>6871.1927233430588</v>
      </c>
      <c r="P19" s="150">
        <f t="shared" si="6"/>
        <v>7462.301070646492</v>
      </c>
      <c r="Q19" s="150">
        <f t="shared" si="6"/>
        <v>8056.2866677200209</v>
      </c>
      <c r="R19" s="150">
        <f>(R18+Q19)*(IF(Q21&lt;1,0,1))</f>
        <v>8653.1635197223914</v>
      </c>
      <c r="S19" s="150">
        <f t="shared" ref="S19:AL19" si="7">(S18+R19)*(IF(R21&lt;1,0,1))</f>
        <v>9252.9456999831655</v>
      </c>
      <c r="T19" s="150">
        <f t="shared" si="7"/>
        <v>9855.6473503345496</v>
      </c>
      <c r="U19" s="150">
        <f t="shared" si="7"/>
        <v>10461.282681444836</v>
      </c>
      <c r="V19" s="150">
        <f t="shared" si="7"/>
        <v>11069.865973153461</v>
      </c>
      <c r="W19" s="150">
        <f t="shared" si="7"/>
        <v>11681.411574807698</v>
      </c>
      <c r="X19" s="150">
        <f t="shared" si="7"/>
        <v>12295.933905601001</v>
      </c>
      <c r="Y19" s="150">
        <f t="shared" si="7"/>
        <v>12913.447454912974</v>
      </c>
      <c r="Z19" s="150">
        <f t="shared" si="7"/>
        <v>13533.966782651007</v>
      </c>
      <c r="AA19" s="150">
        <f t="shared" si="7"/>
        <v>14157.506519593577</v>
      </c>
      <c r="AB19" s="150">
        <f t="shared" si="7"/>
        <v>14784.081367735216</v>
      </c>
      <c r="AC19" s="150">
        <f t="shared" si="7"/>
        <v>15413.706100633157</v>
      </c>
      <c r="AD19" s="150">
        <f t="shared" si="7"/>
        <v>16046.395563755668</v>
      </c>
      <c r="AE19" s="150">
        <f t="shared" si="7"/>
        <v>16682.164674832089</v>
      </c>
      <c r="AF19" s="150">
        <f t="shared" si="7"/>
        <v>17321.028424204556</v>
      </c>
      <c r="AG19" s="150">
        <f t="shared" si="7"/>
        <v>17963.00187518146</v>
      </c>
      <c r="AH19" s="150">
        <f t="shared" si="7"/>
        <v>18608.100164392603</v>
      </c>
      <c r="AI19" s="150">
        <f t="shared" si="7"/>
        <v>19256.338502146096</v>
      </c>
      <c r="AJ19" s="150">
        <f t="shared" si="7"/>
        <v>19907.732172786997</v>
      </c>
      <c r="AK19" s="150">
        <f t="shared" si="7"/>
        <v>20562.296535057689</v>
      </c>
      <c r="AL19" s="150">
        <f t="shared" si="7"/>
        <v>21220.047022460003</v>
      </c>
      <c r="AM19" s="150">
        <f t="shared" ref="AM19:AX19" si="8">(AM18+AL19)*(IF(AL21&lt;1,0,1))</f>
        <v>21880.999143619127</v>
      </c>
      <c r="AN19" s="150">
        <f t="shared" si="8"/>
        <v>22545.168482649264</v>
      </c>
      <c r="AO19" s="150">
        <f t="shared" si="8"/>
        <v>23212.570699521082</v>
      </c>
      <c r="AP19" s="150">
        <f t="shared" si="8"/>
        <v>23883.221530430943</v>
      </c>
      <c r="AQ19" s="150">
        <f t="shared" si="8"/>
        <v>24557.136788171949</v>
      </c>
      <c r="AR19" s="150">
        <f t="shared" si="8"/>
        <v>25234.332362506764</v>
      </c>
      <c r="AS19" s="150">
        <f t="shared" si="8"/>
        <v>25914.824220542283</v>
      </c>
      <c r="AT19" s="150">
        <f t="shared" si="8"/>
        <v>26598.628407106091</v>
      </c>
      <c r="AU19" s="150">
        <f t="shared" si="8"/>
        <v>27285.761045124793</v>
      </c>
      <c r="AV19" s="150">
        <f t="shared" si="8"/>
        <v>27976.238336004149</v>
      </c>
      <c r="AW19" s="150">
        <f t="shared" si="8"/>
        <v>28670.076560011083</v>
      </c>
      <c r="AX19" s="150">
        <f t="shared" si="8"/>
        <v>29367.292076657537</v>
      </c>
      <c r="AY19" s="136"/>
      <c r="AZ19" s="124"/>
      <c r="BA19" s="124" t="s">
        <v>215</v>
      </c>
      <c r="BB19" s="128">
        <v>15</v>
      </c>
      <c r="BC19" s="136"/>
      <c r="BD19" s="136"/>
      <c r="BE19" s="136"/>
      <c r="BF19" s="136"/>
      <c r="BG19" s="136"/>
      <c r="BH19" s="136"/>
      <c r="BI19" s="136"/>
      <c r="BJ19" s="136"/>
      <c r="BK19" s="136"/>
      <c r="BL19" s="136"/>
      <c r="BM19" s="136"/>
      <c r="BN19" s="136"/>
      <c r="BO19" s="136"/>
      <c r="BP19" s="136"/>
    </row>
    <row r="20" spans="1:68" x14ac:dyDescent="0.25">
      <c r="A20" s="136"/>
      <c r="B20" s="144" t="s">
        <v>308</v>
      </c>
      <c r="C20" s="150"/>
      <c r="D20" s="150">
        <f>IF(D17&gt;0,C21*$D11,0)</f>
        <v>778.80809045488775</v>
      </c>
      <c r="E20" s="150">
        <f t="shared" ref="E20:AL20" si="9">IF(E17&gt;0,D21*$D$11,0)</f>
        <v>778.80809045488775</v>
      </c>
      <c r="F20" s="150">
        <f t="shared" si="9"/>
        <v>773.37918991967501</v>
      </c>
      <c r="G20" s="150">
        <f t="shared" si="9"/>
        <v>770.63831420419922</v>
      </c>
      <c r="H20" s="150">
        <f t="shared" si="9"/>
        <v>767.88409713758506</v>
      </c>
      <c r="I20" s="150">
        <f t="shared" si="9"/>
        <v>765.11647378013129</v>
      </c>
      <c r="J20" s="150">
        <f t="shared" si="9"/>
        <v>762.33537887603904</v>
      </c>
      <c r="K20" s="150">
        <f t="shared" si="9"/>
        <v>759.54074685187436</v>
      </c>
      <c r="L20" s="150">
        <f t="shared" si="9"/>
        <v>756.73251181502042</v>
      </c>
      <c r="M20" s="150">
        <f t="shared" si="9"/>
        <v>753.91060755212527</v>
      </c>
      <c r="N20" s="150">
        <f t="shared" si="9"/>
        <v>751.07496752753991</v>
      </c>
      <c r="O20" s="150">
        <f t="shared" si="9"/>
        <v>748.22552488174972</v>
      </c>
      <c r="P20" s="150">
        <f t="shared" si="9"/>
        <v>745.36221242979821</v>
      </c>
      <c r="Q20" s="150">
        <f t="shared" si="9"/>
        <v>742.48496265970232</v>
      </c>
      <c r="R20" s="150">
        <f t="shared" si="9"/>
        <v>739.59370773086152</v>
      </c>
      <c r="S20" s="150">
        <f t="shared" si="9"/>
        <v>736.6883794724572</v>
      </c>
      <c r="T20" s="150">
        <f t="shared" si="9"/>
        <v>733.76890938184624</v>
      </c>
      <c r="U20" s="150">
        <f t="shared" si="9"/>
        <v>730.83522862294501</v>
      </c>
      <c r="V20" s="150">
        <f t="shared" si="9"/>
        <v>727.88726802460747</v>
      </c>
      <c r="W20" s="150">
        <f t="shared" si="9"/>
        <v>724.92495807899274</v>
      </c>
      <c r="X20" s="150">
        <f t="shared" si="9"/>
        <v>721.94822893992773</v>
      </c>
      <c r="Y20" s="150">
        <f t="shared" si="9"/>
        <v>718.95701042125881</v>
      </c>
      <c r="Z20" s="150">
        <f t="shared" si="9"/>
        <v>715.95123199519844</v>
      </c>
      <c r="AA20" s="150">
        <f t="shared" si="9"/>
        <v>712.93082279066084</v>
      </c>
      <c r="AB20" s="150">
        <f t="shared" si="9"/>
        <v>709.89571159159209</v>
      </c>
      <c r="AC20" s="150">
        <f t="shared" si="9"/>
        <v>706.8458268352905</v>
      </c>
      <c r="AD20" s="150">
        <f t="shared" si="9"/>
        <v>703.78109661071915</v>
      </c>
      <c r="AE20" s="150">
        <f t="shared" si="9"/>
        <v>700.70144865681061</v>
      </c>
      <c r="AF20" s="150">
        <f t="shared" si="9"/>
        <v>697.60681036076301</v>
      </c>
      <c r="AG20" s="150">
        <f t="shared" si="9"/>
        <v>694.49710875632786</v>
      </c>
      <c r="AH20" s="150">
        <f t="shared" si="9"/>
        <v>691.37227052209005</v>
      </c>
      <c r="AI20" s="150">
        <f t="shared" si="9"/>
        <v>688.23222197973837</v>
      </c>
      <c r="AJ20" s="150">
        <f t="shared" si="9"/>
        <v>685.07688909232934</v>
      </c>
      <c r="AK20" s="150">
        <f t="shared" si="9"/>
        <v>681.90619746254049</v>
      </c>
      <c r="AL20" s="150">
        <f t="shared" si="9"/>
        <v>678.72007233091631</v>
      </c>
      <c r="AM20" s="150">
        <f t="shared" ref="AM20:AX20" si="10">IF(AM17&gt;0,AL21*$D$11,0)</f>
        <v>675.51843857410654</v>
      </c>
      <c r="AN20" s="150">
        <f t="shared" si="10"/>
        <v>672.30122070309369</v>
      </c>
      <c r="AO20" s="150">
        <f t="shared" si="10"/>
        <v>669.06834286141407</v>
      </c>
      <c r="AP20" s="150">
        <f t="shared" si="10"/>
        <v>665.81972882336845</v>
      </c>
      <c r="AQ20" s="150">
        <f t="shared" si="10"/>
        <v>662.55530199222528</v>
      </c>
      <c r="AR20" s="150">
        <f t="shared" si="10"/>
        <v>659.27498539841486</v>
      </c>
      <c r="AS20" s="150">
        <f t="shared" si="10"/>
        <v>655.97870169771352</v>
      </c>
      <c r="AT20" s="150">
        <f t="shared" si="10"/>
        <v>652.66637316942149</v>
      </c>
      <c r="AU20" s="150">
        <f t="shared" si="10"/>
        <v>649.33792171452876</v>
      </c>
      <c r="AV20" s="150">
        <f t="shared" si="10"/>
        <v>645.99326885387529</v>
      </c>
      <c r="AW20" s="150">
        <f t="shared" si="10"/>
        <v>642.63233572629895</v>
      </c>
      <c r="AX20" s="150">
        <f t="shared" si="10"/>
        <v>639.25504308677739</v>
      </c>
      <c r="AY20" s="136"/>
      <c r="AZ20" s="124"/>
      <c r="BA20" s="124" t="s">
        <v>216</v>
      </c>
      <c r="BB20" s="128">
        <v>16</v>
      </c>
      <c r="BC20" s="136"/>
      <c r="BD20" s="136"/>
      <c r="BE20" s="136"/>
      <c r="BF20" s="136"/>
      <c r="BG20" s="136"/>
      <c r="BH20" s="136"/>
      <c r="BI20" s="136"/>
      <c r="BJ20" s="136"/>
      <c r="BK20" s="136"/>
      <c r="BL20" s="136"/>
      <c r="BM20" s="136"/>
      <c r="BN20" s="136"/>
      <c r="BO20" s="136"/>
      <c r="BP20" s="136"/>
    </row>
    <row r="21" spans="1:68" x14ac:dyDescent="0.25">
      <c r="A21" s="136"/>
      <c r="B21" s="154" t="s">
        <v>309</v>
      </c>
      <c r="C21" s="150">
        <f>IF(C15=$D6,($C8),IF(D15&lt;$D6,0,(($C8)-C19)*IF(B21&lt;1,0,1)))</f>
        <v>160000</v>
      </c>
      <c r="D21" s="150">
        <f t="shared" ref="D21:K21" si="11">IF(D15=$D6,($C8),IF(E15&lt;$D6,0,(($C8)-D19)*IF(C21&lt;1,0,1)))</f>
        <v>160000</v>
      </c>
      <c r="E21" s="150">
        <f t="shared" si="11"/>
        <v>158884.67506144333</v>
      </c>
      <c r="F21" s="150">
        <f t="shared" si="11"/>
        <v>158321.58369162976</v>
      </c>
      <c r="G21" s="150">
        <f t="shared" si="11"/>
        <v>157755.75144610074</v>
      </c>
      <c r="H21" s="150">
        <f t="shared" si="11"/>
        <v>157187.16498350509</v>
      </c>
      <c r="I21" s="150">
        <f t="shared" si="11"/>
        <v>156615.81089755197</v>
      </c>
      <c r="J21" s="150">
        <f t="shared" si="11"/>
        <v>156041.67571669479</v>
      </c>
      <c r="K21" s="150">
        <f t="shared" si="11"/>
        <v>155464.74590381343</v>
      </c>
      <c r="L21" s="150">
        <f>IF(L15=$D6,($C8),IF(M15&lt;$D6,0,(($C8)-L19)*IF(K21&lt;1,0,1)))</f>
        <v>154885.00785589521</v>
      </c>
      <c r="M21" s="150">
        <f t="shared" ref="M21:AL21" si="12">IF(M15=$D6,($C8),IF(N15&lt;$D6,0,(($C8)-M19)*IF(L21&lt;1,0,1)))</f>
        <v>154302.44790371411</v>
      </c>
      <c r="N21" s="150">
        <f t="shared" si="12"/>
        <v>153717.05231150842</v>
      </c>
      <c r="O21" s="150">
        <f t="shared" si="12"/>
        <v>153128.80727665694</v>
      </c>
      <c r="P21" s="150">
        <f t="shared" si="12"/>
        <v>152537.6989293535</v>
      </c>
      <c r="Q21" s="150">
        <f t="shared" si="12"/>
        <v>151943.71333227999</v>
      </c>
      <c r="R21" s="150">
        <f t="shared" si="12"/>
        <v>151346.83648027762</v>
      </c>
      <c r="S21" s="150">
        <f t="shared" si="12"/>
        <v>150747.05430001684</v>
      </c>
      <c r="T21" s="150">
        <f t="shared" si="12"/>
        <v>150144.35264966544</v>
      </c>
      <c r="U21" s="150">
        <f t="shared" si="12"/>
        <v>149538.71731855517</v>
      </c>
      <c r="V21" s="150">
        <f t="shared" si="12"/>
        <v>148930.13402684653</v>
      </c>
      <c r="W21" s="150">
        <f t="shared" si="12"/>
        <v>148318.58842519231</v>
      </c>
      <c r="X21" s="150">
        <f t="shared" si="12"/>
        <v>147704.06609439899</v>
      </c>
      <c r="Y21" s="150">
        <f t="shared" si="12"/>
        <v>147086.55254508703</v>
      </c>
      <c r="Z21" s="150">
        <f t="shared" si="12"/>
        <v>146466.033217349</v>
      </c>
      <c r="AA21" s="150">
        <f t="shared" si="12"/>
        <v>145842.49348040641</v>
      </c>
      <c r="AB21" s="150">
        <f t="shared" si="12"/>
        <v>145215.91863226477</v>
      </c>
      <c r="AC21" s="150">
        <f t="shared" si="12"/>
        <v>144586.29389936684</v>
      </c>
      <c r="AD21" s="150">
        <f t="shared" si="12"/>
        <v>143953.60443624432</v>
      </c>
      <c r="AE21" s="150">
        <f t="shared" si="12"/>
        <v>143317.83532516792</v>
      </c>
      <c r="AF21" s="150">
        <f t="shared" si="12"/>
        <v>142678.97157579544</v>
      </c>
      <c r="AG21" s="150">
        <f t="shared" si="12"/>
        <v>142036.99812481855</v>
      </c>
      <c r="AH21" s="150">
        <f t="shared" si="12"/>
        <v>141391.89983560739</v>
      </c>
      <c r="AI21" s="150">
        <f t="shared" si="12"/>
        <v>140743.6614978539</v>
      </c>
      <c r="AJ21" s="150">
        <f t="shared" si="12"/>
        <v>140092.26782721301</v>
      </c>
      <c r="AK21" s="150">
        <f t="shared" si="12"/>
        <v>139437.70346494231</v>
      </c>
      <c r="AL21" s="150">
        <f t="shared" si="12"/>
        <v>138779.95297754</v>
      </c>
      <c r="AM21" s="150">
        <f t="shared" ref="AM21:AX21" si="13">IF(AM15=$D6,($C8),IF(AN15&lt;$D6,0,(($C8)-AM19)*IF(AL21&lt;1,0,1)))</f>
        <v>138119.00085638088</v>
      </c>
      <c r="AN21" s="150">
        <f t="shared" si="13"/>
        <v>137454.83151735074</v>
      </c>
      <c r="AO21" s="150">
        <f t="shared" si="13"/>
        <v>136787.42930047892</v>
      </c>
      <c r="AP21" s="150">
        <f t="shared" si="13"/>
        <v>136116.77846956905</v>
      </c>
      <c r="AQ21" s="150">
        <f t="shared" si="13"/>
        <v>135442.86321182805</v>
      </c>
      <c r="AR21" s="150">
        <f t="shared" si="13"/>
        <v>134765.66763749323</v>
      </c>
      <c r="AS21" s="150">
        <f t="shared" si="13"/>
        <v>134085.17577945773</v>
      </c>
      <c r="AT21" s="150">
        <f t="shared" si="13"/>
        <v>133401.37159289391</v>
      </c>
      <c r="AU21" s="150">
        <f t="shared" si="13"/>
        <v>132714.23895487521</v>
      </c>
      <c r="AV21" s="150">
        <f t="shared" si="13"/>
        <v>132023.76166399586</v>
      </c>
      <c r="AW21" s="150">
        <f t="shared" si="13"/>
        <v>131329.92343998892</v>
      </c>
      <c r="AX21" s="150">
        <f t="shared" si="13"/>
        <v>130632.70792334246</v>
      </c>
      <c r="AY21" s="136"/>
      <c r="AZ21" s="124"/>
      <c r="BA21" s="124" t="s">
        <v>217</v>
      </c>
      <c r="BB21" s="128">
        <v>17</v>
      </c>
      <c r="BC21" s="136"/>
      <c r="BD21" s="136"/>
      <c r="BE21" s="136"/>
      <c r="BF21" s="136"/>
      <c r="BG21" s="136"/>
      <c r="BH21" s="136"/>
      <c r="BI21" s="136"/>
      <c r="BJ21" s="136"/>
      <c r="BK21" s="136"/>
      <c r="BL21" s="136"/>
      <c r="BM21" s="136"/>
      <c r="BN21" s="136"/>
      <c r="BO21" s="136"/>
      <c r="BP21" s="136"/>
    </row>
    <row r="22" spans="1:68" x14ac:dyDescent="0.25">
      <c r="A22" s="136"/>
      <c r="B22" s="136"/>
      <c r="C22" s="136"/>
      <c r="D22" s="136"/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  <c r="AH22" s="136"/>
      <c r="AI22" s="136"/>
      <c r="AJ22" s="136"/>
      <c r="AK22" s="136"/>
      <c r="AL22" s="136"/>
      <c r="AM22" s="136"/>
      <c r="AN22" s="136"/>
      <c r="AO22" s="136"/>
      <c r="AP22" s="136"/>
      <c r="AQ22" s="136"/>
      <c r="AR22" s="136"/>
      <c r="AS22" s="136"/>
      <c r="AT22" s="136"/>
      <c r="AU22" s="136"/>
      <c r="AV22" s="136"/>
      <c r="AW22" s="136"/>
      <c r="AX22" s="136"/>
      <c r="AY22" s="136"/>
      <c r="AZ22" s="136"/>
      <c r="BA22" s="124" t="s">
        <v>218</v>
      </c>
      <c r="BB22" s="128">
        <v>18</v>
      </c>
      <c r="BC22" s="136"/>
      <c r="BD22" s="136"/>
      <c r="BE22" s="136"/>
      <c r="BF22" s="136"/>
      <c r="BG22" s="136"/>
      <c r="BH22" s="136"/>
      <c r="BI22" s="136"/>
      <c r="BJ22" s="136"/>
      <c r="BK22" s="136"/>
      <c r="BL22" s="136"/>
      <c r="BM22" s="136"/>
      <c r="BN22" s="136"/>
      <c r="BO22" s="136"/>
      <c r="BP22" s="136"/>
    </row>
    <row r="23" spans="1:68" x14ac:dyDescent="0.25">
      <c r="A23" s="136"/>
      <c r="B23" s="136"/>
      <c r="C23" s="136"/>
      <c r="D23" s="136"/>
      <c r="E23" s="136"/>
      <c r="F23" s="136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  <c r="AA23" s="136"/>
      <c r="AB23" s="136"/>
      <c r="AC23" s="136"/>
      <c r="AD23" s="136"/>
      <c r="AE23" s="136"/>
      <c r="AF23" s="136"/>
      <c r="AG23" s="136"/>
      <c r="AH23" s="136"/>
      <c r="AI23" s="136"/>
      <c r="AJ23" s="136"/>
      <c r="AK23" s="136"/>
      <c r="AL23" s="136"/>
      <c r="AM23" s="136"/>
      <c r="AN23" s="136"/>
      <c r="AO23" s="136"/>
      <c r="AP23" s="136"/>
      <c r="AQ23" s="136"/>
      <c r="AR23" s="136"/>
      <c r="AS23" s="136"/>
      <c r="AT23" s="136"/>
      <c r="AU23" s="136"/>
      <c r="AV23" s="136"/>
      <c r="AW23" s="136"/>
      <c r="AX23" s="136"/>
      <c r="AY23" s="136"/>
      <c r="AZ23" s="124"/>
      <c r="BA23" s="124" t="s">
        <v>219</v>
      </c>
      <c r="BB23" s="128">
        <v>19</v>
      </c>
      <c r="BC23" s="136"/>
      <c r="BD23" s="136"/>
      <c r="BE23" s="136"/>
      <c r="BF23" s="136"/>
      <c r="BG23" s="136"/>
      <c r="BH23" s="136"/>
      <c r="BI23" s="136"/>
      <c r="BJ23" s="136"/>
      <c r="BK23" s="136"/>
      <c r="BL23" s="136"/>
      <c r="BM23" s="136"/>
      <c r="BN23" s="136"/>
      <c r="BO23" s="136"/>
      <c r="BP23" s="136"/>
    </row>
    <row r="24" spans="1:68" x14ac:dyDescent="0.25">
      <c r="A24" s="136"/>
      <c r="B24" s="138"/>
      <c r="C24" s="138"/>
      <c r="D24" s="138"/>
      <c r="E24" s="138"/>
      <c r="F24" s="138"/>
      <c r="G24" s="138"/>
      <c r="H24" s="138"/>
      <c r="I24" s="138"/>
      <c r="J24" s="138"/>
      <c r="K24" s="138"/>
      <c r="L24" s="138"/>
      <c r="M24" s="138"/>
      <c r="N24" s="138"/>
      <c r="O24" s="138"/>
      <c r="P24" s="138"/>
      <c r="Q24" s="138"/>
      <c r="R24" s="138"/>
      <c r="S24" s="138"/>
      <c r="T24" s="138"/>
      <c r="U24" s="138"/>
      <c r="V24" s="138"/>
      <c r="W24" s="138"/>
      <c r="X24" s="138"/>
      <c r="Y24" s="138"/>
      <c r="Z24" s="138"/>
      <c r="AA24" s="138"/>
      <c r="AB24" s="138"/>
      <c r="AC24" s="138"/>
      <c r="AD24" s="138"/>
      <c r="AE24" s="138"/>
      <c r="AF24" s="138"/>
      <c r="AG24" s="138"/>
      <c r="AH24" s="138"/>
      <c r="AI24" s="138"/>
      <c r="AJ24" s="138"/>
      <c r="AK24" s="138"/>
      <c r="AL24" s="138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24"/>
      <c r="BA24" s="124" t="s">
        <v>220</v>
      </c>
      <c r="BB24" s="128">
        <v>20</v>
      </c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</row>
    <row r="25" spans="1:68" x14ac:dyDescent="0.25">
      <c r="A25" s="136"/>
      <c r="B25" s="138" t="s">
        <v>310</v>
      </c>
      <c r="C25" s="138"/>
      <c r="D25" s="136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  <c r="AA25" s="136"/>
      <c r="AB25" s="136"/>
      <c r="AC25" s="136"/>
      <c r="AD25" s="136"/>
      <c r="AE25" s="136"/>
      <c r="AF25" s="136"/>
      <c r="AG25" s="136"/>
      <c r="AH25" s="136"/>
      <c r="AI25" s="136"/>
      <c r="AJ25" s="136"/>
      <c r="AK25" s="136"/>
      <c r="AL25" s="136"/>
      <c r="AM25" s="136"/>
      <c r="AN25" s="136"/>
      <c r="AO25" s="136"/>
      <c r="AP25" s="136"/>
      <c r="AQ25" s="136"/>
      <c r="AR25" s="136"/>
      <c r="AS25" s="136"/>
      <c r="AT25" s="136"/>
      <c r="AU25" s="136"/>
      <c r="AV25" s="136"/>
      <c r="AW25" s="136"/>
      <c r="AX25" s="136"/>
      <c r="AY25" s="136"/>
      <c r="AZ25" s="136"/>
      <c r="BA25" s="124" t="s">
        <v>221</v>
      </c>
      <c r="BB25" s="128">
        <v>21</v>
      </c>
      <c r="BC25" s="136"/>
      <c r="BD25" s="136"/>
      <c r="BE25" s="136"/>
      <c r="BF25" s="136"/>
      <c r="BG25" s="136"/>
      <c r="BH25" s="136"/>
      <c r="BI25" s="136"/>
      <c r="BJ25" s="136"/>
      <c r="BK25" s="136"/>
      <c r="BL25" s="136"/>
      <c r="BM25" s="136"/>
      <c r="BN25" s="136"/>
      <c r="BO25" s="136"/>
      <c r="BP25" s="136"/>
    </row>
    <row r="26" spans="1:68" x14ac:dyDescent="0.25">
      <c r="A26" s="136"/>
      <c r="B26" s="136"/>
      <c r="C26" s="136"/>
      <c r="D26" s="136"/>
      <c r="E26" s="136"/>
      <c r="F26" s="136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  <c r="AA26" s="136"/>
      <c r="AB26" s="136"/>
      <c r="AC26" s="136"/>
      <c r="AD26" s="136"/>
      <c r="AE26" s="136"/>
      <c r="AF26" s="136"/>
      <c r="AG26" s="136"/>
      <c r="AH26" s="136"/>
      <c r="AI26" s="136"/>
      <c r="AJ26" s="136"/>
      <c r="AK26" s="136"/>
      <c r="AL26" s="136"/>
      <c r="AM26" s="136"/>
      <c r="AN26" s="136"/>
      <c r="AO26" s="136"/>
      <c r="AP26" s="136"/>
      <c r="AQ26" s="136"/>
      <c r="AR26" s="136"/>
      <c r="AS26" s="136"/>
      <c r="AT26" s="136"/>
      <c r="AU26" s="136"/>
      <c r="AV26" s="136"/>
      <c r="AW26" s="136"/>
      <c r="AX26" s="136"/>
      <c r="AY26" s="136"/>
      <c r="AZ26" s="136"/>
      <c r="BA26" s="124" t="s">
        <v>222</v>
      </c>
      <c r="BB26" s="128">
        <v>22</v>
      </c>
      <c r="BC26" s="136"/>
      <c r="BD26" s="136"/>
      <c r="BE26" s="136"/>
      <c r="BF26" s="136"/>
      <c r="BG26" s="136"/>
      <c r="BH26" s="136"/>
      <c r="BI26" s="136"/>
      <c r="BJ26" s="136"/>
      <c r="BK26" s="136"/>
      <c r="BL26" s="136"/>
      <c r="BM26" s="136"/>
      <c r="BN26" s="136"/>
      <c r="BO26" s="136"/>
      <c r="BP26" s="136"/>
    </row>
    <row r="27" spans="1:68" x14ac:dyDescent="0.25">
      <c r="A27" s="136"/>
      <c r="B27" s="136"/>
      <c r="C27" s="136"/>
      <c r="D27" s="136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  <c r="AF27" s="136"/>
      <c r="AG27" s="136"/>
      <c r="AH27" s="136"/>
      <c r="AI27" s="136"/>
      <c r="AJ27" s="136"/>
      <c r="AK27" s="136"/>
      <c r="AL27" s="136"/>
      <c r="AM27" s="136"/>
      <c r="AN27" s="136"/>
      <c r="AO27" s="136"/>
      <c r="AP27" s="136"/>
      <c r="AQ27" s="136"/>
      <c r="AR27" s="136"/>
      <c r="AS27" s="136"/>
      <c r="AT27" s="136"/>
      <c r="AU27" s="136"/>
      <c r="AV27" s="136"/>
      <c r="AW27" s="136"/>
      <c r="AX27" s="136"/>
      <c r="AY27" s="136"/>
      <c r="AZ27" s="136"/>
      <c r="BA27" s="124" t="s">
        <v>223</v>
      </c>
      <c r="BB27" s="128">
        <v>23</v>
      </c>
      <c r="BC27" s="136"/>
      <c r="BD27" s="136"/>
      <c r="BE27" s="136"/>
      <c r="BF27" s="136"/>
      <c r="BG27" s="136"/>
      <c r="BH27" s="136"/>
      <c r="BI27" s="136"/>
      <c r="BJ27" s="136"/>
      <c r="BK27" s="136"/>
      <c r="BL27" s="136"/>
      <c r="BM27" s="136"/>
      <c r="BN27" s="136"/>
      <c r="BO27" s="136"/>
      <c r="BP27" s="136"/>
    </row>
    <row r="28" spans="1:68" x14ac:dyDescent="0.25">
      <c r="A28" s="136"/>
      <c r="B28" s="140" t="s">
        <v>297</v>
      </c>
      <c r="C28" s="136"/>
      <c r="D28" s="163"/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  <c r="AA28" s="136"/>
      <c r="AB28" s="136"/>
      <c r="AC28" s="136"/>
      <c r="AD28" s="136"/>
      <c r="AE28" s="136"/>
      <c r="AF28" s="136"/>
      <c r="AG28" s="136"/>
      <c r="AH28" s="136"/>
      <c r="AI28" s="136"/>
      <c r="AJ28" s="136"/>
      <c r="AK28" s="136"/>
      <c r="AL28" s="136"/>
      <c r="AM28" s="136"/>
      <c r="AN28" s="136"/>
      <c r="AO28" s="136"/>
      <c r="AP28" s="136"/>
      <c r="AQ28" s="136"/>
      <c r="AR28" s="136"/>
      <c r="AS28" s="136"/>
      <c r="AT28" s="136"/>
      <c r="AU28" s="136"/>
      <c r="AV28" s="136"/>
      <c r="AW28" s="136"/>
      <c r="AX28" s="136"/>
      <c r="AY28" s="136"/>
      <c r="AZ28" s="136"/>
      <c r="BA28" s="124" t="s">
        <v>224</v>
      </c>
      <c r="BB28" s="128">
        <v>24</v>
      </c>
      <c r="BC28" s="136"/>
      <c r="BD28" s="136"/>
      <c r="BE28" s="136"/>
      <c r="BF28" s="136"/>
      <c r="BG28" s="136"/>
      <c r="BH28" s="136"/>
      <c r="BI28" s="136"/>
      <c r="BJ28" s="136"/>
      <c r="BK28" s="136"/>
      <c r="BL28" s="136"/>
      <c r="BM28" s="136"/>
      <c r="BN28" s="136"/>
      <c r="BO28" s="136"/>
      <c r="BP28" s="136"/>
    </row>
    <row r="29" spans="1:68" x14ac:dyDescent="0.25">
      <c r="A29" s="136"/>
      <c r="B29" s="141" t="s">
        <v>298</v>
      </c>
      <c r="C29" s="142" t="s">
        <v>204</v>
      </c>
      <c r="D29" s="151">
        <f>VLOOKUP($C29,$BA$5:$BB$40,2,FALSE)</f>
        <v>4</v>
      </c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  <c r="AA29" s="136"/>
      <c r="AB29" s="136"/>
      <c r="AC29" s="136"/>
      <c r="AD29" s="136"/>
      <c r="AE29" s="136"/>
      <c r="AF29" s="136"/>
      <c r="AG29" s="136"/>
      <c r="AH29" s="136"/>
      <c r="AI29" s="136"/>
      <c r="AJ29" s="136"/>
      <c r="AK29" s="136"/>
      <c r="AL29" s="136"/>
      <c r="AM29" s="136"/>
      <c r="AN29" s="136"/>
      <c r="AO29" s="136"/>
      <c r="AP29" s="136"/>
      <c r="AQ29" s="136"/>
      <c r="AR29" s="136"/>
      <c r="AS29" s="136"/>
      <c r="AT29" s="136"/>
      <c r="AU29" s="136"/>
      <c r="AV29" s="136"/>
      <c r="AW29" s="136"/>
      <c r="AX29" s="136"/>
      <c r="AY29" s="136"/>
      <c r="AZ29" s="136"/>
      <c r="BA29" s="124" t="s">
        <v>225</v>
      </c>
      <c r="BB29" s="128">
        <v>25</v>
      </c>
      <c r="BC29" s="136"/>
      <c r="BD29" s="136"/>
      <c r="BE29" s="136"/>
      <c r="BF29" s="136"/>
      <c r="BG29" s="136"/>
      <c r="BH29" s="136"/>
      <c r="BI29" s="136"/>
      <c r="BJ29" s="136"/>
      <c r="BK29" s="136"/>
      <c r="BL29" s="136"/>
      <c r="BM29" s="136"/>
      <c r="BN29" s="136"/>
      <c r="BO29" s="136"/>
      <c r="BP29" s="136"/>
    </row>
    <row r="30" spans="1:68" x14ac:dyDescent="0.25">
      <c r="A30" s="136"/>
      <c r="B30" s="141" t="s">
        <v>299</v>
      </c>
      <c r="C30" s="135">
        <v>0.01</v>
      </c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  <c r="AA30" s="136"/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  <c r="AL30" s="136"/>
      <c r="AM30" s="136"/>
      <c r="AN30" s="136"/>
      <c r="AO30" s="136"/>
      <c r="AP30" s="136"/>
      <c r="AQ30" s="136"/>
      <c r="AR30" s="136"/>
      <c r="AS30" s="136"/>
      <c r="AT30" s="136"/>
      <c r="AU30" s="136"/>
      <c r="AV30" s="136"/>
      <c r="AW30" s="136"/>
      <c r="AX30" s="136"/>
      <c r="AY30" s="136"/>
      <c r="AZ30" s="136"/>
      <c r="BA30" s="124" t="s">
        <v>226</v>
      </c>
      <c r="BB30" s="128">
        <v>26</v>
      </c>
      <c r="BC30" s="136"/>
      <c r="BD30" s="136"/>
      <c r="BE30" s="136"/>
      <c r="BF30" s="136"/>
      <c r="BG30" s="136"/>
      <c r="BH30" s="136"/>
      <c r="BI30" s="136"/>
      <c r="BJ30" s="136"/>
      <c r="BK30" s="136"/>
      <c r="BL30" s="136"/>
      <c r="BM30" s="136"/>
      <c r="BN30" s="136"/>
      <c r="BO30" s="136"/>
      <c r="BP30" s="136"/>
    </row>
    <row r="31" spans="1:68" x14ac:dyDescent="0.25">
      <c r="A31" s="136"/>
      <c r="B31" s="144" t="s">
        <v>300</v>
      </c>
      <c r="C31" s="145">
        <v>0</v>
      </c>
      <c r="D31" s="136"/>
      <c r="E31" s="136"/>
      <c r="F31" s="136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  <c r="AC31" s="136"/>
      <c r="AD31" s="136"/>
      <c r="AE31" s="136"/>
      <c r="AF31" s="136"/>
      <c r="AG31" s="136"/>
      <c r="AH31" s="136"/>
      <c r="AI31" s="136"/>
      <c r="AJ31" s="136"/>
      <c r="AK31" s="136"/>
      <c r="AL31" s="136"/>
      <c r="AM31" s="136"/>
      <c r="AN31" s="136"/>
      <c r="AO31" s="136"/>
      <c r="AP31" s="136"/>
      <c r="AQ31" s="136"/>
      <c r="AR31" s="136"/>
      <c r="AS31" s="136"/>
      <c r="AT31" s="136"/>
      <c r="AU31" s="136"/>
      <c r="AV31" s="136"/>
      <c r="AW31" s="136"/>
      <c r="AX31" s="136"/>
      <c r="AY31" s="136"/>
      <c r="AZ31" s="136"/>
      <c r="BA31" s="124" t="s">
        <v>227</v>
      </c>
      <c r="BB31" s="128">
        <v>27</v>
      </c>
      <c r="BC31" s="136"/>
      <c r="BD31" s="136"/>
      <c r="BE31" s="136"/>
      <c r="BF31" s="136"/>
      <c r="BG31" s="136"/>
      <c r="BH31" s="136"/>
      <c r="BI31" s="136"/>
      <c r="BJ31" s="136"/>
      <c r="BK31" s="136"/>
      <c r="BL31" s="136"/>
      <c r="BM31" s="136"/>
      <c r="BN31" s="136"/>
      <c r="BO31" s="136"/>
      <c r="BP31" s="136"/>
    </row>
    <row r="32" spans="1:68" x14ac:dyDescent="0.25">
      <c r="A32" s="136"/>
      <c r="B32" s="147" t="s">
        <v>301</v>
      </c>
      <c r="C32" s="148">
        <v>12</v>
      </c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  <c r="AA32" s="136"/>
      <c r="AB32" s="136"/>
      <c r="AC32" s="136"/>
      <c r="AD32" s="136"/>
      <c r="AE32" s="136"/>
      <c r="AF32" s="136"/>
      <c r="AG32" s="136"/>
      <c r="AH32" s="136"/>
      <c r="AI32" s="136"/>
      <c r="AJ32" s="136"/>
      <c r="AK32" s="136"/>
      <c r="AL32" s="136"/>
      <c r="AM32" s="136"/>
      <c r="AN32" s="136"/>
      <c r="AO32" s="136"/>
      <c r="AP32" s="136"/>
      <c r="AQ32" s="136"/>
      <c r="AR32" s="136"/>
      <c r="AS32" s="136"/>
      <c r="AT32" s="136"/>
      <c r="AU32" s="136"/>
      <c r="AV32" s="136"/>
      <c r="AW32" s="136"/>
      <c r="AX32" s="136"/>
      <c r="AY32" s="136"/>
      <c r="AZ32" s="136"/>
      <c r="BA32" s="124" t="s">
        <v>228</v>
      </c>
      <c r="BB32" s="128">
        <v>28</v>
      </c>
      <c r="BC32" s="136"/>
      <c r="BD32" s="136"/>
      <c r="BE32" s="136"/>
      <c r="BF32" s="136"/>
      <c r="BG32" s="136"/>
      <c r="BH32" s="136"/>
      <c r="BI32" s="136"/>
      <c r="BJ32" s="136"/>
      <c r="BK32" s="136"/>
      <c r="BL32" s="136"/>
      <c r="BM32" s="136"/>
      <c r="BN32" s="136"/>
      <c r="BO32" s="136"/>
      <c r="BP32" s="136"/>
    </row>
    <row r="33" spans="1:68" x14ac:dyDescent="0.25">
      <c r="A33" s="136"/>
      <c r="B33" s="136"/>
      <c r="C33" s="136"/>
      <c r="D33" s="136"/>
      <c r="E33" s="136"/>
      <c r="F33" s="136"/>
      <c r="G33" s="136"/>
      <c r="H33" s="136"/>
      <c r="I33" s="136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  <c r="AA33" s="136"/>
      <c r="AB33" s="136"/>
      <c r="AC33" s="136"/>
      <c r="AD33" s="136"/>
      <c r="AE33" s="136"/>
      <c r="AF33" s="136"/>
      <c r="AG33" s="136"/>
      <c r="AH33" s="136"/>
      <c r="AI33" s="136"/>
      <c r="AJ33" s="136"/>
      <c r="AK33" s="136"/>
      <c r="AL33" s="136"/>
      <c r="AM33" s="136"/>
      <c r="AN33" s="136"/>
      <c r="AO33" s="136"/>
      <c r="AP33" s="136"/>
      <c r="AQ33" s="136"/>
      <c r="AR33" s="136"/>
      <c r="AS33" s="136"/>
      <c r="AT33" s="136"/>
      <c r="AU33" s="136"/>
      <c r="AV33" s="136"/>
      <c r="AW33" s="136"/>
      <c r="AX33" s="136"/>
      <c r="AY33" s="136"/>
      <c r="AZ33" s="136"/>
      <c r="BA33" s="124" t="s">
        <v>229</v>
      </c>
      <c r="BB33" s="128">
        <v>29</v>
      </c>
      <c r="BC33" s="136"/>
      <c r="BD33" s="136"/>
      <c r="BE33" s="136"/>
      <c r="BF33" s="136"/>
      <c r="BG33" s="136"/>
      <c r="BH33" s="136"/>
      <c r="BI33" s="136"/>
      <c r="BJ33" s="136"/>
      <c r="BK33" s="136"/>
      <c r="BL33" s="136"/>
      <c r="BM33" s="136"/>
      <c r="BN33" s="136"/>
      <c r="BO33" s="136"/>
      <c r="BP33" s="136"/>
    </row>
    <row r="34" spans="1:68" x14ac:dyDescent="0.25">
      <c r="A34" s="136"/>
      <c r="B34" s="140" t="s">
        <v>302</v>
      </c>
      <c r="C34" s="140" t="s">
        <v>182</v>
      </c>
      <c r="D34" s="149">
        <f>((1+C30)^(1/12))-1</f>
        <v>8.295381143461622E-4</v>
      </c>
      <c r="E34" s="136"/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  <c r="AU34" s="136"/>
      <c r="AV34" s="136"/>
      <c r="AW34" s="136"/>
      <c r="AX34" s="136"/>
      <c r="AY34" s="136"/>
      <c r="AZ34" s="136"/>
      <c r="BA34" s="124" t="s">
        <v>230</v>
      </c>
      <c r="BB34" s="128">
        <v>30</v>
      </c>
      <c r="BC34" s="136"/>
      <c r="BD34" s="136"/>
      <c r="BE34" s="136"/>
      <c r="BF34" s="136"/>
      <c r="BG34" s="136"/>
      <c r="BH34" s="136"/>
      <c r="BI34" s="136"/>
      <c r="BJ34" s="136"/>
      <c r="BK34" s="136"/>
      <c r="BL34" s="136"/>
      <c r="BM34" s="136"/>
      <c r="BN34" s="136"/>
      <c r="BO34" s="136"/>
      <c r="BP34" s="136"/>
    </row>
    <row r="35" spans="1:68" x14ac:dyDescent="0.25">
      <c r="A35" s="136"/>
      <c r="B35" s="136"/>
      <c r="C35" s="136"/>
      <c r="D35" s="136"/>
      <c r="E35" s="136"/>
      <c r="F35" s="136"/>
      <c r="G35" s="136"/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136"/>
      <c r="AQ35" s="136"/>
      <c r="AR35" s="136"/>
      <c r="AS35" s="136"/>
      <c r="AT35" s="136"/>
      <c r="AU35" s="136"/>
      <c r="AV35" s="136"/>
      <c r="AW35" s="136"/>
      <c r="AX35" s="136"/>
      <c r="AY35" s="136"/>
      <c r="AZ35" s="136"/>
      <c r="BA35" s="124" t="s">
        <v>231</v>
      </c>
      <c r="BB35" s="128">
        <v>31</v>
      </c>
      <c r="BC35" s="136"/>
      <c r="BD35" s="136"/>
      <c r="BE35" s="136"/>
      <c r="BF35" s="136"/>
      <c r="BG35" s="136"/>
      <c r="BH35" s="136"/>
      <c r="BI35" s="136"/>
      <c r="BJ35" s="136"/>
      <c r="BK35" s="136"/>
      <c r="BL35" s="136"/>
      <c r="BM35" s="136"/>
      <c r="BN35" s="136"/>
      <c r="BO35" s="136"/>
      <c r="BP35" s="136"/>
    </row>
    <row r="36" spans="1:68" x14ac:dyDescent="0.25">
      <c r="A36" s="136"/>
      <c r="B36" s="140" t="s">
        <v>303</v>
      </c>
      <c r="C36" s="140" t="s">
        <v>182</v>
      </c>
      <c r="D36" s="150">
        <f>(C31)/((1-(1+D34)^(-C32))/D34)</f>
        <v>0</v>
      </c>
      <c r="E36" s="136"/>
      <c r="F36" s="136"/>
      <c r="G36" s="136"/>
      <c r="H36" s="136"/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  <c r="AA36" s="136"/>
      <c r="AB36" s="136"/>
      <c r="AC36" s="136"/>
      <c r="AD36" s="136"/>
      <c r="AE36" s="136"/>
      <c r="AF36" s="136"/>
      <c r="AG36" s="136"/>
      <c r="AH36" s="136"/>
      <c r="AI36" s="136"/>
      <c r="AJ36" s="136"/>
      <c r="AK36" s="136"/>
      <c r="AL36" s="136"/>
      <c r="AM36" s="136"/>
      <c r="AN36" s="136"/>
      <c r="AO36" s="136"/>
      <c r="AP36" s="136"/>
      <c r="AQ36" s="136"/>
      <c r="AR36" s="136"/>
      <c r="AS36" s="136"/>
      <c r="AT36" s="136"/>
      <c r="AU36" s="136"/>
      <c r="AV36" s="136"/>
      <c r="AW36" s="136"/>
      <c r="AX36" s="136"/>
      <c r="AY36" s="136"/>
      <c r="AZ36" s="136"/>
      <c r="BA36" s="124" t="s">
        <v>232</v>
      </c>
      <c r="BB36" s="128">
        <v>32</v>
      </c>
      <c r="BC36" s="136"/>
      <c r="BD36" s="136"/>
      <c r="BE36" s="136"/>
      <c r="BF36" s="136"/>
      <c r="BG36" s="136"/>
      <c r="BH36" s="136"/>
      <c r="BI36" s="136"/>
      <c r="BJ36" s="136"/>
      <c r="BK36" s="136"/>
      <c r="BL36" s="136"/>
      <c r="BM36" s="136"/>
      <c r="BN36" s="136"/>
      <c r="BO36" s="136"/>
      <c r="BP36" s="136"/>
    </row>
    <row r="37" spans="1:68" x14ac:dyDescent="0.25">
      <c r="A37" s="136"/>
      <c r="B37" s="136"/>
      <c r="C37" s="22">
        <f>+SPm!B2</f>
        <v>42736</v>
      </c>
      <c r="D37" s="22">
        <f>+SPm!C2</f>
        <v>42767</v>
      </c>
      <c r="E37" s="22">
        <f>+SPm!D2</f>
        <v>42797</v>
      </c>
      <c r="F37" s="22">
        <f>+SPm!E2</f>
        <v>42828</v>
      </c>
      <c r="G37" s="22">
        <f>+SPm!F2</f>
        <v>42858</v>
      </c>
      <c r="H37" s="22">
        <f>+SPm!G2</f>
        <v>42889</v>
      </c>
      <c r="I37" s="22">
        <f>+SPm!H2</f>
        <v>42919</v>
      </c>
      <c r="J37" s="22">
        <f>+SPm!I2</f>
        <v>42950</v>
      </c>
      <c r="K37" s="22">
        <f>+SPm!J2</f>
        <v>42980</v>
      </c>
      <c r="L37" s="22">
        <f>+SPm!K2</f>
        <v>43011</v>
      </c>
      <c r="M37" s="22">
        <f>+SPm!L2</f>
        <v>43041</v>
      </c>
      <c r="N37" s="22">
        <f>+SPm!M2</f>
        <v>43072</v>
      </c>
      <c r="O37" s="22">
        <f>+SPm!N2</f>
        <v>43102</v>
      </c>
      <c r="P37" s="22">
        <f>+SPm!O2</f>
        <v>43133</v>
      </c>
      <c r="Q37" s="22">
        <f>+SPm!P2</f>
        <v>43163</v>
      </c>
      <c r="R37" s="22">
        <f>+SPm!Q2</f>
        <v>43194</v>
      </c>
      <c r="S37" s="22">
        <f>+SPm!R2</f>
        <v>43224</v>
      </c>
      <c r="T37" s="22">
        <f>+SPm!S2</f>
        <v>43255</v>
      </c>
      <c r="U37" s="22">
        <f>+SPm!T2</f>
        <v>43285</v>
      </c>
      <c r="V37" s="22">
        <f>+SPm!U2</f>
        <v>43316</v>
      </c>
      <c r="W37" s="22">
        <f>+SPm!V2</f>
        <v>43346</v>
      </c>
      <c r="X37" s="22">
        <f>+SPm!W2</f>
        <v>43377</v>
      </c>
      <c r="Y37" s="22">
        <f>+SPm!X2</f>
        <v>43407</v>
      </c>
      <c r="Z37" s="22">
        <f>+SPm!Y2</f>
        <v>43438</v>
      </c>
      <c r="AA37" s="22">
        <f>+SPm!Z2</f>
        <v>43468</v>
      </c>
      <c r="AB37" s="22">
        <f>+SPm!AA2</f>
        <v>43499</v>
      </c>
      <c r="AC37" s="22">
        <f>+SPm!AB2</f>
        <v>43529</v>
      </c>
      <c r="AD37" s="22">
        <f>+SPm!AC2</f>
        <v>43560</v>
      </c>
      <c r="AE37" s="22">
        <f>+SPm!AD2</f>
        <v>43590</v>
      </c>
      <c r="AF37" s="22">
        <f>+SPm!AE2</f>
        <v>43621</v>
      </c>
      <c r="AG37" s="22">
        <f>+SPm!AF2</f>
        <v>43651</v>
      </c>
      <c r="AH37" s="22">
        <f>+SPm!AG2</f>
        <v>43682</v>
      </c>
      <c r="AI37" s="22">
        <f>+SPm!AH2</f>
        <v>43712</v>
      </c>
      <c r="AJ37" s="22">
        <f>+SPm!AI2</f>
        <v>43743</v>
      </c>
      <c r="AK37" s="22">
        <f>+SPm!AJ2</f>
        <v>43773</v>
      </c>
      <c r="AL37" s="22">
        <f>+SPm!AK2</f>
        <v>43804</v>
      </c>
      <c r="AM37" s="22">
        <f>+SPm!AL2</f>
        <v>43834</v>
      </c>
      <c r="AN37" s="22">
        <f>+SPm!AM2</f>
        <v>43865</v>
      </c>
      <c r="AO37" s="22">
        <f>+SPm!AN2</f>
        <v>43895</v>
      </c>
      <c r="AP37" s="22">
        <f>+SPm!AO2</f>
        <v>43926</v>
      </c>
      <c r="AQ37" s="22">
        <f>+SPm!AP2</f>
        <v>43956</v>
      </c>
      <c r="AR37" s="22">
        <f>+SPm!AQ2</f>
        <v>43987</v>
      </c>
      <c r="AS37" s="22">
        <f>+SPm!AR2</f>
        <v>44017</v>
      </c>
      <c r="AT37" s="22">
        <f>+SPm!AS2</f>
        <v>44048</v>
      </c>
      <c r="AU37" s="22">
        <f>+SPm!AT2</f>
        <v>44078</v>
      </c>
      <c r="AV37" s="22">
        <f>+SPm!AU2</f>
        <v>44109</v>
      </c>
      <c r="AW37" s="22">
        <f>+SPm!AV2</f>
        <v>44139</v>
      </c>
      <c r="AX37" s="22">
        <f>+SPm!AW2</f>
        <v>44170</v>
      </c>
      <c r="AY37" s="22">
        <f>+SPm!AX2</f>
        <v>0</v>
      </c>
      <c r="AZ37" s="136"/>
      <c r="BA37" s="124" t="s">
        <v>233</v>
      </c>
      <c r="BB37" s="128">
        <v>33</v>
      </c>
      <c r="BC37" s="136"/>
      <c r="BD37" s="136"/>
      <c r="BE37" s="136"/>
      <c r="BF37" s="136"/>
      <c r="BG37" s="136"/>
      <c r="BH37" s="136"/>
      <c r="BI37" s="136"/>
      <c r="BJ37" s="136"/>
      <c r="BK37" s="136"/>
      <c r="BL37" s="136"/>
      <c r="BM37" s="136"/>
      <c r="BN37" s="136"/>
      <c r="BO37" s="136"/>
      <c r="BP37" s="136"/>
    </row>
    <row r="38" spans="1:68" x14ac:dyDescent="0.25">
      <c r="A38" s="136"/>
      <c r="B38" s="136"/>
      <c r="C38" s="151">
        <v>1</v>
      </c>
      <c r="D38" s="151">
        <f>+C38+1</f>
        <v>2</v>
      </c>
      <c r="E38" s="151">
        <f t="shared" ref="E38:AK38" si="14">+D38+1</f>
        <v>3</v>
      </c>
      <c r="F38" s="151">
        <f t="shared" si="14"/>
        <v>4</v>
      </c>
      <c r="G38" s="151">
        <f t="shared" si="14"/>
        <v>5</v>
      </c>
      <c r="H38" s="151">
        <f t="shared" si="14"/>
        <v>6</v>
      </c>
      <c r="I38" s="151">
        <f t="shared" si="14"/>
        <v>7</v>
      </c>
      <c r="J38" s="151">
        <f t="shared" si="14"/>
        <v>8</v>
      </c>
      <c r="K38" s="151">
        <f t="shared" si="14"/>
        <v>9</v>
      </c>
      <c r="L38" s="151">
        <f t="shared" si="14"/>
        <v>10</v>
      </c>
      <c r="M38" s="151">
        <f t="shared" si="14"/>
        <v>11</v>
      </c>
      <c r="N38" s="151">
        <f t="shared" si="14"/>
        <v>12</v>
      </c>
      <c r="O38" s="151">
        <f t="shared" si="14"/>
        <v>13</v>
      </c>
      <c r="P38" s="151">
        <f t="shared" si="14"/>
        <v>14</v>
      </c>
      <c r="Q38" s="151">
        <f t="shared" si="14"/>
        <v>15</v>
      </c>
      <c r="R38" s="151">
        <f t="shared" si="14"/>
        <v>16</v>
      </c>
      <c r="S38" s="151">
        <f t="shared" si="14"/>
        <v>17</v>
      </c>
      <c r="T38" s="151">
        <f t="shared" si="14"/>
        <v>18</v>
      </c>
      <c r="U38" s="151">
        <f t="shared" si="14"/>
        <v>19</v>
      </c>
      <c r="V38" s="151">
        <f t="shared" si="14"/>
        <v>20</v>
      </c>
      <c r="W38" s="151">
        <f t="shared" si="14"/>
        <v>21</v>
      </c>
      <c r="X38" s="151">
        <f t="shared" si="14"/>
        <v>22</v>
      </c>
      <c r="Y38" s="151">
        <f t="shared" si="14"/>
        <v>23</v>
      </c>
      <c r="Z38" s="151">
        <f t="shared" si="14"/>
        <v>24</v>
      </c>
      <c r="AA38" s="151">
        <f t="shared" si="14"/>
        <v>25</v>
      </c>
      <c r="AB38" s="151">
        <f t="shared" si="14"/>
        <v>26</v>
      </c>
      <c r="AC38" s="151">
        <f t="shared" si="14"/>
        <v>27</v>
      </c>
      <c r="AD38" s="151">
        <f t="shared" si="14"/>
        <v>28</v>
      </c>
      <c r="AE38" s="151">
        <f t="shared" si="14"/>
        <v>29</v>
      </c>
      <c r="AF38" s="151">
        <f t="shared" si="14"/>
        <v>30</v>
      </c>
      <c r="AG38" s="151">
        <f t="shared" si="14"/>
        <v>31</v>
      </c>
      <c r="AH38" s="151">
        <f t="shared" si="14"/>
        <v>32</v>
      </c>
      <c r="AI38" s="151">
        <f t="shared" si="14"/>
        <v>33</v>
      </c>
      <c r="AJ38" s="151">
        <f t="shared" si="14"/>
        <v>34</v>
      </c>
      <c r="AK38" s="151">
        <f t="shared" si="14"/>
        <v>35</v>
      </c>
      <c r="AL38" s="151">
        <f t="shared" ref="AL38:AY38" si="15">+AK38+1</f>
        <v>36</v>
      </c>
      <c r="AM38" s="151">
        <f t="shared" si="15"/>
        <v>37</v>
      </c>
      <c r="AN38" s="151">
        <f t="shared" si="15"/>
        <v>38</v>
      </c>
      <c r="AO38" s="151">
        <f t="shared" si="15"/>
        <v>39</v>
      </c>
      <c r="AP38" s="151">
        <f t="shared" si="15"/>
        <v>40</v>
      </c>
      <c r="AQ38" s="151">
        <f t="shared" si="15"/>
        <v>41</v>
      </c>
      <c r="AR38" s="151">
        <f t="shared" si="15"/>
        <v>42</v>
      </c>
      <c r="AS38" s="151">
        <f t="shared" si="15"/>
        <v>43</v>
      </c>
      <c r="AT38" s="151">
        <f t="shared" si="15"/>
        <v>44</v>
      </c>
      <c r="AU38" s="151">
        <f t="shared" si="15"/>
        <v>45</v>
      </c>
      <c r="AV38" s="151">
        <f t="shared" si="15"/>
        <v>46</v>
      </c>
      <c r="AW38" s="151">
        <f t="shared" si="15"/>
        <v>47</v>
      </c>
      <c r="AX38" s="151">
        <f t="shared" si="15"/>
        <v>48</v>
      </c>
      <c r="AY38" s="151">
        <f t="shared" si="15"/>
        <v>49</v>
      </c>
      <c r="AZ38" s="136"/>
      <c r="BA38" s="124" t="s">
        <v>234</v>
      </c>
      <c r="BB38" s="128">
        <v>34</v>
      </c>
      <c r="BC38" s="136"/>
      <c r="BD38" s="136"/>
      <c r="BE38" s="136"/>
      <c r="BF38" s="136"/>
      <c r="BG38" s="136"/>
      <c r="BH38" s="136"/>
      <c r="BI38" s="136"/>
      <c r="BJ38" s="136"/>
      <c r="BK38" s="136"/>
      <c r="BL38" s="136"/>
      <c r="BM38" s="136"/>
      <c r="BN38" s="136"/>
      <c r="BO38" s="136"/>
      <c r="BP38" s="136"/>
    </row>
    <row r="39" spans="1:68" x14ac:dyDescent="0.25">
      <c r="A39" s="156"/>
      <c r="B39" s="152" t="s">
        <v>300</v>
      </c>
      <c r="C39" s="153" t="s">
        <v>201</v>
      </c>
      <c r="D39" s="153" t="s">
        <v>202</v>
      </c>
      <c r="E39" s="153" t="s">
        <v>203</v>
      </c>
      <c r="F39" s="153" t="s">
        <v>204</v>
      </c>
      <c r="G39" s="153" t="s">
        <v>205</v>
      </c>
      <c r="H39" s="153" t="s">
        <v>206</v>
      </c>
      <c r="I39" s="153" t="s">
        <v>207</v>
      </c>
      <c r="J39" s="153" t="s">
        <v>208</v>
      </c>
      <c r="K39" s="153" t="s">
        <v>209</v>
      </c>
      <c r="L39" s="153" t="s">
        <v>210</v>
      </c>
      <c r="M39" s="153" t="s">
        <v>211</v>
      </c>
      <c r="N39" s="153" t="s">
        <v>212</v>
      </c>
      <c r="O39" s="153" t="s">
        <v>213</v>
      </c>
      <c r="P39" s="153" t="s">
        <v>214</v>
      </c>
      <c r="Q39" s="153" t="s">
        <v>215</v>
      </c>
      <c r="R39" s="153" t="s">
        <v>216</v>
      </c>
      <c r="S39" s="153" t="s">
        <v>217</v>
      </c>
      <c r="T39" s="153" t="s">
        <v>218</v>
      </c>
      <c r="U39" s="153" t="s">
        <v>219</v>
      </c>
      <c r="V39" s="153" t="s">
        <v>220</v>
      </c>
      <c r="W39" s="153" t="s">
        <v>221</v>
      </c>
      <c r="X39" s="153" t="s">
        <v>222</v>
      </c>
      <c r="Y39" s="153" t="s">
        <v>223</v>
      </c>
      <c r="Z39" s="153" t="s">
        <v>224</v>
      </c>
      <c r="AA39" s="153" t="s">
        <v>225</v>
      </c>
      <c r="AB39" s="153" t="s">
        <v>226</v>
      </c>
      <c r="AC39" s="153" t="s">
        <v>227</v>
      </c>
      <c r="AD39" s="153" t="s">
        <v>228</v>
      </c>
      <c r="AE39" s="153" t="s">
        <v>229</v>
      </c>
      <c r="AF39" s="153" t="s">
        <v>230</v>
      </c>
      <c r="AG39" s="153" t="s">
        <v>231</v>
      </c>
      <c r="AH39" s="153" t="s">
        <v>232</v>
      </c>
      <c r="AI39" s="153" t="s">
        <v>233</v>
      </c>
      <c r="AJ39" s="153" t="s">
        <v>234</v>
      </c>
      <c r="AK39" s="153" t="s">
        <v>235</v>
      </c>
      <c r="AL39" s="153" t="s">
        <v>236</v>
      </c>
      <c r="AM39" s="153" t="s">
        <v>411</v>
      </c>
      <c r="AN39" s="153" t="s">
        <v>412</v>
      </c>
      <c r="AO39" s="153" t="s">
        <v>413</v>
      </c>
      <c r="AP39" s="153" t="s">
        <v>414</v>
      </c>
      <c r="AQ39" s="153" t="s">
        <v>415</v>
      </c>
      <c r="AR39" s="153" t="s">
        <v>416</v>
      </c>
      <c r="AS39" s="153" t="s">
        <v>417</v>
      </c>
      <c r="AT39" s="153" t="s">
        <v>418</v>
      </c>
      <c r="AU39" s="153" t="s">
        <v>419</v>
      </c>
      <c r="AV39" s="153" t="s">
        <v>420</v>
      </c>
      <c r="AW39" s="153" t="s">
        <v>421</v>
      </c>
      <c r="AX39" s="153" t="s">
        <v>422</v>
      </c>
      <c r="AY39" s="153" t="s">
        <v>437</v>
      </c>
      <c r="AZ39" s="136"/>
      <c r="BA39" s="124" t="s">
        <v>235</v>
      </c>
      <c r="BB39" s="128">
        <v>35</v>
      </c>
      <c r="BC39" s="136"/>
      <c r="BD39" s="136"/>
      <c r="BE39" s="136"/>
      <c r="BF39" s="136"/>
      <c r="BG39" s="136"/>
      <c r="BH39" s="136"/>
      <c r="BI39" s="136"/>
      <c r="BJ39" s="136"/>
      <c r="BK39" s="136"/>
      <c r="BL39" s="136"/>
      <c r="BM39" s="136"/>
      <c r="BN39" s="136"/>
      <c r="BO39" s="136"/>
      <c r="BP39" s="136"/>
    </row>
    <row r="40" spans="1:68" x14ac:dyDescent="0.25">
      <c r="A40" s="136"/>
      <c r="B40" s="144" t="s">
        <v>305</v>
      </c>
      <c r="C40" s="150"/>
      <c r="D40" s="150">
        <f t="shared" ref="D40:AK40" si="16">+IF(D38&gt;=$D29,$D36,0)*IF(C44&lt;1,0,1)</f>
        <v>0</v>
      </c>
      <c r="E40" s="150">
        <f t="shared" si="16"/>
        <v>0</v>
      </c>
      <c r="F40" s="150">
        <f t="shared" si="16"/>
        <v>0</v>
      </c>
      <c r="G40" s="150">
        <f t="shared" si="16"/>
        <v>0</v>
      </c>
      <c r="H40" s="150">
        <f t="shared" si="16"/>
        <v>0</v>
      </c>
      <c r="I40" s="150">
        <f t="shared" si="16"/>
        <v>0</v>
      </c>
      <c r="J40" s="150">
        <f t="shared" si="16"/>
        <v>0</v>
      </c>
      <c r="K40" s="150">
        <f t="shared" si="16"/>
        <v>0</v>
      </c>
      <c r="L40" s="150">
        <f t="shared" si="16"/>
        <v>0</v>
      </c>
      <c r="M40" s="150">
        <f t="shared" si="16"/>
        <v>0</v>
      </c>
      <c r="N40" s="150">
        <f t="shared" si="16"/>
        <v>0</v>
      </c>
      <c r="O40" s="150">
        <f t="shared" si="16"/>
        <v>0</v>
      </c>
      <c r="P40" s="150">
        <f t="shared" si="16"/>
        <v>0</v>
      </c>
      <c r="Q40" s="150">
        <f t="shared" si="16"/>
        <v>0</v>
      </c>
      <c r="R40" s="150">
        <f t="shared" si="16"/>
        <v>0</v>
      </c>
      <c r="S40" s="150">
        <f t="shared" si="16"/>
        <v>0</v>
      </c>
      <c r="T40" s="150">
        <f t="shared" si="16"/>
        <v>0</v>
      </c>
      <c r="U40" s="150">
        <f t="shared" si="16"/>
        <v>0</v>
      </c>
      <c r="V40" s="150">
        <f t="shared" si="16"/>
        <v>0</v>
      </c>
      <c r="W40" s="150">
        <f t="shared" si="16"/>
        <v>0</v>
      </c>
      <c r="X40" s="150">
        <f t="shared" si="16"/>
        <v>0</v>
      </c>
      <c r="Y40" s="150">
        <f t="shared" si="16"/>
        <v>0</v>
      </c>
      <c r="Z40" s="150">
        <f t="shared" si="16"/>
        <v>0</v>
      </c>
      <c r="AA40" s="150">
        <f t="shared" si="16"/>
        <v>0</v>
      </c>
      <c r="AB40" s="150">
        <f t="shared" si="16"/>
        <v>0</v>
      </c>
      <c r="AC40" s="150">
        <f t="shared" si="16"/>
        <v>0</v>
      </c>
      <c r="AD40" s="150">
        <f t="shared" si="16"/>
        <v>0</v>
      </c>
      <c r="AE40" s="150">
        <f t="shared" si="16"/>
        <v>0</v>
      </c>
      <c r="AF40" s="150">
        <f t="shared" si="16"/>
        <v>0</v>
      </c>
      <c r="AG40" s="150">
        <f t="shared" si="16"/>
        <v>0</v>
      </c>
      <c r="AH40" s="150">
        <f t="shared" si="16"/>
        <v>0</v>
      </c>
      <c r="AI40" s="150">
        <f t="shared" si="16"/>
        <v>0</v>
      </c>
      <c r="AJ40" s="150">
        <f t="shared" si="16"/>
        <v>0</v>
      </c>
      <c r="AK40" s="150">
        <f t="shared" si="16"/>
        <v>0</v>
      </c>
      <c r="AL40" s="150">
        <f t="shared" ref="AL40:AX40" si="17">+IF(AL38&gt;=$D29,$D36,0)*IF(AK44&lt;1,0,1)</f>
        <v>0</v>
      </c>
      <c r="AM40" s="150">
        <f t="shared" si="17"/>
        <v>0</v>
      </c>
      <c r="AN40" s="150">
        <f t="shared" si="17"/>
        <v>0</v>
      </c>
      <c r="AO40" s="150">
        <f t="shared" si="17"/>
        <v>0</v>
      </c>
      <c r="AP40" s="150">
        <f t="shared" si="17"/>
        <v>0</v>
      </c>
      <c r="AQ40" s="150">
        <f t="shared" si="17"/>
        <v>0</v>
      </c>
      <c r="AR40" s="150">
        <f t="shared" si="17"/>
        <v>0</v>
      </c>
      <c r="AS40" s="150">
        <f t="shared" si="17"/>
        <v>0</v>
      </c>
      <c r="AT40" s="150">
        <f t="shared" si="17"/>
        <v>0</v>
      </c>
      <c r="AU40" s="150">
        <f t="shared" si="17"/>
        <v>0</v>
      </c>
      <c r="AV40" s="150">
        <f t="shared" si="17"/>
        <v>0</v>
      </c>
      <c r="AW40" s="150">
        <f t="shared" si="17"/>
        <v>0</v>
      </c>
      <c r="AX40" s="150">
        <f t="shared" si="17"/>
        <v>0</v>
      </c>
      <c r="AY40" s="136"/>
      <c r="AZ40" s="136"/>
      <c r="BA40" s="124" t="s">
        <v>236</v>
      </c>
      <c r="BB40" s="128">
        <v>36</v>
      </c>
      <c r="BC40" s="136"/>
      <c r="BD40" s="136"/>
      <c r="BE40" s="136"/>
      <c r="BF40" s="136"/>
      <c r="BG40" s="136"/>
      <c r="BH40" s="136"/>
      <c r="BI40" s="136"/>
      <c r="BJ40" s="136"/>
      <c r="BK40" s="136"/>
      <c r="BL40" s="136"/>
      <c r="BM40" s="136"/>
      <c r="BN40" s="136"/>
      <c r="BO40" s="136"/>
      <c r="BP40" s="136"/>
    </row>
    <row r="41" spans="1:68" x14ac:dyDescent="0.25">
      <c r="A41" s="136"/>
      <c r="B41" s="144" t="s">
        <v>306</v>
      </c>
      <c r="C41" s="150"/>
      <c r="D41" s="150">
        <f t="shared" ref="D41:AK41" si="18">D40-D43</f>
        <v>0</v>
      </c>
      <c r="E41" s="150">
        <f t="shared" si="18"/>
        <v>0</v>
      </c>
      <c r="F41" s="150">
        <f t="shared" si="18"/>
        <v>0</v>
      </c>
      <c r="G41" s="150">
        <f t="shared" si="18"/>
        <v>0</v>
      </c>
      <c r="H41" s="150">
        <f t="shared" si="18"/>
        <v>0</v>
      </c>
      <c r="I41" s="150">
        <f t="shared" si="18"/>
        <v>0</v>
      </c>
      <c r="J41" s="150">
        <f t="shared" si="18"/>
        <v>0</v>
      </c>
      <c r="K41" s="150">
        <f t="shared" si="18"/>
        <v>0</v>
      </c>
      <c r="L41" s="150">
        <f t="shared" si="18"/>
        <v>0</v>
      </c>
      <c r="M41" s="150">
        <f t="shared" si="18"/>
        <v>0</v>
      </c>
      <c r="N41" s="150">
        <f t="shared" si="18"/>
        <v>0</v>
      </c>
      <c r="O41" s="150">
        <f t="shared" si="18"/>
        <v>0</v>
      </c>
      <c r="P41" s="150">
        <f t="shared" si="18"/>
        <v>0</v>
      </c>
      <c r="Q41" s="150">
        <f t="shared" si="18"/>
        <v>0</v>
      </c>
      <c r="R41" s="150">
        <f t="shared" si="18"/>
        <v>0</v>
      </c>
      <c r="S41" s="150">
        <f t="shared" si="18"/>
        <v>0</v>
      </c>
      <c r="T41" s="150">
        <f t="shared" si="18"/>
        <v>0</v>
      </c>
      <c r="U41" s="150">
        <f t="shared" si="18"/>
        <v>0</v>
      </c>
      <c r="V41" s="150">
        <f t="shared" si="18"/>
        <v>0</v>
      </c>
      <c r="W41" s="150">
        <f t="shared" si="18"/>
        <v>0</v>
      </c>
      <c r="X41" s="150">
        <f t="shared" si="18"/>
        <v>0</v>
      </c>
      <c r="Y41" s="150">
        <f t="shared" si="18"/>
        <v>0</v>
      </c>
      <c r="Z41" s="150">
        <f t="shared" si="18"/>
        <v>0</v>
      </c>
      <c r="AA41" s="150">
        <f t="shared" si="18"/>
        <v>0</v>
      </c>
      <c r="AB41" s="150">
        <f t="shared" si="18"/>
        <v>0</v>
      </c>
      <c r="AC41" s="150">
        <f t="shared" si="18"/>
        <v>0</v>
      </c>
      <c r="AD41" s="150">
        <f t="shared" si="18"/>
        <v>0</v>
      </c>
      <c r="AE41" s="150">
        <f t="shared" si="18"/>
        <v>0</v>
      </c>
      <c r="AF41" s="150">
        <f t="shared" si="18"/>
        <v>0</v>
      </c>
      <c r="AG41" s="150">
        <f t="shared" si="18"/>
        <v>0</v>
      </c>
      <c r="AH41" s="150">
        <f t="shared" si="18"/>
        <v>0</v>
      </c>
      <c r="AI41" s="150">
        <f t="shared" si="18"/>
        <v>0</v>
      </c>
      <c r="AJ41" s="150">
        <f t="shared" si="18"/>
        <v>0</v>
      </c>
      <c r="AK41" s="150">
        <f t="shared" si="18"/>
        <v>0</v>
      </c>
      <c r="AL41" s="150">
        <f>AL40-AL43</f>
        <v>0</v>
      </c>
      <c r="AM41" s="150">
        <f t="shared" ref="AM41:AT41" si="19">AM40-AM43</f>
        <v>0</v>
      </c>
      <c r="AN41" s="150">
        <f t="shared" si="19"/>
        <v>0</v>
      </c>
      <c r="AO41" s="150">
        <f t="shared" si="19"/>
        <v>0</v>
      </c>
      <c r="AP41" s="150">
        <f t="shared" si="19"/>
        <v>0</v>
      </c>
      <c r="AQ41" s="150">
        <f t="shared" si="19"/>
        <v>0</v>
      </c>
      <c r="AR41" s="150">
        <f t="shared" si="19"/>
        <v>0</v>
      </c>
      <c r="AS41" s="150">
        <f t="shared" si="19"/>
        <v>0</v>
      </c>
      <c r="AT41" s="150">
        <f t="shared" si="19"/>
        <v>0</v>
      </c>
      <c r="AU41" s="150">
        <f>AU40-AU43</f>
        <v>0</v>
      </c>
      <c r="AV41" s="150">
        <f>AV40-AV43</f>
        <v>0</v>
      </c>
      <c r="AW41" s="150">
        <f>AW40-AW43</f>
        <v>0</v>
      </c>
      <c r="AX41" s="150">
        <f>AX40-AX43</f>
        <v>0</v>
      </c>
      <c r="AY41" s="136"/>
      <c r="AZ41" s="136"/>
      <c r="BA41" s="136"/>
      <c r="BB41" s="137"/>
      <c r="BC41" s="136"/>
      <c r="BD41" s="136"/>
      <c r="BE41" s="136"/>
      <c r="BF41" s="136"/>
      <c r="BG41" s="136"/>
      <c r="BH41" s="136"/>
      <c r="BI41" s="136"/>
      <c r="BJ41" s="136"/>
      <c r="BK41" s="136"/>
      <c r="BL41" s="136"/>
      <c r="BM41" s="136"/>
      <c r="BN41" s="136"/>
      <c r="BO41" s="136"/>
      <c r="BP41" s="136"/>
    </row>
    <row r="42" spans="1:68" x14ac:dyDescent="0.25">
      <c r="A42" s="136"/>
      <c r="B42" s="144" t="s">
        <v>307</v>
      </c>
      <c r="C42" s="150"/>
      <c r="D42" s="150">
        <f t="shared" ref="D42:Q42" si="20">(D41+C42)*(IF(C44&lt;1,0,1))</f>
        <v>0</v>
      </c>
      <c r="E42" s="150">
        <f t="shared" si="20"/>
        <v>0</v>
      </c>
      <c r="F42" s="150">
        <f t="shared" si="20"/>
        <v>0</v>
      </c>
      <c r="G42" s="150">
        <f t="shared" si="20"/>
        <v>0</v>
      </c>
      <c r="H42" s="150">
        <f t="shared" si="20"/>
        <v>0</v>
      </c>
      <c r="I42" s="150">
        <f t="shared" si="20"/>
        <v>0</v>
      </c>
      <c r="J42" s="150">
        <f t="shared" si="20"/>
        <v>0</v>
      </c>
      <c r="K42" s="150">
        <f t="shared" si="20"/>
        <v>0</v>
      </c>
      <c r="L42" s="150">
        <f t="shared" si="20"/>
        <v>0</v>
      </c>
      <c r="M42" s="150">
        <f t="shared" si="20"/>
        <v>0</v>
      </c>
      <c r="N42" s="150">
        <f t="shared" si="20"/>
        <v>0</v>
      </c>
      <c r="O42" s="150">
        <f t="shared" si="20"/>
        <v>0</v>
      </c>
      <c r="P42" s="150">
        <f t="shared" si="20"/>
        <v>0</v>
      </c>
      <c r="Q42" s="150">
        <f t="shared" si="20"/>
        <v>0</v>
      </c>
      <c r="R42" s="150">
        <f>(R41+Q42)*(IF(Q44&lt;1,0,1))</f>
        <v>0</v>
      </c>
      <c r="S42" s="150">
        <f t="shared" ref="S42:AK42" si="21">(S41+R42)*(IF(R44&lt;1,0,1))</f>
        <v>0</v>
      </c>
      <c r="T42" s="150">
        <f t="shared" si="21"/>
        <v>0</v>
      </c>
      <c r="U42" s="150">
        <f t="shared" si="21"/>
        <v>0</v>
      </c>
      <c r="V42" s="150">
        <f t="shared" si="21"/>
        <v>0</v>
      </c>
      <c r="W42" s="150">
        <f t="shared" si="21"/>
        <v>0</v>
      </c>
      <c r="X42" s="150">
        <f t="shared" si="21"/>
        <v>0</v>
      </c>
      <c r="Y42" s="150">
        <f t="shared" si="21"/>
        <v>0</v>
      </c>
      <c r="Z42" s="150">
        <f t="shared" si="21"/>
        <v>0</v>
      </c>
      <c r="AA42" s="150">
        <f t="shared" si="21"/>
        <v>0</v>
      </c>
      <c r="AB42" s="150">
        <f t="shared" si="21"/>
        <v>0</v>
      </c>
      <c r="AC42" s="150">
        <f t="shared" si="21"/>
        <v>0</v>
      </c>
      <c r="AD42" s="150">
        <f t="shared" si="21"/>
        <v>0</v>
      </c>
      <c r="AE42" s="150">
        <f t="shared" si="21"/>
        <v>0</v>
      </c>
      <c r="AF42" s="150">
        <f t="shared" si="21"/>
        <v>0</v>
      </c>
      <c r="AG42" s="150">
        <f t="shared" si="21"/>
        <v>0</v>
      </c>
      <c r="AH42" s="150">
        <f t="shared" si="21"/>
        <v>0</v>
      </c>
      <c r="AI42" s="150">
        <f t="shared" si="21"/>
        <v>0</v>
      </c>
      <c r="AJ42" s="150">
        <f t="shared" si="21"/>
        <v>0</v>
      </c>
      <c r="AK42" s="150">
        <f t="shared" si="21"/>
        <v>0</v>
      </c>
      <c r="AL42" s="150">
        <f t="shared" ref="AL42:AX42" si="22">(AL41+AK42)*(IF(AK44&lt;1,0,1))</f>
        <v>0</v>
      </c>
      <c r="AM42" s="150">
        <f t="shared" si="22"/>
        <v>0</v>
      </c>
      <c r="AN42" s="150">
        <f t="shared" si="22"/>
        <v>0</v>
      </c>
      <c r="AO42" s="150">
        <f t="shared" si="22"/>
        <v>0</v>
      </c>
      <c r="AP42" s="150">
        <f t="shared" si="22"/>
        <v>0</v>
      </c>
      <c r="AQ42" s="150">
        <f t="shared" si="22"/>
        <v>0</v>
      </c>
      <c r="AR42" s="150">
        <f t="shared" si="22"/>
        <v>0</v>
      </c>
      <c r="AS42" s="150">
        <f t="shared" si="22"/>
        <v>0</v>
      </c>
      <c r="AT42" s="150">
        <f t="shared" si="22"/>
        <v>0</v>
      </c>
      <c r="AU42" s="150">
        <f t="shared" si="22"/>
        <v>0</v>
      </c>
      <c r="AV42" s="150">
        <f t="shared" si="22"/>
        <v>0</v>
      </c>
      <c r="AW42" s="150">
        <f t="shared" si="22"/>
        <v>0</v>
      </c>
      <c r="AX42" s="150">
        <f t="shared" si="22"/>
        <v>0</v>
      </c>
      <c r="AY42" s="136"/>
      <c r="AZ42" s="136"/>
      <c r="BA42" s="136"/>
      <c r="BB42" s="137"/>
      <c r="BC42" s="136"/>
      <c r="BD42" s="136"/>
      <c r="BE42" s="136"/>
      <c r="BF42" s="136"/>
      <c r="BG42" s="136"/>
      <c r="BH42" s="136"/>
      <c r="BI42" s="136"/>
      <c r="BJ42" s="136"/>
      <c r="BK42" s="136"/>
      <c r="BL42" s="136"/>
      <c r="BM42" s="136"/>
      <c r="BN42" s="136"/>
      <c r="BO42" s="136"/>
      <c r="BP42" s="136"/>
    </row>
    <row r="43" spans="1:68" x14ac:dyDescent="0.25">
      <c r="A43" s="136"/>
      <c r="B43" s="144" t="s">
        <v>308</v>
      </c>
      <c r="C43" s="150"/>
      <c r="D43" s="150">
        <f>IF(D40&gt;0,C44*$D34,0)</f>
        <v>0</v>
      </c>
      <c r="E43" s="150">
        <f t="shared" ref="E43:AK43" si="23">IF(E40&gt;0,D44*$D$11,0)</f>
        <v>0</v>
      </c>
      <c r="F43" s="150">
        <f t="shared" si="23"/>
        <v>0</v>
      </c>
      <c r="G43" s="150">
        <f t="shared" si="23"/>
        <v>0</v>
      </c>
      <c r="H43" s="150">
        <f t="shared" si="23"/>
        <v>0</v>
      </c>
      <c r="I43" s="150">
        <f t="shared" si="23"/>
        <v>0</v>
      </c>
      <c r="J43" s="150">
        <f t="shared" si="23"/>
        <v>0</v>
      </c>
      <c r="K43" s="150">
        <f t="shared" si="23"/>
        <v>0</v>
      </c>
      <c r="L43" s="150">
        <f t="shared" si="23"/>
        <v>0</v>
      </c>
      <c r="M43" s="150">
        <f t="shared" si="23"/>
        <v>0</v>
      </c>
      <c r="N43" s="150">
        <f t="shared" si="23"/>
        <v>0</v>
      </c>
      <c r="O43" s="150">
        <f t="shared" si="23"/>
        <v>0</v>
      </c>
      <c r="P43" s="150">
        <f t="shared" si="23"/>
        <v>0</v>
      </c>
      <c r="Q43" s="150">
        <f t="shared" si="23"/>
        <v>0</v>
      </c>
      <c r="R43" s="150">
        <f t="shared" si="23"/>
        <v>0</v>
      </c>
      <c r="S43" s="150">
        <f t="shared" si="23"/>
        <v>0</v>
      </c>
      <c r="T43" s="150">
        <f t="shared" si="23"/>
        <v>0</v>
      </c>
      <c r="U43" s="150">
        <f t="shared" si="23"/>
        <v>0</v>
      </c>
      <c r="V43" s="150">
        <f t="shared" si="23"/>
        <v>0</v>
      </c>
      <c r="W43" s="150">
        <f t="shared" si="23"/>
        <v>0</v>
      </c>
      <c r="X43" s="150">
        <f t="shared" si="23"/>
        <v>0</v>
      </c>
      <c r="Y43" s="150">
        <f t="shared" si="23"/>
        <v>0</v>
      </c>
      <c r="Z43" s="150">
        <f t="shared" si="23"/>
        <v>0</v>
      </c>
      <c r="AA43" s="150">
        <f t="shared" si="23"/>
        <v>0</v>
      </c>
      <c r="AB43" s="150">
        <f t="shared" si="23"/>
        <v>0</v>
      </c>
      <c r="AC43" s="150">
        <f t="shared" si="23"/>
        <v>0</v>
      </c>
      <c r="AD43" s="150">
        <f t="shared" si="23"/>
        <v>0</v>
      </c>
      <c r="AE43" s="150">
        <f t="shared" si="23"/>
        <v>0</v>
      </c>
      <c r="AF43" s="150">
        <f t="shared" si="23"/>
        <v>0</v>
      </c>
      <c r="AG43" s="150">
        <f t="shared" si="23"/>
        <v>0</v>
      </c>
      <c r="AH43" s="150">
        <f t="shared" si="23"/>
        <v>0</v>
      </c>
      <c r="AI43" s="150">
        <f t="shared" si="23"/>
        <v>0</v>
      </c>
      <c r="AJ43" s="150">
        <f t="shared" si="23"/>
        <v>0</v>
      </c>
      <c r="AK43" s="150">
        <f t="shared" si="23"/>
        <v>0</v>
      </c>
      <c r="AL43" s="150">
        <f t="shared" ref="AL43:AX43" si="24">IF(AL40&gt;0,AK44*$D$11,0)</f>
        <v>0</v>
      </c>
      <c r="AM43" s="150">
        <f t="shared" si="24"/>
        <v>0</v>
      </c>
      <c r="AN43" s="150">
        <f t="shared" si="24"/>
        <v>0</v>
      </c>
      <c r="AO43" s="150">
        <f t="shared" si="24"/>
        <v>0</v>
      </c>
      <c r="AP43" s="150">
        <f t="shared" si="24"/>
        <v>0</v>
      </c>
      <c r="AQ43" s="150">
        <f t="shared" si="24"/>
        <v>0</v>
      </c>
      <c r="AR43" s="150">
        <f t="shared" si="24"/>
        <v>0</v>
      </c>
      <c r="AS43" s="150">
        <f t="shared" si="24"/>
        <v>0</v>
      </c>
      <c r="AT43" s="150">
        <f t="shared" si="24"/>
        <v>0</v>
      </c>
      <c r="AU43" s="150">
        <f t="shared" si="24"/>
        <v>0</v>
      </c>
      <c r="AV43" s="150">
        <f t="shared" si="24"/>
        <v>0</v>
      </c>
      <c r="AW43" s="150">
        <f t="shared" si="24"/>
        <v>0</v>
      </c>
      <c r="AX43" s="150">
        <f t="shared" si="24"/>
        <v>0</v>
      </c>
      <c r="AY43" s="136"/>
      <c r="AZ43" s="136"/>
      <c r="BA43" s="136"/>
      <c r="BB43" s="137"/>
      <c r="BC43" s="136"/>
      <c r="BD43" s="136"/>
      <c r="BE43" s="136"/>
      <c r="BF43" s="136"/>
      <c r="BG43" s="136"/>
      <c r="BH43" s="136"/>
      <c r="BI43" s="136"/>
      <c r="BJ43" s="136"/>
      <c r="BK43" s="136"/>
      <c r="BL43" s="136"/>
      <c r="BM43" s="136"/>
      <c r="BN43" s="136"/>
      <c r="BO43" s="136"/>
      <c r="BP43" s="136"/>
    </row>
    <row r="44" spans="1:68" x14ac:dyDescent="0.25">
      <c r="A44" s="136"/>
      <c r="B44" s="154" t="s">
        <v>309</v>
      </c>
      <c r="C44" s="150">
        <f>IF(C38=$D29,($C31),IF(D38&lt;$D29,0,(($C31)-C42)*IF(B44&lt;1,0,1)))</f>
        <v>0</v>
      </c>
      <c r="D44" s="150">
        <f t="shared" ref="D44:AJ44" si="25">IF(D38=$D29,($C31),IF(E38&lt;$D29,0,(($C31)-D42)*IF(C44&lt;1,0,1)))</f>
        <v>0</v>
      </c>
      <c r="E44" s="150">
        <f t="shared" si="25"/>
        <v>0</v>
      </c>
      <c r="F44" s="150">
        <f t="shared" si="25"/>
        <v>0</v>
      </c>
      <c r="G44" s="150">
        <f t="shared" si="25"/>
        <v>0</v>
      </c>
      <c r="H44" s="150">
        <f t="shared" si="25"/>
        <v>0</v>
      </c>
      <c r="I44" s="150">
        <f t="shared" si="25"/>
        <v>0</v>
      </c>
      <c r="J44" s="150">
        <f t="shared" si="25"/>
        <v>0</v>
      </c>
      <c r="K44" s="150">
        <f t="shared" si="25"/>
        <v>0</v>
      </c>
      <c r="L44" s="150">
        <f t="shared" si="25"/>
        <v>0</v>
      </c>
      <c r="M44" s="150">
        <f t="shared" si="25"/>
        <v>0</v>
      </c>
      <c r="N44" s="150">
        <f t="shared" si="25"/>
        <v>0</v>
      </c>
      <c r="O44" s="150">
        <f t="shared" si="25"/>
        <v>0</v>
      </c>
      <c r="P44" s="150">
        <f t="shared" si="25"/>
        <v>0</v>
      </c>
      <c r="Q44" s="150">
        <f t="shared" si="25"/>
        <v>0</v>
      </c>
      <c r="R44" s="150">
        <f t="shared" si="25"/>
        <v>0</v>
      </c>
      <c r="S44" s="150">
        <f t="shared" si="25"/>
        <v>0</v>
      </c>
      <c r="T44" s="150">
        <f t="shared" si="25"/>
        <v>0</v>
      </c>
      <c r="U44" s="150">
        <f t="shared" si="25"/>
        <v>0</v>
      </c>
      <c r="V44" s="150">
        <f t="shared" si="25"/>
        <v>0</v>
      </c>
      <c r="W44" s="150">
        <f t="shared" si="25"/>
        <v>0</v>
      </c>
      <c r="X44" s="150">
        <f t="shared" si="25"/>
        <v>0</v>
      </c>
      <c r="Y44" s="150">
        <f t="shared" si="25"/>
        <v>0</v>
      </c>
      <c r="Z44" s="150">
        <f t="shared" si="25"/>
        <v>0</v>
      </c>
      <c r="AA44" s="150">
        <f t="shared" si="25"/>
        <v>0</v>
      </c>
      <c r="AB44" s="150">
        <f t="shared" si="25"/>
        <v>0</v>
      </c>
      <c r="AC44" s="150">
        <f t="shared" si="25"/>
        <v>0</v>
      </c>
      <c r="AD44" s="150">
        <f t="shared" si="25"/>
        <v>0</v>
      </c>
      <c r="AE44" s="150">
        <f t="shared" si="25"/>
        <v>0</v>
      </c>
      <c r="AF44" s="150">
        <f t="shared" si="25"/>
        <v>0</v>
      </c>
      <c r="AG44" s="150">
        <f t="shared" si="25"/>
        <v>0</v>
      </c>
      <c r="AH44" s="150">
        <f t="shared" si="25"/>
        <v>0</v>
      </c>
      <c r="AI44" s="150">
        <f t="shared" si="25"/>
        <v>0</v>
      </c>
      <c r="AJ44" s="150">
        <f t="shared" si="25"/>
        <v>0</v>
      </c>
      <c r="AK44" s="150">
        <f t="shared" ref="AK44:AX44" si="26">IF(AK38=$D29,($C31),IF(AL38&lt;$D29,0,(($C31)-AK42)*IF(AJ44&lt;1,0,1)))</f>
        <v>0</v>
      </c>
      <c r="AL44" s="150">
        <f t="shared" si="26"/>
        <v>0</v>
      </c>
      <c r="AM44" s="150">
        <f t="shared" si="26"/>
        <v>0</v>
      </c>
      <c r="AN44" s="150">
        <f t="shared" si="26"/>
        <v>0</v>
      </c>
      <c r="AO44" s="150">
        <f t="shared" si="26"/>
        <v>0</v>
      </c>
      <c r="AP44" s="150">
        <f t="shared" si="26"/>
        <v>0</v>
      </c>
      <c r="AQ44" s="150">
        <f t="shared" si="26"/>
        <v>0</v>
      </c>
      <c r="AR44" s="150">
        <f t="shared" si="26"/>
        <v>0</v>
      </c>
      <c r="AS44" s="150">
        <f t="shared" si="26"/>
        <v>0</v>
      </c>
      <c r="AT44" s="150">
        <f t="shared" si="26"/>
        <v>0</v>
      </c>
      <c r="AU44" s="150">
        <f t="shared" si="26"/>
        <v>0</v>
      </c>
      <c r="AV44" s="150">
        <f t="shared" si="26"/>
        <v>0</v>
      </c>
      <c r="AW44" s="150">
        <f t="shared" si="26"/>
        <v>0</v>
      </c>
      <c r="AX44" s="150">
        <f t="shared" si="26"/>
        <v>0</v>
      </c>
      <c r="AY44" s="136"/>
      <c r="AZ44" s="136"/>
      <c r="BA44" s="136"/>
      <c r="BB44" s="137"/>
      <c r="BC44" s="136"/>
      <c r="BD44" s="136"/>
      <c r="BE44" s="136"/>
      <c r="BF44" s="136"/>
      <c r="BG44" s="136"/>
      <c r="BH44" s="136"/>
      <c r="BI44" s="136"/>
      <c r="BJ44" s="136"/>
      <c r="BK44" s="136"/>
      <c r="BL44" s="136"/>
      <c r="BM44" s="136"/>
      <c r="BN44" s="136"/>
      <c r="BO44" s="136"/>
      <c r="BP44" s="136"/>
    </row>
    <row r="45" spans="1:68" x14ac:dyDescent="0.25">
      <c r="A45" s="136"/>
      <c r="B45" s="138"/>
      <c r="C45" s="138"/>
      <c r="D45" s="138"/>
      <c r="E45" s="138"/>
      <c r="F45" s="138"/>
      <c r="G45" s="138"/>
      <c r="H45" s="138"/>
      <c r="I45" s="138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8"/>
      <c r="AA45" s="138"/>
      <c r="AB45" s="138"/>
      <c r="AC45" s="138"/>
      <c r="AD45" s="138"/>
      <c r="AE45" s="138"/>
      <c r="AF45" s="138"/>
      <c r="AG45" s="138"/>
      <c r="AH45" s="138"/>
      <c r="AI45" s="138"/>
      <c r="AJ45" s="138"/>
      <c r="AK45" s="138"/>
      <c r="AL45" s="138"/>
      <c r="AM45" s="138"/>
      <c r="AN45" s="138"/>
      <c r="AO45" s="138"/>
      <c r="AP45" s="138"/>
      <c r="AQ45" s="138"/>
      <c r="AR45" s="138"/>
      <c r="AS45" s="138"/>
      <c r="AT45" s="138"/>
      <c r="AU45" s="138"/>
      <c r="AV45" s="138"/>
      <c r="AW45" s="138"/>
      <c r="AX45" s="138"/>
      <c r="AY45" s="136"/>
      <c r="AZ45" s="136"/>
      <c r="BA45" s="136"/>
      <c r="BB45" s="137"/>
      <c r="BC45" s="136"/>
      <c r="BD45" s="136"/>
      <c r="BE45" s="136"/>
      <c r="BF45" s="136"/>
      <c r="BG45" s="136"/>
      <c r="BH45" s="136"/>
      <c r="BI45" s="136"/>
      <c r="BJ45" s="136"/>
      <c r="BK45" s="136"/>
      <c r="BL45" s="136"/>
      <c r="BM45" s="136"/>
      <c r="BN45" s="136"/>
      <c r="BO45" s="136"/>
      <c r="BP45" s="136"/>
    </row>
    <row r="46" spans="1:68" x14ac:dyDescent="0.25">
      <c r="A46" s="136"/>
      <c r="B46" s="138"/>
      <c r="C46" s="138"/>
      <c r="D46" s="138"/>
      <c r="E46" s="138"/>
      <c r="F46" s="138"/>
      <c r="G46" s="138"/>
      <c r="H46" s="138"/>
      <c r="I46" s="138"/>
      <c r="J46" s="138"/>
      <c r="K46" s="138"/>
      <c r="L46" s="138"/>
      <c r="M46" s="138"/>
      <c r="N46" s="138"/>
      <c r="O46" s="138"/>
      <c r="P46" s="138"/>
      <c r="Q46" s="138"/>
      <c r="R46" s="138"/>
      <c r="S46" s="138"/>
      <c r="T46" s="138"/>
      <c r="U46" s="138"/>
      <c r="V46" s="138"/>
      <c r="W46" s="138"/>
      <c r="X46" s="138"/>
      <c r="Y46" s="138"/>
      <c r="Z46" s="138"/>
      <c r="AA46" s="138"/>
      <c r="AB46" s="138"/>
      <c r="AC46" s="138"/>
      <c r="AD46" s="138"/>
      <c r="AE46" s="138"/>
      <c r="AF46" s="138"/>
      <c r="AG46" s="138"/>
      <c r="AH46" s="138"/>
      <c r="AI46" s="138"/>
      <c r="AJ46" s="138"/>
      <c r="AK46" s="138"/>
      <c r="AL46" s="138"/>
      <c r="AM46" s="138"/>
      <c r="AN46" s="138"/>
      <c r="AO46" s="138"/>
      <c r="AP46" s="138"/>
      <c r="AQ46" s="138"/>
      <c r="AR46" s="138"/>
      <c r="AS46" s="138"/>
      <c r="AT46" s="138"/>
      <c r="AU46" s="138"/>
      <c r="AV46" s="138"/>
      <c r="AW46" s="138"/>
      <c r="AX46" s="138"/>
      <c r="AY46" s="136"/>
      <c r="AZ46" s="136"/>
      <c r="BA46" s="136"/>
      <c r="BB46" s="137"/>
      <c r="BC46" s="136"/>
      <c r="BD46" s="136"/>
      <c r="BE46" s="136"/>
      <c r="BF46" s="136"/>
      <c r="BG46" s="136"/>
      <c r="BH46" s="136"/>
      <c r="BI46" s="136"/>
      <c r="BJ46" s="136"/>
      <c r="BK46" s="136"/>
      <c r="BL46" s="136"/>
      <c r="BM46" s="136"/>
      <c r="BN46" s="136"/>
      <c r="BO46" s="136"/>
      <c r="BP46" s="136"/>
    </row>
    <row r="47" spans="1:68" x14ac:dyDescent="0.25">
      <c r="A47" s="124"/>
      <c r="B47" s="138"/>
      <c r="C47" s="138"/>
      <c r="D47" s="138"/>
      <c r="E47" s="138"/>
      <c r="F47" s="138"/>
      <c r="G47" s="138"/>
      <c r="H47" s="138"/>
      <c r="I47" s="138"/>
      <c r="J47" s="138"/>
      <c r="K47" s="138"/>
      <c r="L47" s="138"/>
      <c r="M47" s="138"/>
      <c r="N47" s="138"/>
      <c r="O47" s="138"/>
      <c r="P47" s="138"/>
      <c r="Q47" s="138"/>
      <c r="R47" s="138"/>
      <c r="S47" s="138"/>
      <c r="T47" s="138"/>
      <c r="U47" s="138"/>
      <c r="V47" s="138"/>
      <c r="W47" s="138"/>
      <c r="X47" s="138"/>
      <c r="Y47" s="138"/>
      <c r="Z47" s="138"/>
      <c r="AA47" s="138"/>
      <c r="AB47" s="138"/>
      <c r="AC47" s="138"/>
      <c r="AD47" s="138"/>
      <c r="AE47" s="138"/>
      <c r="AF47" s="138"/>
      <c r="AG47" s="138"/>
      <c r="AH47" s="138"/>
      <c r="AI47" s="138"/>
      <c r="AJ47" s="138"/>
      <c r="AK47" s="138"/>
      <c r="AL47" s="138"/>
      <c r="AM47" s="138"/>
      <c r="AN47" s="138"/>
      <c r="AO47" s="138"/>
      <c r="AP47" s="138"/>
      <c r="AQ47" s="138"/>
      <c r="AR47" s="138"/>
      <c r="AS47" s="138"/>
      <c r="AT47" s="138"/>
      <c r="AU47" s="138"/>
      <c r="AV47" s="138"/>
      <c r="AW47" s="138"/>
      <c r="AX47" s="138"/>
      <c r="AY47" s="136"/>
      <c r="AZ47" s="136"/>
      <c r="BA47" s="136"/>
      <c r="BB47" s="137"/>
      <c r="BC47" s="136"/>
      <c r="BD47" s="136"/>
      <c r="BE47" s="136"/>
      <c r="BF47" s="136"/>
      <c r="BG47" s="136"/>
      <c r="BH47" s="136"/>
      <c r="BI47" s="136"/>
      <c r="BJ47" s="136"/>
      <c r="BK47" s="136"/>
      <c r="BL47" s="136"/>
      <c r="BM47" s="136"/>
      <c r="BN47" s="136"/>
      <c r="BO47" s="136"/>
      <c r="BP47" s="136"/>
    </row>
    <row r="48" spans="1:68" x14ac:dyDescent="0.25">
      <c r="A48" s="125"/>
      <c r="B48" s="138" t="s">
        <v>311</v>
      </c>
      <c r="C48" s="138"/>
      <c r="D48" s="136"/>
      <c r="E48" s="136"/>
      <c r="F48" s="136"/>
      <c r="G48" s="136"/>
      <c r="H48" s="136"/>
      <c r="I48" s="136"/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  <c r="W48" s="136"/>
      <c r="X48" s="136"/>
      <c r="Y48" s="136"/>
      <c r="Z48" s="136"/>
      <c r="AA48" s="136"/>
      <c r="AB48" s="136"/>
      <c r="AC48" s="136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6"/>
      <c r="AV48" s="136"/>
      <c r="AW48" s="136"/>
      <c r="AX48" s="136"/>
      <c r="AY48" s="136"/>
      <c r="AZ48" s="136"/>
      <c r="BA48" s="136"/>
      <c r="BB48" s="139"/>
      <c r="BC48" s="136"/>
      <c r="BD48" s="136"/>
      <c r="BE48" s="136"/>
      <c r="BF48" s="136"/>
      <c r="BG48" s="136"/>
      <c r="BH48" s="136"/>
      <c r="BI48" s="136"/>
      <c r="BJ48" s="136"/>
      <c r="BK48" s="136"/>
      <c r="BL48" s="136"/>
      <c r="BM48" s="136"/>
      <c r="BN48" s="136"/>
      <c r="BO48" s="136"/>
      <c r="BP48" s="136"/>
    </row>
    <row r="49" spans="1:68" x14ac:dyDescent="0.25">
      <c r="A49" s="125"/>
      <c r="B49" s="136"/>
      <c r="C49" s="136"/>
      <c r="D49" s="136"/>
      <c r="E49" s="136"/>
      <c r="F49" s="136"/>
      <c r="G49" s="136"/>
      <c r="H49" s="136"/>
      <c r="I49" s="136"/>
      <c r="J49" s="136"/>
      <c r="K49" s="13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  <c r="W49" s="136"/>
      <c r="X49" s="136"/>
      <c r="Y49" s="136"/>
      <c r="Z49" s="136"/>
      <c r="AA49" s="136"/>
      <c r="AB49" s="136"/>
      <c r="AC49" s="136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6"/>
      <c r="AV49" s="136"/>
      <c r="AW49" s="136"/>
      <c r="AX49" s="136"/>
      <c r="AY49" s="136"/>
      <c r="AZ49" s="136"/>
      <c r="BA49" s="136"/>
      <c r="BB49" s="157"/>
      <c r="BC49" s="136"/>
      <c r="BD49" s="136"/>
      <c r="BE49" s="136"/>
      <c r="BF49" s="136"/>
      <c r="BG49" s="136"/>
      <c r="BH49" s="136"/>
      <c r="BI49" s="136"/>
      <c r="BJ49" s="136"/>
      <c r="BK49" s="136"/>
      <c r="BL49" s="136"/>
      <c r="BM49" s="136"/>
      <c r="BN49" s="136"/>
      <c r="BO49" s="136"/>
      <c r="BP49" s="136"/>
    </row>
    <row r="50" spans="1:68" x14ac:dyDescent="0.25">
      <c r="A50" s="125"/>
      <c r="B50" s="136"/>
      <c r="C50" s="136"/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  <c r="O50" s="136"/>
      <c r="P50" s="136"/>
      <c r="Q50" s="136"/>
      <c r="R50" s="136"/>
      <c r="S50" s="136"/>
      <c r="T50" s="136"/>
      <c r="U50" s="136"/>
      <c r="V50" s="136"/>
      <c r="W50" s="136"/>
      <c r="X50" s="136"/>
      <c r="Y50" s="136"/>
      <c r="Z50" s="136"/>
      <c r="AA50" s="136"/>
      <c r="AB50" s="136"/>
      <c r="AC50" s="136"/>
      <c r="AD50" s="136"/>
      <c r="AE50" s="136"/>
      <c r="AF50" s="136"/>
      <c r="AG50" s="136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6"/>
      <c r="AV50" s="136"/>
      <c r="AW50" s="136"/>
      <c r="AX50" s="136"/>
      <c r="AY50" s="136"/>
      <c r="AZ50" s="136"/>
      <c r="BA50" s="136"/>
      <c r="BB50" s="157"/>
      <c r="BC50" s="136"/>
      <c r="BD50" s="136"/>
      <c r="BE50" s="136"/>
      <c r="BF50" s="136"/>
      <c r="BG50" s="136"/>
      <c r="BH50" s="136"/>
      <c r="BI50" s="136"/>
      <c r="BJ50" s="136"/>
      <c r="BK50" s="136"/>
      <c r="BL50" s="136"/>
      <c r="BM50" s="136"/>
      <c r="BN50" s="136"/>
      <c r="BO50" s="136"/>
      <c r="BP50" s="136"/>
    </row>
    <row r="51" spans="1:68" x14ac:dyDescent="0.25">
      <c r="A51" s="136"/>
      <c r="B51" s="140" t="s">
        <v>297</v>
      </c>
      <c r="C51" s="136"/>
      <c r="D51" s="163"/>
      <c r="E51" s="136"/>
      <c r="F51" s="136"/>
      <c r="G51" s="136"/>
      <c r="H51" s="136"/>
      <c r="I51" s="136"/>
      <c r="J51" s="136"/>
      <c r="K51" s="136"/>
      <c r="L51" s="136"/>
      <c r="M51" s="136"/>
      <c r="N51" s="136"/>
      <c r="O51" s="136"/>
      <c r="P51" s="136"/>
      <c r="Q51" s="136"/>
      <c r="R51" s="136"/>
      <c r="S51" s="136"/>
      <c r="T51" s="136"/>
      <c r="U51" s="136"/>
      <c r="V51" s="136"/>
      <c r="W51" s="136"/>
      <c r="X51" s="136"/>
      <c r="Y51" s="136"/>
      <c r="Z51" s="136"/>
      <c r="AA51" s="136"/>
      <c r="AB51" s="136"/>
      <c r="AC51" s="136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6"/>
      <c r="AV51" s="136"/>
      <c r="AW51" s="136"/>
      <c r="AX51" s="136"/>
      <c r="AY51" s="136"/>
      <c r="AZ51" s="136"/>
      <c r="BA51" s="136"/>
      <c r="BB51" s="139"/>
      <c r="BC51" s="136"/>
      <c r="BD51" s="136"/>
      <c r="BE51" s="136"/>
      <c r="BF51" s="136"/>
      <c r="BG51" s="136"/>
      <c r="BH51" s="136"/>
      <c r="BI51" s="136"/>
      <c r="BJ51" s="136"/>
      <c r="BK51" s="136"/>
      <c r="BL51" s="136"/>
      <c r="BM51" s="136"/>
      <c r="BN51" s="136"/>
      <c r="BO51" s="136"/>
      <c r="BP51" s="136"/>
    </row>
    <row r="52" spans="1:68" x14ac:dyDescent="0.25">
      <c r="A52" s="136"/>
      <c r="B52" s="141" t="s">
        <v>298</v>
      </c>
      <c r="C52" s="142" t="s">
        <v>204</v>
      </c>
      <c r="D52" s="163">
        <f>VLOOKUP($C52,$BA$5:$BB$40,2,FALSE)</f>
        <v>4</v>
      </c>
      <c r="E52" s="136"/>
      <c r="F52" s="136"/>
      <c r="G52" s="136"/>
      <c r="H52" s="136"/>
      <c r="I52" s="136"/>
      <c r="J52" s="136"/>
      <c r="K52" s="136"/>
      <c r="L52" s="136"/>
      <c r="M52" s="136"/>
      <c r="N52" s="136"/>
      <c r="O52" s="136"/>
      <c r="P52" s="136"/>
      <c r="Q52" s="136"/>
      <c r="R52" s="136"/>
      <c r="S52" s="136"/>
      <c r="T52" s="136"/>
      <c r="U52" s="136"/>
      <c r="V52" s="136"/>
      <c r="W52" s="136"/>
      <c r="X52" s="136"/>
      <c r="Y52" s="136"/>
      <c r="Z52" s="136"/>
      <c r="AA52" s="136"/>
      <c r="AB52" s="136"/>
      <c r="AC52" s="136"/>
      <c r="AD52" s="136"/>
      <c r="AE52" s="136"/>
      <c r="AF52" s="136"/>
      <c r="AG52" s="136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6"/>
      <c r="AV52" s="136"/>
      <c r="AW52" s="136"/>
      <c r="AX52" s="136"/>
      <c r="AY52" s="136"/>
      <c r="AZ52" s="136"/>
      <c r="BA52" s="136"/>
      <c r="BB52" s="158"/>
      <c r="BC52" s="136"/>
      <c r="BD52" s="136"/>
      <c r="BE52" s="136"/>
      <c r="BF52" s="136"/>
      <c r="BG52" s="136"/>
      <c r="BH52" s="136"/>
      <c r="BI52" s="136"/>
      <c r="BJ52" s="136"/>
      <c r="BK52" s="136"/>
      <c r="BL52" s="136"/>
      <c r="BM52" s="136"/>
      <c r="BN52" s="136"/>
      <c r="BO52" s="136"/>
      <c r="BP52" s="136"/>
    </row>
    <row r="53" spans="1:68" x14ac:dyDescent="0.25">
      <c r="A53" s="136"/>
      <c r="B53" s="141" t="s">
        <v>299</v>
      </c>
      <c r="C53" s="135">
        <v>0.09</v>
      </c>
      <c r="D53" s="136"/>
      <c r="E53" s="136"/>
      <c r="F53" s="136"/>
      <c r="G53" s="136"/>
      <c r="H53" s="136"/>
      <c r="I53" s="136"/>
      <c r="J53" s="136"/>
      <c r="K53" s="136"/>
      <c r="L53" s="136"/>
      <c r="M53" s="136"/>
      <c r="N53" s="136"/>
      <c r="O53" s="136"/>
      <c r="P53" s="136"/>
      <c r="Q53" s="136"/>
      <c r="R53" s="136"/>
      <c r="S53" s="136"/>
      <c r="T53" s="136"/>
      <c r="U53" s="136"/>
      <c r="V53" s="136"/>
      <c r="W53" s="136"/>
      <c r="X53" s="136"/>
      <c r="Y53" s="136"/>
      <c r="Z53" s="136"/>
      <c r="AA53" s="136"/>
      <c r="AB53" s="136"/>
      <c r="AC53" s="136"/>
      <c r="AD53" s="136"/>
      <c r="AE53" s="136"/>
      <c r="AF53" s="136"/>
      <c r="AG53" s="136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6"/>
      <c r="AV53" s="136"/>
      <c r="AW53" s="136"/>
      <c r="AX53" s="136"/>
      <c r="AY53" s="136"/>
      <c r="AZ53" s="136"/>
      <c r="BA53" s="136"/>
      <c r="BB53" s="139"/>
      <c r="BC53" s="136"/>
      <c r="BD53" s="136"/>
      <c r="BE53" s="136"/>
      <c r="BF53" s="136"/>
      <c r="BG53" s="136"/>
      <c r="BH53" s="136"/>
      <c r="BI53" s="136"/>
      <c r="BJ53" s="136"/>
      <c r="BK53" s="136"/>
      <c r="BL53" s="136"/>
      <c r="BM53" s="136"/>
      <c r="BN53" s="136"/>
      <c r="BO53" s="136"/>
      <c r="BP53" s="136"/>
    </row>
    <row r="54" spans="1:68" x14ac:dyDescent="0.25">
      <c r="A54" s="156"/>
      <c r="B54" s="144" t="s">
        <v>300</v>
      </c>
      <c r="C54" s="145">
        <v>0</v>
      </c>
      <c r="D54" s="136"/>
      <c r="E54" s="136"/>
      <c r="F54" s="136"/>
      <c r="G54" s="136"/>
      <c r="H54" s="136"/>
      <c r="I54" s="136"/>
      <c r="J54" s="136"/>
      <c r="K54" s="136"/>
      <c r="L54" s="136"/>
      <c r="M54" s="136"/>
      <c r="N54" s="136"/>
      <c r="O54" s="136"/>
      <c r="P54" s="136"/>
      <c r="Q54" s="136"/>
      <c r="R54" s="136"/>
      <c r="S54" s="136"/>
      <c r="T54" s="136"/>
      <c r="U54" s="136"/>
      <c r="V54" s="136"/>
      <c r="W54" s="136"/>
      <c r="X54" s="136"/>
      <c r="Y54" s="136"/>
      <c r="Z54" s="136"/>
      <c r="AA54" s="136"/>
      <c r="AB54" s="136"/>
      <c r="AC54" s="136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6"/>
      <c r="AV54" s="136"/>
      <c r="AW54" s="136"/>
      <c r="AX54" s="136"/>
      <c r="AY54" s="156"/>
      <c r="AZ54" s="156"/>
      <c r="BA54" s="156"/>
      <c r="BB54" s="159"/>
      <c r="BC54" s="136"/>
      <c r="BD54" s="136"/>
      <c r="BE54" s="136"/>
      <c r="BF54" s="136"/>
      <c r="BG54" s="136"/>
      <c r="BH54" s="136"/>
      <c r="BI54" s="136"/>
      <c r="BJ54" s="136"/>
      <c r="BK54" s="136"/>
      <c r="BL54" s="136"/>
      <c r="BM54" s="136"/>
      <c r="BN54" s="136"/>
      <c r="BO54" s="136"/>
      <c r="BP54" s="136"/>
    </row>
    <row r="55" spans="1:68" x14ac:dyDescent="0.25">
      <c r="A55" s="136"/>
      <c r="B55" s="147" t="s">
        <v>301</v>
      </c>
      <c r="C55" s="148">
        <v>12</v>
      </c>
      <c r="D55" s="136"/>
      <c r="E55" s="136"/>
      <c r="F55" s="136"/>
      <c r="G55" s="136"/>
      <c r="H55" s="136"/>
      <c r="I55" s="136"/>
      <c r="J55" s="136"/>
      <c r="K55" s="136"/>
      <c r="L55" s="136"/>
      <c r="M55" s="136"/>
      <c r="N55" s="136"/>
      <c r="O55" s="136"/>
      <c r="P55" s="136"/>
      <c r="Q55" s="136"/>
      <c r="R55" s="136"/>
      <c r="S55" s="136"/>
      <c r="T55" s="136"/>
      <c r="U55" s="136"/>
      <c r="V55" s="136"/>
      <c r="W55" s="136"/>
      <c r="X55" s="136"/>
      <c r="Y55" s="136"/>
      <c r="Z55" s="136"/>
      <c r="AA55" s="136"/>
      <c r="AB55" s="136"/>
      <c r="AC55" s="136"/>
      <c r="AD55" s="136"/>
      <c r="AE55" s="136"/>
      <c r="AF55" s="136"/>
      <c r="AG55" s="136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6"/>
      <c r="AV55" s="136"/>
      <c r="AW55" s="136"/>
      <c r="AX55" s="136"/>
      <c r="AY55" s="136"/>
      <c r="AZ55" s="136"/>
      <c r="BA55" s="136"/>
      <c r="BB55" s="137"/>
      <c r="BC55" s="136"/>
      <c r="BD55" s="136"/>
      <c r="BE55" s="136"/>
      <c r="BF55" s="136"/>
      <c r="BG55" s="136"/>
      <c r="BH55" s="136"/>
      <c r="BI55" s="136"/>
      <c r="BJ55" s="136"/>
      <c r="BK55" s="136"/>
      <c r="BL55" s="136"/>
      <c r="BM55" s="136"/>
      <c r="BN55" s="136"/>
      <c r="BO55" s="136"/>
      <c r="BP55" s="136"/>
    </row>
    <row r="56" spans="1:68" x14ac:dyDescent="0.25">
      <c r="A56" s="136"/>
      <c r="B56" s="136"/>
      <c r="C56" s="136"/>
      <c r="D56" s="136"/>
      <c r="E56" s="136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36"/>
      <c r="AX56" s="136"/>
      <c r="AY56" s="136"/>
      <c r="AZ56" s="136"/>
      <c r="BA56" s="136"/>
      <c r="BB56" s="137"/>
      <c r="BC56" s="136"/>
      <c r="BD56" s="136"/>
      <c r="BE56" s="136"/>
      <c r="BF56" s="136"/>
      <c r="BG56" s="136"/>
      <c r="BH56" s="136"/>
      <c r="BI56" s="136"/>
      <c r="BJ56" s="136"/>
      <c r="BK56" s="136"/>
      <c r="BL56" s="136"/>
      <c r="BM56" s="136"/>
      <c r="BN56" s="136"/>
      <c r="BO56" s="136"/>
      <c r="BP56" s="136"/>
    </row>
    <row r="57" spans="1:68" x14ac:dyDescent="0.25">
      <c r="A57" s="136"/>
      <c r="B57" s="140" t="s">
        <v>302</v>
      </c>
      <c r="C57" s="140" t="s">
        <v>182</v>
      </c>
      <c r="D57" s="149">
        <f>((1+C53)^(1/12))-1</f>
        <v>7.2073233161367156E-3</v>
      </c>
      <c r="E57" s="136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  <c r="AV57" s="136"/>
      <c r="AW57" s="136"/>
      <c r="AX57" s="136"/>
      <c r="AY57" s="136"/>
      <c r="AZ57" s="136"/>
      <c r="BA57" s="136"/>
      <c r="BB57" s="137"/>
      <c r="BC57" s="136"/>
      <c r="BD57" s="136"/>
      <c r="BE57" s="136"/>
      <c r="BF57" s="136"/>
      <c r="BG57" s="136"/>
      <c r="BH57" s="136"/>
      <c r="BI57" s="136"/>
      <c r="BJ57" s="136"/>
      <c r="BK57" s="136"/>
      <c r="BL57" s="136"/>
      <c r="BM57" s="136"/>
      <c r="BN57" s="136"/>
      <c r="BO57" s="136"/>
      <c r="BP57" s="136"/>
    </row>
    <row r="58" spans="1:68" x14ac:dyDescent="0.25">
      <c r="A58" s="136"/>
      <c r="B58" s="136"/>
      <c r="C58" s="136"/>
      <c r="D58" s="136"/>
      <c r="E58" s="136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36"/>
      <c r="AX58" s="136"/>
      <c r="AY58" s="136"/>
      <c r="AZ58" s="136"/>
      <c r="BA58" s="136"/>
      <c r="BB58" s="137"/>
      <c r="BC58" s="136"/>
      <c r="BD58" s="136"/>
      <c r="BE58" s="136"/>
      <c r="BF58" s="136"/>
      <c r="BG58" s="136"/>
      <c r="BH58" s="136"/>
      <c r="BI58" s="136"/>
      <c r="BJ58" s="136"/>
      <c r="BK58" s="136"/>
      <c r="BL58" s="136"/>
      <c r="BM58" s="136"/>
      <c r="BN58" s="136"/>
      <c r="BO58" s="136"/>
      <c r="BP58" s="136"/>
    </row>
    <row r="59" spans="1:68" x14ac:dyDescent="0.25">
      <c r="A59" s="136"/>
      <c r="B59" s="140" t="s">
        <v>303</v>
      </c>
      <c r="C59" s="140" t="s">
        <v>182</v>
      </c>
      <c r="D59" s="150">
        <f>(C54)/((1-(1+D57)^(-C55))/D57)</f>
        <v>0</v>
      </c>
      <c r="E59" s="136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  <c r="AV59" s="136"/>
      <c r="AW59" s="136"/>
      <c r="AX59" s="136"/>
      <c r="AY59" s="136"/>
      <c r="AZ59" s="136"/>
      <c r="BA59" s="136"/>
      <c r="BB59" s="137"/>
      <c r="BC59" s="136"/>
      <c r="BD59" s="136"/>
      <c r="BE59" s="136"/>
      <c r="BF59" s="136"/>
      <c r="BG59" s="136"/>
      <c r="BH59" s="136"/>
      <c r="BI59" s="136"/>
      <c r="BJ59" s="136"/>
      <c r="BK59" s="136"/>
      <c r="BL59" s="136"/>
      <c r="BM59" s="136"/>
      <c r="BN59" s="136"/>
      <c r="BO59" s="136"/>
      <c r="BP59" s="136"/>
    </row>
    <row r="60" spans="1:68" x14ac:dyDescent="0.25">
      <c r="A60" s="136"/>
      <c r="B60" s="136"/>
      <c r="C60" s="22">
        <f>+SPm!B2</f>
        <v>42736</v>
      </c>
      <c r="D60" s="22">
        <f>+SPm!C2</f>
        <v>42767</v>
      </c>
      <c r="E60" s="22">
        <f>+SPm!D2</f>
        <v>42797</v>
      </c>
      <c r="F60" s="22">
        <f>+SPm!E2</f>
        <v>42828</v>
      </c>
      <c r="G60" s="22">
        <f>+SPm!F2</f>
        <v>42858</v>
      </c>
      <c r="H60" s="22">
        <f>+SPm!G2</f>
        <v>42889</v>
      </c>
      <c r="I60" s="22">
        <f>+SPm!H2</f>
        <v>42919</v>
      </c>
      <c r="J60" s="22">
        <f>+SPm!I2</f>
        <v>42950</v>
      </c>
      <c r="K60" s="22">
        <f>+SPm!J2</f>
        <v>42980</v>
      </c>
      <c r="L60" s="22">
        <f>+SPm!K2</f>
        <v>43011</v>
      </c>
      <c r="M60" s="22">
        <f>+SPm!L2</f>
        <v>43041</v>
      </c>
      <c r="N60" s="22">
        <f>+SPm!M2</f>
        <v>43072</v>
      </c>
      <c r="O60" s="22">
        <f>+SPm!N2</f>
        <v>43102</v>
      </c>
      <c r="P60" s="22">
        <f>+SPm!O2</f>
        <v>43133</v>
      </c>
      <c r="Q60" s="22">
        <f>+SPm!P2</f>
        <v>43163</v>
      </c>
      <c r="R60" s="22">
        <f>+SPm!Q2</f>
        <v>43194</v>
      </c>
      <c r="S60" s="22">
        <f>+SPm!R2</f>
        <v>43224</v>
      </c>
      <c r="T60" s="22">
        <f>+SPm!S2</f>
        <v>43255</v>
      </c>
      <c r="U60" s="22">
        <f>+SPm!T2</f>
        <v>43285</v>
      </c>
      <c r="V60" s="22">
        <f>+SPm!U2</f>
        <v>43316</v>
      </c>
      <c r="W60" s="22">
        <f>+SPm!V2</f>
        <v>43346</v>
      </c>
      <c r="X60" s="22">
        <f>+SPm!W2</f>
        <v>43377</v>
      </c>
      <c r="Y60" s="22">
        <f>+SPm!X2</f>
        <v>43407</v>
      </c>
      <c r="Z60" s="22">
        <f>+SPm!Y2</f>
        <v>43438</v>
      </c>
      <c r="AA60" s="22">
        <f>+SPm!Z2</f>
        <v>43468</v>
      </c>
      <c r="AB60" s="22">
        <f>+SPm!AA2</f>
        <v>43499</v>
      </c>
      <c r="AC60" s="22">
        <f>+SPm!AB2</f>
        <v>43529</v>
      </c>
      <c r="AD60" s="22">
        <f>+SPm!AC2</f>
        <v>43560</v>
      </c>
      <c r="AE60" s="22">
        <f>+SPm!AD2</f>
        <v>43590</v>
      </c>
      <c r="AF60" s="22">
        <f>+SPm!AE2</f>
        <v>43621</v>
      </c>
      <c r="AG60" s="22">
        <f>+SPm!AF2</f>
        <v>43651</v>
      </c>
      <c r="AH60" s="22">
        <f>+SPm!AG2</f>
        <v>43682</v>
      </c>
      <c r="AI60" s="22">
        <f>+SPm!AH2</f>
        <v>43712</v>
      </c>
      <c r="AJ60" s="22">
        <f>+SPm!AI2</f>
        <v>43743</v>
      </c>
      <c r="AK60" s="22">
        <f>+SPm!AJ2</f>
        <v>43773</v>
      </c>
      <c r="AL60" s="22">
        <f>+SPm!AK2</f>
        <v>43804</v>
      </c>
      <c r="AM60" s="22">
        <f>+SPm!AL2</f>
        <v>43834</v>
      </c>
      <c r="AN60" s="22">
        <f>+SPm!AM2</f>
        <v>43865</v>
      </c>
      <c r="AO60" s="22">
        <f>+SPm!AN2</f>
        <v>43895</v>
      </c>
      <c r="AP60" s="22">
        <f>+SPm!AO2</f>
        <v>43926</v>
      </c>
      <c r="AQ60" s="22">
        <f>+SPm!AP2</f>
        <v>43956</v>
      </c>
      <c r="AR60" s="22">
        <f>+SPm!AQ2</f>
        <v>43987</v>
      </c>
      <c r="AS60" s="22">
        <f>+SPm!AR2</f>
        <v>44017</v>
      </c>
      <c r="AT60" s="22">
        <f>+SPm!AS2</f>
        <v>44048</v>
      </c>
      <c r="AU60" s="22">
        <f>+SPm!AT2</f>
        <v>44078</v>
      </c>
      <c r="AV60" s="22">
        <f>+SPm!AU2</f>
        <v>44109</v>
      </c>
      <c r="AW60" s="22">
        <f>+SPm!AV2</f>
        <v>44139</v>
      </c>
      <c r="AX60" s="22">
        <f>+SPm!AW2</f>
        <v>44170</v>
      </c>
      <c r="AY60" s="22">
        <f>+SPm!AX2</f>
        <v>0</v>
      </c>
      <c r="AZ60" s="136"/>
      <c r="BA60" s="136"/>
      <c r="BB60" s="137"/>
      <c r="BC60" s="136"/>
      <c r="BD60" s="136"/>
      <c r="BE60" s="136"/>
      <c r="BF60" s="136"/>
      <c r="BG60" s="136"/>
      <c r="BH60" s="136"/>
      <c r="BI60" s="136"/>
      <c r="BJ60" s="136"/>
      <c r="BK60" s="136"/>
      <c r="BL60" s="136"/>
      <c r="BM60" s="136"/>
      <c r="BN60" s="136"/>
      <c r="BO60" s="136"/>
      <c r="BP60" s="136"/>
    </row>
    <row r="61" spans="1:68" x14ac:dyDescent="0.25">
      <c r="A61" s="136"/>
      <c r="B61" s="136"/>
      <c r="C61" s="151">
        <v>1</v>
      </c>
      <c r="D61" s="151">
        <f>+C61+1</f>
        <v>2</v>
      </c>
      <c r="E61" s="151">
        <f t="shared" ref="E61:AK61" si="27">+D61+1</f>
        <v>3</v>
      </c>
      <c r="F61" s="151">
        <f t="shared" si="27"/>
        <v>4</v>
      </c>
      <c r="G61" s="151">
        <f t="shared" si="27"/>
        <v>5</v>
      </c>
      <c r="H61" s="151">
        <f t="shared" si="27"/>
        <v>6</v>
      </c>
      <c r="I61" s="151">
        <f t="shared" si="27"/>
        <v>7</v>
      </c>
      <c r="J61" s="151">
        <f t="shared" si="27"/>
        <v>8</v>
      </c>
      <c r="K61" s="151">
        <f t="shared" si="27"/>
        <v>9</v>
      </c>
      <c r="L61" s="151">
        <f t="shared" si="27"/>
        <v>10</v>
      </c>
      <c r="M61" s="151">
        <f t="shared" si="27"/>
        <v>11</v>
      </c>
      <c r="N61" s="151">
        <f t="shared" si="27"/>
        <v>12</v>
      </c>
      <c r="O61" s="151">
        <f t="shared" si="27"/>
        <v>13</v>
      </c>
      <c r="P61" s="151">
        <f t="shared" si="27"/>
        <v>14</v>
      </c>
      <c r="Q61" s="151">
        <f t="shared" si="27"/>
        <v>15</v>
      </c>
      <c r="R61" s="151">
        <f t="shared" si="27"/>
        <v>16</v>
      </c>
      <c r="S61" s="151">
        <f t="shared" si="27"/>
        <v>17</v>
      </c>
      <c r="T61" s="151">
        <f t="shared" si="27"/>
        <v>18</v>
      </c>
      <c r="U61" s="151">
        <f t="shared" si="27"/>
        <v>19</v>
      </c>
      <c r="V61" s="151">
        <f t="shared" si="27"/>
        <v>20</v>
      </c>
      <c r="W61" s="151">
        <f t="shared" si="27"/>
        <v>21</v>
      </c>
      <c r="X61" s="151">
        <f t="shared" si="27"/>
        <v>22</v>
      </c>
      <c r="Y61" s="151">
        <f t="shared" si="27"/>
        <v>23</v>
      </c>
      <c r="Z61" s="151">
        <f t="shared" si="27"/>
        <v>24</v>
      </c>
      <c r="AA61" s="151">
        <f t="shared" si="27"/>
        <v>25</v>
      </c>
      <c r="AB61" s="151">
        <f t="shared" si="27"/>
        <v>26</v>
      </c>
      <c r="AC61" s="151">
        <f t="shared" si="27"/>
        <v>27</v>
      </c>
      <c r="AD61" s="151">
        <f t="shared" si="27"/>
        <v>28</v>
      </c>
      <c r="AE61" s="151">
        <f t="shared" si="27"/>
        <v>29</v>
      </c>
      <c r="AF61" s="151">
        <f t="shared" si="27"/>
        <v>30</v>
      </c>
      <c r="AG61" s="151">
        <f t="shared" si="27"/>
        <v>31</v>
      </c>
      <c r="AH61" s="151">
        <f t="shared" si="27"/>
        <v>32</v>
      </c>
      <c r="AI61" s="151">
        <f t="shared" si="27"/>
        <v>33</v>
      </c>
      <c r="AJ61" s="151">
        <f t="shared" si="27"/>
        <v>34</v>
      </c>
      <c r="AK61" s="151">
        <f t="shared" si="27"/>
        <v>35</v>
      </c>
      <c r="AL61" s="151">
        <f t="shared" ref="AL61:AY61" si="28">+AK61+1</f>
        <v>36</v>
      </c>
      <c r="AM61" s="151">
        <f t="shared" si="28"/>
        <v>37</v>
      </c>
      <c r="AN61" s="151">
        <f t="shared" si="28"/>
        <v>38</v>
      </c>
      <c r="AO61" s="151">
        <f t="shared" si="28"/>
        <v>39</v>
      </c>
      <c r="AP61" s="151">
        <f t="shared" si="28"/>
        <v>40</v>
      </c>
      <c r="AQ61" s="151">
        <f t="shared" si="28"/>
        <v>41</v>
      </c>
      <c r="AR61" s="151">
        <f t="shared" si="28"/>
        <v>42</v>
      </c>
      <c r="AS61" s="151">
        <f t="shared" si="28"/>
        <v>43</v>
      </c>
      <c r="AT61" s="151">
        <f t="shared" si="28"/>
        <v>44</v>
      </c>
      <c r="AU61" s="151">
        <f t="shared" si="28"/>
        <v>45</v>
      </c>
      <c r="AV61" s="151">
        <f t="shared" si="28"/>
        <v>46</v>
      </c>
      <c r="AW61" s="151">
        <f t="shared" si="28"/>
        <v>47</v>
      </c>
      <c r="AX61" s="151">
        <f t="shared" si="28"/>
        <v>48</v>
      </c>
      <c r="AY61" s="151">
        <f t="shared" si="28"/>
        <v>49</v>
      </c>
      <c r="AZ61" s="136"/>
      <c r="BA61" s="136"/>
      <c r="BB61" s="137"/>
      <c r="BC61" s="136"/>
      <c r="BD61" s="136"/>
      <c r="BE61" s="136"/>
      <c r="BF61" s="136"/>
      <c r="BG61" s="136"/>
      <c r="BH61" s="136"/>
      <c r="BI61" s="136"/>
      <c r="BJ61" s="136"/>
      <c r="BK61" s="136"/>
      <c r="BL61" s="136"/>
      <c r="BM61" s="136"/>
      <c r="BN61" s="136"/>
      <c r="BO61" s="136"/>
      <c r="BP61" s="136"/>
    </row>
    <row r="62" spans="1:68" x14ac:dyDescent="0.25">
      <c r="A62" s="136"/>
      <c r="B62" s="152" t="s">
        <v>300</v>
      </c>
      <c r="C62" s="153" t="s">
        <v>201</v>
      </c>
      <c r="D62" s="153" t="s">
        <v>202</v>
      </c>
      <c r="E62" s="153" t="s">
        <v>203</v>
      </c>
      <c r="F62" s="153" t="s">
        <v>204</v>
      </c>
      <c r="G62" s="153" t="s">
        <v>205</v>
      </c>
      <c r="H62" s="153" t="s">
        <v>206</v>
      </c>
      <c r="I62" s="153" t="s">
        <v>207</v>
      </c>
      <c r="J62" s="153" t="s">
        <v>208</v>
      </c>
      <c r="K62" s="153" t="s">
        <v>209</v>
      </c>
      <c r="L62" s="153" t="s">
        <v>210</v>
      </c>
      <c r="M62" s="153" t="s">
        <v>211</v>
      </c>
      <c r="N62" s="153" t="s">
        <v>212</v>
      </c>
      <c r="O62" s="153" t="s">
        <v>213</v>
      </c>
      <c r="P62" s="153" t="s">
        <v>214</v>
      </c>
      <c r="Q62" s="153" t="s">
        <v>215</v>
      </c>
      <c r="R62" s="153" t="s">
        <v>216</v>
      </c>
      <c r="S62" s="153" t="s">
        <v>217</v>
      </c>
      <c r="T62" s="153" t="s">
        <v>218</v>
      </c>
      <c r="U62" s="153" t="s">
        <v>219</v>
      </c>
      <c r="V62" s="153" t="s">
        <v>220</v>
      </c>
      <c r="W62" s="153" t="s">
        <v>221</v>
      </c>
      <c r="X62" s="153" t="s">
        <v>222</v>
      </c>
      <c r="Y62" s="153" t="s">
        <v>223</v>
      </c>
      <c r="Z62" s="153" t="s">
        <v>224</v>
      </c>
      <c r="AA62" s="153" t="s">
        <v>225</v>
      </c>
      <c r="AB62" s="153" t="s">
        <v>226</v>
      </c>
      <c r="AC62" s="153" t="s">
        <v>227</v>
      </c>
      <c r="AD62" s="153" t="s">
        <v>228</v>
      </c>
      <c r="AE62" s="153" t="s">
        <v>229</v>
      </c>
      <c r="AF62" s="153" t="s">
        <v>230</v>
      </c>
      <c r="AG62" s="153" t="s">
        <v>231</v>
      </c>
      <c r="AH62" s="153" t="s">
        <v>232</v>
      </c>
      <c r="AI62" s="153" t="s">
        <v>233</v>
      </c>
      <c r="AJ62" s="153" t="s">
        <v>234</v>
      </c>
      <c r="AK62" s="153" t="s">
        <v>235</v>
      </c>
      <c r="AL62" s="153" t="s">
        <v>236</v>
      </c>
      <c r="AM62" s="153" t="s">
        <v>411</v>
      </c>
      <c r="AN62" s="153" t="s">
        <v>412</v>
      </c>
      <c r="AO62" s="153" t="s">
        <v>413</v>
      </c>
      <c r="AP62" s="153" t="s">
        <v>414</v>
      </c>
      <c r="AQ62" s="153" t="s">
        <v>415</v>
      </c>
      <c r="AR62" s="153" t="s">
        <v>416</v>
      </c>
      <c r="AS62" s="153" t="s">
        <v>417</v>
      </c>
      <c r="AT62" s="153" t="s">
        <v>418</v>
      </c>
      <c r="AU62" s="153" t="s">
        <v>419</v>
      </c>
      <c r="AV62" s="153" t="s">
        <v>420</v>
      </c>
      <c r="AW62" s="153" t="s">
        <v>421</v>
      </c>
      <c r="AX62" s="153" t="s">
        <v>422</v>
      </c>
      <c r="AY62" s="153" t="s">
        <v>437</v>
      </c>
      <c r="AZ62" s="136"/>
      <c r="BA62" s="136"/>
      <c r="BB62" s="137"/>
      <c r="BC62" s="136"/>
      <c r="BD62" s="136"/>
      <c r="BE62" s="136"/>
      <c r="BF62" s="136"/>
      <c r="BG62" s="136"/>
      <c r="BH62" s="136"/>
      <c r="BI62" s="136"/>
      <c r="BJ62" s="136"/>
      <c r="BK62" s="136"/>
      <c r="BL62" s="136"/>
      <c r="BM62" s="136"/>
      <c r="BN62" s="136"/>
      <c r="BO62" s="136"/>
      <c r="BP62" s="136"/>
    </row>
    <row r="63" spans="1:68" x14ac:dyDescent="0.25">
      <c r="A63" s="136"/>
      <c r="B63" s="144" t="s">
        <v>305</v>
      </c>
      <c r="C63" s="150"/>
      <c r="D63" s="150">
        <f t="shared" ref="D63:AK63" si="29">+IF(D61&gt;=$D52,$D59,0)*IF(C67&lt;1,0,1)</f>
        <v>0</v>
      </c>
      <c r="E63" s="150">
        <f t="shared" si="29"/>
        <v>0</v>
      </c>
      <c r="F63" s="150">
        <f t="shared" si="29"/>
        <v>0</v>
      </c>
      <c r="G63" s="150">
        <f t="shared" si="29"/>
        <v>0</v>
      </c>
      <c r="H63" s="150">
        <f t="shared" si="29"/>
        <v>0</v>
      </c>
      <c r="I63" s="150">
        <f t="shared" si="29"/>
        <v>0</v>
      </c>
      <c r="J63" s="150">
        <f t="shared" si="29"/>
        <v>0</v>
      </c>
      <c r="K63" s="150">
        <f t="shared" si="29"/>
        <v>0</v>
      </c>
      <c r="L63" s="150">
        <f t="shared" si="29"/>
        <v>0</v>
      </c>
      <c r="M63" s="150">
        <f t="shared" si="29"/>
        <v>0</v>
      </c>
      <c r="N63" s="150">
        <f t="shared" si="29"/>
        <v>0</v>
      </c>
      <c r="O63" s="150">
        <f t="shared" si="29"/>
        <v>0</v>
      </c>
      <c r="P63" s="150">
        <f t="shared" si="29"/>
        <v>0</v>
      </c>
      <c r="Q63" s="150">
        <f t="shared" si="29"/>
        <v>0</v>
      </c>
      <c r="R63" s="150">
        <f t="shared" si="29"/>
        <v>0</v>
      </c>
      <c r="S63" s="150">
        <f t="shared" si="29"/>
        <v>0</v>
      </c>
      <c r="T63" s="150">
        <f t="shared" si="29"/>
        <v>0</v>
      </c>
      <c r="U63" s="150">
        <f t="shared" si="29"/>
        <v>0</v>
      </c>
      <c r="V63" s="150">
        <f t="shared" si="29"/>
        <v>0</v>
      </c>
      <c r="W63" s="150">
        <f t="shared" si="29"/>
        <v>0</v>
      </c>
      <c r="X63" s="150">
        <f t="shared" si="29"/>
        <v>0</v>
      </c>
      <c r="Y63" s="150">
        <f t="shared" si="29"/>
        <v>0</v>
      </c>
      <c r="Z63" s="150">
        <f t="shared" si="29"/>
        <v>0</v>
      </c>
      <c r="AA63" s="150">
        <f t="shared" si="29"/>
        <v>0</v>
      </c>
      <c r="AB63" s="150">
        <f t="shared" si="29"/>
        <v>0</v>
      </c>
      <c r="AC63" s="150">
        <f t="shared" si="29"/>
        <v>0</v>
      </c>
      <c r="AD63" s="150">
        <f t="shared" si="29"/>
        <v>0</v>
      </c>
      <c r="AE63" s="150">
        <f t="shared" si="29"/>
        <v>0</v>
      </c>
      <c r="AF63" s="150">
        <f t="shared" si="29"/>
        <v>0</v>
      </c>
      <c r="AG63" s="150">
        <f t="shared" si="29"/>
        <v>0</v>
      </c>
      <c r="AH63" s="150">
        <f t="shared" si="29"/>
        <v>0</v>
      </c>
      <c r="AI63" s="150">
        <f t="shared" si="29"/>
        <v>0</v>
      </c>
      <c r="AJ63" s="150">
        <f t="shared" si="29"/>
        <v>0</v>
      </c>
      <c r="AK63" s="150">
        <f t="shared" si="29"/>
        <v>0</v>
      </c>
      <c r="AL63" s="150">
        <f t="shared" ref="AL63:AX63" si="30">+IF(AL61&gt;=$D52,$D59,0)*IF(AK67&lt;1,0,1)</f>
        <v>0</v>
      </c>
      <c r="AM63" s="150">
        <f t="shared" si="30"/>
        <v>0</v>
      </c>
      <c r="AN63" s="150">
        <f t="shared" si="30"/>
        <v>0</v>
      </c>
      <c r="AO63" s="150">
        <f t="shared" si="30"/>
        <v>0</v>
      </c>
      <c r="AP63" s="150">
        <f t="shared" si="30"/>
        <v>0</v>
      </c>
      <c r="AQ63" s="150">
        <f t="shared" si="30"/>
        <v>0</v>
      </c>
      <c r="AR63" s="150">
        <f t="shared" si="30"/>
        <v>0</v>
      </c>
      <c r="AS63" s="150">
        <f t="shared" si="30"/>
        <v>0</v>
      </c>
      <c r="AT63" s="150">
        <f t="shared" si="30"/>
        <v>0</v>
      </c>
      <c r="AU63" s="150">
        <f t="shared" si="30"/>
        <v>0</v>
      </c>
      <c r="AV63" s="150">
        <f t="shared" si="30"/>
        <v>0</v>
      </c>
      <c r="AW63" s="150">
        <f t="shared" si="30"/>
        <v>0</v>
      </c>
      <c r="AX63" s="150">
        <f t="shared" si="30"/>
        <v>0</v>
      </c>
      <c r="AY63" s="136"/>
      <c r="AZ63" s="136"/>
      <c r="BA63" s="136"/>
      <c r="BB63" s="137"/>
      <c r="BC63" s="136"/>
      <c r="BD63" s="136"/>
      <c r="BE63" s="136"/>
      <c r="BF63" s="136"/>
      <c r="BG63" s="136"/>
      <c r="BH63" s="136"/>
      <c r="BI63" s="136"/>
      <c r="BJ63" s="136"/>
      <c r="BK63" s="136"/>
      <c r="BL63" s="136"/>
      <c r="BM63" s="136"/>
      <c r="BN63" s="136"/>
      <c r="BO63" s="136"/>
      <c r="BP63" s="136"/>
    </row>
    <row r="64" spans="1:68" x14ac:dyDescent="0.25">
      <c r="A64" s="136"/>
      <c r="B64" s="144" t="s">
        <v>306</v>
      </c>
      <c r="C64" s="150"/>
      <c r="D64" s="150">
        <f t="shared" ref="D64:AK64" si="31">D63-D66</f>
        <v>0</v>
      </c>
      <c r="E64" s="150">
        <f t="shared" si="31"/>
        <v>0</v>
      </c>
      <c r="F64" s="150">
        <f t="shared" si="31"/>
        <v>0</v>
      </c>
      <c r="G64" s="150">
        <f t="shared" si="31"/>
        <v>0</v>
      </c>
      <c r="H64" s="150">
        <f t="shared" si="31"/>
        <v>0</v>
      </c>
      <c r="I64" s="150">
        <f t="shared" si="31"/>
        <v>0</v>
      </c>
      <c r="J64" s="150">
        <f t="shared" si="31"/>
        <v>0</v>
      </c>
      <c r="K64" s="150">
        <f t="shared" si="31"/>
        <v>0</v>
      </c>
      <c r="L64" s="150">
        <f t="shared" si="31"/>
        <v>0</v>
      </c>
      <c r="M64" s="150">
        <f t="shared" si="31"/>
        <v>0</v>
      </c>
      <c r="N64" s="150">
        <f t="shared" si="31"/>
        <v>0</v>
      </c>
      <c r="O64" s="150">
        <f t="shared" si="31"/>
        <v>0</v>
      </c>
      <c r="P64" s="150">
        <f t="shared" si="31"/>
        <v>0</v>
      </c>
      <c r="Q64" s="150">
        <f t="shared" si="31"/>
        <v>0</v>
      </c>
      <c r="R64" s="150">
        <f t="shared" si="31"/>
        <v>0</v>
      </c>
      <c r="S64" s="150">
        <f t="shared" si="31"/>
        <v>0</v>
      </c>
      <c r="T64" s="150">
        <f t="shared" si="31"/>
        <v>0</v>
      </c>
      <c r="U64" s="150">
        <f t="shared" si="31"/>
        <v>0</v>
      </c>
      <c r="V64" s="150">
        <f t="shared" si="31"/>
        <v>0</v>
      </c>
      <c r="W64" s="150">
        <f t="shared" si="31"/>
        <v>0</v>
      </c>
      <c r="X64" s="150">
        <f t="shared" si="31"/>
        <v>0</v>
      </c>
      <c r="Y64" s="150">
        <f t="shared" si="31"/>
        <v>0</v>
      </c>
      <c r="Z64" s="150">
        <f t="shared" si="31"/>
        <v>0</v>
      </c>
      <c r="AA64" s="150">
        <f t="shared" si="31"/>
        <v>0</v>
      </c>
      <c r="AB64" s="150">
        <f t="shared" si="31"/>
        <v>0</v>
      </c>
      <c r="AC64" s="150">
        <f t="shared" si="31"/>
        <v>0</v>
      </c>
      <c r="AD64" s="150">
        <f t="shared" si="31"/>
        <v>0</v>
      </c>
      <c r="AE64" s="150">
        <f t="shared" si="31"/>
        <v>0</v>
      </c>
      <c r="AF64" s="150">
        <f t="shared" si="31"/>
        <v>0</v>
      </c>
      <c r="AG64" s="150">
        <f t="shared" si="31"/>
        <v>0</v>
      </c>
      <c r="AH64" s="150">
        <f t="shared" si="31"/>
        <v>0</v>
      </c>
      <c r="AI64" s="150">
        <f t="shared" si="31"/>
        <v>0</v>
      </c>
      <c r="AJ64" s="150">
        <f t="shared" si="31"/>
        <v>0</v>
      </c>
      <c r="AK64" s="150">
        <f t="shared" si="31"/>
        <v>0</v>
      </c>
      <c r="AL64" s="150">
        <f>AL63-AL66</f>
        <v>0</v>
      </c>
      <c r="AM64" s="150">
        <f t="shared" ref="AM64:AT64" si="32">AM63-AM66</f>
        <v>0</v>
      </c>
      <c r="AN64" s="150">
        <f t="shared" si="32"/>
        <v>0</v>
      </c>
      <c r="AO64" s="150">
        <f t="shared" si="32"/>
        <v>0</v>
      </c>
      <c r="AP64" s="150">
        <f t="shared" si="32"/>
        <v>0</v>
      </c>
      <c r="AQ64" s="150">
        <f t="shared" si="32"/>
        <v>0</v>
      </c>
      <c r="AR64" s="150">
        <f t="shared" si="32"/>
        <v>0</v>
      </c>
      <c r="AS64" s="150">
        <f t="shared" si="32"/>
        <v>0</v>
      </c>
      <c r="AT64" s="150">
        <f t="shared" si="32"/>
        <v>0</v>
      </c>
      <c r="AU64" s="150">
        <f>AU63-AU66</f>
        <v>0</v>
      </c>
      <c r="AV64" s="150">
        <f>AV63-AV66</f>
        <v>0</v>
      </c>
      <c r="AW64" s="150">
        <f>AW63-AW66</f>
        <v>0</v>
      </c>
      <c r="AX64" s="150">
        <f>AX63-AX66</f>
        <v>0</v>
      </c>
      <c r="AY64" s="136"/>
      <c r="AZ64" s="136"/>
      <c r="BA64" s="136"/>
      <c r="BB64" s="137"/>
      <c r="BC64" s="136"/>
      <c r="BD64" s="136"/>
      <c r="BE64" s="136"/>
      <c r="BF64" s="136"/>
      <c r="BG64" s="136"/>
      <c r="BH64" s="136"/>
      <c r="BI64" s="136"/>
      <c r="BJ64" s="136"/>
      <c r="BK64" s="136"/>
      <c r="BL64" s="136"/>
      <c r="BM64" s="136"/>
      <c r="BN64" s="136"/>
      <c r="BO64" s="136"/>
      <c r="BP64" s="136"/>
    </row>
    <row r="65" spans="1:68" x14ac:dyDescent="0.25">
      <c r="A65" s="136"/>
      <c r="B65" s="144" t="s">
        <v>307</v>
      </c>
      <c r="C65" s="150"/>
      <c r="D65" s="150">
        <f t="shared" ref="D65:Q65" si="33">(D64+C65)*(IF(C67&lt;1,0,1))</f>
        <v>0</v>
      </c>
      <c r="E65" s="150">
        <f t="shared" si="33"/>
        <v>0</v>
      </c>
      <c r="F65" s="150">
        <f t="shared" si="33"/>
        <v>0</v>
      </c>
      <c r="G65" s="150">
        <f t="shared" si="33"/>
        <v>0</v>
      </c>
      <c r="H65" s="150">
        <f t="shared" si="33"/>
        <v>0</v>
      </c>
      <c r="I65" s="150">
        <f t="shared" si="33"/>
        <v>0</v>
      </c>
      <c r="J65" s="150">
        <f t="shared" si="33"/>
        <v>0</v>
      </c>
      <c r="K65" s="150">
        <f t="shared" si="33"/>
        <v>0</v>
      </c>
      <c r="L65" s="150">
        <f t="shared" si="33"/>
        <v>0</v>
      </c>
      <c r="M65" s="150">
        <f t="shared" si="33"/>
        <v>0</v>
      </c>
      <c r="N65" s="150">
        <f t="shared" si="33"/>
        <v>0</v>
      </c>
      <c r="O65" s="150">
        <f t="shared" si="33"/>
        <v>0</v>
      </c>
      <c r="P65" s="150">
        <f t="shared" si="33"/>
        <v>0</v>
      </c>
      <c r="Q65" s="150">
        <f t="shared" si="33"/>
        <v>0</v>
      </c>
      <c r="R65" s="150">
        <f>(R64+Q65)*(IF(Q67&lt;1,0,1))</f>
        <v>0</v>
      </c>
      <c r="S65" s="150">
        <f t="shared" ref="S65:AK65" si="34">(S64+R65)*(IF(R67&lt;1,0,1))</f>
        <v>0</v>
      </c>
      <c r="T65" s="150">
        <f t="shared" si="34"/>
        <v>0</v>
      </c>
      <c r="U65" s="150">
        <f t="shared" si="34"/>
        <v>0</v>
      </c>
      <c r="V65" s="150">
        <f t="shared" si="34"/>
        <v>0</v>
      </c>
      <c r="W65" s="150">
        <f t="shared" si="34"/>
        <v>0</v>
      </c>
      <c r="X65" s="150">
        <f t="shared" si="34"/>
        <v>0</v>
      </c>
      <c r="Y65" s="150">
        <f t="shared" si="34"/>
        <v>0</v>
      </c>
      <c r="Z65" s="150">
        <f t="shared" si="34"/>
        <v>0</v>
      </c>
      <c r="AA65" s="150">
        <f t="shared" si="34"/>
        <v>0</v>
      </c>
      <c r="AB65" s="150">
        <f t="shared" si="34"/>
        <v>0</v>
      </c>
      <c r="AC65" s="150">
        <f t="shared" si="34"/>
        <v>0</v>
      </c>
      <c r="AD65" s="150">
        <f t="shared" si="34"/>
        <v>0</v>
      </c>
      <c r="AE65" s="150">
        <f t="shared" si="34"/>
        <v>0</v>
      </c>
      <c r="AF65" s="150">
        <f t="shared" si="34"/>
        <v>0</v>
      </c>
      <c r="AG65" s="150">
        <f t="shared" si="34"/>
        <v>0</v>
      </c>
      <c r="AH65" s="150">
        <f t="shared" si="34"/>
        <v>0</v>
      </c>
      <c r="AI65" s="150">
        <f t="shared" si="34"/>
        <v>0</v>
      </c>
      <c r="AJ65" s="150">
        <f t="shared" si="34"/>
        <v>0</v>
      </c>
      <c r="AK65" s="150">
        <f t="shared" si="34"/>
        <v>0</v>
      </c>
      <c r="AL65" s="150">
        <f t="shared" ref="AL65:AX65" si="35">(AL64+AK65)*(IF(AK67&lt;1,0,1))</f>
        <v>0</v>
      </c>
      <c r="AM65" s="150">
        <f t="shared" si="35"/>
        <v>0</v>
      </c>
      <c r="AN65" s="150">
        <f t="shared" si="35"/>
        <v>0</v>
      </c>
      <c r="AO65" s="150">
        <f t="shared" si="35"/>
        <v>0</v>
      </c>
      <c r="AP65" s="150">
        <f t="shared" si="35"/>
        <v>0</v>
      </c>
      <c r="AQ65" s="150">
        <f t="shared" si="35"/>
        <v>0</v>
      </c>
      <c r="AR65" s="150">
        <f t="shared" si="35"/>
        <v>0</v>
      </c>
      <c r="AS65" s="150">
        <f t="shared" si="35"/>
        <v>0</v>
      </c>
      <c r="AT65" s="150">
        <f t="shared" si="35"/>
        <v>0</v>
      </c>
      <c r="AU65" s="150">
        <f t="shared" si="35"/>
        <v>0</v>
      </c>
      <c r="AV65" s="150">
        <f t="shared" si="35"/>
        <v>0</v>
      </c>
      <c r="AW65" s="150">
        <f t="shared" si="35"/>
        <v>0</v>
      </c>
      <c r="AX65" s="150">
        <f t="shared" si="35"/>
        <v>0</v>
      </c>
      <c r="AY65" s="136"/>
      <c r="AZ65" s="136"/>
      <c r="BA65" s="136"/>
      <c r="BB65" s="137"/>
      <c r="BC65" s="136"/>
      <c r="BD65" s="136"/>
      <c r="BE65" s="136"/>
      <c r="BF65" s="136"/>
      <c r="BG65" s="136"/>
      <c r="BH65" s="136"/>
      <c r="BI65" s="136"/>
      <c r="BJ65" s="136"/>
      <c r="BK65" s="136"/>
      <c r="BL65" s="136"/>
      <c r="BM65" s="136"/>
      <c r="BN65" s="136"/>
      <c r="BO65" s="136"/>
      <c r="BP65" s="136"/>
    </row>
    <row r="66" spans="1:68" x14ac:dyDescent="0.25">
      <c r="A66" s="136"/>
      <c r="B66" s="144" t="s">
        <v>308</v>
      </c>
      <c r="C66" s="150"/>
      <c r="D66" s="150">
        <f>IF(D63&gt;0,C67*$D57,0)</f>
        <v>0</v>
      </c>
      <c r="E66" s="150">
        <f t="shared" ref="E66:AK66" si="36">IF(E63&gt;0,D67*$D$11,0)</f>
        <v>0</v>
      </c>
      <c r="F66" s="150">
        <f t="shared" si="36"/>
        <v>0</v>
      </c>
      <c r="G66" s="150">
        <f t="shared" si="36"/>
        <v>0</v>
      </c>
      <c r="H66" s="150">
        <f t="shared" si="36"/>
        <v>0</v>
      </c>
      <c r="I66" s="150">
        <f t="shared" si="36"/>
        <v>0</v>
      </c>
      <c r="J66" s="150">
        <f t="shared" si="36"/>
        <v>0</v>
      </c>
      <c r="K66" s="150">
        <f t="shared" si="36"/>
        <v>0</v>
      </c>
      <c r="L66" s="150">
        <f t="shared" si="36"/>
        <v>0</v>
      </c>
      <c r="M66" s="150">
        <f t="shared" si="36"/>
        <v>0</v>
      </c>
      <c r="N66" s="150">
        <f t="shared" si="36"/>
        <v>0</v>
      </c>
      <c r="O66" s="150">
        <f t="shared" si="36"/>
        <v>0</v>
      </c>
      <c r="P66" s="150">
        <f t="shared" si="36"/>
        <v>0</v>
      </c>
      <c r="Q66" s="150">
        <f t="shared" si="36"/>
        <v>0</v>
      </c>
      <c r="R66" s="150">
        <f t="shared" si="36"/>
        <v>0</v>
      </c>
      <c r="S66" s="150">
        <f t="shared" si="36"/>
        <v>0</v>
      </c>
      <c r="T66" s="150">
        <f t="shared" si="36"/>
        <v>0</v>
      </c>
      <c r="U66" s="150">
        <f t="shared" si="36"/>
        <v>0</v>
      </c>
      <c r="V66" s="150">
        <f t="shared" si="36"/>
        <v>0</v>
      </c>
      <c r="W66" s="150">
        <f t="shared" si="36"/>
        <v>0</v>
      </c>
      <c r="X66" s="150">
        <f t="shared" si="36"/>
        <v>0</v>
      </c>
      <c r="Y66" s="150">
        <f t="shared" si="36"/>
        <v>0</v>
      </c>
      <c r="Z66" s="150">
        <f t="shared" si="36"/>
        <v>0</v>
      </c>
      <c r="AA66" s="150">
        <f t="shared" si="36"/>
        <v>0</v>
      </c>
      <c r="AB66" s="150">
        <f t="shared" si="36"/>
        <v>0</v>
      </c>
      <c r="AC66" s="150">
        <f t="shared" si="36"/>
        <v>0</v>
      </c>
      <c r="AD66" s="150">
        <f t="shared" si="36"/>
        <v>0</v>
      </c>
      <c r="AE66" s="150">
        <f t="shared" si="36"/>
        <v>0</v>
      </c>
      <c r="AF66" s="150">
        <f t="shared" si="36"/>
        <v>0</v>
      </c>
      <c r="AG66" s="150">
        <f t="shared" si="36"/>
        <v>0</v>
      </c>
      <c r="AH66" s="150">
        <f t="shared" si="36"/>
        <v>0</v>
      </c>
      <c r="AI66" s="150">
        <f t="shared" si="36"/>
        <v>0</v>
      </c>
      <c r="AJ66" s="150">
        <f t="shared" si="36"/>
        <v>0</v>
      </c>
      <c r="AK66" s="150">
        <f t="shared" si="36"/>
        <v>0</v>
      </c>
      <c r="AL66" s="150">
        <f t="shared" ref="AL66:AX66" si="37">IF(AL63&gt;0,AK67*$D$11,0)</f>
        <v>0</v>
      </c>
      <c r="AM66" s="150">
        <f t="shared" si="37"/>
        <v>0</v>
      </c>
      <c r="AN66" s="150">
        <f t="shared" si="37"/>
        <v>0</v>
      </c>
      <c r="AO66" s="150">
        <f t="shared" si="37"/>
        <v>0</v>
      </c>
      <c r="AP66" s="150">
        <f t="shared" si="37"/>
        <v>0</v>
      </c>
      <c r="AQ66" s="150">
        <f t="shared" si="37"/>
        <v>0</v>
      </c>
      <c r="AR66" s="150">
        <f t="shared" si="37"/>
        <v>0</v>
      </c>
      <c r="AS66" s="150">
        <f t="shared" si="37"/>
        <v>0</v>
      </c>
      <c r="AT66" s="150">
        <f t="shared" si="37"/>
        <v>0</v>
      </c>
      <c r="AU66" s="150">
        <f t="shared" si="37"/>
        <v>0</v>
      </c>
      <c r="AV66" s="150">
        <f t="shared" si="37"/>
        <v>0</v>
      </c>
      <c r="AW66" s="150">
        <f t="shared" si="37"/>
        <v>0</v>
      </c>
      <c r="AX66" s="150">
        <f t="shared" si="37"/>
        <v>0</v>
      </c>
      <c r="AY66" s="136"/>
      <c r="AZ66" s="136"/>
      <c r="BA66" s="136"/>
      <c r="BB66" s="137"/>
      <c r="BC66" s="136"/>
      <c r="BD66" s="136"/>
      <c r="BE66" s="136"/>
      <c r="BF66" s="136"/>
      <c r="BG66" s="136"/>
      <c r="BH66" s="136"/>
      <c r="BI66" s="136"/>
      <c r="BJ66" s="136"/>
      <c r="BK66" s="136"/>
      <c r="BL66" s="136"/>
      <c r="BM66" s="136"/>
      <c r="BN66" s="136"/>
      <c r="BO66" s="136"/>
      <c r="BP66" s="136"/>
    </row>
    <row r="67" spans="1:68" x14ac:dyDescent="0.25">
      <c r="A67" s="136"/>
      <c r="B67" s="154" t="s">
        <v>309</v>
      </c>
      <c r="C67" s="150">
        <f>IF(C61=$D52,($C54),IF(D61&lt;$D52,0,(($C54)-C65)*IF(B67&lt;1,0,1)))</f>
        <v>0</v>
      </c>
      <c r="D67" s="150">
        <f t="shared" ref="D67:AJ67" si="38">IF(D61=$D52,($C54),IF(E61&lt;$D52,0,(($C54)-D65)*IF(C67&lt;1,0,1)))</f>
        <v>0</v>
      </c>
      <c r="E67" s="150">
        <f t="shared" si="38"/>
        <v>0</v>
      </c>
      <c r="F67" s="150">
        <f t="shared" si="38"/>
        <v>0</v>
      </c>
      <c r="G67" s="150">
        <f t="shared" si="38"/>
        <v>0</v>
      </c>
      <c r="H67" s="150">
        <f t="shared" si="38"/>
        <v>0</v>
      </c>
      <c r="I67" s="150">
        <f t="shared" si="38"/>
        <v>0</v>
      </c>
      <c r="J67" s="150">
        <f t="shared" si="38"/>
        <v>0</v>
      </c>
      <c r="K67" s="150">
        <f t="shared" si="38"/>
        <v>0</v>
      </c>
      <c r="L67" s="150">
        <f t="shared" si="38"/>
        <v>0</v>
      </c>
      <c r="M67" s="150">
        <f t="shared" si="38"/>
        <v>0</v>
      </c>
      <c r="N67" s="150">
        <f t="shared" si="38"/>
        <v>0</v>
      </c>
      <c r="O67" s="150">
        <f t="shared" si="38"/>
        <v>0</v>
      </c>
      <c r="P67" s="150">
        <f t="shared" si="38"/>
        <v>0</v>
      </c>
      <c r="Q67" s="150">
        <f t="shared" si="38"/>
        <v>0</v>
      </c>
      <c r="R67" s="150">
        <f t="shared" si="38"/>
        <v>0</v>
      </c>
      <c r="S67" s="150">
        <f t="shared" si="38"/>
        <v>0</v>
      </c>
      <c r="T67" s="150">
        <f t="shared" si="38"/>
        <v>0</v>
      </c>
      <c r="U67" s="150">
        <f t="shared" si="38"/>
        <v>0</v>
      </c>
      <c r="V67" s="150">
        <f t="shared" si="38"/>
        <v>0</v>
      </c>
      <c r="W67" s="150">
        <f t="shared" si="38"/>
        <v>0</v>
      </c>
      <c r="X67" s="150">
        <f t="shared" si="38"/>
        <v>0</v>
      </c>
      <c r="Y67" s="150">
        <f t="shared" si="38"/>
        <v>0</v>
      </c>
      <c r="Z67" s="150">
        <f t="shared" si="38"/>
        <v>0</v>
      </c>
      <c r="AA67" s="150">
        <f t="shared" si="38"/>
        <v>0</v>
      </c>
      <c r="AB67" s="150">
        <f t="shared" si="38"/>
        <v>0</v>
      </c>
      <c r="AC67" s="150">
        <f t="shared" si="38"/>
        <v>0</v>
      </c>
      <c r="AD67" s="150">
        <f t="shared" si="38"/>
        <v>0</v>
      </c>
      <c r="AE67" s="150">
        <f t="shared" si="38"/>
        <v>0</v>
      </c>
      <c r="AF67" s="150">
        <f t="shared" si="38"/>
        <v>0</v>
      </c>
      <c r="AG67" s="150">
        <f t="shared" si="38"/>
        <v>0</v>
      </c>
      <c r="AH67" s="150">
        <f t="shared" si="38"/>
        <v>0</v>
      </c>
      <c r="AI67" s="150">
        <f t="shared" si="38"/>
        <v>0</v>
      </c>
      <c r="AJ67" s="150">
        <f t="shared" si="38"/>
        <v>0</v>
      </c>
      <c r="AK67" s="150">
        <f t="shared" ref="AK67:AX67" si="39">IF(AK61=$D52,($C54),IF(AL61&lt;$D52,0,(($C54)-AK65)*IF(AJ67&lt;1,0,1)))</f>
        <v>0</v>
      </c>
      <c r="AL67" s="150">
        <f t="shared" si="39"/>
        <v>0</v>
      </c>
      <c r="AM67" s="150">
        <f t="shared" si="39"/>
        <v>0</v>
      </c>
      <c r="AN67" s="150">
        <f t="shared" si="39"/>
        <v>0</v>
      </c>
      <c r="AO67" s="150">
        <f t="shared" si="39"/>
        <v>0</v>
      </c>
      <c r="AP67" s="150">
        <f t="shared" si="39"/>
        <v>0</v>
      </c>
      <c r="AQ67" s="150">
        <f t="shared" si="39"/>
        <v>0</v>
      </c>
      <c r="AR67" s="150">
        <f t="shared" si="39"/>
        <v>0</v>
      </c>
      <c r="AS67" s="150">
        <f t="shared" si="39"/>
        <v>0</v>
      </c>
      <c r="AT67" s="150">
        <f t="shared" si="39"/>
        <v>0</v>
      </c>
      <c r="AU67" s="150">
        <f t="shared" si="39"/>
        <v>0</v>
      </c>
      <c r="AV67" s="150">
        <f t="shared" si="39"/>
        <v>0</v>
      </c>
      <c r="AW67" s="150">
        <f t="shared" si="39"/>
        <v>0</v>
      </c>
      <c r="AX67" s="150">
        <f t="shared" si="39"/>
        <v>0</v>
      </c>
      <c r="AY67" s="136"/>
      <c r="AZ67" s="136"/>
      <c r="BA67" s="136"/>
      <c r="BB67" s="137"/>
      <c r="BC67" s="136"/>
      <c r="BD67" s="136"/>
      <c r="BE67" s="136"/>
      <c r="BF67" s="136"/>
      <c r="BG67" s="136"/>
      <c r="BH67" s="136"/>
      <c r="BI67" s="136"/>
      <c r="BJ67" s="136"/>
      <c r="BK67" s="136"/>
      <c r="BL67" s="136"/>
      <c r="BM67" s="136"/>
      <c r="BN67" s="136"/>
      <c r="BO67" s="136"/>
      <c r="BP67" s="136"/>
    </row>
    <row r="68" spans="1:68" x14ac:dyDescent="0.25">
      <c r="A68" s="136"/>
      <c r="B68" s="138"/>
      <c r="C68" s="138"/>
      <c r="D68" s="138"/>
      <c r="E68" s="138"/>
      <c r="F68" s="138"/>
      <c r="G68" s="138"/>
      <c r="H68" s="138"/>
      <c r="I68" s="138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8"/>
      <c r="AA68" s="138"/>
      <c r="AB68" s="138"/>
      <c r="AC68" s="138"/>
      <c r="AD68" s="138"/>
      <c r="AE68" s="138"/>
      <c r="AF68" s="138"/>
      <c r="AG68" s="138"/>
      <c r="AH68" s="138"/>
      <c r="AI68" s="138"/>
      <c r="AJ68" s="138"/>
      <c r="AK68" s="138"/>
      <c r="AL68" s="138"/>
      <c r="AM68" s="138"/>
      <c r="AN68" s="138"/>
      <c r="AO68" s="138"/>
      <c r="AP68" s="138"/>
      <c r="AQ68" s="138"/>
      <c r="AR68" s="138"/>
      <c r="AS68" s="138"/>
      <c r="AT68" s="138"/>
      <c r="AU68" s="138"/>
      <c r="AV68" s="138"/>
      <c r="AW68" s="138"/>
      <c r="AX68" s="138"/>
      <c r="AY68" s="136"/>
      <c r="AZ68" s="136"/>
      <c r="BA68" s="136"/>
      <c r="BB68" s="137"/>
      <c r="BC68" s="136"/>
      <c r="BD68" s="136"/>
      <c r="BE68" s="136"/>
      <c r="BF68" s="136"/>
      <c r="BG68" s="136"/>
      <c r="BH68" s="136"/>
      <c r="BI68" s="136"/>
      <c r="BJ68" s="136"/>
      <c r="BK68" s="136"/>
      <c r="BL68" s="136"/>
      <c r="BM68" s="136"/>
      <c r="BN68" s="136"/>
      <c r="BO68" s="136"/>
      <c r="BP68" s="136"/>
    </row>
    <row r="69" spans="1:68" x14ac:dyDescent="0.25">
      <c r="A69" s="136"/>
      <c r="B69" s="138"/>
      <c r="C69" s="138"/>
      <c r="D69" s="138"/>
      <c r="E69" s="138"/>
      <c r="F69" s="138"/>
      <c r="G69" s="138"/>
      <c r="H69" s="138"/>
      <c r="I69" s="138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8"/>
      <c r="AA69" s="138"/>
      <c r="AB69" s="138"/>
      <c r="AC69" s="138"/>
      <c r="AD69" s="138"/>
      <c r="AE69" s="138"/>
      <c r="AF69" s="138"/>
      <c r="AG69" s="138"/>
      <c r="AH69" s="138"/>
      <c r="AI69" s="138"/>
      <c r="AJ69" s="138"/>
      <c r="AK69" s="138"/>
      <c r="AL69" s="138"/>
      <c r="AM69" s="138"/>
      <c r="AN69" s="138"/>
      <c r="AO69" s="138"/>
      <c r="AP69" s="138"/>
      <c r="AQ69" s="138"/>
      <c r="AR69" s="138"/>
      <c r="AS69" s="138"/>
      <c r="AT69" s="138"/>
      <c r="AU69" s="138"/>
      <c r="AV69" s="138"/>
      <c r="AW69" s="138"/>
      <c r="AX69" s="138"/>
      <c r="AY69" s="136"/>
      <c r="AZ69" s="136"/>
      <c r="BA69" s="136"/>
      <c r="BB69" s="137"/>
      <c r="BC69" s="136"/>
      <c r="BD69" s="136"/>
      <c r="BE69" s="136"/>
      <c r="BF69" s="136"/>
      <c r="BG69" s="136"/>
      <c r="BH69" s="136"/>
      <c r="BI69" s="136"/>
      <c r="BJ69" s="136"/>
      <c r="BK69" s="136"/>
      <c r="BL69" s="136"/>
      <c r="BM69" s="136"/>
      <c r="BN69" s="136"/>
      <c r="BO69" s="136"/>
      <c r="BP69" s="136"/>
    </row>
    <row r="70" spans="1:68" x14ac:dyDescent="0.25">
      <c r="A70" s="136"/>
      <c r="B70" s="138"/>
      <c r="C70" s="138"/>
      <c r="D70" s="138"/>
      <c r="E70" s="138"/>
      <c r="F70" s="138"/>
      <c r="G70" s="138"/>
      <c r="H70" s="138"/>
      <c r="I70" s="138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Y70" s="138"/>
      <c r="Z70" s="138"/>
      <c r="AA70" s="138"/>
      <c r="AB70" s="138"/>
      <c r="AC70" s="138"/>
      <c r="AD70" s="138"/>
      <c r="AE70" s="138"/>
      <c r="AF70" s="138"/>
      <c r="AG70" s="138"/>
      <c r="AH70" s="138"/>
      <c r="AI70" s="138"/>
      <c r="AJ70" s="138"/>
      <c r="AK70" s="138"/>
      <c r="AL70" s="138"/>
      <c r="AM70" s="138"/>
      <c r="AN70" s="138"/>
      <c r="AO70" s="138"/>
      <c r="AP70" s="138"/>
      <c r="AQ70" s="138"/>
      <c r="AR70" s="138"/>
      <c r="AS70" s="138"/>
      <c r="AT70" s="138"/>
      <c r="AU70" s="138"/>
      <c r="AV70" s="138"/>
      <c r="AW70" s="138"/>
      <c r="AX70" s="138"/>
      <c r="AY70" s="136"/>
      <c r="AZ70" s="136"/>
      <c r="BA70" s="136"/>
      <c r="BB70" s="137"/>
      <c r="BC70" s="136"/>
      <c r="BD70" s="136"/>
      <c r="BE70" s="136"/>
      <c r="BF70" s="136"/>
      <c r="BG70" s="136"/>
      <c r="BH70" s="136"/>
      <c r="BI70" s="136"/>
      <c r="BJ70" s="136"/>
      <c r="BK70" s="136"/>
      <c r="BL70" s="136"/>
      <c r="BM70" s="136"/>
      <c r="BN70" s="136"/>
      <c r="BO70" s="136"/>
      <c r="BP70" s="136"/>
    </row>
    <row r="71" spans="1:68" x14ac:dyDescent="0.25">
      <c r="A71" s="136"/>
      <c r="B71" s="138" t="s">
        <v>312</v>
      </c>
      <c r="C71" s="138"/>
      <c r="D71" s="136"/>
      <c r="E71" s="136"/>
      <c r="F71" s="136"/>
      <c r="G71" s="136"/>
      <c r="H71" s="136"/>
      <c r="I71" s="136"/>
      <c r="J71" s="136"/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136"/>
      <c r="Y71" s="136"/>
      <c r="Z71" s="136"/>
      <c r="AA71" s="136"/>
      <c r="AB71" s="136"/>
      <c r="AC71" s="136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  <c r="AV71" s="136"/>
      <c r="AW71" s="136"/>
      <c r="AX71" s="136"/>
      <c r="AY71" s="136"/>
      <c r="AZ71" s="136"/>
      <c r="BA71" s="136"/>
      <c r="BB71" s="137"/>
      <c r="BC71" s="136"/>
      <c r="BD71" s="136"/>
      <c r="BE71" s="136"/>
      <c r="BF71" s="136"/>
      <c r="BG71" s="136"/>
      <c r="BH71" s="136"/>
      <c r="BI71" s="136"/>
      <c r="BJ71" s="136"/>
      <c r="BK71" s="136"/>
      <c r="BL71" s="136"/>
      <c r="BM71" s="136"/>
      <c r="BN71" s="136"/>
      <c r="BO71" s="136"/>
      <c r="BP71" s="136"/>
    </row>
    <row r="72" spans="1:68" x14ac:dyDescent="0.25">
      <c r="A72" s="136"/>
      <c r="B72" s="136"/>
      <c r="C72" s="136"/>
      <c r="D72" s="136"/>
      <c r="E72" s="136"/>
      <c r="F72" s="136"/>
      <c r="G72" s="136"/>
      <c r="H72" s="136"/>
      <c r="I72" s="136"/>
      <c r="J72" s="136"/>
      <c r="K72" s="136"/>
      <c r="L72" s="136"/>
      <c r="M72" s="136"/>
      <c r="N72" s="136"/>
      <c r="O72" s="136"/>
      <c r="P72" s="136"/>
      <c r="Q72" s="136"/>
      <c r="R72" s="136"/>
      <c r="S72" s="136"/>
      <c r="T72" s="136"/>
      <c r="U72" s="136"/>
      <c r="V72" s="136"/>
      <c r="W72" s="136"/>
      <c r="X72" s="136"/>
      <c r="Y72" s="136"/>
      <c r="Z72" s="136"/>
      <c r="AA72" s="136"/>
      <c r="AB72" s="136"/>
      <c r="AC72" s="136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6"/>
      <c r="AV72" s="136"/>
      <c r="AW72" s="136"/>
      <c r="AX72" s="136"/>
      <c r="AY72" s="136"/>
      <c r="AZ72" s="136"/>
      <c r="BA72" s="136"/>
      <c r="BB72" s="137"/>
      <c r="BC72" s="136"/>
      <c r="BD72" s="136"/>
      <c r="BE72" s="136"/>
      <c r="BF72" s="136"/>
      <c r="BG72" s="136"/>
      <c r="BH72" s="136"/>
      <c r="BI72" s="136"/>
      <c r="BJ72" s="136"/>
      <c r="BK72" s="136"/>
      <c r="BL72" s="136"/>
      <c r="BM72" s="136"/>
      <c r="BN72" s="136"/>
      <c r="BO72" s="136"/>
      <c r="BP72" s="136"/>
    </row>
    <row r="73" spans="1:68" x14ac:dyDescent="0.25">
      <c r="A73" s="136"/>
      <c r="B73" s="136"/>
      <c r="C73" s="136"/>
      <c r="D73" s="136"/>
      <c r="E73" s="136"/>
      <c r="F73" s="136"/>
      <c r="G73" s="136"/>
      <c r="H73" s="136"/>
      <c r="I73" s="136"/>
      <c r="J73" s="136"/>
      <c r="K73" s="136"/>
      <c r="L73" s="136"/>
      <c r="M73" s="136"/>
      <c r="N73" s="136"/>
      <c r="O73" s="136"/>
      <c r="P73" s="136"/>
      <c r="Q73" s="136"/>
      <c r="R73" s="136"/>
      <c r="S73" s="136"/>
      <c r="T73" s="136"/>
      <c r="U73" s="136"/>
      <c r="V73" s="136"/>
      <c r="W73" s="136"/>
      <c r="X73" s="136"/>
      <c r="Y73" s="136"/>
      <c r="Z73" s="136"/>
      <c r="AA73" s="136"/>
      <c r="AB73" s="136"/>
      <c r="AC73" s="136"/>
      <c r="AD73" s="136"/>
      <c r="AE73" s="136"/>
      <c r="AF73" s="136"/>
      <c r="AG73" s="136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  <c r="AV73" s="136"/>
      <c r="AW73" s="136"/>
      <c r="AX73" s="136"/>
      <c r="AY73" s="136"/>
      <c r="AZ73" s="136"/>
      <c r="BA73" s="136"/>
      <c r="BB73" s="137"/>
      <c r="BC73" s="136"/>
      <c r="BD73" s="136"/>
      <c r="BE73" s="136"/>
      <c r="BF73" s="136"/>
      <c r="BG73" s="136"/>
      <c r="BH73" s="136"/>
      <c r="BI73" s="136"/>
      <c r="BJ73" s="136"/>
      <c r="BK73" s="136"/>
      <c r="BL73" s="136"/>
      <c r="BM73" s="136"/>
      <c r="BN73" s="136"/>
      <c r="BO73" s="136"/>
      <c r="BP73" s="136"/>
    </row>
    <row r="74" spans="1:68" x14ac:dyDescent="0.25">
      <c r="A74" s="136"/>
      <c r="B74" s="140" t="s">
        <v>297</v>
      </c>
      <c r="C74" s="136"/>
      <c r="D74" s="163"/>
      <c r="E74" s="136"/>
      <c r="F74" s="136"/>
      <c r="G74" s="136"/>
      <c r="H74" s="136"/>
      <c r="I74" s="136"/>
      <c r="J74" s="136"/>
      <c r="K74" s="136"/>
      <c r="L74" s="136"/>
      <c r="M74" s="136"/>
      <c r="N74" s="136"/>
      <c r="O74" s="136"/>
      <c r="P74" s="136"/>
      <c r="Q74" s="136"/>
      <c r="R74" s="136"/>
      <c r="S74" s="136"/>
      <c r="T74" s="136"/>
      <c r="U74" s="136"/>
      <c r="V74" s="136"/>
      <c r="W74" s="136"/>
      <c r="X74" s="136"/>
      <c r="Y74" s="136"/>
      <c r="Z74" s="136"/>
      <c r="AA74" s="136"/>
      <c r="AB74" s="136"/>
      <c r="AC74" s="136"/>
      <c r="AD74" s="136"/>
      <c r="AE74" s="136"/>
      <c r="AF74" s="136"/>
      <c r="AG74" s="136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6"/>
      <c r="AV74" s="136"/>
      <c r="AW74" s="136"/>
      <c r="AX74" s="136"/>
      <c r="AY74" s="136"/>
      <c r="AZ74" s="136"/>
      <c r="BA74" s="136"/>
      <c r="BB74" s="137"/>
      <c r="BC74" s="136"/>
      <c r="BD74" s="136"/>
      <c r="BE74" s="136"/>
      <c r="BF74" s="136"/>
      <c r="BG74" s="136"/>
      <c r="BH74" s="136"/>
      <c r="BI74" s="136"/>
      <c r="BJ74" s="136"/>
      <c r="BK74" s="136"/>
      <c r="BL74" s="136"/>
      <c r="BM74" s="136"/>
      <c r="BN74" s="136"/>
      <c r="BO74" s="136"/>
      <c r="BP74" s="136"/>
    </row>
    <row r="75" spans="1:68" x14ac:dyDescent="0.25">
      <c r="A75" s="136"/>
      <c r="B75" s="141" t="s">
        <v>298</v>
      </c>
      <c r="C75" s="142" t="s">
        <v>204</v>
      </c>
      <c r="D75" s="163">
        <f>VLOOKUP($C75,$BA$5:$BB$40,2,FALSE)</f>
        <v>4</v>
      </c>
      <c r="E75" s="136"/>
      <c r="F75" s="136"/>
      <c r="G75" s="136"/>
      <c r="H75" s="136"/>
      <c r="I75" s="136"/>
      <c r="J75" s="136"/>
      <c r="K75" s="136"/>
      <c r="L75" s="136"/>
      <c r="M75" s="136"/>
      <c r="N75" s="136"/>
      <c r="O75" s="136"/>
      <c r="P75" s="136"/>
      <c r="Q75" s="136"/>
      <c r="R75" s="136"/>
      <c r="S75" s="136"/>
      <c r="T75" s="136"/>
      <c r="U75" s="136"/>
      <c r="V75" s="136"/>
      <c r="W75" s="136"/>
      <c r="X75" s="136"/>
      <c r="Y75" s="136"/>
      <c r="Z75" s="136"/>
      <c r="AA75" s="136"/>
      <c r="AB75" s="136"/>
      <c r="AC75" s="136"/>
      <c r="AD75" s="136"/>
      <c r="AE75" s="136"/>
      <c r="AF75" s="136"/>
      <c r="AG75" s="136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  <c r="AV75" s="136"/>
      <c r="AW75" s="136"/>
      <c r="AX75" s="136"/>
      <c r="AY75" s="136"/>
      <c r="AZ75" s="136"/>
      <c r="BA75" s="136"/>
      <c r="BB75" s="137"/>
      <c r="BC75" s="136"/>
      <c r="BD75" s="136"/>
      <c r="BE75" s="136"/>
      <c r="BF75" s="136"/>
      <c r="BG75" s="136"/>
      <c r="BH75" s="136"/>
      <c r="BI75" s="136"/>
      <c r="BJ75" s="136"/>
      <c r="BK75" s="136"/>
      <c r="BL75" s="136"/>
      <c r="BM75" s="136"/>
      <c r="BN75" s="136"/>
      <c r="BO75" s="136"/>
      <c r="BP75" s="136"/>
    </row>
    <row r="76" spans="1:68" x14ac:dyDescent="0.25">
      <c r="A76" s="136"/>
      <c r="B76" s="141" t="s">
        <v>299</v>
      </c>
      <c r="C76" s="135">
        <v>0.09</v>
      </c>
      <c r="D76" s="136"/>
      <c r="E76" s="136"/>
      <c r="F76" s="136"/>
      <c r="G76" s="136"/>
      <c r="H76" s="136"/>
      <c r="I76" s="136"/>
      <c r="J76" s="136"/>
      <c r="K76" s="136"/>
      <c r="L76" s="136"/>
      <c r="M76" s="136"/>
      <c r="N76" s="136"/>
      <c r="O76" s="136"/>
      <c r="P76" s="136"/>
      <c r="Q76" s="136"/>
      <c r="R76" s="136"/>
      <c r="S76" s="136"/>
      <c r="T76" s="136"/>
      <c r="U76" s="136"/>
      <c r="V76" s="136"/>
      <c r="W76" s="136"/>
      <c r="X76" s="136"/>
      <c r="Y76" s="136"/>
      <c r="Z76" s="136"/>
      <c r="AA76" s="136"/>
      <c r="AB76" s="136"/>
      <c r="AC76" s="136"/>
      <c r="AD76" s="136"/>
      <c r="AE76" s="136"/>
      <c r="AF76" s="136"/>
      <c r="AG76" s="136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6"/>
      <c r="AV76" s="136"/>
      <c r="AW76" s="136"/>
      <c r="AX76" s="136"/>
      <c r="AY76" s="136"/>
      <c r="AZ76" s="136"/>
      <c r="BA76" s="136"/>
      <c r="BB76" s="137"/>
      <c r="BC76" s="136"/>
      <c r="BD76" s="136"/>
      <c r="BE76" s="136"/>
      <c r="BF76" s="136"/>
      <c r="BG76" s="136"/>
      <c r="BH76" s="136"/>
      <c r="BI76" s="136"/>
      <c r="BJ76" s="136"/>
      <c r="BK76" s="136"/>
      <c r="BL76" s="136"/>
      <c r="BM76" s="136"/>
      <c r="BN76" s="136"/>
      <c r="BO76" s="136"/>
      <c r="BP76" s="136"/>
    </row>
    <row r="77" spans="1:68" x14ac:dyDescent="0.25">
      <c r="A77" s="136"/>
      <c r="B77" s="144" t="s">
        <v>300</v>
      </c>
      <c r="C77" s="145">
        <v>0</v>
      </c>
      <c r="D77" s="136"/>
      <c r="E77" s="136"/>
      <c r="F77" s="136"/>
      <c r="G77" s="136"/>
      <c r="H77" s="136"/>
      <c r="I77" s="136"/>
      <c r="J77" s="136"/>
      <c r="K77" s="136"/>
      <c r="L77" s="136"/>
      <c r="M77" s="136"/>
      <c r="N77" s="136"/>
      <c r="O77" s="136"/>
      <c r="P77" s="136"/>
      <c r="Q77" s="136"/>
      <c r="R77" s="136"/>
      <c r="S77" s="136"/>
      <c r="T77" s="136"/>
      <c r="U77" s="136"/>
      <c r="V77" s="136"/>
      <c r="W77" s="136"/>
      <c r="X77" s="136"/>
      <c r="Y77" s="136"/>
      <c r="Z77" s="136"/>
      <c r="AA77" s="136"/>
      <c r="AB77" s="136"/>
      <c r="AC77" s="136"/>
      <c r="AD77" s="136"/>
      <c r="AE77" s="136"/>
      <c r="AF77" s="136"/>
      <c r="AG77" s="136"/>
      <c r="AH77" s="136"/>
      <c r="AI77" s="136"/>
      <c r="AJ77" s="136"/>
      <c r="AK77" s="136"/>
      <c r="AL77" s="136"/>
      <c r="AM77" s="136"/>
      <c r="AN77" s="136"/>
      <c r="AO77" s="136"/>
      <c r="AP77" s="136"/>
      <c r="AQ77" s="136"/>
      <c r="AR77" s="136"/>
      <c r="AS77" s="136"/>
      <c r="AT77" s="136"/>
      <c r="AU77" s="136"/>
      <c r="AV77" s="136"/>
      <c r="AW77" s="136"/>
      <c r="AX77" s="136"/>
      <c r="AY77" s="136"/>
      <c r="AZ77" s="136"/>
      <c r="BA77" s="136"/>
      <c r="BB77" s="137"/>
      <c r="BC77" s="136"/>
      <c r="BD77" s="136"/>
      <c r="BE77" s="136"/>
      <c r="BF77" s="136"/>
      <c r="BG77" s="136"/>
      <c r="BH77" s="136"/>
      <c r="BI77" s="136"/>
      <c r="BJ77" s="136"/>
      <c r="BK77" s="136"/>
      <c r="BL77" s="136"/>
      <c r="BM77" s="136"/>
      <c r="BN77" s="136"/>
      <c r="BO77" s="136"/>
      <c r="BP77" s="136"/>
    </row>
    <row r="78" spans="1:68" x14ac:dyDescent="0.25">
      <c r="A78" s="136"/>
      <c r="B78" s="147" t="s">
        <v>301</v>
      </c>
      <c r="C78" s="148">
        <v>12</v>
      </c>
      <c r="D78" s="136"/>
      <c r="E78" s="136"/>
      <c r="F78" s="136"/>
      <c r="G78" s="136"/>
      <c r="H78" s="136"/>
      <c r="I78" s="136"/>
      <c r="J78" s="136"/>
      <c r="K78" s="136"/>
      <c r="L78" s="136"/>
      <c r="M78" s="136"/>
      <c r="N78" s="136"/>
      <c r="O78" s="136"/>
      <c r="P78" s="136"/>
      <c r="Q78" s="136"/>
      <c r="R78" s="136"/>
      <c r="S78" s="136"/>
      <c r="T78" s="136"/>
      <c r="U78" s="136"/>
      <c r="V78" s="136"/>
      <c r="W78" s="136"/>
      <c r="X78" s="136"/>
      <c r="Y78" s="136"/>
      <c r="Z78" s="136"/>
      <c r="AA78" s="136"/>
      <c r="AB78" s="136"/>
      <c r="AC78" s="136"/>
      <c r="AD78" s="136"/>
      <c r="AE78" s="136"/>
      <c r="AF78" s="136"/>
      <c r="AG78" s="136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6"/>
      <c r="AV78" s="136"/>
      <c r="AW78" s="136"/>
      <c r="AX78" s="136"/>
      <c r="AY78" s="136"/>
      <c r="AZ78" s="136"/>
      <c r="BA78" s="136"/>
      <c r="BB78" s="137"/>
      <c r="BC78" s="136"/>
      <c r="BD78" s="136"/>
      <c r="BE78" s="136"/>
      <c r="BF78" s="136"/>
      <c r="BG78" s="136"/>
      <c r="BH78" s="136"/>
      <c r="BI78" s="136"/>
      <c r="BJ78" s="136"/>
      <c r="BK78" s="136"/>
      <c r="BL78" s="136"/>
      <c r="BM78" s="136"/>
      <c r="BN78" s="136"/>
      <c r="BO78" s="136"/>
      <c r="BP78" s="136"/>
    </row>
    <row r="79" spans="1:68" x14ac:dyDescent="0.25">
      <c r="A79" s="136"/>
      <c r="B79" s="136"/>
      <c r="C79" s="136"/>
      <c r="D79" s="136"/>
      <c r="E79" s="136"/>
      <c r="F79" s="136"/>
      <c r="G79" s="136"/>
      <c r="H79" s="136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136"/>
      <c r="Y79" s="136"/>
      <c r="Z79" s="136"/>
      <c r="AA79" s="136"/>
      <c r="AB79" s="136"/>
      <c r="AC79" s="136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36"/>
      <c r="BA79" s="136"/>
      <c r="BB79" s="137"/>
      <c r="BC79" s="136"/>
      <c r="BD79" s="136"/>
      <c r="BE79" s="136"/>
      <c r="BF79" s="136"/>
      <c r="BG79" s="136"/>
      <c r="BH79" s="136"/>
      <c r="BI79" s="136"/>
      <c r="BJ79" s="136"/>
      <c r="BK79" s="136"/>
      <c r="BL79" s="136"/>
      <c r="BM79" s="136"/>
      <c r="BN79" s="136"/>
      <c r="BO79" s="136"/>
      <c r="BP79" s="136"/>
    </row>
    <row r="80" spans="1:68" x14ac:dyDescent="0.25">
      <c r="A80" s="136"/>
      <c r="B80" s="140" t="s">
        <v>302</v>
      </c>
      <c r="C80" s="140" t="s">
        <v>182</v>
      </c>
      <c r="D80" s="149">
        <f>((1+C76)^(1/12))-1</f>
        <v>7.2073233161367156E-3</v>
      </c>
      <c r="E80" s="136"/>
      <c r="F80" s="136"/>
      <c r="G80" s="136"/>
      <c r="H80" s="136"/>
      <c r="I80" s="136"/>
      <c r="J80" s="136"/>
      <c r="K80" s="136"/>
      <c r="L80" s="136"/>
      <c r="M80" s="136"/>
      <c r="N80" s="136"/>
      <c r="O80" s="136"/>
      <c r="P80" s="136"/>
      <c r="Q80" s="136"/>
      <c r="R80" s="136"/>
      <c r="S80" s="136"/>
      <c r="T80" s="136"/>
      <c r="U80" s="136"/>
      <c r="V80" s="136"/>
      <c r="W80" s="136"/>
      <c r="X80" s="136"/>
      <c r="Y80" s="136"/>
      <c r="Z80" s="136"/>
      <c r="AA80" s="136"/>
      <c r="AB80" s="136"/>
      <c r="AC80" s="136"/>
      <c r="AD80" s="136"/>
      <c r="AE80" s="136"/>
      <c r="AF80" s="136"/>
      <c r="AG80" s="136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6"/>
      <c r="AV80" s="136"/>
      <c r="AW80" s="136"/>
      <c r="AX80" s="136"/>
      <c r="AY80" s="136"/>
      <c r="AZ80" s="136"/>
      <c r="BA80" s="136"/>
      <c r="BB80" s="137"/>
      <c r="BC80" s="136"/>
      <c r="BD80" s="136"/>
      <c r="BE80" s="136"/>
      <c r="BF80" s="136"/>
      <c r="BG80" s="136"/>
      <c r="BH80" s="136"/>
      <c r="BI80" s="136"/>
      <c r="BJ80" s="136"/>
      <c r="BK80" s="136"/>
      <c r="BL80" s="136"/>
      <c r="BM80" s="136"/>
      <c r="BN80" s="136"/>
      <c r="BO80" s="136"/>
      <c r="BP80" s="136"/>
    </row>
    <row r="81" spans="1:68" x14ac:dyDescent="0.25">
      <c r="A81" s="136"/>
      <c r="B81" s="136"/>
      <c r="C81" s="136"/>
      <c r="D81" s="136"/>
      <c r="E81" s="136"/>
      <c r="F81" s="136"/>
      <c r="G81" s="136"/>
      <c r="H81" s="136"/>
      <c r="I81" s="136"/>
      <c r="J81" s="136"/>
      <c r="K81" s="136"/>
      <c r="L81" s="136"/>
      <c r="M81" s="136"/>
      <c r="N81" s="136"/>
      <c r="O81" s="136"/>
      <c r="P81" s="136"/>
      <c r="Q81" s="136"/>
      <c r="R81" s="136"/>
      <c r="S81" s="136"/>
      <c r="T81" s="136"/>
      <c r="U81" s="136"/>
      <c r="V81" s="136"/>
      <c r="W81" s="136"/>
      <c r="X81" s="136"/>
      <c r="Y81" s="136"/>
      <c r="Z81" s="136"/>
      <c r="AA81" s="136"/>
      <c r="AB81" s="136"/>
      <c r="AC81" s="136"/>
      <c r="AD81" s="136"/>
      <c r="AE81" s="136"/>
      <c r="AF81" s="136"/>
      <c r="AG81" s="136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  <c r="AV81" s="136"/>
      <c r="AW81" s="136"/>
      <c r="AX81" s="136"/>
      <c r="AY81" s="136"/>
      <c r="AZ81" s="136"/>
      <c r="BA81" s="136"/>
      <c r="BB81" s="137"/>
      <c r="BC81" s="136"/>
      <c r="BD81" s="136"/>
      <c r="BE81" s="136"/>
      <c r="BF81" s="136"/>
      <c r="BG81" s="136"/>
      <c r="BH81" s="136"/>
      <c r="BI81" s="136"/>
      <c r="BJ81" s="136"/>
      <c r="BK81" s="136"/>
      <c r="BL81" s="136"/>
      <c r="BM81" s="136"/>
      <c r="BN81" s="136"/>
      <c r="BO81" s="136"/>
      <c r="BP81" s="136"/>
    </row>
    <row r="82" spans="1:68" x14ac:dyDescent="0.25">
      <c r="A82" s="136"/>
      <c r="B82" s="140" t="s">
        <v>303</v>
      </c>
      <c r="C82" s="140" t="s">
        <v>182</v>
      </c>
      <c r="D82" s="150">
        <f>(C77)/((1-(1+D80)^(-C78))/D80)</f>
        <v>0</v>
      </c>
      <c r="E82" s="136"/>
      <c r="F82" s="136"/>
      <c r="G82" s="136"/>
      <c r="H82" s="136"/>
      <c r="I82" s="136"/>
      <c r="J82" s="136"/>
      <c r="K82" s="136"/>
      <c r="L82" s="136"/>
      <c r="M82" s="136"/>
      <c r="N82" s="136"/>
      <c r="O82" s="136"/>
      <c r="P82" s="136"/>
      <c r="Q82" s="136"/>
      <c r="R82" s="136"/>
      <c r="S82" s="136"/>
      <c r="T82" s="136"/>
      <c r="U82" s="136"/>
      <c r="V82" s="136"/>
      <c r="W82" s="136"/>
      <c r="X82" s="136"/>
      <c r="Y82" s="136"/>
      <c r="Z82" s="136"/>
      <c r="AA82" s="136"/>
      <c r="AB82" s="136"/>
      <c r="AC82" s="136"/>
      <c r="AD82" s="136"/>
      <c r="AE82" s="136"/>
      <c r="AF82" s="136"/>
      <c r="AG82" s="136"/>
      <c r="AH82" s="136"/>
      <c r="AI82" s="136"/>
      <c r="AJ82" s="136"/>
      <c r="AK82" s="136"/>
      <c r="AL82" s="136"/>
      <c r="AM82" s="136"/>
      <c r="AN82" s="136"/>
      <c r="AO82" s="136"/>
      <c r="AP82" s="136"/>
      <c r="AQ82" s="136"/>
      <c r="AR82" s="136"/>
      <c r="AS82" s="136"/>
      <c r="AT82" s="136"/>
      <c r="AU82" s="136"/>
      <c r="AV82" s="136"/>
      <c r="AW82" s="136"/>
      <c r="AX82" s="136"/>
      <c r="AY82" s="136"/>
      <c r="AZ82" s="136"/>
      <c r="BA82" s="136"/>
      <c r="BB82" s="137"/>
      <c r="BC82" s="136"/>
      <c r="BD82" s="136"/>
      <c r="BE82" s="136"/>
      <c r="BF82" s="136"/>
      <c r="BG82" s="136"/>
      <c r="BH82" s="136"/>
      <c r="BI82" s="136"/>
      <c r="BJ82" s="136"/>
      <c r="BK82" s="136"/>
      <c r="BL82" s="136"/>
      <c r="BM82" s="136"/>
      <c r="BN82" s="136"/>
      <c r="BO82" s="136"/>
      <c r="BP82" s="136"/>
    </row>
    <row r="83" spans="1:68" x14ac:dyDescent="0.25">
      <c r="A83" s="136"/>
      <c r="B83" s="136"/>
      <c r="C83" s="22">
        <f>+SPm!B2</f>
        <v>42736</v>
      </c>
      <c r="D83" s="22">
        <f>+SPm!C2</f>
        <v>42767</v>
      </c>
      <c r="E83" s="22">
        <f>+SPm!D2</f>
        <v>42797</v>
      </c>
      <c r="F83" s="22">
        <f>+SPm!E2</f>
        <v>42828</v>
      </c>
      <c r="G83" s="22">
        <f>+SPm!F2</f>
        <v>42858</v>
      </c>
      <c r="H83" s="22">
        <f>+SPm!G2</f>
        <v>42889</v>
      </c>
      <c r="I83" s="22">
        <f>+SPm!H2</f>
        <v>42919</v>
      </c>
      <c r="J83" s="22">
        <f>+SPm!I2</f>
        <v>42950</v>
      </c>
      <c r="K83" s="22">
        <f>+SPm!J2</f>
        <v>42980</v>
      </c>
      <c r="L83" s="22">
        <f>+SPm!K2</f>
        <v>43011</v>
      </c>
      <c r="M83" s="22">
        <f>+SPm!L2</f>
        <v>43041</v>
      </c>
      <c r="N83" s="22">
        <f>+SPm!M2</f>
        <v>43072</v>
      </c>
      <c r="O83" s="22">
        <f>+SPm!N2</f>
        <v>43102</v>
      </c>
      <c r="P83" s="22">
        <f>+SPm!O2</f>
        <v>43133</v>
      </c>
      <c r="Q83" s="22">
        <f>+SPm!P2</f>
        <v>43163</v>
      </c>
      <c r="R83" s="22">
        <f>+SPm!Q2</f>
        <v>43194</v>
      </c>
      <c r="S83" s="22">
        <f>+SPm!R2</f>
        <v>43224</v>
      </c>
      <c r="T83" s="22">
        <f>+SPm!S2</f>
        <v>43255</v>
      </c>
      <c r="U83" s="22">
        <f>+SPm!T2</f>
        <v>43285</v>
      </c>
      <c r="V83" s="22">
        <f>+SPm!U2</f>
        <v>43316</v>
      </c>
      <c r="W83" s="22">
        <f>+SPm!V2</f>
        <v>43346</v>
      </c>
      <c r="X83" s="22">
        <f>+SPm!W2</f>
        <v>43377</v>
      </c>
      <c r="Y83" s="22">
        <f>+SPm!X2</f>
        <v>43407</v>
      </c>
      <c r="Z83" s="22">
        <f>+SPm!Y2</f>
        <v>43438</v>
      </c>
      <c r="AA83" s="22">
        <f>+SPm!Z2</f>
        <v>43468</v>
      </c>
      <c r="AB83" s="22">
        <f>+SPm!AA2</f>
        <v>43499</v>
      </c>
      <c r="AC83" s="22">
        <f>+SPm!AB2</f>
        <v>43529</v>
      </c>
      <c r="AD83" s="22">
        <f>+SPm!AC2</f>
        <v>43560</v>
      </c>
      <c r="AE83" s="22">
        <f>+SPm!AD2</f>
        <v>43590</v>
      </c>
      <c r="AF83" s="22">
        <f>+SPm!AE2</f>
        <v>43621</v>
      </c>
      <c r="AG83" s="22">
        <f>+SPm!AF2</f>
        <v>43651</v>
      </c>
      <c r="AH83" s="22">
        <f>+SPm!AG2</f>
        <v>43682</v>
      </c>
      <c r="AI83" s="22">
        <f>+SPm!AH2</f>
        <v>43712</v>
      </c>
      <c r="AJ83" s="22">
        <f>+SPm!AI2</f>
        <v>43743</v>
      </c>
      <c r="AK83" s="22">
        <f>+SPm!AJ2</f>
        <v>43773</v>
      </c>
      <c r="AL83" s="22">
        <f>+SPm!AK2</f>
        <v>43804</v>
      </c>
      <c r="AM83" s="22">
        <f>+SPm!AL2</f>
        <v>43834</v>
      </c>
      <c r="AN83" s="22">
        <f>+SPm!AM2</f>
        <v>43865</v>
      </c>
      <c r="AO83" s="22">
        <f>+SPm!AN2</f>
        <v>43895</v>
      </c>
      <c r="AP83" s="22">
        <f>+SPm!AO2</f>
        <v>43926</v>
      </c>
      <c r="AQ83" s="22">
        <f>+SPm!AP2</f>
        <v>43956</v>
      </c>
      <c r="AR83" s="22">
        <f>+SPm!AQ2</f>
        <v>43987</v>
      </c>
      <c r="AS83" s="22">
        <f>+SPm!AR2</f>
        <v>44017</v>
      </c>
      <c r="AT83" s="22">
        <f>+SPm!AS2</f>
        <v>44048</v>
      </c>
      <c r="AU83" s="22">
        <f>+SPm!AT2</f>
        <v>44078</v>
      </c>
      <c r="AV83" s="22">
        <f>+SPm!AU2</f>
        <v>44109</v>
      </c>
      <c r="AW83" s="22">
        <f>+SPm!AV2</f>
        <v>44139</v>
      </c>
      <c r="AX83" s="22">
        <f>+SPm!AW2</f>
        <v>44170</v>
      </c>
      <c r="AY83" s="22">
        <f>+SPm!AX2</f>
        <v>0</v>
      </c>
      <c r="AZ83" s="136"/>
      <c r="BA83" s="136"/>
      <c r="BB83" s="137"/>
      <c r="BC83" s="136"/>
      <c r="BD83" s="136"/>
      <c r="BE83" s="136"/>
      <c r="BF83" s="136"/>
      <c r="BG83" s="136"/>
      <c r="BH83" s="136"/>
      <c r="BI83" s="136"/>
      <c r="BJ83" s="136"/>
      <c r="BK83" s="136"/>
      <c r="BL83" s="136"/>
      <c r="BM83" s="136"/>
      <c r="BN83" s="136"/>
      <c r="BO83" s="136"/>
      <c r="BP83" s="136"/>
    </row>
    <row r="84" spans="1:68" x14ac:dyDescent="0.25">
      <c r="A84" s="136"/>
      <c r="B84" s="136"/>
      <c r="C84" s="151">
        <v>1</v>
      </c>
      <c r="D84" s="151">
        <f>+C84+1</f>
        <v>2</v>
      </c>
      <c r="E84" s="151">
        <f t="shared" ref="E84:AK84" si="40">+D84+1</f>
        <v>3</v>
      </c>
      <c r="F84" s="151">
        <f t="shared" si="40"/>
        <v>4</v>
      </c>
      <c r="G84" s="151">
        <f t="shared" si="40"/>
        <v>5</v>
      </c>
      <c r="H84" s="151">
        <f t="shared" si="40"/>
        <v>6</v>
      </c>
      <c r="I84" s="151">
        <f t="shared" si="40"/>
        <v>7</v>
      </c>
      <c r="J84" s="151">
        <f t="shared" si="40"/>
        <v>8</v>
      </c>
      <c r="K84" s="151">
        <f t="shared" si="40"/>
        <v>9</v>
      </c>
      <c r="L84" s="151">
        <f t="shared" si="40"/>
        <v>10</v>
      </c>
      <c r="M84" s="151">
        <f t="shared" si="40"/>
        <v>11</v>
      </c>
      <c r="N84" s="151">
        <f t="shared" si="40"/>
        <v>12</v>
      </c>
      <c r="O84" s="151">
        <f t="shared" si="40"/>
        <v>13</v>
      </c>
      <c r="P84" s="151">
        <f t="shared" si="40"/>
        <v>14</v>
      </c>
      <c r="Q84" s="151">
        <f t="shared" si="40"/>
        <v>15</v>
      </c>
      <c r="R84" s="151">
        <f t="shared" si="40"/>
        <v>16</v>
      </c>
      <c r="S84" s="151">
        <f t="shared" si="40"/>
        <v>17</v>
      </c>
      <c r="T84" s="151">
        <f t="shared" si="40"/>
        <v>18</v>
      </c>
      <c r="U84" s="151">
        <f t="shared" si="40"/>
        <v>19</v>
      </c>
      <c r="V84" s="151">
        <f t="shared" si="40"/>
        <v>20</v>
      </c>
      <c r="W84" s="151">
        <f t="shared" si="40"/>
        <v>21</v>
      </c>
      <c r="X84" s="151">
        <f t="shared" si="40"/>
        <v>22</v>
      </c>
      <c r="Y84" s="151">
        <f t="shared" si="40"/>
        <v>23</v>
      </c>
      <c r="Z84" s="151">
        <f t="shared" si="40"/>
        <v>24</v>
      </c>
      <c r="AA84" s="151">
        <f t="shared" si="40"/>
        <v>25</v>
      </c>
      <c r="AB84" s="151">
        <f t="shared" si="40"/>
        <v>26</v>
      </c>
      <c r="AC84" s="151">
        <f t="shared" si="40"/>
        <v>27</v>
      </c>
      <c r="AD84" s="151">
        <f t="shared" si="40"/>
        <v>28</v>
      </c>
      <c r="AE84" s="151">
        <f t="shared" si="40"/>
        <v>29</v>
      </c>
      <c r="AF84" s="151">
        <f t="shared" si="40"/>
        <v>30</v>
      </c>
      <c r="AG84" s="151">
        <f t="shared" si="40"/>
        <v>31</v>
      </c>
      <c r="AH84" s="151">
        <f t="shared" si="40"/>
        <v>32</v>
      </c>
      <c r="AI84" s="151">
        <f t="shared" si="40"/>
        <v>33</v>
      </c>
      <c r="AJ84" s="151">
        <f t="shared" si="40"/>
        <v>34</v>
      </c>
      <c r="AK84" s="151">
        <f t="shared" si="40"/>
        <v>35</v>
      </c>
      <c r="AL84" s="151">
        <f t="shared" ref="AL84:AY84" si="41">+AK84+1</f>
        <v>36</v>
      </c>
      <c r="AM84" s="151">
        <f t="shared" si="41"/>
        <v>37</v>
      </c>
      <c r="AN84" s="151">
        <f t="shared" si="41"/>
        <v>38</v>
      </c>
      <c r="AO84" s="151">
        <f t="shared" si="41"/>
        <v>39</v>
      </c>
      <c r="AP84" s="151">
        <f t="shared" si="41"/>
        <v>40</v>
      </c>
      <c r="AQ84" s="151">
        <f t="shared" si="41"/>
        <v>41</v>
      </c>
      <c r="AR84" s="151">
        <f t="shared" si="41"/>
        <v>42</v>
      </c>
      <c r="AS84" s="151">
        <f t="shared" si="41"/>
        <v>43</v>
      </c>
      <c r="AT84" s="151">
        <f t="shared" si="41"/>
        <v>44</v>
      </c>
      <c r="AU84" s="151">
        <f t="shared" si="41"/>
        <v>45</v>
      </c>
      <c r="AV84" s="151">
        <f t="shared" si="41"/>
        <v>46</v>
      </c>
      <c r="AW84" s="151">
        <f t="shared" si="41"/>
        <v>47</v>
      </c>
      <c r="AX84" s="151">
        <f t="shared" si="41"/>
        <v>48</v>
      </c>
      <c r="AY84" s="151">
        <f t="shared" si="41"/>
        <v>49</v>
      </c>
      <c r="AZ84" s="136"/>
      <c r="BA84" s="136"/>
      <c r="BB84" s="137"/>
      <c r="BC84" s="136"/>
      <c r="BD84" s="136"/>
      <c r="BE84" s="136"/>
      <c r="BF84" s="136"/>
      <c r="BG84" s="136"/>
      <c r="BH84" s="136"/>
      <c r="BI84" s="136"/>
      <c r="BJ84" s="136"/>
      <c r="BK84" s="136"/>
      <c r="BL84" s="136"/>
      <c r="BM84" s="136"/>
      <c r="BN84" s="136"/>
      <c r="BO84" s="136"/>
      <c r="BP84" s="136"/>
    </row>
    <row r="85" spans="1:68" x14ac:dyDescent="0.25">
      <c r="A85" s="136"/>
      <c r="B85" s="152" t="s">
        <v>300</v>
      </c>
      <c r="C85" s="153" t="s">
        <v>201</v>
      </c>
      <c r="D85" s="153" t="s">
        <v>202</v>
      </c>
      <c r="E85" s="153" t="s">
        <v>203</v>
      </c>
      <c r="F85" s="153" t="s">
        <v>204</v>
      </c>
      <c r="G85" s="153" t="s">
        <v>205</v>
      </c>
      <c r="H85" s="153" t="s">
        <v>206</v>
      </c>
      <c r="I85" s="153" t="s">
        <v>207</v>
      </c>
      <c r="J85" s="153" t="s">
        <v>208</v>
      </c>
      <c r="K85" s="153" t="s">
        <v>209</v>
      </c>
      <c r="L85" s="153" t="s">
        <v>210</v>
      </c>
      <c r="M85" s="153" t="s">
        <v>211</v>
      </c>
      <c r="N85" s="153" t="s">
        <v>212</v>
      </c>
      <c r="O85" s="153" t="s">
        <v>213</v>
      </c>
      <c r="P85" s="153" t="s">
        <v>214</v>
      </c>
      <c r="Q85" s="153" t="s">
        <v>215</v>
      </c>
      <c r="R85" s="153" t="s">
        <v>216</v>
      </c>
      <c r="S85" s="153" t="s">
        <v>217</v>
      </c>
      <c r="T85" s="153" t="s">
        <v>218</v>
      </c>
      <c r="U85" s="153" t="s">
        <v>219</v>
      </c>
      <c r="V85" s="153" t="s">
        <v>220</v>
      </c>
      <c r="W85" s="153" t="s">
        <v>221</v>
      </c>
      <c r="X85" s="153" t="s">
        <v>222</v>
      </c>
      <c r="Y85" s="153" t="s">
        <v>223</v>
      </c>
      <c r="Z85" s="153" t="s">
        <v>224</v>
      </c>
      <c r="AA85" s="153" t="s">
        <v>225</v>
      </c>
      <c r="AB85" s="153" t="s">
        <v>226</v>
      </c>
      <c r="AC85" s="153" t="s">
        <v>227</v>
      </c>
      <c r="AD85" s="153" t="s">
        <v>228</v>
      </c>
      <c r="AE85" s="153" t="s">
        <v>229</v>
      </c>
      <c r="AF85" s="153" t="s">
        <v>230</v>
      </c>
      <c r="AG85" s="153" t="s">
        <v>231</v>
      </c>
      <c r="AH85" s="153" t="s">
        <v>232</v>
      </c>
      <c r="AI85" s="153" t="s">
        <v>233</v>
      </c>
      <c r="AJ85" s="153" t="s">
        <v>234</v>
      </c>
      <c r="AK85" s="153" t="s">
        <v>235</v>
      </c>
      <c r="AL85" s="153" t="s">
        <v>236</v>
      </c>
      <c r="AM85" s="153" t="s">
        <v>411</v>
      </c>
      <c r="AN85" s="153" t="s">
        <v>412</v>
      </c>
      <c r="AO85" s="153" t="s">
        <v>413</v>
      </c>
      <c r="AP85" s="153" t="s">
        <v>414</v>
      </c>
      <c r="AQ85" s="153" t="s">
        <v>415</v>
      </c>
      <c r="AR85" s="153" t="s">
        <v>416</v>
      </c>
      <c r="AS85" s="153" t="s">
        <v>417</v>
      </c>
      <c r="AT85" s="153" t="s">
        <v>418</v>
      </c>
      <c r="AU85" s="153" t="s">
        <v>419</v>
      </c>
      <c r="AV85" s="153" t="s">
        <v>420</v>
      </c>
      <c r="AW85" s="153" t="s">
        <v>421</v>
      </c>
      <c r="AX85" s="153" t="s">
        <v>422</v>
      </c>
      <c r="AY85" s="153" t="s">
        <v>437</v>
      </c>
      <c r="AZ85" s="136"/>
      <c r="BA85" s="136"/>
      <c r="BB85" s="137"/>
      <c r="BC85" s="136"/>
      <c r="BD85" s="136"/>
      <c r="BE85" s="136"/>
      <c r="BF85" s="136"/>
      <c r="BG85" s="136"/>
      <c r="BH85" s="136"/>
      <c r="BI85" s="136"/>
      <c r="BJ85" s="136"/>
      <c r="BK85" s="136"/>
      <c r="BL85" s="136"/>
      <c r="BM85" s="136"/>
      <c r="BN85" s="136"/>
      <c r="BO85" s="136"/>
      <c r="BP85" s="136"/>
    </row>
    <row r="86" spans="1:68" x14ac:dyDescent="0.25">
      <c r="A86" s="136"/>
      <c r="B86" s="144" t="s">
        <v>305</v>
      </c>
      <c r="C86" s="150"/>
      <c r="D86" s="150">
        <f t="shared" ref="D86:AK86" si="42">+IF(D84&gt;=$D75,$D82,0)*IF(C90&lt;1,0,1)</f>
        <v>0</v>
      </c>
      <c r="E86" s="150">
        <f t="shared" si="42"/>
        <v>0</v>
      </c>
      <c r="F86" s="150">
        <f t="shared" si="42"/>
        <v>0</v>
      </c>
      <c r="G86" s="150">
        <f t="shared" si="42"/>
        <v>0</v>
      </c>
      <c r="H86" s="150">
        <f t="shared" si="42"/>
        <v>0</v>
      </c>
      <c r="I86" s="150">
        <f t="shared" si="42"/>
        <v>0</v>
      </c>
      <c r="J86" s="150">
        <f t="shared" si="42"/>
        <v>0</v>
      </c>
      <c r="K86" s="150">
        <f t="shared" si="42"/>
        <v>0</v>
      </c>
      <c r="L86" s="150">
        <f t="shared" si="42"/>
        <v>0</v>
      </c>
      <c r="M86" s="150">
        <f t="shared" si="42"/>
        <v>0</v>
      </c>
      <c r="N86" s="150">
        <f t="shared" si="42"/>
        <v>0</v>
      </c>
      <c r="O86" s="150">
        <f t="shared" si="42"/>
        <v>0</v>
      </c>
      <c r="P86" s="150">
        <f t="shared" si="42"/>
        <v>0</v>
      </c>
      <c r="Q86" s="150">
        <f t="shared" si="42"/>
        <v>0</v>
      </c>
      <c r="R86" s="150">
        <f t="shared" si="42"/>
        <v>0</v>
      </c>
      <c r="S86" s="150">
        <f t="shared" si="42"/>
        <v>0</v>
      </c>
      <c r="T86" s="150">
        <f t="shared" si="42"/>
        <v>0</v>
      </c>
      <c r="U86" s="150">
        <f t="shared" si="42"/>
        <v>0</v>
      </c>
      <c r="V86" s="150">
        <f t="shared" si="42"/>
        <v>0</v>
      </c>
      <c r="W86" s="150">
        <f t="shared" si="42"/>
        <v>0</v>
      </c>
      <c r="X86" s="150">
        <f t="shared" si="42"/>
        <v>0</v>
      </c>
      <c r="Y86" s="150">
        <f t="shared" si="42"/>
        <v>0</v>
      </c>
      <c r="Z86" s="150">
        <f t="shared" si="42"/>
        <v>0</v>
      </c>
      <c r="AA86" s="150">
        <f t="shared" si="42"/>
        <v>0</v>
      </c>
      <c r="AB86" s="150">
        <f t="shared" si="42"/>
        <v>0</v>
      </c>
      <c r="AC86" s="150">
        <f t="shared" si="42"/>
        <v>0</v>
      </c>
      <c r="AD86" s="150">
        <f t="shared" si="42"/>
        <v>0</v>
      </c>
      <c r="AE86" s="150">
        <f t="shared" si="42"/>
        <v>0</v>
      </c>
      <c r="AF86" s="150">
        <f t="shared" si="42"/>
        <v>0</v>
      </c>
      <c r="AG86" s="150">
        <f t="shared" si="42"/>
        <v>0</v>
      </c>
      <c r="AH86" s="150">
        <f t="shared" si="42"/>
        <v>0</v>
      </c>
      <c r="AI86" s="150">
        <f t="shared" si="42"/>
        <v>0</v>
      </c>
      <c r="AJ86" s="150">
        <f t="shared" si="42"/>
        <v>0</v>
      </c>
      <c r="AK86" s="150">
        <f t="shared" si="42"/>
        <v>0</v>
      </c>
      <c r="AL86" s="150">
        <f t="shared" ref="AL86:AX86" si="43">+IF(AL84&gt;=$D75,$D82,0)*IF(AK90&lt;1,0,1)</f>
        <v>0</v>
      </c>
      <c r="AM86" s="150">
        <f t="shared" si="43"/>
        <v>0</v>
      </c>
      <c r="AN86" s="150">
        <f t="shared" si="43"/>
        <v>0</v>
      </c>
      <c r="AO86" s="150">
        <f t="shared" si="43"/>
        <v>0</v>
      </c>
      <c r="AP86" s="150">
        <f t="shared" si="43"/>
        <v>0</v>
      </c>
      <c r="AQ86" s="150">
        <f t="shared" si="43"/>
        <v>0</v>
      </c>
      <c r="AR86" s="150">
        <f t="shared" si="43"/>
        <v>0</v>
      </c>
      <c r="AS86" s="150">
        <f t="shared" si="43"/>
        <v>0</v>
      </c>
      <c r="AT86" s="150">
        <f t="shared" si="43"/>
        <v>0</v>
      </c>
      <c r="AU86" s="150">
        <f t="shared" si="43"/>
        <v>0</v>
      </c>
      <c r="AV86" s="150">
        <f t="shared" si="43"/>
        <v>0</v>
      </c>
      <c r="AW86" s="150">
        <f t="shared" si="43"/>
        <v>0</v>
      </c>
      <c r="AX86" s="150">
        <f t="shared" si="43"/>
        <v>0</v>
      </c>
      <c r="AY86" s="136"/>
      <c r="AZ86" s="136"/>
      <c r="BA86" s="136"/>
      <c r="BB86" s="137"/>
      <c r="BC86" s="136"/>
      <c r="BD86" s="136"/>
      <c r="BE86" s="136"/>
      <c r="BF86" s="136"/>
      <c r="BG86" s="136"/>
      <c r="BH86" s="136"/>
      <c r="BI86" s="136"/>
      <c r="BJ86" s="136"/>
      <c r="BK86" s="136"/>
      <c r="BL86" s="136"/>
      <c r="BM86" s="136"/>
      <c r="BN86" s="136"/>
      <c r="BO86" s="136"/>
      <c r="BP86" s="136"/>
    </row>
    <row r="87" spans="1:68" x14ac:dyDescent="0.25">
      <c r="A87" s="136"/>
      <c r="B87" s="144" t="s">
        <v>306</v>
      </c>
      <c r="C87" s="150"/>
      <c r="D87" s="150">
        <f t="shared" ref="D87:AK87" si="44">D86-D89</f>
        <v>0</v>
      </c>
      <c r="E87" s="150">
        <f t="shared" si="44"/>
        <v>0</v>
      </c>
      <c r="F87" s="150">
        <f t="shared" si="44"/>
        <v>0</v>
      </c>
      <c r="G87" s="150">
        <f t="shared" si="44"/>
        <v>0</v>
      </c>
      <c r="H87" s="150">
        <f t="shared" si="44"/>
        <v>0</v>
      </c>
      <c r="I87" s="150">
        <f t="shared" si="44"/>
        <v>0</v>
      </c>
      <c r="J87" s="150">
        <f t="shared" si="44"/>
        <v>0</v>
      </c>
      <c r="K87" s="150">
        <f t="shared" si="44"/>
        <v>0</v>
      </c>
      <c r="L87" s="150">
        <f t="shared" si="44"/>
        <v>0</v>
      </c>
      <c r="M87" s="150">
        <f t="shared" si="44"/>
        <v>0</v>
      </c>
      <c r="N87" s="150">
        <f t="shared" si="44"/>
        <v>0</v>
      </c>
      <c r="O87" s="150">
        <f t="shared" si="44"/>
        <v>0</v>
      </c>
      <c r="P87" s="150">
        <f t="shared" si="44"/>
        <v>0</v>
      </c>
      <c r="Q87" s="150">
        <f t="shared" si="44"/>
        <v>0</v>
      </c>
      <c r="R87" s="150">
        <f t="shared" si="44"/>
        <v>0</v>
      </c>
      <c r="S87" s="150">
        <f t="shared" si="44"/>
        <v>0</v>
      </c>
      <c r="T87" s="150">
        <f t="shared" si="44"/>
        <v>0</v>
      </c>
      <c r="U87" s="150">
        <f t="shared" si="44"/>
        <v>0</v>
      </c>
      <c r="V87" s="150">
        <f t="shared" si="44"/>
        <v>0</v>
      </c>
      <c r="W87" s="150">
        <f t="shared" si="44"/>
        <v>0</v>
      </c>
      <c r="X87" s="150">
        <f t="shared" si="44"/>
        <v>0</v>
      </c>
      <c r="Y87" s="150">
        <f t="shared" si="44"/>
        <v>0</v>
      </c>
      <c r="Z87" s="150">
        <f t="shared" si="44"/>
        <v>0</v>
      </c>
      <c r="AA87" s="150">
        <f t="shared" si="44"/>
        <v>0</v>
      </c>
      <c r="AB87" s="150">
        <f t="shared" si="44"/>
        <v>0</v>
      </c>
      <c r="AC87" s="150">
        <f t="shared" si="44"/>
        <v>0</v>
      </c>
      <c r="AD87" s="150">
        <f t="shared" si="44"/>
        <v>0</v>
      </c>
      <c r="AE87" s="150">
        <f t="shared" si="44"/>
        <v>0</v>
      </c>
      <c r="AF87" s="150">
        <f t="shared" si="44"/>
        <v>0</v>
      </c>
      <c r="AG87" s="150">
        <f t="shared" si="44"/>
        <v>0</v>
      </c>
      <c r="AH87" s="150">
        <f t="shared" si="44"/>
        <v>0</v>
      </c>
      <c r="AI87" s="150">
        <f t="shared" si="44"/>
        <v>0</v>
      </c>
      <c r="AJ87" s="150">
        <f t="shared" si="44"/>
        <v>0</v>
      </c>
      <c r="AK87" s="150">
        <f t="shared" si="44"/>
        <v>0</v>
      </c>
      <c r="AL87" s="150">
        <f>AL86-AL89</f>
        <v>0</v>
      </c>
      <c r="AM87" s="150">
        <f t="shared" ref="AM87:AT87" si="45">AM86-AM89</f>
        <v>0</v>
      </c>
      <c r="AN87" s="150">
        <f t="shared" si="45"/>
        <v>0</v>
      </c>
      <c r="AO87" s="150">
        <f t="shared" si="45"/>
        <v>0</v>
      </c>
      <c r="AP87" s="150">
        <f t="shared" si="45"/>
        <v>0</v>
      </c>
      <c r="AQ87" s="150">
        <f t="shared" si="45"/>
        <v>0</v>
      </c>
      <c r="AR87" s="150">
        <f t="shared" si="45"/>
        <v>0</v>
      </c>
      <c r="AS87" s="150">
        <f t="shared" si="45"/>
        <v>0</v>
      </c>
      <c r="AT87" s="150">
        <f t="shared" si="45"/>
        <v>0</v>
      </c>
      <c r="AU87" s="150">
        <f>AU86-AU89</f>
        <v>0</v>
      </c>
      <c r="AV87" s="150">
        <f>AV86-AV89</f>
        <v>0</v>
      </c>
      <c r="AW87" s="150">
        <f>AW86-AW89</f>
        <v>0</v>
      </c>
      <c r="AX87" s="150">
        <f>AX86-AX89</f>
        <v>0</v>
      </c>
      <c r="AY87" s="136"/>
      <c r="AZ87" s="136"/>
      <c r="BA87" s="136"/>
      <c r="BB87" s="137"/>
      <c r="BC87" s="136"/>
      <c r="BD87" s="136"/>
      <c r="BE87" s="136"/>
      <c r="BF87" s="136"/>
      <c r="BG87" s="136"/>
      <c r="BH87" s="136"/>
      <c r="BI87" s="136"/>
      <c r="BJ87" s="136"/>
      <c r="BK87" s="136"/>
      <c r="BL87" s="136"/>
      <c r="BM87" s="136"/>
      <c r="BN87" s="136"/>
      <c r="BO87" s="136"/>
      <c r="BP87" s="136"/>
    </row>
    <row r="88" spans="1:68" x14ac:dyDescent="0.25">
      <c r="A88" s="136"/>
      <c r="B88" s="144" t="s">
        <v>307</v>
      </c>
      <c r="C88" s="150"/>
      <c r="D88" s="150">
        <f t="shared" ref="D88:Q88" si="46">(D87+C88)*(IF(C90&lt;1,0,1))</f>
        <v>0</v>
      </c>
      <c r="E88" s="150">
        <f t="shared" si="46"/>
        <v>0</v>
      </c>
      <c r="F88" s="150">
        <f t="shared" si="46"/>
        <v>0</v>
      </c>
      <c r="G88" s="150">
        <f t="shared" si="46"/>
        <v>0</v>
      </c>
      <c r="H88" s="150">
        <f t="shared" si="46"/>
        <v>0</v>
      </c>
      <c r="I88" s="150">
        <f t="shared" si="46"/>
        <v>0</v>
      </c>
      <c r="J88" s="150">
        <f t="shared" si="46"/>
        <v>0</v>
      </c>
      <c r="K88" s="150">
        <f t="shared" si="46"/>
        <v>0</v>
      </c>
      <c r="L88" s="150">
        <f t="shared" si="46"/>
        <v>0</v>
      </c>
      <c r="M88" s="150">
        <f t="shared" si="46"/>
        <v>0</v>
      </c>
      <c r="N88" s="150">
        <f t="shared" si="46"/>
        <v>0</v>
      </c>
      <c r="O88" s="150">
        <f t="shared" si="46"/>
        <v>0</v>
      </c>
      <c r="P88" s="150">
        <f t="shared" si="46"/>
        <v>0</v>
      </c>
      <c r="Q88" s="150">
        <f t="shared" si="46"/>
        <v>0</v>
      </c>
      <c r="R88" s="150">
        <f>(R87+Q88)*(IF(Q90&lt;1,0,1))</f>
        <v>0</v>
      </c>
      <c r="S88" s="150">
        <f t="shared" ref="S88:AK88" si="47">(S87+R88)*(IF(R90&lt;1,0,1))</f>
        <v>0</v>
      </c>
      <c r="T88" s="150">
        <f t="shared" si="47"/>
        <v>0</v>
      </c>
      <c r="U88" s="150">
        <f t="shared" si="47"/>
        <v>0</v>
      </c>
      <c r="V88" s="150">
        <f t="shared" si="47"/>
        <v>0</v>
      </c>
      <c r="W88" s="150">
        <f t="shared" si="47"/>
        <v>0</v>
      </c>
      <c r="X88" s="150">
        <f t="shared" si="47"/>
        <v>0</v>
      </c>
      <c r="Y88" s="150">
        <f t="shared" si="47"/>
        <v>0</v>
      </c>
      <c r="Z88" s="150">
        <f t="shared" si="47"/>
        <v>0</v>
      </c>
      <c r="AA88" s="150">
        <f t="shared" si="47"/>
        <v>0</v>
      </c>
      <c r="AB88" s="150">
        <f t="shared" si="47"/>
        <v>0</v>
      </c>
      <c r="AC88" s="150">
        <f t="shared" si="47"/>
        <v>0</v>
      </c>
      <c r="AD88" s="150">
        <f t="shared" si="47"/>
        <v>0</v>
      </c>
      <c r="AE88" s="150">
        <f t="shared" si="47"/>
        <v>0</v>
      </c>
      <c r="AF88" s="150">
        <f t="shared" si="47"/>
        <v>0</v>
      </c>
      <c r="AG88" s="150">
        <f t="shared" si="47"/>
        <v>0</v>
      </c>
      <c r="AH88" s="150">
        <f t="shared" si="47"/>
        <v>0</v>
      </c>
      <c r="AI88" s="150">
        <f t="shared" si="47"/>
        <v>0</v>
      </c>
      <c r="AJ88" s="150">
        <f t="shared" si="47"/>
        <v>0</v>
      </c>
      <c r="AK88" s="150">
        <f t="shared" si="47"/>
        <v>0</v>
      </c>
      <c r="AL88" s="150">
        <f t="shared" ref="AL88:AX88" si="48">(AL87+AK88)*(IF(AK90&lt;1,0,1))</f>
        <v>0</v>
      </c>
      <c r="AM88" s="150">
        <f t="shared" si="48"/>
        <v>0</v>
      </c>
      <c r="AN88" s="150">
        <f t="shared" si="48"/>
        <v>0</v>
      </c>
      <c r="AO88" s="150">
        <f t="shared" si="48"/>
        <v>0</v>
      </c>
      <c r="AP88" s="150">
        <f t="shared" si="48"/>
        <v>0</v>
      </c>
      <c r="AQ88" s="150">
        <f t="shared" si="48"/>
        <v>0</v>
      </c>
      <c r="AR88" s="150">
        <f t="shared" si="48"/>
        <v>0</v>
      </c>
      <c r="AS88" s="150">
        <f t="shared" si="48"/>
        <v>0</v>
      </c>
      <c r="AT88" s="150">
        <f t="shared" si="48"/>
        <v>0</v>
      </c>
      <c r="AU88" s="150">
        <f t="shared" si="48"/>
        <v>0</v>
      </c>
      <c r="AV88" s="150">
        <f t="shared" si="48"/>
        <v>0</v>
      </c>
      <c r="AW88" s="150">
        <f t="shared" si="48"/>
        <v>0</v>
      </c>
      <c r="AX88" s="150">
        <f t="shared" si="48"/>
        <v>0</v>
      </c>
      <c r="AY88" s="136"/>
      <c r="AZ88" s="136"/>
      <c r="BA88" s="136"/>
      <c r="BB88" s="137"/>
      <c r="BC88" s="136"/>
      <c r="BD88" s="136"/>
      <c r="BE88" s="136"/>
      <c r="BF88" s="136"/>
      <c r="BG88" s="136"/>
      <c r="BH88" s="136"/>
      <c r="BI88" s="136"/>
      <c r="BJ88" s="136"/>
      <c r="BK88" s="136"/>
      <c r="BL88" s="136"/>
      <c r="BM88" s="136"/>
      <c r="BN88" s="136"/>
      <c r="BO88" s="136"/>
      <c r="BP88" s="136"/>
    </row>
    <row r="89" spans="1:68" x14ac:dyDescent="0.25">
      <c r="A89" s="136"/>
      <c r="B89" s="144" t="s">
        <v>308</v>
      </c>
      <c r="C89" s="150"/>
      <c r="D89" s="150">
        <f>IF(D86&gt;0,C90*$D80,0)</f>
        <v>0</v>
      </c>
      <c r="E89" s="150">
        <f t="shared" ref="E89:AK89" si="49">IF(E86&gt;0,D90*$D$11,0)</f>
        <v>0</v>
      </c>
      <c r="F89" s="150">
        <f t="shared" si="49"/>
        <v>0</v>
      </c>
      <c r="G89" s="150">
        <f t="shared" si="49"/>
        <v>0</v>
      </c>
      <c r="H89" s="150">
        <f t="shared" si="49"/>
        <v>0</v>
      </c>
      <c r="I89" s="150">
        <f t="shared" si="49"/>
        <v>0</v>
      </c>
      <c r="J89" s="150">
        <f t="shared" si="49"/>
        <v>0</v>
      </c>
      <c r="K89" s="150">
        <f t="shared" si="49"/>
        <v>0</v>
      </c>
      <c r="L89" s="150">
        <f t="shared" si="49"/>
        <v>0</v>
      </c>
      <c r="M89" s="150">
        <f t="shared" si="49"/>
        <v>0</v>
      </c>
      <c r="N89" s="150">
        <f t="shared" si="49"/>
        <v>0</v>
      </c>
      <c r="O89" s="150">
        <f t="shared" si="49"/>
        <v>0</v>
      </c>
      <c r="P89" s="150">
        <f t="shared" si="49"/>
        <v>0</v>
      </c>
      <c r="Q89" s="150">
        <f t="shared" si="49"/>
        <v>0</v>
      </c>
      <c r="R89" s="150">
        <f t="shared" si="49"/>
        <v>0</v>
      </c>
      <c r="S89" s="150">
        <f t="shared" si="49"/>
        <v>0</v>
      </c>
      <c r="T89" s="150">
        <f t="shared" si="49"/>
        <v>0</v>
      </c>
      <c r="U89" s="150">
        <f t="shared" si="49"/>
        <v>0</v>
      </c>
      <c r="V89" s="150">
        <f t="shared" si="49"/>
        <v>0</v>
      </c>
      <c r="W89" s="150">
        <f t="shared" si="49"/>
        <v>0</v>
      </c>
      <c r="X89" s="150">
        <f t="shared" si="49"/>
        <v>0</v>
      </c>
      <c r="Y89" s="150">
        <f t="shared" si="49"/>
        <v>0</v>
      </c>
      <c r="Z89" s="150">
        <f t="shared" si="49"/>
        <v>0</v>
      </c>
      <c r="AA89" s="150">
        <f t="shared" si="49"/>
        <v>0</v>
      </c>
      <c r="AB89" s="150">
        <f t="shared" si="49"/>
        <v>0</v>
      </c>
      <c r="AC89" s="150">
        <f t="shared" si="49"/>
        <v>0</v>
      </c>
      <c r="AD89" s="150">
        <f t="shared" si="49"/>
        <v>0</v>
      </c>
      <c r="AE89" s="150">
        <f t="shared" si="49"/>
        <v>0</v>
      </c>
      <c r="AF89" s="150">
        <f t="shared" si="49"/>
        <v>0</v>
      </c>
      <c r="AG89" s="150">
        <f t="shared" si="49"/>
        <v>0</v>
      </c>
      <c r="AH89" s="150">
        <f t="shared" si="49"/>
        <v>0</v>
      </c>
      <c r="AI89" s="150">
        <f t="shared" si="49"/>
        <v>0</v>
      </c>
      <c r="AJ89" s="150">
        <f t="shared" si="49"/>
        <v>0</v>
      </c>
      <c r="AK89" s="150">
        <f t="shared" si="49"/>
        <v>0</v>
      </c>
      <c r="AL89" s="150">
        <f t="shared" ref="AL89:AX89" si="50">IF(AL86&gt;0,AK90*$D$11,0)</f>
        <v>0</v>
      </c>
      <c r="AM89" s="150">
        <f t="shared" si="50"/>
        <v>0</v>
      </c>
      <c r="AN89" s="150">
        <f t="shared" si="50"/>
        <v>0</v>
      </c>
      <c r="AO89" s="150">
        <f t="shared" si="50"/>
        <v>0</v>
      </c>
      <c r="AP89" s="150">
        <f t="shared" si="50"/>
        <v>0</v>
      </c>
      <c r="AQ89" s="150">
        <f t="shared" si="50"/>
        <v>0</v>
      </c>
      <c r="AR89" s="150">
        <f t="shared" si="50"/>
        <v>0</v>
      </c>
      <c r="AS89" s="150">
        <f t="shared" si="50"/>
        <v>0</v>
      </c>
      <c r="AT89" s="150">
        <f t="shared" si="50"/>
        <v>0</v>
      </c>
      <c r="AU89" s="150">
        <f t="shared" si="50"/>
        <v>0</v>
      </c>
      <c r="AV89" s="150">
        <f t="shared" si="50"/>
        <v>0</v>
      </c>
      <c r="AW89" s="150">
        <f t="shared" si="50"/>
        <v>0</v>
      </c>
      <c r="AX89" s="150">
        <f t="shared" si="50"/>
        <v>0</v>
      </c>
      <c r="AY89" s="136"/>
      <c r="AZ89" s="136"/>
      <c r="BA89" s="136"/>
      <c r="BB89" s="137"/>
      <c r="BC89" s="136"/>
      <c r="BD89" s="136"/>
      <c r="BE89" s="136"/>
      <c r="BF89" s="136"/>
      <c r="BG89" s="136"/>
      <c r="BH89" s="136"/>
      <c r="BI89" s="136"/>
      <c r="BJ89" s="136"/>
      <c r="BK89" s="136"/>
      <c r="BL89" s="136"/>
      <c r="BM89" s="136"/>
      <c r="BN89" s="136"/>
      <c r="BO89" s="136"/>
      <c r="BP89" s="136"/>
    </row>
    <row r="90" spans="1:68" x14ac:dyDescent="0.25">
      <c r="A90" s="136"/>
      <c r="B90" s="154" t="s">
        <v>309</v>
      </c>
      <c r="C90" s="150">
        <f>IF(C84=$D75,($C77),IF(D84&lt;$D75,0,(($C77)-C88)*IF(B90&lt;1,0,1)))</f>
        <v>0</v>
      </c>
      <c r="D90" s="150">
        <f t="shared" ref="D90:AJ90" si="51">IF(D84=$D75,($C77),IF(E84&lt;$D75,0,(($C77)-D88)*IF(C90&lt;1,0,1)))</f>
        <v>0</v>
      </c>
      <c r="E90" s="150">
        <f t="shared" si="51"/>
        <v>0</v>
      </c>
      <c r="F90" s="150">
        <f t="shared" si="51"/>
        <v>0</v>
      </c>
      <c r="G90" s="150">
        <f t="shared" si="51"/>
        <v>0</v>
      </c>
      <c r="H90" s="150">
        <f t="shared" si="51"/>
        <v>0</v>
      </c>
      <c r="I90" s="150">
        <f t="shared" si="51"/>
        <v>0</v>
      </c>
      <c r="J90" s="150">
        <f t="shared" si="51"/>
        <v>0</v>
      </c>
      <c r="K90" s="150">
        <f t="shared" si="51"/>
        <v>0</v>
      </c>
      <c r="L90" s="150">
        <f t="shared" si="51"/>
        <v>0</v>
      </c>
      <c r="M90" s="150">
        <f t="shared" si="51"/>
        <v>0</v>
      </c>
      <c r="N90" s="150">
        <f t="shared" si="51"/>
        <v>0</v>
      </c>
      <c r="O90" s="150">
        <f t="shared" si="51"/>
        <v>0</v>
      </c>
      <c r="P90" s="150">
        <f t="shared" si="51"/>
        <v>0</v>
      </c>
      <c r="Q90" s="150">
        <f t="shared" si="51"/>
        <v>0</v>
      </c>
      <c r="R90" s="150">
        <f t="shared" si="51"/>
        <v>0</v>
      </c>
      <c r="S90" s="150">
        <f t="shared" si="51"/>
        <v>0</v>
      </c>
      <c r="T90" s="150">
        <f t="shared" si="51"/>
        <v>0</v>
      </c>
      <c r="U90" s="150">
        <f t="shared" si="51"/>
        <v>0</v>
      </c>
      <c r="V90" s="150">
        <f t="shared" si="51"/>
        <v>0</v>
      </c>
      <c r="W90" s="150">
        <f t="shared" si="51"/>
        <v>0</v>
      </c>
      <c r="X90" s="150">
        <f t="shared" si="51"/>
        <v>0</v>
      </c>
      <c r="Y90" s="150">
        <f t="shared" si="51"/>
        <v>0</v>
      </c>
      <c r="Z90" s="150">
        <f t="shared" si="51"/>
        <v>0</v>
      </c>
      <c r="AA90" s="150">
        <f t="shared" si="51"/>
        <v>0</v>
      </c>
      <c r="AB90" s="150">
        <f t="shared" si="51"/>
        <v>0</v>
      </c>
      <c r="AC90" s="150">
        <f t="shared" si="51"/>
        <v>0</v>
      </c>
      <c r="AD90" s="150">
        <f t="shared" si="51"/>
        <v>0</v>
      </c>
      <c r="AE90" s="150">
        <f t="shared" si="51"/>
        <v>0</v>
      </c>
      <c r="AF90" s="150">
        <f t="shared" si="51"/>
        <v>0</v>
      </c>
      <c r="AG90" s="150">
        <f t="shared" si="51"/>
        <v>0</v>
      </c>
      <c r="AH90" s="150">
        <f t="shared" si="51"/>
        <v>0</v>
      </c>
      <c r="AI90" s="150">
        <f t="shared" si="51"/>
        <v>0</v>
      </c>
      <c r="AJ90" s="150">
        <f t="shared" si="51"/>
        <v>0</v>
      </c>
      <c r="AK90" s="150">
        <f t="shared" ref="AK90:AX90" si="52">IF(AK84=$D75,($C77),IF(AL84&lt;$D75,0,(($C77)-AK88)*IF(AJ90&lt;1,0,1)))</f>
        <v>0</v>
      </c>
      <c r="AL90" s="150">
        <f t="shared" si="52"/>
        <v>0</v>
      </c>
      <c r="AM90" s="150">
        <f t="shared" si="52"/>
        <v>0</v>
      </c>
      <c r="AN90" s="150">
        <f t="shared" si="52"/>
        <v>0</v>
      </c>
      <c r="AO90" s="150">
        <f t="shared" si="52"/>
        <v>0</v>
      </c>
      <c r="AP90" s="150">
        <f t="shared" si="52"/>
        <v>0</v>
      </c>
      <c r="AQ90" s="150">
        <f t="shared" si="52"/>
        <v>0</v>
      </c>
      <c r="AR90" s="150">
        <f t="shared" si="52"/>
        <v>0</v>
      </c>
      <c r="AS90" s="150">
        <f t="shared" si="52"/>
        <v>0</v>
      </c>
      <c r="AT90" s="150">
        <f t="shared" si="52"/>
        <v>0</v>
      </c>
      <c r="AU90" s="150">
        <f t="shared" si="52"/>
        <v>0</v>
      </c>
      <c r="AV90" s="150">
        <f t="shared" si="52"/>
        <v>0</v>
      </c>
      <c r="AW90" s="150">
        <f t="shared" si="52"/>
        <v>0</v>
      </c>
      <c r="AX90" s="150">
        <f t="shared" si="52"/>
        <v>0</v>
      </c>
      <c r="AY90" s="136"/>
      <c r="AZ90" s="136"/>
      <c r="BA90" s="136"/>
      <c r="BB90" s="137"/>
      <c r="BC90" s="136"/>
      <c r="BD90" s="136"/>
      <c r="BE90" s="136"/>
      <c r="BF90" s="136"/>
      <c r="BG90" s="136"/>
      <c r="BH90" s="136"/>
      <c r="BI90" s="136"/>
      <c r="BJ90" s="136"/>
      <c r="BK90" s="136"/>
      <c r="BL90" s="136"/>
      <c r="BM90" s="136"/>
      <c r="BN90" s="136"/>
      <c r="BO90" s="136"/>
      <c r="BP90" s="136"/>
    </row>
    <row r="91" spans="1:68" x14ac:dyDescent="0.25">
      <c r="A91" s="136"/>
      <c r="B91" s="138"/>
      <c r="C91" s="138"/>
      <c r="D91" s="138"/>
      <c r="E91" s="138"/>
      <c r="F91" s="138"/>
      <c r="G91" s="138"/>
      <c r="H91" s="138"/>
      <c r="I91" s="138"/>
      <c r="J91" s="138"/>
      <c r="K91" s="138"/>
      <c r="L91" s="138"/>
      <c r="M91" s="138"/>
      <c r="N91" s="138"/>
      <c r="O91" s="138"/>
      <c r="P91" s="138"/>
      <c r="Q91" s="138"/>
      <c r="R91" s="138"/>
      <c r="S91" s="138"/>
      <c r="T91" s="138"/>
      <c r="U91" s="138"/>
      <c r="V91" s="138"/>
      <c r="W91" s="138"/>
      <c r="X91" s="138"/>
      <c r="Y91" s="138"/>
      <c r="Z91" s="138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8"/>
      <c r="AL91" s="138"/>
      <c r="AM91" s="138"/>
      <c r="AN91" s="138"/>
      <c r="AO91" s="138"/>
      <c r="AP91" s="138"/>
      <c r="AQ91" s="138"/>
      <c r="AR91" s="138"/>
      <c r="AS91" s="138"/>
      <c r="AT91" s="138"/>
      <c r="AU91" s="138"/>
      <c r="AV91" s="138"/>
      <c r="AW91" s="138"/>
      <c r="AX91" s="138"/>
      <c r="AY91" s="136"/>
      <c r="AZ91" s="136"/>
      <c r="BA91" s="136"/>
      <c r="BB91" s="137"/>
      <c r="BC91" s="136"/>
      <c r="BD91" s="136"/>
      <c r="BE91" s="136"/>
      <c r="BF91" s="136"/>
      <c r="BG91" s="136"/>
      <c r="BH91" s="136"/>
      <c r="BI91" s="136"/>
      <c r="BJ91" s="136"/>
      <c r="BK91" s="136"/>
      <c r="BL91" s="136"/>
      <c r="BM91" s="136"/>
      <c r="BN91" s="136"/>
      <c r="BO91" s="136"/>
      <c r="BP91" s="136"/>
    </row>
    <row r="92" spans="1:68" x14ac:dyDescent="0.25">
      <c r="A92" s="136"/>
      <c r="B92" s="138"/>
      <c r="C92" s="138"/>
      <c r="D92" s="138"/>
      <c r="E92" s="138"/>
      <c r="F92" s="138"/>
      <c r="G92" s="138"/>
      <c r="H92" s="138"/>
      <c r="I92" s="138"/>
      <c r="J92" s="138"/>
      <c r="K92" s="138"/>
      <c r="L92" s="138"/>
      <c r="M92" s="138"/>
      <c r="N92" s="138"/>
      <c r="O92" s="138"/>
      <c r="P92" s="138"/>
      <c r="Q92" s="138"/>
      <c r="R92" s="138"/>
      <c r="S92" s="138"/>
      <c r="T92" s="138"/>
      <c r="U92" s="138"/>
      <c r="V92" s="138"/>
      <c r="W92" s="138"/>
      <c r="X92" s="138"/>
      <c r="Y92" s="138"/>
      <c r="Z92" s="138"/>
      <c r="AA92" s="138"/>
      <c r="AB92" s="138"/>
      <c r="AC92" s="138"/>
      <c r="AD92" s="138"/>
      <c r="AE92" s="138"/>
      <c r="AF92" s="138"/>
      <c r="AG92" s="138"/>
      <c r="AH92" s="138"/>
      <c r="AI92" s="138"/>
      <c r="AJ92" s="138"/>
      <c r="AK92" s="138"/>
      <c r="AL92" s="138"/>
      <c r="AM92" s="138"/>
      <c r="AN92" s="138"/>
      <c r="AO92" s="138"/>
      <c r="AP92" s="138"/>
      <c r="AQ92" s="138"/>
      <c r="AR92" s="138"/>
      <c r="AS92" s="138"/>
      <c r="AT92" s="138"/>
      <c r="AU92" s="138"/>
      <c r="AV92" s="138"/>
      <c r="AW92" s="138"/>
      <c r="AX92" s="138"/>
      <c r="AY92" s="136"/>
      <c r="AZ92" s="136"/>
      <c r="BA92" s="136"/>
      <c r="BB92" s="137"/>
      <c r="BC92" s="136"/>
      <c r="BD92" s="136"/>
      <c r="BE92" s="136"/>
      <c r="BF92" s="136"/>
      <c r="BG92" s="136"/>
      <c r="BH92" s="136"/>
      <c r="BI92" s="136"/>
      <c r="BJ92" s="136"/>
      <c r="BK92" s="136"/>
      <c r="BL92" s="136"/>
      <c r="BM92" s="136"/>
      <c r="BN92" s="136"/>
      <c r="BO92" s="136"/>
      <c r="BP92" s="136"/>
    </row>
    <row r="93" spans="1:68" x14ac:dyDescent="0.25">
      <c r="A93" s="136"/>
      <c r="B93" s="138"/>
      <c r="C93" s="138"/>
      <c r="D93" s="138"/>
      <c r="E93" s="138"/>
      <c r="F93" s="138"/>
      <c r="G93" s="138"/>
      <c r="H93" s="138"/>
      <c r="I93" s="138"/>
      <c r="J93" s="138"/>
      <c r="K93" s="138"/>
      <c r="L93" s="138"/>
      <c r="M93" s="138"/>
      <c r="N93" s="138"/>
      <c r="O93" s="138"/>
      <c r="P93" s="138"/>
      <c r="Q93" s="138"/>
      <c r="R93" s="138"/>
      <c r="S93" s="138"/>
      <c r="T93" s="138"/>
      <c r="U93" s="138"/>
      <c r="V93" s="138"/>
      <c r="W93" s="138"/>
      <c r="X93" s="138"/>
      <c r="Y93" s="138"/>
      <c r="Z93" s="138"/>
      <c r="AA93" s="138"/>
      <c r="AB93" s="138"/>
      <c r="AC93" s="138"/>
      <c r="AD93" s="138"/>
      <c r="AE93" s="138"/>
      <c r="AF93" s="138"/>
      <c r="AG93" s="138"/>
      <c r="AH93" s="138"/>
      <c r="AI93" s="138"/>
      <c r="AJ93" s="138"/>
      <c r="AK93" s="138"/>
      <c r="AL93" s="138"/>
      <c r="AM93" s="138"/>
      <c r="AN93" s="138"/>
      <c r="AO93" s="138"/>
      <c r="AP93" s="138"/>
      <c r="AQ93" s="138"/>
      <c r="AR93" s="138"/>
      <c r="AS93" s="138"/>
      <c r="AT93" s="138"/>
      <c r="AU93" s="138"/>
      <c r="AV93" s="138"/>
      <c r="AW93" s="138"/>
      <c r="AX93" s="138"/>
      <c r="AY93" s="136"/>
      <c r="AZ93" s="136"/>
      <c r="BA93" s="136"/>
      <c r="BB93" s="137"/>
      <c r="BC93" s="136"/>
      <c r="BD93" s="136"/>
      <c r="BE93" s="136"/>
      <c r="BF93" s="136"/>
      <c r="BG93" s="136"/>
      <c r="BH93" s="136"/>
      <c r="BI93" s="136"/>
      <c r="BJ93" s="136"/>
      <c r="BK93" s="136"/>
      <c r="BL93" s="136"/>
      <c r="BM93" s="136"/>
      <c r="BN93" s="136"/>
      <c r="BO93" s="136"/>
      <c r="BP93" s="136"/>
    </row>
    <row r="94" spans="1:68" x14ac:dyDescent="0.25">
      <c r="A94" s="136"/>
      <c r="B94" s="138" t="s">
        <v>313</v>
      </c>
      <c r="C94" s="138"/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  <c r="O94" s="136"/>
      <c r="P94" s="136"/>
      <c r="Q94" s="136"/>
      <c r="R94" s="136"/>
      <c r="S94" s="136"/>
      <c r="T94" s="136"/>
      <c r="U94" s="136"/>
      <c r="V94" s="136"/>
      <c r="W94" s="136"/>
      <c r="X94" s="136"/>
      <c r="Y94" s="136"/>
      <c r="Z94" s="136"/>
      <c r="AA94" s="136"/>
      <c r="AB94" s="136"/>
      <c r="AC94" s="136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6"/>
      <c r="AV94" s="136"/>
      <c r="AW94" s="136"/>
      <c r="AX94" s="136"/>
      <c r="AY94" s="136"/>
      <c r="AZ94" s="136"/>
      <c r="BA94" s="136"/>
      <c r="BB94" s="137"/>
      <c r="BC94" s="136"/>
      <c r="BD94" s="136"/>
      <c r="BE94" s="136"/>
      <c r="BF94" s="136"/>
      <c r="BG94" s="136"/>
      <c r="BH94" s="136"/>
      <c r="BI94" s="136"/>
      <c r="BJ94" s="136"/>
      <c r="BK94" s="136"/>
      <c r="BL94" s="136"/>
      <c r="BM94" s="136"/>
      <c r="BN94" s="136"/>
      <c r="BO94" s="136"/>
      <c r="BP94" s="136"/>
    </row>
    <row r="95" spans="1:68" x14ac:dyDescent="0.25">
      <c r="A95" s="136"/>
      <c r="B95" s="136"/>
      <c r="C95" s="136"/>
      <c r="D95" s="136"/>
      <c r="E95" s="136"/>
      <c r="F95" s="136"/>
      <c r="G95" s="136"/>
      <c r="H95" s="136"/>
      <c r="I95" s="136"/>
      <c r="J95" s="136"/>
      <c r="K95" s="136"/>
      <c r="L95" s="136"/>
      <c r="M95" s="136"/>
      <c r="N95" s="136"/>
      <c r="O95" s="136"/>
      <c r="P95" s="136"/>
      <c r="Q95" s="136"/>
      <c r="R95" s="136"/>
      <c r="S95" s="136"/>
      <c r="T95" s="136"/>
      <c r="U95" s="136"/>
      <c r="V95" s="136"/>
      <c r="W95" s="136"/>
      <c r="X95" s="136"/>
      <c r="Y95" s="136"/>
      <c r="Z95" s="136"/>
      <c r="AA95" s="136"/>
      <c r="AB95" s="136"/>
      <c r="AC95" s="136"/>
      <c r="AD95" s="136"/>
      <c r="AE95" s="136"/>
      <c r="AF95" s="136"/>
      <c r="AG95" s="136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  <c r="AV95" s="136"/>
      <c r="AW95" s="136"/>
      <c r="AX95" s="136"/>
      <c r="AY95" s="136"/>
      <c r="AZ95" s="136"/>
      <c r="BA95" s="136"/>
      <c r="BB95" s="137"/>
      <c r="BC95" s="136"/>
      <c r="BD95" s="136"/>
      <c r="BE95" s="136"/>
      <c r="BF95" s="136"/>
      <c r="BG95" s="136"/>
      <c r="BH95" s="136"/>
      <c r="BI95" s="136"/>
      <c r="BJ95" s="136"/>
      <c r="BK95" s="136"/>
      <c r="BL95" s="136"/>
      <c r="BM95" s="136"/>
      <c r="BN95" s="136"/>
      <c r="BO95" s="136"/>
      <c r="BP95" s="136"/>
    </row>
    <row r="96" spans="1:68" x14ac:dyDescent="0.25">
      <c r="A96" s="136"/>
      <c r="B96" s="136"/>
      <c r="C96" s="136"/>
      <c r="D96" s="136"/>
      <c r="E96" s="136"/>
      <c r="F96" s="136"/>
      <c r="G96" s="136"/>
      <c r="H96" s="136"/>
      <c r="I96" s="136"/>
      <c r="J96" s="136"/>
      <c r="K96" s="136"/>
      <c r="L96" s="136"/>
      <c r="M96" s="136"/>
      <c r="N96" s="136"/>
      <c r="O96" s="136"/>
      <c r="P96" s="136"/>
      <c r="Q96" s="136"/>
      <c r="R96" s="136"/>
      <c r="S96" s="136"/>
      <c r="T96" s="136"/>
      <c r="U96" s="136"/>
      <c r="V96" s="136"/>
      <c r="W96" s="136"/>
      <c r="X96" s="136"/>
      <c r="Y96" s="136"/>
      <c r="Z96" s="136"/>
      <c r="AA96" s="136"/>
      <c r="AB96" s="136"/>
      <c r="AC96" s="136"/>
      <c r="AD96" s="136"/>
      <c r="AE96" s="136"/>
      <c r="AF96" s="136"/>
      <c r="AG96" s="136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6"/>
      <c r="AV96" s="136"/>
      <c r="AW96" s="136"/>
      <c r="AX96" s="136"/>
      <c r="AY96" s="136"/>
      <c r="AZ96" s="136"/>
      <c r="BA96" s="136"/>
      <c r="BB96" s="137"/>
      <c r="BC96" s="136"/>
      <c r="BD96" s="136"/>
      <c r="BE96" s="136"/>
      <c r="BF96" s="136"/>
      <c r="BG96" s="136"/>
      <c r="BH96" s="136"/>
      <c r="BI96" s="136"/>
      <c r="BJ96" s="136"/>
      <c r="BK96" s="136"/>
      <c r="BL96" s="136"/>
      <c r="BM96" s="136"/>
      <c r="BN96" s="136"/>
      <c r="BO96" s="136"/>
      <c r="BP96" s="136"/>
    </row>
    <row r="97" spans="1:68" x14ac:dyDescent="0.25">
      <c r="A97" s="136"/>
      <c r="B97" s="140" t="s">
        <v>297</v>
      </c>
      <c r="C97" s="136"/>
      <c r="D97" s="163"/>
      <c r="E97" s="136"/>
      <c r="F97" s="136"/>
      <c r="G97" s="136"/>
      <c r="H97" s="136"/>
      <c r="I97" s="136"/>
      <c r="J97" s="136"/>
      <c r="K97" s="136"/>
      <c r="L97" s="136"/>
      <c r="M97" s="136"/>
      <c r="N97" s="136"/>
      <c r="O97" s="136"/>
      <c r="P97" s="136"/>
      <c r="Q97" s="136"/>
      <c r="R97" s="136"/>
      <c r="S97" s="136"/>
      <c r="T97" s="136"/>
      <c r="U97" s="136"/>
      <c r="V97" s="136"/>
      <c r="W97" s="136"/>
      <c r="X97" s="136"/>
      <c r="Y97" s="136"/>
      <c r="Z97" s="136"/>
      <c r="AA97" s="136"/>
      <c r="AB97" s="136"/>
      <c r="AC97" s="136"/>
      <c r="AD97" s="136"/>
      <c r="AE97" s="136"/>
      <c r="AF97" s="136"/>
      <c r="AG97" s="136"/>
      <c r="AH97" s="136"/>
      <c r="AI97" s="136"/>
      <c r="AJ97" s="136"/>
      <c r="AK97" s="136"/>
      <c r="AL97" s="136"/>
      <c r="AM97" s="136"/>
      <c r="AN97" s="136"/>
      <c r="AO97" s="136"/>
      <c r="AP97" s="136"/>
      <c r="AQ97" s="136"/>
      <c r="AR97" s="136"/>
      <c r="AS97" s="136"/>
      <c r="AT97" s="136"/>
      <c r="AU97" s="136"/>
      <c r="AV97" s="136"/>
      <c r="AW97" s="136"/>
      <c r="AX97" s="136"/>
      <c r="AY97" s="136"/>
      <c r="AZ97" s="136"/>
      <c r="BA97" s="136"/>
      <c r="BB97" s="137"/>
      <c r="BC97" s="136"/>
      <c r="BD97" s="136"/>
      <c r="BE97" s="136"/>
      <c r="BF97" s="136"/>
      <c r="BG97" s="136"/>
      <c r="BH97" s="136"/>
      <c r="BI97" s="136"/>
      <c r="BJ97" s="136"/>
      <c r="BK97" s="136"/>
      <c r="BL97" s="136"/>
      <c r="BM97" s="136"/>
      <c r="BN97" s="136"/>
      <c r="BO97" s="136"/>
      <c r="BP97" s="136"/>
    </row>
    <row r="98" spans="1:68" x14ac:dyDescent="0.25">
      <c r="A98" s="136"/>
      <c r="B98" s="141" t="s">
        <v>298</v>
      </c>
      <c r="C98" s="142" t="s">
        <v>204</v>
      </c>
      <c r="D98" s="163">
        <f>VLOOKUP($C98,$BA$5:$BB$40,2,FALSE)</f>
        <v>4</v>
      </c>
      <c r="E98" s="136"/>
      <c r="F98" s="136"/>
      <c r="G98" s="136"/>
      <c r="H98" s="136"/>
      <c r="I98" s="136"/>
      <c r="J98" s="136"/>
      <c r="K98" s="136"/>
      <c r="L98" s="136"/>
      <c r="M98" s="136"/>
      <c r="N98" s="136"/>
      <c r="O98" s="136"/>
      <c r="P98" s="136"/>
      <c r="Q98" s="136"/>
      <c r="R98" s="136"/>
      <c r="S98" s="136"/>
      <c r="T98" s="136"/>
      <c r="U98" s="136"/>
      <c r="V98" s="136"/>
      <c r="W98" s="136"/>
      <c r="X98" s="136"/>
      <c r="Y98" s="136"/>
      <c r="Z98" s="136"/>
      <c r="AA98" s="136"/>
      <c r="AB98" s="136"/>
      <c r="AC98" s="136"/>
      <c r="AD98" s="136"/>
      <c r="AE98" s="136"/>
      <c r="AF98" s="136"/>
      <c r="AG98" s="136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6"/>
      <c r="AV98" s="136"/>
      <c r="AW98" s="136"/>
      <c r="AX98" s="136"/>
      <c r="AY98" s="136"/>
      <c r="AZ98" s="136"/>
      <c r="BA98" s="136"/>
      <c r="BB98" s="137"/>
      <c r="BC98" s="136"/>
      <c r="BD98" s="136"/>
      <c r="BE98" s="136"/>
      <c r="BF98" s="136"/>
      <c r="BG98" s="136"/>
      <c r="BH98" s="136"/>
      <c r="BI98" s="136"/>
      <c r="BJ98" s="136"/>
      <c r="BK98" s="136"/>
      <c r="BL98" s="136"/>
      <c r="BM98" s="136"/>
      <c r="BN98" s="136"/>
      <c r="BO98" s="136"/>
      <c r="BP98" s="136"/>
    </row>
    <row r="99" spans="1:68" x14ac:dyDescent="0.25">
      <c r="A99" s="136"/>
      <c r="B99" s="141" t="s">
        <v>299</v>
      </c>
      <c r="C99" s="135">
        <v>0.09</v>
      </c>
      <c r="D99" s="136"/>
      <c r="E99" s="136"/>
      <c r="F99" s="136"/>
      <c r="G99" s="136"/>
      <c r="H99" s="136"/>
      <c r="I99" s="136"/>
      <c r="J99" s="136"/>
      <c r="K99" s="136"/>
      <c r="L99" s="136"/>
      <c r="M99" s="136"/>
      <c r="N99" s="136"/>
      <c r="O99" s="136"/>
      <c r="P99" s="136"/>
      <c r="Q99" s="136"/>
      <c r="R99" s="136"/>
      <c r="S99" s="136"/>
      <c r="T99" s="136"/>
      <c r="U99" s="136"/>
      <c r="V99" s="136"/>
      <c r="W99" s="136"/>
      <c r="X99" s="136"/>
      <c r="Y99" s="136"/>
      <c r="Z99" s="136"/>
      <c r="AA99" s="136"/>
      <c r="AB99" s="136"/>
      <c r="AC99" s="136"/>
      <c r="AD99" s="136"/>
      <c r="AE99" s="136"/>
      <c r="AF99" s="136"/>
      <c r="AG99" s="136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  <c r="AV99" s="136"/>
      <c r="AW99" s="136"/>
      <c r="AX99" s="136"/>
      <c r="AY99" s="136"/>
      <c r="AZ99" s="136"/>
      <c r="BA99" s="136"/>
      <c r="BB99" s="137"/>
      <c r="BC99" s="136"/>
      <c r="BD99" s="136"/>
      <c r="BE99" s="136"/>
      <c r="BF99" s="136"/>
      <c r="BG99" s="136"/>
      <c r="BH99" s="136"/>
      <c r="BI99" s="136"/>
      <c r="BJ99" s="136"/>
      <c r="BK99" s="136"/>
      <c r="BL99" s="136"/>
      <c r="BM99" s="136"/>
      <c r="BN99" s="136"/>
      <c r="BO99" s="136"/>
      <c r="BP99" s="136"/>
    </row>
    <row r="100" spans="1:68" x14ac:dyDescent="0.25">
      <c r="A100" s="136"/>
      <c r="B100" s="144" t="s">
        <v>300</v>
      </c>
      <c r="C100" s="145">
        <v>0</v>
      </c>
      <c r="D100" s="136"/>
      <c r="E100" s="136"/>
      <c r="F100" s="136"/>
      <c r="G100" s="136"/>
      <c r="H100" s="136"/>
      <c r="I100" s="136"/>
      <c r="J100" s="136"/>
      <c r="K100" s="136"/>
      <c r="L100" s="136"/>
      <c r="M100" s="136"/>
      <c r="N100" s="136"/>
      <c r="O100" s="136"/>
      <c r="P100" s="136"/>
      <c r="Q100" s="136"/>
      <c r="R100" s="136"/>
      <c r="S100" s="136"/>
      <c r="T100" s="136"/>
      <c r="U100" s="136"/>
      <c r="V100" s="136"/>
      <c r="W100" s="136"/>
      <c r="X100" s="136"/>
      <c r="Y100" s="136"/>
      <c r="Z100" s="136"/>
      <c r="AA100" s="136"/>
      <c r="AB100" s="136"/>
      <c r="AC100" s="136"/>
      <c r="AD100" s="136"/>
      <c r="AE100" s="136"/>
      <c r="AF100" s="136"/>
      <c r="AG100" s="136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6"/>
      <c r="AV100" s="136"/>
      <c r="AW100" s="136"/>
      <c r="AX100" s="136"/>
      <c r="AY100" s="136"/>
      <c r="AZ100" s="136"/>
      <c r="BA100" s="136"/>
      <c r="BB100" s="137"/>
      <c r="BC100" s="136"/>
      <c r="BD100" s="136"/>
      <c r="BE100" s="136"/>
      <c r="BF100" s="136"/>
      <c r="BG100" s="136"/>
      <c r="BH100" s="136"/>
      <c r="BI100" s="136"/>
      <c r="BJ100" s="136"/>
      <c r="BK100" s="136"/>
      <c r="BL100" s="136"/>
      <c r="BM100" s="136"/>
      <c r="BN100" s="136"/>
      <c r="BO100" s="136"/>
      <c r="BP100" s="136"/>
    </row>
    <row r="101" spans="1:68" x14ac:dyDescent="0.25">
      <c r="A101" s="136"/>
      <c r="B101" s="147" t="s">
        <v>301</v>
      </c>
      <c r="C101" s="148">
        <v>12</v>
      </c>
      <c r="D101" s="136"/>
      <c r="E101" s="136"/>
      <c r="F101" s="136"/>
      <c r="G101" s="136"/>
      <c r="H101" s="136"/>
      <c r="I101" s="136"/>
      <c r="J101" s="136"/>
      <c r="K101" s="136"/>
      <c r="L101" s="136"/>
      <c r="M101" s="136"/>
      <c r="N101" s="136"/>
      <c r="O101" s="136"/>
      <c r="P101" s="136"/>
      <c r="Q101" s="136"/>
      <c r="R101" s="136"/>
      <c r="S101" s="136"/>
      <c r="T101" s="136"/>
      <c r="U101" s="136"/>
      <c r="V101" s="136"/>
      <c r="W101" s="136"/>
      <c r="X101" s="136"/>
      <c r="Y101" s="136"/>
      <c r="Z101" s="136"/>
      <c r="AA101" s="136"/>
      <c r="AB101" s="136"/>
      <c r="AC101" s="136"/>
      <c r="AD101" s="136"/>
      <c r="AE101" s="136"/>
      <c r="AF101" s="136"/>
      <c r="AG101" s="136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  <c r="AV101" s="136"/>
      <c r="AW101" s="136"/>
      <c r="AX101" s="136"/>
      <c r="AY101" s="136"/>
      <c r="AZ101" s="136"/>
      <c r="BA101" s="136"/>
      <c r="BB101" s="137"/>
      <c r="BC101" s="136"/>
      <c r="BD101" s="136"/>
      <c r="BE101" s="136"/>
      <c r="BF101" s="136"/>
      <c r="BG101" s="136"/>
      <c r="BH101" s="136"/>
      <c r="BI101" s="136"/>
      <c r="BJ101" s="136"/>
      <c r="BK101" s="136"/>
      <c r="BL101" s="136"/>
      <c r="BM101" s="136"/>
      <c r="BN101" s="136"/>
      <c r="BO101" s="136"/>
      <c r="BP101" s="136"/>
    </row>
    <row r="102" spans="1:68" x14ac:dyDescent="0.25">
      <c r="A102" s="136"/>
      <c r="B102" s="136"/>
      <c r="C102" s="136"/>
      <c r="D102" s="136"/>
      <c r="E102" s="136"/>
      <c r="F102" s="136"/>
      <c r="G102" s="136"/>
      <c r="H102" s="136"/>
      <c r="I102" s="136"/>
      <c r="J102" s="136"/>
      <c r="K102" s="136"/>
      <c r="L102" s="136"/>
      <c r="M102" s="136"/>
      <c r="N102" s="136"/>
      <c r="O102" s="136"/>
      <c r="P102" s="136"/>
      <c r="Q102" s="136"/>
      <c r="R102" s="136"/>
      <c r="S102" s="136"/>
      <c r="T102" s="136"/>
      <c r="U102" s="136"/>
      <c r="V102" s="136"/>
      <c r="W102" s="136"/>
      <c r="X102" s="136"/>
      <c r="Y102" s="136"/>
      <c r="Z102" s="136"/>
      <c r="AA102" s="136"/>
      <c r="AB102" s="136"/>
      <c r="AC102" s="136"/>
      <c r="AD102" s="136"/>
      <c r="AE102" s="136"/>
      <c r="AF102" s="136"/>
      <c r="AG102" s="136"/>
      <c r="AH102" s="136"/>
      <c r="AI102" s="136"/>
      <c r="AJ102" s="136"/>
      <c r="AK102" s="136"/>
      <c r="AL102" s="136"/>
      <c r="AM102" s="136"/>
      <c r="AN102" s="136"/>
      <c r="AO102" s="136"/>
      <c r="AP102" s="136"/>
      <c r="AQ102" s="136"/>
      <c r="AR102" s="136"/>
      <c r="AS102" s="136"/>
      <c r="AT102" s="136"/>
      <c r="AU102" s="136"/>
      <c r="AV102" s="136"/>
      <c r="AW102" s="136"/>
      <c r="AX102" s="136"/>
      <c r="AY102" s="136"/>
      <c r="AZ102" s="136"/>
      <c r="BA102" s="136"/>
      <c r="BB102" s="137"/>
      <c r="BC102" s="136"/>
      <c r="BD102" s="136"/>
      <c r="BE102" s="136"/>
      <c r="BF102" s="136"/>
      <c r="BG102" s="136"/>
      <c r="BH102" s="136"/>
      <c r="BI102" s="136"/>
      <c r="BJ102" s="136"/>
      <c r="BK102" s="136"/>
      <c r="BL102" s="136"/>
      <c r="BM102" s="136"/>
      <c r="BN102" s="136"/>
      <c r="BO102" s="136"/>
      <c r="BP102" s="136"/>
    </row>
    <row r="103" spans="1:68" x14ac:dyDescent="0.25">
      <c r="A103" s="136"/>
      <c r="B103" s="140" t="s">
        <v>302</v>
      </c>
      <c r="C103" s="140" t="s">
        <v>182</v>
      </c>
      <c r="D103" s="149">
        <f>((1+C99)^(1/12))-1</f>
        <v>7.2073233161367156E-3</v>
      </c>
      <c r="E103" s="136"/>
      <c r="F103" s="136"/>
      <c r="G103" s="136"/>
      <c r="H103" s="136"/>
      <c r="I103" s="136"/>
      <c r="J103" s="136"/>
      <c r="K103" s="136"/>
      <c r="L103" s="136"/>
      <c r="M103" s="136"/>
      <c r="N103" s="136"/>
      <c r="O103" s="136"/>
      <c r="P103" s="136"/>
      <c r="Q103" s="136"/>
      <c r="R103" s="136"/>
      <c r="S103" s="136"/>
      <c r="T103" s="136"/>
      <c r="U103" s="136"/>
      <c r="V103" s="136"/>
      <c r="W103" s="136"/>
      <c r="X103" s="136"/>
      <c r="Y103" s="136"/>
      <c r="Z103" s="136"/>
      <c r="AA103" s="136"/>
      <c r="AB103" s="136"/>
      <c r="AC103" s="136"/>
      <c r="AD103" s="136"/>
      <c r="AE103" s="136"/>
      <c r="AF103" s="136"/>
      <c r="AG103" s="136"/>
      <c r="AH103" s="136"/>
      <c r="AI103" s="136"/>
      <c r="AJ103" s="136"/>
      <c r="AK103" s="136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6"/>
      <c r="AV103" s="136"/>
      <c r="AW103" s="136"/>
      <c r="AX103" s="136"/>
      <c r="AY103" s="136"/>
      <c r="AZ103" s="136"/>
      <c r="BA103" s="136"/>
      <c r="BB103" s="137"/>
      <c r="BC103" s="136"/>
      <c r="BD103" s="136"/>
      <c r="BE103" s="136"/>
      <c r="BF103" s="136"/>
      <c r="BG103" s="136"/>
      <c r="BH103" s="136"/>
      <c r="BI103" s="136"/>
      <c r="BJ103" s="136"/>
      <c r="BK103" s="136"/>
      <c r="BL103" s="136"/>
      <c r="BM103" s="136"/>
      <c r="BN103" s="136"/>
      <c r="BO103" s="136"/>
      <c r="BP103" s="136"/>
    </row>
    <row r="104" spans="1:68" x14ac:dyDescent="0.25">
      <c r="A104" s="136"/>
      <c r="B104" s="136"/>
      <c r="C104" s="136"/>
      <c r="D104" s="136"/>
      <c r="E104" s="136"/>
      <c r="F104" s="136"/>
      <c r="G104" s="136"/>
      <c r="H104" s="136"/>
      <c r="I104" s="136"/>
      <c r="J104" s="136"/>
      <c r="K104" s="136"/>
      <c r="L104" s="136"/>
      <c r="M104" s="136"/>
      <c r="N104" s="136"/>
      <c r="O104" s="136"/>
      <c r="P104" s="136"/>
      <c r="Q104" s="136"/>
      <c r="R104" s="136"/>
      <c r="S104" s="136"/>
      <c r="T104" s="136"/>
      <c r="U104" s="136"/>
      <c r="V104" s="136"/>
      <c r="W104" s="136"/>
      <c r="X104" s="136"/>
      <c r="Y104" s="136"/>
      <c r="Z104" s="136"/>
      <c r="AA104" s="136"/>
      <c r="AB104" s="136"/>
      <c r="AC104" s="136"/>
      <c r="AD104" s="136"/>
      <c r="AE104" s="136"/>
      <c r="AF104" s="136"/>
      <c r="AG104" s="136"/>
      <c r="AH104" s="136"/>
      <c r="AI104" s="136"/>
      <c r="AJ104" s="136"/>
      <c r="AK104" s="136"/>
      <c r="AL104" s="136"/>
      <c r="AM104" s="136"/>
      <c r="AN104" s="136"/>
      <c r="AO104" s="136"/>
      <c r="AP104" s="136"/>
      <c r="AQ104" s="136"/>
      <c r="AR104" s="136"/>
      <c r="AS104" s="136"/>
      <c r="AT104" s="136"/>
      <c r="AU104" s="136"/>
      <c r="AV104" s="136"/>
      <c r="AW104" s="136"/>
      <c r="AX104" s="136"/>
      <c r="AY104" s="136"/>
      <c r="AZ104" s="136"/>
      <c r="BA104" s="136"/>
      <c r="BB104" s="137"/>
      <c r="BC104" s="136"/>
      <c r="BD104" s="136"/>
      <c r="BE104" s="136"/>
      <c r="BF104" s="136"/>
      <c r="BG104" s="136"/>
      <c r="BH104" s="136"/>
      <c r="BI104" s="136"/>
      <c r="BJ104" s="136"/>
      <c r="BK104" s="136"/>
      <c r="BL104" s="136"/>
      <c r="BM104" s="136"/>
      <c r="BN104" s="136"/>
      <c r="BO104" s="136"/>
      <c r="BP104" s="136"/>
    </row>
    <row r="105" spans="1:68" x14ac:dyDescent="0.25">
      <c r="A105" s="136"/>
      <c r="B105" s="140" t="s">
        <v>303</v>
      </c>
      <c r="C105" s="140" t="s">
        <v>182</v>
      </c>
      <c r="D105" s="150">
        <f>(C100)/((1-(1+D103)^(-C101))/D103)</f>
        <v>0</v>
      </c>
      <c r="E105" s="136"/>
      <c r="F105" s="136"/>
      <c r="G105" s="136"/>
      <c r="H105" s="136"/>
      <c r="I105" s="136"/>
      <c r="J105" s="136"/>
      <c r="K105" s="136"/>
      <c r="L105" s="136"/>
      <c r="M105" s="136"/>
      <c r="N105" s="136"/>
      <c r="O105" s="136"/>
      <c r="P105" s="136"/>
      <c r="Q105" s="136"/>
      <c r="R105" s="136"/>
      <c r="S105" s="136"/>
      <c r="T105" s="136"/>
      <c r="U105" s="136"/>
      <c r="V105" s="136"/>
      <c r="W105" s="136"/>
      <c r="X105" s="136"/>
      <c r="Y105" s="136"/>
      <c r="Z105" s="136"/>
      <c r="AA105" s="136"/>
      <c r="AB105" s="136"/>
      <c r="AC105" s="136"/>
      <c r="AD105" s="136"/>
      <c r="AE105" s="136"/>
      <c r="AF105" s="136"/>
      <c r="AG105" s="136"/>
      <c r="AH105" s="136"/>
      <c r="AI105" s="136"/>
      <c r="AJ105" s="136"/>
      <c r="AK105" s="136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6"/>
      <c r="AV105" s="136"/>
      <c r="AW105" s="136"/>
      <c r="AX105" s="136"/>
      <c r="AY105" s="136"/>
      <c r="AZ105" s="136"/>
      <c r="BA105" s="136"/>
      <c r="BB105" s="137"/>
      <c r="BC105" s="136"/>
      <c r="BD105" s="136"/>
      <c r="BE105" s="136"/>
      <c r="BF105" s="136"/>
      <c r="BG105" s="136"/>
      <c r="BH105" s="136"/>
      <c r="BI105" s="136"/>
      <c r="BJ105" s="136"/>
      <c r="BK105" s="136"/>
      <c r="BL105" s="136"/>
      <c r="BM105" s="136"/>
      <c r="BN105" s="136"/>
      <c r="BO105" s="136"/>
      <c r="BP105" s="136"/>
    </row>
    <row r="106" spans="1:68" x14ac:dyDescent="0.25">
      <c r="A106" s="136"/>
      <c r="B106" s="136"/>
      <c r="C106" s="22">
        <f>+C83</f>
        <v>42736</v>
      </c>
      <c r="D106" s="22">
        <f t="shared" ref="D106:AK106" si="53">+D83</f>
        <v>42767</v>
      </c>
      <c r="E106" s="22">
        <f t="shared" si="53"/>
        <v>42797</v>
      </c>
      <c r="F106" s="22">
        <f t="shared" si="53"/>
        <v>42828</v>
      </c>
      <c r="G106" s="22">
        <f t="shared" si="53"/>
        <v>42858</v>
      </c>
      <c r="H106" s="22">
        <f t="shared" si="53"/>
        <v>42889</v>
      </c>
      <c r="I106" s="22">
        <f t="shared" si="53"/>
        <v>42919</v>
      </c>
      <c r="J106" s="22">
        <f t="shared" si="53"/>
        <v>42950</v>
      </c>
      <c r="K106" s="22">
        <f t="shared" si="53"/>
        <v>42980</v>
      </c>
      <c r="L106" s="22">
        <f t="shared" si="53"/>
        <v>43011</v>
      </c>
      <c r="M106" s="22">
        <f t="shared" si="53"/>
        <v>43041</v>
      </c>
      <c r="N106" s="22">
        <f t="shared" si="53"/>
        <v>43072</v>
      </c>
      <c r="O106" s="22">
        <f t="shared" si="53"/>
        <v>43102</v>
      </c>
      <c r="P106" s="22">
        <f t="shared" si="53"/>
        <v>43133</v>
      </c>
      <c r="Q106" s="22">
        <f t="shared" si="53"/>
        <v>43163</v>
      </c>
      <c r="R106" s="22">
        <f t="shared" si="53"/>
        <v>43194</v>
      </c>
      <c r="S106" s="22">
        <f t="shared" si="53"/>
        <v>43224</v>
      </c>
      <c r="T106" s="22">
        <f t="shared" si="53"/>
        <v>43255</v>
      </c>
      <c r="U106" s="22">
        <f t="shared" si="53"/>
        <v>43285</v>
      </c>
      <c r="V106" s="22">
        <f t="shared" si="53"/>
        <v>43316</v>
      </c>
      <c r="W106" s="22">
        <f t="shared" si="53"/>
        <v>43346</v>
      </c>
      <c r="X106" s="22">
        <f t="shared" si="53"/>
        <v>43377</v>
      </c>
      <c r="Y106" s="22">
        <f t="shared" si="53"/>
        <v>43407</v>
      </c>
      <c r="Z106" s="22">
        <f t="shared" si="53"/>
        <v>43438</v>
      </c>
      <c r="AA106" s="22">
        <f t="shared" si="53"/>
        <v>43468</v>
      </c>
      <c r="AB106" s="22">
        <f t="shared" si="53"/>
        <v>43499</v>
      </c>
      <c r="AC106" s="22">
        <f t="shared" si="53"/>
        <v>43529</v>
      </c>
      <c r="AD106" s="22">
        <f t="shared" si="53"/>
        <v>43560</v>
      </c>
      <c r="AE106" s="22">
        <f t="shared" si="53"/>
        <v>43590</v>
      </c>
      <c r="AF106" s="22">
        <f t="shared" si="53"/>
        <v>43621</v>
      </c>
      <c r="AG106" s="22">
        <f t="shared" si="53"/>
        <v>43651</v>
      </c>
      <c r="AH106" s="22">
        <f t="shared" si="53"/>
        <v>43682</v>
      </c>
      <c r="AI106" s="22">
        <f t="shared" si="53"/>
        <v>43712</v>
      </c>
      <c r="AJ106" s="22">
        <f t="shared" si="53"/>
        <v>43743</v>
      </c>
      <c r="AK106" s="22">
        <f t="shared" si="53"/>
        <v>43773</v>
      </c>
      <c r="AL106" s="22">
        <f>+AL83</f>
        <v>43804</v>
      </c>
      <c r="AM106" s="22">
        <f t="shared" ref="AM106:AT106" si="54">+AM83</f>
        <v>43834</v>
      </c>
      <c r="AN106" s="22">
        <f t="shared" si="54"/>
        <v>43865</v>
      </c>
      <c r="AO106" s="22">
        <f t="shared" si="54"/>
        <v>43895</v>
      </c>
      <c r="AP106" s="22">
        <f t="shared" si="54"/>
        <v>43926</v>
      </c>
      <c r="AQ106" s="22">
        <f t="shared" si="54"/>
        <v>43956</v>
      </c>
      <c r="AR106" s="22">
        <f t="shared" si="54"/>
        <v>43987</v>
      </c>
      <c r="AS106" s="22">
        <f t="shared" si="54"/>
        <v>44017</v>
      </c>
      <c r="AT106" s="22">
        <f t="shared" si="54"/>
        <v>44048</v>
      </c>
      <c r="AU106" s="22">
        <f>+AU83</f>
        <v>44078</v>
      </c>
      <c r="AV106" s="22">
        <f>+AV83</f>
        <v>44109</v>
      </c>
      <c r="AW106" s="22">
        <f>+AW83</f>
        <v>44139</v>
      </c>
      <c r="AX106" s="22">
        <f>+AX83</f>
        <v>44170</v>
      </c>
      <c r="AY106" s="22">
        <f>+AY83</f>
        <v>0</v>
      </c>
      <c r="AZ106" s="136"/>
      <c r="BA106" s="136"/>
      <c r="BB106" s="137"/>
      <c r="BC106" s="136"/>
      <c r="BD106" s="136"/>
      <c r="BE106" s="136"/>
      <c r="BF106" s="136"/>
      <c r="BG106" s="136"/>
      <c r="BH106" s="136"/>
      <c r="BI106" s="136"/>
      <c r="BJ106" s="136"/>
      <c r="BK106" s="136"/>
      <c r="BL106" s="136"/>
      <c r="BM106" s="136"/>
      <c r="BN106" s="136"/>
      <c r="BO106" s="136"/>
      <c r="BP106" s="136"/>
    </row>
    <row r="107" spans="1:68" x14ac:dyDescent="0.25">
      <c r="A107" s="136"/>
      <c r="B107" s="136"/>
      <c r="C107" s="151">
        <v>1</v>
      </c>
      <c r="D107" s="151">
        <f>+C107+1</f>
        <v>2</v>
      </c>
      <c r="E107" s="151">
        <f t="shared" ref="E107:AK107" si="55">+D107+1</f>
        <v>3</v>
      </c>
      <c r="F107" s="151">
        <f t="shared" si="55"/>
        <v>4</v>
      </c>
      <c r="G107" s="151">
        <f t="shared" si="55"/>
        <v>5</v>
      </c>
      <c r="H107" s="151">
        <f t="shared" si="55"/>
        <v>6</v>
      </c>
      <c r="I107" s="151">
        <f t="shared" si="55"/>
        <v>7</v>
      </c>
      <c r="J107" s="151">
        <f t="shared" si="55"/>
        <v>8</v>
      </c>
      <c r="K107" s="151">
        <f t="shared" si="55"/>
        <v>9</v>
      </c>
      <c r="L107" s="151">
        <f t="shared" si="55"/>
        <v>10</v>
      </c>
      <c r="M107" s="151">
        <f t="shared" si="55"/>
        <v>11</v>
      </c>
      <c r="N107" s="151">
        <f t="shared" si="55"/>
        <v>12</v>
      </c>
      <c r="O107" s="151">
        <f t="shared" si="55"/>
        <v>13</v>
      </c>
      <c r="P107" s="151">
        <f t="shared" si="55"/>
        <v>14</v>
      </c>
      <c r="Q107" s="151">
        <f t="shared" si="55"/>
        <v>15</v>
      </c>
      <c r="R107" s="151">
        <f t="shared" si="55"/>
        <v>16</v>
      </c>
      <c r="S107" s="151">
        <f t="shared" si="55"/>
        <v>17</v>
      </c>
      <c r="T107" s="151">
        <f t="shared" si="55"/>
        <v>18</v>
      </c>
      <c r="U107" s="151">
        <f t="shared" si="55"/>
        <v>19</v>
      </c>
      <c r="V107" s="151">
        <f t="shared" si="55"/>
        <v>20</v>
      </c>
      <c r="W107" s="151">
        <f t="shared" si="55"/>
        <v>21</v>
      </c>
      <c r="X107" s="151">
        <f t="shared" si="55"/>
        <v>22</v>
      </c>
      <c r="Y107" s="151">
        <f t="shared" si="55"/>
        <v>23</v>
      </c>
      <c r="Z107" s="151">
        <f t="shared" si="55"/>
        <v>24</v>
      </c>
      <c r="AA107" s="151">
        <f t="shared" si="55"/>
        <v>25</v>
      </c>
      <c r="AB107" s="151">
        <f t="shared" si="55"/>
        <v>26</v>
      </c>
      <c r="AC107" s="151">
        <f t="shared" si="55"/>
        <v>27</v>
      </c>
      <c r="AD107" s="151">
        <f t="shared" si="55"/>
        <v>28</v>
      </c>
      <c r="AE107" s="151">
        <f t="shared" si="55"/>
        <v>29</v>
      </c>
      <c r="AF107" s="151">
        <f t="shared" si="55"/>
        <v>30</v>
      </c>
      <c r="AG107" s="151">
        <f t="shared" si="55"/>
        <v>31</v>
      </c>
      <c r="AH107" s="151">
        <f t="shared" si="55"/>
        <v>32</v>
      </c>
      <c r="AI107" s="151">
        <f t="shared" si="55"/>
        <v>33</v>
      </c>
      <c r="AJ107" s="151">
        <f t="shared" si="55"/>
        <v>34</v>
      </c>
      <c r="AK107" s="151">
        <f t="shared" si="55"/>
        <v>35</v>
      </c>
      <c r="AL107" s="151">
        <f t="shared" ref="AL107:AY107" si="56">+AK107+1</f>
        <v>36</v>
      </c>
      <c r="AM107" s="151">
        <f t="shared" si="56"/>
        <v>37</v>
      </c>
      <c r="AN107" s="151">
        <f t="shared" si="56"/>
        <v>38</v>
      </c>
      <c r="AO107" s="151">
        <f t="shared" si="56"/>
        <v>39</v>
      </c>
      <c r="AP107" s="151">
        <f t="shared" si="56"/>
        <v>40</v>
      </c>
      <c r="AQ107" s="151">
        <f t="shared" si="56"/>
        <v>41</v>
      </c>
      <c r="AR107" s="151">
        <f t="shared" si="56"/>
        <v>42</v>
      </c>
      <c r="AS107" s="151">
        <f t="shared" si="56"/>
        <v>43</v>
      </c>
      <c r="AT107" s="151">
        <f t="shared" si="56"/>
        <v>44</v>
      </c>
      <c r="AU107" s="151">
        <f t="shared" si="56"/>
        <v>45</v>
      </c>
      <c r="AV107" s="151">
        <f t="shared" si="56"/>
        <v>46</v>
      </c>
      <c r="AW107" s="151">
        <f t="shared" si="56"/>
        <v>47</v>
      </c>
      <c r="AX107" s="151">
        <f t="shared" si="56"/>
        <v>48</v>
      </c>
      <c r="AY107" s="151">
        <f t="shared" si="56"/>
        <v>49</v>
      </c>
      <c r="AZ107" s="136"/>
      <c r="BA107" s="136"/>
      <c r="BB107" s="137"/>
      <c r="BC107" s="136"/>
      <c r="BD107" s="136"/>
      <c r="BE107" s="136"/>
      <c r="BF107" s="136"/>
      <c r="BG107" s="136"/>
      <c r="BH107" s="136"/>
      <c r="BI107" s="136"/>
      <c r="BJ107" s="136"/>
      <c r="BK107" s="136"/>
      <c r="BL107" s="136"/>
      <c r="BM107" s="136"/>
      <c r="BN107" s="136"/>
      <c r="BO107" s="136"/>
      <c r="BP107" s="136"/>
    </row>
    <row r="108" spans="1:68" x14ac:dyDescent="0.25">
      <c r="A108" s="136"/>
      <c r="B108" s="152" t="s">
        <v>300</v>
      </c>
      <c r="C108" s="153" t="s">
        <v>201</v>
      </c>
      <c r="D108" s="153" t="s">
        <v>202</v>
      </c>
      <c r="E108" s="153" t="s">
        <v>203</v>
      </c>
      <c r="F108" s="153" t="s">
        <v>204</v>
      </c>
      <c r="G108" s="153" t="s">
        <v>205</v>
      </c>
      <c r="H108" s="153" t="s">
        <v>206</v>
      </c>
      <c r="I108" s="153" t="s">
        <v>207</v>
      </c>
      <c r="J108" s="153" t="s">
        <v>208</v>
      </c>
      <c r="K108" s="153" t="s">
        <v>209</v>
      </c>
      <c r="L108" s="153" t="s">
        <v>210</v>
      </c>
      <c r="M108" s="153" t="s">
        <v>211</v>
      </c>
      <c r="N108" s="153" t="s">
        <v>212</v>
      </c>
      <c r="O108" s="153" t="s">
        <v>213</v>
      </c>
      <c r="P108" s="153" t="s">
        <v>214</v>
      </c>
      <c r="Q108" s="153" t="s">
        <v>215</v>
      </c>
      <c r="R108" s="153" t="s">
        <v>216</v>
      </c>
      <c r="S108" s="153" t="s">
        <v>217</v>
      </c>
      <c r="T108" s="153" t="s">
        <v>218</v>
      </c>
      <c r="U108" s="153" t="s">
        <v>219</v>
      </c>
      <c r="V108" s="153" t="s">
        <v>220</v>
      </c>
      <c r="W108" s="153" t="s">
        <v>221</v>
      </c>
      <c r="X108" s="153" t="s">
        <v>222</v>
      </c>
      <c r="Y108" s="153" t="s">
        <v>223</v>
      </c>
      <c r="Z108" s="153" t="s">
        <v>224</v>
      </c>
      <c r="AA108" s="153" t="s">
        <v>225</v>
      </c>
      <c r="AB108" s="153" t="s">
        <v>226</v>
      </c>
      <c r="AC108" s="153" t="s">
        <v>227</v>
      </c>
      <c r="AD108" s="153" t="s">
        <v>228</v>
      </c>
      <c r="AE108" s="153" t="s">
        <v>229</v>
      </c>
      <c r="AF108" s="153" t="s">
        <v>230</v>
      </c>
      <c r="AG108" s="153" t="s">
        <v>231</v>
      </c>
      <c r="AH108" s="153" t="s">
        <v>232</v>
      </c>
      <c r="AI108" s="153" t="s">
        <v>233</v>
      </c>
      <c r="AJ108" s="153" t="s">
        <v>234</v>
      </c>
      <c r="AK108" s="153" t="s">
        <v>235</v>
      </c>
      <c r="AL108" s="153" t="s">
        <v>236</v>
      </c>
      <c r="AM108" s="153" t="s">
        <v>411</v>
      </c>
      <c r="AN108" s="153" t="s">
        <v>412</v>
      </c>
      <c r="AO108" s="153" t="s">
        <v>413</v>
      </c>
      <c r="AP108" s="153" t="s">
        <v>414</v>
      </c>
      <c r="AQ108" s="153" t="s">
        <v>415</v>
      </c>
      <c r="AR108" s="153" t="s">
        <v>416</v>
      </c>
      <c r="AS108" s="153" t="s">
        <v>417</v>
      </c>
      <c r="AT108" s="153" t="s">
        <v>418</v>
      </c>
      <c r="AU108" s="153" t="s">
        <v>419</v>
      </c>
      <c r="AV108" s="153" t="s">
        <v>420</v>
      </c>
      <c r="AW108" s="153" t="s">
        <v>421</v>
      </c>
      <c r="AX108" s="153" t="s">
        <v>422</v>
      </c>
      <c r="AY108" s="153" t="s">
        <v>437</v>
      </c>
      <c r="AZ108" s="136"/>
      <c r="BA108" s="136"/>
      <c r="BB108" s="137"/>
      <c r="BC108" s="136"/>
      <c r="BD108" s="136"/>
      <c r="BE108" s="136"/>
      <c r="BF108" s="136"/>
      <c r="BG108" s="136"/>
      <c r="BH108" s="136"/>
      <c r="BI108" s="136"/>
      <c r="BJ108" s="136"/>
      <c r="BK108" s="136"/>
      <c r="BL108" s="136"/>
      <c r="BM108" s="136"/>
      <c r="BN108" s="136"/>
      <c r="BO108" s="136"/>
      <c r="BP108" s="136"/>
    </row>
    <row r="109" spans="1:68" x14ac:dyDescent="0.25">
      <c r="A109" s="136"/>
      <c r="B109" s="144" t="s">
        <v>305</v>
      </c>
      <c r="C109" s="150"/>
      <c r="D109" s="150">
        <f t="shared" ref="D109:AK109" si="57">+IF(D107&gt;=$D98,$D105,0)*IF(C113&lt;1,0,1)</f>
        <v>0</v>
      </c>
      <c r="E109" s="150">
        <f t="shared" si="57"/>
        <v>0</v>
      </c>
      <c r="F109" s="150">
        <f t="shared" si="57"/>
        <v>0</v>
      </c>
      <c r="G109" s="150">
        <f t="shared" si="57"/>
        <v>0</v>
      </c>
      <c r="H109" s="150">
        <f t="shared" si="57"/>
        <v>0</v>
      </c>
      <c r="I109" s="150">
        <f t="shared" si="57"/>
        <v>0</v>
      </c>
      <c r="J109" s="150">
        <f t="shared" si="57"/>
        <v>0</v>
      </c>
      <c r="K109" s="150">
        <f t="shared" si="57"/>
        <v>0</v>
      </c>
      <c r="L109" s="150">
        <f t="shared" si="57"/>
        <v>0</v>
      </c>
      <c r="M109" s="150">
        <f t="shared" si="57"/>
        <v>0</v>
      </c>
      <c r="N109" s="150">
        <f t="shared" si="57"/>
        <v>0</v>
      </c>
      <c r="O109" s="150">
        <f t="shared" si="57"/>
        <v>0</v>
      </c>
      <c r="P109" s="150">
        <f t="shared" si="57"/>
        <v>0</v>
      </c>
      <c r="Q109" s="150">
        <f t="shared" si="57"/>
        <v>0</v>
      </c>
      <c r="R109" s="150">
        <f t="shared" si="57"/>
        <v>0</v>
      </c>
      <c r="S109" s="150">
        <f t="shared" si="57"/>
        <v>0</v>
      </c>
      <c r="T109" s="150">
        <f t="shared" si="57"/>
        <v>0</v>
      </c>
      <c r="U109" s="150">
        <f t="shared" si="57"/>
        <v>0</v>
      </c>
      <c r="V109" s="150">
        <f t="shared" si="57"/>
        <v>0</v>
      </c>
      <c r="W109" s="150">
        <f t="shared" si="57"/>
        <v>0</v>
      </c>
      <c r="X109" s="150">
        <f t="shared" si="57"/>
        <v>0</v>
      </c>
      <c r="Y109" s="150">
        <f t="shared" si="57"/>
        <v>0</v>
      </c>
      <c r="Z109" s="150">
        <f t="shared" si="57"/>
        <v>0</v>
      </c>
      <c r="AA109" s="150">
        <f t="shared" si="57"/>
        <v>0</v>
      </c>
      <c r="AB109" s="150">
        <f t="shared" si="57"/>
        <v>0</v>
      </c>
      <c r="AC109" s="150">
        <f t="shared" si="57"/>
        <v>0</v>
      </c>
      <c r="AD109" s="150">
        <f t="shared" si="57"/>
        <v>0</v>
      </c>
      <c r="AE109" s="150">
        <f t="shared" si="57"/>
        <v>0</v>
      </c>
      <c r="AF109" s="150">
        <f t="shared" si="57"/>
        <v>0</v>
      </c>
      <c r="AG109" s="150">
        <f t="shared" si="57"/>
        <v>0</v>
      </c>
      <c r="AH109" s="150">
        <f t="shared" si="57"/>
        <v>0</v>
      </c>
      <c r="AI109" s="150">
        <f t="shared" si="57"/>
        <v>0</v>
      </c>
      <c r="AJ109" s="150">
        <f t="shared" si="57"/>
        <v>0</v>
      </c>
      <c r="AK109" s="150">
        <f t="shared" si="57"/>
        <v>0</v>
      </c>
      <c r="AL109" s="150">
        <f t="shared" ref="AL109:AX109" si="58">+IF(AL107&gt;=$D98,$D105,0)*IF(AK113&lt;1,0,1)</f>
        <v>0</v>
      </c>
      <c r="AM109" s="150">
        <f t="shared" si="58"/>
        <v>0</v>
      </c>
      <c r="AN109" s="150">
        <f t="shared" si="58"/>
        <v>0</v>
      </c>
      <c r="AO109" s="150">
        <f t="shared" si="58"/>
        <v>0</v>
      </c>
      <c r="AP109" s="150">
        <f t="shared" si="58"/>
        <v>0</v>
      </c>
      <c r="AQ109" s="150">
        <f t="shared" si="58"/>
        <v>0</v>
      </c>
      <c r="AR109" s="150">
        <f t="shared" si="58"/>
        <v>0</v>
      </c>
      <c r="AS109" s="150">
        <f t="shared" si="58"/>
        <v>0</v>
      </c>
      <c r="AT109" s="150">
        <f t="shared" si="58"/>
        <v>0</v>
      </c>
      <c r="AU109" s="150">
        <f t="shared" si="58"/>
        <v>0</v>
      </c>
      <c r="AV109" s="150">
        <f t="shared" si="58"/>
        <v>0</v>
      </c>
      <c r="AW109" s="150">
        <f t="shared" si="58"/>
        <v>0</v>
      </c>
      <c r="AX109" s="150">
        <f t="shared" si="58"/>
        <v>0</v>
      </c>
      <c r="AY109" s="136"/>
      <c r="AZ109" s="136"/>
      <c r="BA109" s="136"/>
      <c r="BB109" s="137"/>
      <c r="BC109" s="136"/>
      <c r="BD109" s="136"/>
      <c r="BE109" s="136"/>
      <c r="BF109" s="136"/>
      <c r="BG109" s="136"/>
      <c r="BH109" s="136"/>
      <c r="BI109" s="136"/>
      <c r="BJ109" s="136"/>
      <c r="BK109" s="136"/>
      <c r="BL109" s="136"/>
      <c r="BM109" s="136"/>
      <c r="BN109" s="136"/>
      <c r="BO109" s="136"/>
      <c r="BP109" s="136"/>
    </row>
    <row r="110" spans="1:68" x14ac:dyDescent="0.25">
      <c r="A110" s="136"/>
      <c r="B110" s="144" t="s">
        <v>306</v>
      </c>
      <c r="C110" s="150"/>
      <c r="D110" s="150">
        <f t="shared" ref="D110:AK110" si="59">D109-D112</f>
        <v>0</v>
      </c>
      <c r="E110" s="150">
        <f t="shared" si="59"/>
        <v>0</v>
      </c>
      <c r="F110" s="150">
        <f t="shared" si="59"/>
        <v>0</v>
      </c>
      <c r="G110" s="150">
        <f t="shared" si="59"/>
        <v>0</v>
      </c>
      <c r="H110" s="150">
        <f t="shared" si="59"/>
        <v>0</v>
      </c>
      <c r="I110" s="150">
        <f t="shared" si="59"/>
        <v>0</v>
      </c>
      <c r="J110" s="150">
        <f t="shared" si="59"/>
        <v>0</v>
      </c>
      <c r="K110" s="150">
        <f t="shared" si="59"/>
        <v>0</v>
      </c>
      <c r="L110" s="150">
        <f t="shared" si="59"/>
        <v>0</v>
      </c>
      <c r="M110" s="150">
        <f t="shared" si="59"/>
        <v>0</v>
      </c>
      <c r="N110" s="150">
        <f t="shared" si="59"/>
        <v>0</v>
      </c>
      <c r="O110" s="150">
        <f t="shared" si="59"/>
        <v>0</v>
      </c>
      <c r="P110" s="150">
        <f t="shared" si="59"/>
        <v>0</v>
      </c>
      <c r="Q110" s="150">
        <f t="shared" si="59"/>
        <v>0</v>
      </c>
      <c r="R110" s="150">
        <f t="shared" si="59"/>
        <v>0</v>
      </c>
      <c r="S110" s="150">
        <f t="shared" si="59"/>
        <v>0</v>
      </c>
      <c r="T110" s="150">
        <f t="shared" si="59"/>
        <v>0</v>
      </c>
      <c r="U110" s="150">
        <f t="shared" si="59"/>
        <v>0</v>
      </c>
      <c r="V110" s="150">
        <f t="shared" si="59"/>
        <v>0</v>
      </c>
      <c r="W110" s="150">
        <f t="shared" si="59"/>
        <v>0</v>
      </c>
      <c r="X110" s="150">
        <f t="shared" si="59"/>
        <v>0</v>
      </c>
      <c r="Y110" s="150">
        <f t="shared" si="59"/>
        <v>0</v>
      </c>
      <c r="Z110" s="150">
        <f t="shared" si="59"/>
        <v>0</v>
      </c>
      <c r="AA110" s="150">
        <f t="shared" si="59"/>
        <v>0</v>
      </c>
      <c r="AB110" s="150">
        <f t="shared" si="59"/>
        <v>0</v>
      </c>
      <c r="AC110" s="150">
        <f t="shared" si="59"/>
        <v>0</v>
      </c>
      <c r="AD110" s="150">
        <f t="shared" si="59"/>
        <v>0</v>
      </c>
      <c r="AE110" s="150">
        <f t="shared" si="59"/>
        <v>0</v>
      </c>
      <c r="AF110" s="150">
        <f t="shared" si="59"/>
        <v>0</v>
      </c>
      <c r="AG110" s="150">
        <f t="shared" si="59"/>
        <v>0</v>
      </c>
      <c r="AH110" s="150">
        <f t="shared" si="59"/>
        <v>0</v>
      </c>
      <c r="AI110" s="150">
        <f t="shared" si="59"/>
        <v>0</v>
      </c>
      <c r="AJ110" s="150">
        <f t="shared" si="59"/>
        <v>0</v>
      </c>
      <c r="AK110" s="150">
        <f t="shared" si="59"/>
        <v>0</v>
      </c>
      <c r="AL110" s="150">
        <f>AL109-AL112</f>
        <v>0</v>
      </c>
      <c r="AM110" s="150">
        <f t="shared" ref="AM110:AT110" si="60">AM109-AM112</f>
        <v>0</v>
      </c>
      <c r="AN110" s="150">
        <f t="shared" si="60"/>
        <v>0</v>
      </c>
      <c r="AO110" s="150">
        <f t="shared" si="60"/>
        <v>0</v>
      </c>
      <c r="AP110" s="150">
        <f t="shared" si="60"/>
        <v>0</v>
      </c>
      <c r="AQ110" s="150">
        <f t="shared" si="60"/>
        <v>0</v>
      </c>
      <c r="AR110" s="150">
        <f t="shared" si="60"/>
        <v>0</v>
      </c>
      <c r="AS110" s="150">
        <f t="shared" si="60"/>
        <v>0</v>
      </c>
      <c r="AT110" s="150">
        <f t="shared" si="60"/>
        <v>0</v>
      </c>
      <c r="AU110" s="150">
        <f>AU109-AU112</f>
        <v>0</v>
      </c>
      <c r="AV110" s="150">
        <f>AV109-AV112</f>
        <v>0</v>
      </c>
      <c r="AW110" s="150">
        <f>AW109-AW112</f>
        <v>0</v>
      </c>
      <c r="AX110" s="150">
        <f>AX109-AX112</f>
        <v>0</v>
      </c>
      <c r="AY110" s="136"/>
      <c r="AZ110" s="136"/>
      <c r="BA110" s="136"/>
      <c r="BB110" s="137"/>
      <c r="BC110" s="136"/>
      <c r="BD110" s="136"/>
      <c r="BE110" s="136"/>
      <c r="BF110" s="136"/>
      <c r="BG110" s="136"/>
      <c r="BH110" s="136"/>
      <c r="BI110" s="136"/>
      <c r="BJ110" s="136"/>
      <c r="BK110" s="136"/>
      <c r="BL110" s="136"/>
      <c r="BM110" s="136"/>
      <c r="BN110" s="136"/>
      <c r="BO110" s="136"/>
      <c r="BP110" s="136"/>
    </row>
    <row r="111" spans="1:68" x14ac:dyDescent="0.25">
      <c r="A111" s="136"/>
      <c r="B111" s="144" t="s">
        <v>307</v>
      </c>
      <c r="C111" s="150"/>
      <c r="D111" s="150">
        <f t="shared" ref="D111:Q111" si="61">(D110+C111)*(IF(C113&lt;1,0,1))</f>
        <v>0</v>
      </c>
      <c r="E111" s="150">
        <f t="shared" si="61"/>
        <v>0</v>
      </c>
      <c r="F111" s="150">
        <f t="shared" si="61"/>
        <v>0</v>
      </c>
      <c r="G111" s="150">
        <f t="shared" si="61"/>
        <v>0</v>
      </c>
      <c r="H111" s="150">
        <f t="shared" si="61"/>
        <v>0</v>
      </c>
      <c r="I111" s="150">
        <f t="shared" si="61"/>
        <v>0</v>
      </c>
      <c r="J111" s="150">
        <f t="shared" si="61"/>
        <v>0</v>
      </c>
      <c r="K111" s="150">
        <f t="shared" si="61"/>
        <v>0</v>
      </c>
      <c r="L111" s="150">
        <f t="shared" si="61"/>
        <v>0</v>
      </c>
      <c r="M111" s="150">
        <f t="shared" si="61"/>
        <v>0</v>
      </c>
      <c r="N111" s="150">
        <f t="shared" si="61"/>
        <v>0</v>
      </c>
      <c r="O111" s="150">
        <f t="shared" si="61"/>
        <v>0</v>
      </c>
      <c r="P111" s="150">
        <f t="shared" si="61"/>
        <v>0</v>
      </c>
      <c r="Q111" s="150">
        <f t="shared" si="61"/>
        <v>0</v>
      </c>
      <c r="R111" s="150">
        <f>(R110+Q111)*(IF(Q113&lt;1,0,1))</f>
        <v>0</v>
      </c>
      <c r="S111" s="150">
        <f t="shared" ref="S111:AK111" si="62">(S110+R111)*(IF(R113&lt;1,0,1))</f>
        <v>0</v>
      </c>
      <c r="T111" s="150">
        <f t="shared" si="62"/>
        <v>0</v>
      </c>
      <c r="U111" s="150">
        <f t="shared" si="62"/>
        <v>0</v>
      </c>
      <c r="V111" s="150">
        <f t="shared" si="62"/>
        <v>0</v>
      </c>
      <c r="W111" s="150">
        <f t="shared" si="62"/>
        <v>0</v>
      </c>
      <c r="X111" s="150">
        <f t="shared" si="62"/>
        <v>0</v>
      </c>
      <c r="Y111" s="150">
        <f t="shared" si="62"/>
        <v>0</v>
      </c>
      <c r="Z111" s="150">
        <f t="shared" si="62"/>
        <v>0</v>
      </c>
      <c r="AA111" s="150">
        <f t="shared" si="62"/>
        <v>0</v>
      </c>
      <c r="AB111" s="150">
        <f t="shared" si="62"/>
        <v>0</v>
      </c>
      <c r="AC111" s="150">
        <f t="shared" si="62"/>
        <v>0</v>
      </c>
      <c r="AD111" s="150">
        <f t="shared" si="62"/>
        <v>0</v>
      </c>
      <c r="AE111" s="150">
        <f t="shared" si="62"/>
        <v>0</v>
      </c>
      <c r="AF111" s="150">
        <f t="shared" si="62"/>
        <v>0</v>
      </c>
      <c r="AG111" s="150">
        <f t="shared" si="62"/>
        <v>0</v>
      </c>
      <c r="AH111" s="150">
        <f t="shared" si="62"/>
        <v>0</v>
      </c>
      <c r="AI111" s="150">
        <f t="shared" si="62"/>
        <v>0</v>
      </c>
      <c r="AJ111" s="150">
        <f t="shared" si="62"/>
        <v>0</v>
      </c>
      <c r="AK111" s="150">
        <f t="shared" si="62"/>
        <v>0</v>
      </c>
      <c r="AL111" s="150">
        <f t="shared" ref="AL111:AX111" si="63">(AL110+AK111)*(IF(AK113&lt;1,0,1))</f>
        <v>0</v>
      </c>
      <c r="AM111" s="150">
        <f t="shared" si="63"/>
        <v>0</v>
      </c>
      <c r="AN111" s="150">
        <f t="shared" si="63"/>
        <v>0</v>
      </c>
      <c r="AO111" s="150">
        <f t="shared" si="63"/>
        <v>0</v>
      </c>
      <c r="AP111" s="150">
        <f t="shared" si="63"/>
        <v>0</v>
      </c>
      <c r="AQ111" s="150">
        <f t="shared" si="63"/>
        <v>0</v>
      </c>
      <c r="AR111" s="150">
        <f t="shared" si="63"/>
        <v>0</v>
      </c>
      <c r="AS111" s="150">
        <f t="shared" si="63"/>
        <v>0</v>
      </c>
      <c r="AT111" s="150">
        <f t="shared" si="63"/>
        <v>0</v>
      </c>
      <c r="AU111" s="150">
        <f t="shared" si="63"/>
        <v>0</v>
      </c>
      <c r="AV111" s="150">
        <f t="shared" si="63"/>
        <v>0</v>
      </c>
      <c r="AW111" s="150">
        <f t="shared" si="63"/>
        <v>0</v>
      </c>
      <c r="AX111" s="150">
        <f t="shared" si="63"/>
        <v>0</v>
      </c>
      <c r="AY111" s="136"/>
      <c r="AZ111" s="136"/>
      <c r="BA111" s="136"/>
      <c r="BB111" s="137"/>
      <c r="BC111" s="136"/>
      <c r="BD111" s="136"/>
      <c r="BE111" s="136"/>
      <c r="BF111" s="136"/>
      <c r="BG111" s="136"/>
      <c r="BH111" s="136"/>
      <c r="BI111" s="136"/>
      <c r="BJ111" s="136"/>
      <c r="BK111" s="136"/>
      <c r="BL111" s="136"/>
      <c r="BM111" s="136"/>
      <c r="BN111" s="136"/>
      <c r="BO111" s="136"/>
      <c r="BP111" s="136"/>
    </row>
    <row r="112" spans="1:68" x14ac:dyDescent="0.25">
      <c r="A112" s="136"/>
      <c r="B112" s="144" t="s">
        <v>308</v>
      </c>
      <c r="C112" s="150"/>
      <c r="D112" s="150">
        <f>IF(D109&gt;0,C113*$D103,0)</f>
        <v>0</v>
      </c>
      <c r="E112" s="150">
        <f t="shared" ref="E112:AK112" si="64">IF(E109&gt;0,D113*$D$11,0)</f>
        <v>0</v>
      </c>
      <c r="F112" s="150">
        <f t="shared" si="64"/>
        <v>0</v>
      </c>
      <c r="G112" s="150">
        <f t="shared" si="64"/>
        <v>0</v>
      </c>
      <c r="H112" s="150">
        <f t="shared" si="64"/>
        <v>0</v>
      </c>
      <c r="I112" s="150">
        <f t="shared" si="64"/>
        <v>0</v>
      </c>
      <c r="J112" s="150">
        <f t="shared" si="64"/>
        <v>0</v>
      </c>
      <c r="K112" s="150">
        <f t="shared" si="64"/>
        <v>0</v>
      </c>
      <c r="L112" s="150">
        <f t="shared" si="64"/>
        <v>0</v>
      </c>
      <c r="M112" s="150">
        <f t="shared" si="64"/>
        <v>0</v>
      </c>
      <c r="N112" s="150">
        <f t="shared" si="64"/>
        <v>0</v>
      </c>
      <c r="O112" s="150">
        <f t="shared" si="64"/>
        <v>0</v>
      </c>
      <c r="P112" s="150">
        <f t="shared" si="64"/>
        <v>0</v>
      </c>
      <c r="Q112" s="150">
        <f t="shared" si="64"/>
        <v>0</v>
      </c>
      <c r="R112" s="150">
        <f t="shared" si="64"/>
        <v>0</v>
      </c>
      <c r="S112" s="150">
        <f t="shared" si="64"/>
        <v>0</v>
      </c>
      <c r="T112" s="150">
        <f t="shared" si="64"/>
        <v>0</v>
      </c>
      <c r="U112" s="150">
        <f t="shared" si="64"/>
        <v>0</v>
      </c>
      <c r="V112" s="150">
        <f t="shared" si="64"/>
        <v>0</v>
      </c>
      <c r="W112" s="150">
        <f t="shared" si="64"/>
        <v>0</v>
      </c>
      <c r="X112" s="150">
        <f t="shared" si="64"/>
        <v>0</v>
      </c>
      <c r="Y112" s="150">
        <f t="shared" si="64"/>
        <v>0</v>
      </c>
      <c r="Z112" s="150">
        <f t="shared" si="64"/>
        <v>0</v>
      </c>
      <c r="AA112" s="150">
        <f t="shared" si="64"/>
        <v>0</v>
      </c>
      <c r="AB112" s="150">
        <f t="shared" si="64"/>
        <v>0</v>
      </c>
      <c r="AC112" s="150">
        <f t="shared" si="64"/>
        <v>0</v>
      </c>
      <c r="AD112" s="150">
        <f t="shared" si="64"/>
        <v>0</v>
      </c>
      <c r="AE112" s="150">
        <f t="shared" si="64"/>
        <v>0</v>
      </c>
      <c r="AF112" s="150">
        <f t="shared" si="64"/>
        <v>0</v>
      </c>
      <c r="AG112" s="150">
        <f t="shared" si="64"/>
        <v>0</v>
      </c>
      <c r="AH112" s="150">
        <f t="shared" si="64"/>
        <v>0</v>
      </c>
      <c r="AI112" s="150">
        <f t="shared" si="64"/>
        <v>0</v>
      </c>
      <c r="AJ112" s="150">
        <f t="shared" si="64"/>
        <v>0</v>
      </c>
      <c r="AK112" s="150">
        <f t="shared" si="64"/>
        <v>0</v>
      </c>
      <c r="AL112" s="150">
        <f t="shared" ref="AL112:AX112" si="65">IF(AL109&gt;0,AK113*$D$11,0)</f>
        <v>0</v>
      </c>
      <c r="AM112" s="150">
        <f t="shared" si="65"/>
        <v>0</v>
      </c>
      <c r="AN112" s="150">
        <f t="shared" si="65"/>
        <v>0</v>
      </c>
      <c r="AO112" s="150">
        <f t="shared" si="65"/>
        <v>0</v>
      </c>
      <c r="AP112" s="150">
        <f t="shared" si="65"/>
        <v>0</v>
      </c>
      <c r="AQ112" s="150">
        <f t="shared" si="65"/>
        <v>0</v>
      </c>
      <c r="AR112" s="150">
        <f t="shared" si="65"/>
        <v>0</v>
      </c>
      <c r="AS112" s="150">
        <f t="shared" si="65"/>
        <v>0</v>
      </c>
      <c r="AT112" s="150">
        <f t="shared" si="65"/>
        <v>0</v>
      </c>
      <c r="AU112" s="150">
        <f t="shared" si="65"/>
        <v>0</v>
      </c>
      <c r="AV112" s="150">
        <f t="shared" si="65"/>
        <v>0</v>
      </c>
      <c r="AW112" s="150">
        <f t="shared" si="65"/>
        <v>0</v>
      </c>
      <c r="AX112" s="150">
        <f t="shared" si="65"/>
        <v>0</v>
      </c>
      <c r="AY112" s="136"/>
      <c r="AZ112" s="136"/>
      <c r="BA112" s="136"/>
      <c r="BB112" s="137"/>
      <c r="BC112" s="136"/>
      <c r="BD112" s="136"/>
      <c r="BE112" s="136"/>
      <c r="BF112" s="136"/>
      <c r="BG112" s="136"/>
      <c r="BH112" s="136"/>
      <c r="BI112" s="136"/>
      <c r="BJ112" s="136"/>
      <c r="BK112" s="136"/>
      <c r="BL112" s="136"/>
      <c r="BM112" s="136"/>
      <c r="BN112" s="136"/>
      <c r="BO112" s="136"/>
      <c r="BP112" s="136"/>
    </row>
    <row r="113" spans="1:68" x14ac:dyDescent="0.25">
      <c r="A113" s="136"/>
      <c r="B113" s="154" t="s">
        <v>309</v>
      </c>
      <c r="C113" s="150">
        <f>IF(C107=$D98,($C100),IF(D107&lt;$D98,0,(($C100)-C111)*IF(B113&lt;1,0,1)))</f>
        <v>0</v>
      </c>
      <c r="D113" s="150">
        <f t="shared" ref="D113:AJ113" si="66">IF(D107=$D98,($C100),IF(E107&lt;$D98,0,(($C100)-D111)*IF(C113&lt;1,0,1)))</f>
        <v>0</v>
      </c>
      <c r="E113" s="150">
        <f t="shared" si="66"/>
        <v>0</v>
      </c>
      <c r="F113" s="150">
        <f t="shared" si="66"/>
        <v>0</v>
      </c>
      <c r="G113" s="150">
        <f t="shared" si="66"/>
        <v>0</v>
      </c>
      <c r="H113" s="150">
        <f t="shared" si="66"/>
        <v>0</v>
      </c>
      <c r="I113" s="150">
        <f t="shared" si="66"/>
        <v>0</v>
      </c>
      <c r="J113" s="150">
        <f t="shared" si="66"/>
        <v>0</v>
      </c>
      <c r="K113" s="150">
        <f t="shared" si="66"/>
        <v>0</v>
      </c>
      <c r="L113" s="150">
        <f t="shared" si="66"/>
        <v>0</v>
      </c>
      <c r="M113" s="150">
        <f t="shared" si="66"/>
        <v>0</v>
      </c>
      <c r="N113" s="150">
        <f t="shared" si="66"/>
        <v>0</v>
      </c>
      <c r="O113" s="150">
        <f t="shared" si="66"/>
        <v>0</v>
      </c>
      <c r="P113" s="150">
        <f t="shared" si="66"/>
        <v>0</v>
      </c>
      <c r="Q113" s="150">
        <f t="shared" si="66"/>
        <v>0</v>
      </c>
      <c r="R113" s="150">
        <f t="shared" si="66"/>
        <v>0</v>
      </c>
      <c r="S113" s="150">
        <f t="shared" si="66"/>
        <v>0</v>
      </c>
      <c r="T113" s="150">
        <f t="shared" si="66"/>
        <v>0</v>
      </c>
      <c r="U113" s="150">
        <f t="shared" si="66"/>
        <v>0</v>
      </c>
      <c r="V113" s="150">
        <f t="shared" si="66"/>
        <v>0</v>
      </c>
      <c r="W113" s="150">
        <f t="shared" si="66"/>
        <v>0</v>
      </c>
      <c r="X113" s="150">
        <f t="shared" si="66"/>
        <v>0</v>
      </c>
      <c r="Y113" s="150">
        <f t="shared" si="66"/>
        <v>0</v>
      </c>
      <c r="Z113" s="150">
        <f t="shared" si="66"/>
        <v>0</v>
      </c>
      <c r="AA113" s="150">
        <f t="shared" si="66"/>
        <v>0</v>
      </c>
      <c r="AB113" s="150">
        <f t="shared" si="66"/>
        <v>0</v>
      </c>
      <c r="AC113" s="150">
        <f t="shared" si="66"/>
        <v>0</v>
      </c>
      <c r="AD113" s="150">
        <f t="shared" si="66"/>
        <v>0</v>
      </c>
      <c r="AE113" s="150">
        <f t="shared" si="66"/>
        <v>0</v>
      </c>
      <c r="AF113" s="150">
        <f t="shared" si="66"/>
        <v>0</v>
      </c>
      <c r="AG113" s="150">
        <f t="shared" si="66"/>
        <v>0</v>
      </c>
      <c r="AH113" s="150">
        <f t="shared" si="66"/>
        <v>0</v>
      </c>
      <c r="AI113" s="150">
        <f t="shared" si="66"/>
        <v>0</v>
      </c>
      <c r="AJ113" s="150">
        <f t="shared" si="66"/>
        <v>0</v>
      </c>
      <c r="AK113" s="150">
        <f t="shared" ref="AK113:AX113" si="67">IF(AK107=$D98,($C100),IF(AL107&lt;$D98,0,(($C100)-AK111)*IF(AJ113&lt;1,0,1)))</f>
        <v>0</v>
      </c>
      <c r="AL113" s="150">
        <f t="shared" si="67"/>
        <v>0</v>
      </c>
      <c r="AM113" s="150">
        <f t="shared" si="67"/>
        <v>0</v>
      </c>
      <c r="AN113" s="150">
        <f t="shared" si="67"/>
        <v>0</v>
      </c>
      <c r="AO113" s="150">
        <f t="shared" si="67"/>
        <v>0</v>
      </c>
      <c r="AP113" s="150">
        <f t="shared" si="67"/>
        <v>0</v>
      </c>
      <c r="AQ113" s="150">
        <f t="shared" si="67"/>
        <v>0</v>
      </c>
      <c r="AR113" s="150">
        <f t="shared" si="67"/>
        <v>0</v>
      </c>
      <c r="AS113" s="150">
        <f t="shared" si="67"/>
        <v>0</v>
      </c>
      <c r="AT113" s="150">
        <f t="shared" si="67"/>
        <v>0</v>
      </c>
      <c r="AU113" s="150">
        <f t="shared" si="67"/>
        <v>0</v>
      </c>
      <c r="AV113" s="150">
        <f t="shared" si="67"/>
        <v>0</v>
      </c>
      <c r="AW113" s="150">
        <f t="shared" si="67"/>
        <v>0</v>
      </c>
      <c r="AX113" s="150">
        <f t="shared" si="67"/>
        <v>0</v>
      </c>
      <c r="AY113" s="136"/>
      <c r="AZ113" s="136"/>
      <c r="BA113" s="136"/>
      <c r="BB113" s="137"/>
      <c r="BC113" s="136"/>
      <c r="BD113" s="136"/>
      <c r="BE113" s="136"/>
      <c r="BF113" s="136"/>
      <c r="BG113" s="136"/>
      <c r="BH113" s="136"/>
      <c r="BI113" s="136"/>
      <c r="BJ113" s="136"/>
      <c r="BK113" s="136"/>
      <c r="BL113" s="136"/>
      <c r="BM113" s="136"/>
      <c r="BN113" s="136"/>
      <c r="BO113" s="136"/>
      <c r="BP113" s="136"/>
    </row>
    <row r="114" spans="1:68" x14ac:dyDescent="0.25">
      <c r="A114" s="136"/>
      <c r="B114" s="138"/>
      <c r="C114" s="138"/>
      <c r="D114" s="138"/>
      <c r="E114" s="138"/>
      <c r="F114" s="138"/>
      <c r="G114" s="138"/>
      <c r="H114" s="138"/>
      <c r="I114" s="138"/>
      <c r="J114" s="138"/>
      <c r="K114" s="138"/>
      <c r="L114" s="138"/>
      <c r="M114" s="138"/>
      <c r="N114" s="138"/>
      <c r="O114" s="138"/>
      <c r="P114" s="138"/>
      <c r="Q114" s="138"/>
      <c r="R114" s="138"/>
      <c r="S114" s="138"/>
      <c r="T114" s="138"/>
      <c r="U114" s="138"/>
      <c r="V114" s="138"/>
      <c r="W114" s="138"/>
      <c r="X114" s="138"/>
      <c r="Y114" s="138"/>
      <c r="Z114" s="138"/>
      <c r="AA114" s="138"/>
      <c r="AB114" s="138"/>
      <c r="AC114" s="138"/>
      <c r="AD114" s="138"/>
      <c r="AE114" s="138"/>
      <c r="AF114" s="138"/>
      <c r="AG114" s="138"/>
      <c r="AH114" s="138"/>
      <c r="AI114" s="138"/>
      <c r="AJ114" s="138"/>
      <c r="AK114" s="138"/>
      <c r="AL114" s="138"/>
      <c r="AM114" s="138"/>
      <c r="AN114" s="138"/>
      <c r="AO114" s="138"/>
      <c r="AP114" s="138"/>
      <c r="AQ114" s="138"/>
      <c r="AR114" s="138"/>
      <c r="AS114" s="138"/>
      <c r="AT114" s="138"/>
      <c r="AU114" s="138"/>
      <c r="AV114" s="138"/>
      <c r="AW114" s="138"/>
      <c r="AX114" s="138"/>
      <c r="AY114" s="136"/>
      <c r="AZ114" s="136"/>
      <c r="BA114" s="136"/>
      <c r="BB114" s="137"/>
      <c r="BC114" s="136"/>
      <c r="BD114" s="136"/>
      <c r="BE114" s="136"/>
      <c r="BF114" s="136"/>
      <c r="BG114" s="136"/>
      <c r="BH114" s="136"/>
      <c r="BI114" s="136"/>
      <c r="BJ114" s="136"/>
      <c r="BK114" s="136"/>
      <c r="BL114" s="136"/>
      <c r="BM114" s="136"/>
      <c r="BN114" s="136"/>
      <c r="BO114" s="136"/>
      <c r="BP114" s="136"/>
    </row>
    <row r="115" spans="1:68" x14ac:dyDescent="0.25">
      <c r="A115" s="136"/>
      <c r="B115" s="138"/>
      <c r="C115" s="138"/>
      <c r="D115" s="138"/>
      <c r="E115" s="138"/>
      <c r="F115" s="138"/>
      <c r="G115" s="138"/>
      <c r="H115" s="138"/>
      <c r="I115" s="138"/>
      <c r="J115" s="138"/>
      <c r="K115" s="138"/>
      <c r="L115" s="138"/>
      <c r="M115" s="138"/>
      <c r="N115" s="138"/>
      <c r="O115" s="138"/>
      <c r="P115" s="138"/>
      <c r="Q115" s="138"/>
      <c r="R115" s="138"/>
      <c r="S115" s="138"/>
      <c r="T115" s="138"/>
      <c r="U115" s="138"/>
      <c r="V115" s="138"/>
      <c r="W115" s="138"/>
      <c r="X115" s="138"/>
      <c r="Y115" s="138"/>
      <c r="Z115" s="138"/>
      <c r="AA115" s="138"/>
      <c r="AB115" s="138"/>
      <c r="AC115" s="138"/>
      <c r="AD115" s="138"/>
      <c r="AE115" s="138"/>
      <c r="AF115" s="138"/>
      <c r="AG115" s="138"/>
      <c r="AH115" s="138"/>
      <c r="AI115" s="138"/>
      <c r="AJ115" s="138"/>
      <c r="AK115" s="138"/>
      <c r="AL115" s="138"/>
      <c r="AM115" s="138"/>
      <c r="AN115" s="138"/>
      <c r="AO115" s="138"/>
      <c r="AP115" s="138"/>
      <c r="AQ115" s="138"/>
      <c r="AR115" s="138"/>
      <c r="AS115" s="138"/>
      <c r="AT115" s="138"/>
      <c r="AU115" s="138"/>
      <c r="AV115" s="138"/>
      <c r="AW115" s="138"/>
      <c r="AX115" s="138"/>
      <c r="AY115" s="136"/>
      <c r="AZ115" s="136"/>
      <c r="BA115" s="136"/>
      <c r="BB115" s="137"/>
      <c r="BC115" s="136"/>
      <c r="BD115" s="136"/>
      <c r="BE115" s="136"/>
      <c r="BF115" s="136"/>
      <c r="BG115" s="136"/>
      <c r="BH115" s="136"/>
      <c r="BI115" s="136"/>
      <c r="BJ115" s="136"/>
      <c r="BK115" s="136"/>
      <c r="BL115" s="136"/>
      <c r="BM115" s="136"/>
      <c r="BN115" s="136"/>
      <c r="BO115" s="136"/>
      <c r="BP115" s="136"/>
    </row>
    <row r="116" spans="1:68" x14ac:dyDescent="0.25">
      <c r="A116" s="136"/>
      <c r="B116" s="138"/>
      <c r="C116" s="138"/>
      <c r="D116" s="138"/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8"/>
      <c r="AA116" s="138"/>
      <c r="AB116" s="138"/>
      <c r="AC116" s="138"/>
      <c r="AD116" s="138"/>
      <c r="AE116" s="138"/>
      <c r="AF116" s="138"/>
      <c r="AG116" s="138"/>
      <c r="AH116" s="138"/>
      <c r="AI116" s="138"/>
      <c r="AJ116" s="138"/>
      <c r="AK116" s="138"/>
      <c r="AL116" s="138"/>
      <c r="AM116" s="138"/>
      <c r="AN116" s="138"/>
      <c r="AO116" s="138"/>
      <c r="AP116" s="138"/>
      <c r="AQ116" s="138"/>
      <c r="AR116" s="138"/>
      <c r="AS116" s="138"/>
      <c r="AT116" s="138"/>
      <c r="AU116" s="138"/>
      <c r="AV116" s="138"/>
      <c r="AW116" s="138"/>
      <c r="AX116" s="138"/>
      <c r="AY116" s="136"/>
      <c r="AZ116" s="136"/>
      <c r="BA116" s="136"/>
      <c r="BB116" s="137"/>
      <c r="BC116" s="136"/>
      <c r="BD116" s="136"/>
      <c r="BE116" s="136"/>
      <c r="BF116" s="136"/>
      <c r="BG116" s="136"/>
      <c r="BH116" s="136"/>
      <c r="BI116" s="136"/>
      <c r="BJ116" s="136"/>
      <c r="BK116" s="136"/>
      <c r="BL116" s="136"/>
      <c r="BM116" s="136"/>
      <c r="BN116" s="136"/>
      <c r="BO116" s="136"/>
      <c r="BP116" s="136"/>
    </row>
    <row r="117" spans="1:68" x14ac:dyDescent="0.25">
      <c r="A117" s="136"/>
      <c r="B117" s="138" t="s">
        <v>314</v>
      </c>
      <c r="C117" s="138"/>
      <c r="D117" s="136"/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136"/>
      <c r="AV117" s="136"/>
      <c r="AW117" s="136"/>
      <c r="AX117" s="136"/>
      <c r="AY117" s="136"/>
      <c r="AZ117" s="136"/>
      <c r="BA117" s="136"/>
      <c r="BB117" s="137"/>
      <c r="BC117" s="136"/>
      <c r="BD117" s="136"/>
      <c r="BE117" s="136"/>
      <c r="BF117" s="136"/>
      <c r="BG117" s="136"/>
      <c r="BH117" s="136"/>
      <c r="BI117" s="136"/>
      <c r="BJ117" s="136"/>
      <c r="BK117" s="136"/>
      <c r="BL117" s="136"/>
      <c r="BM117" s="136"/>
      <c r="BN117" s="136"/>
      <c r="BO117" s="136"/>
      <c r="BP117" s="136"/>
    </row>
    <row r="118" spans="1:68" x14ac:dyDescent="0.25">
      <c r="A118" s="136"/>
      <c r="B118" s="136"/>
      <c r="C118" s="136"/>
      <c r="D118" s="136"/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136"/>
      <c r="AV118" s="136"/>
      <c r="AW118" s="136"/>
      <c r="AX118" s="136"/>
      <c r="AY118" s="136"/>
      <c r="AZ118" s="136"/>
      <c r="BA118" s="136"/>
      <c r="BB118" s="137"/>
      <c r="BC118" s="136"/>
      <c r="BD118" s="136"/>
      <c r="BE118" s="136"/>
      <c r="BF118" s="136"/>
      <c r="BG118" s="136"/>
      <c r="BH118" s="136"/>
      <c r="BI118" s="136"/>
      <c r="BJ118" s="136"/>
      <c r="BK118" s="136"/>
      <c r="BL118" s="136"/>
      <c r="BM118" s="136"/>
      <c r="BN118" s="136"/>
      <c r="BO118" s="136"/>
      <c r="BP118" s="136"/>
    </row>
    <row r="119" spans="1:68" x14ac:dyDescent="0.25">
      <c r="A119" s="136"/>
      <c r="B119" s="136"/>
      <c r="C119" s="136"/>
      <c r="D119" s="136"/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136"/>
      <c r="AV119" s="136"/>
      <c r="AW119" s="136"/>
      <c r="AX119" s="136"/>
      <c r="AY119" s="136"/>
      <c r="AZ119" s="136"/>
      <c r="BA119" s="136"/>
      <c r="BB119" s="137"/>
      <c r="BC119" s="136"/>
      <c r="BD119" s="136"/>
      <c r="BE119" s="136"/>
      <c r="BF119" s="136"/>
      <c r="BG119" s="136"/>
      <c r="BH119" s="136"/>
      <c r="BI119" s="136"/>
      <c r="BJ119" s="136"/>
      <c r="BK119" s="136"/>
      <c r="BL119" s="136"/>
      <c r="BM119" s="136"/>
      <c r="BN119" s="136"/>
      <c r="BO119" s="136"/>
      <c r="BP119" s="136"/>
    </row>
    <row r="120" spans="1:68" x14ac:dyDescent="0.25">
      <c r="A120" s="136"/>
      <c r="B120" s="140" t="s">
        <v>297</v>
      </c>
      <c r="C120" s="136"/>
      <c r="D120" s="163"/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6"/>
      <c r="AC120" s="136"/>
      <c r="AD120" s="136"/>
      <c r="AE120" s="136"/>
      <c r="AF120" s="136"/>
      <c r="AG120" s="136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136"/>
      <c r="AV120" s="136"/>
      <c r="AW120" s="136"/>
      <c r="AX120" s="136"/>
      <c r="AY120" s="136"/>
      <c r="AZ120" s="136"/>
      <c r="BA120" s="136"/>
      <c r="BB120" s="137"/>
      <c r="BC120" s="136"/>
      <c r="BD120" s="136"/>
      <c r="BE120" s="136"/>
      <c r="BF120" s="136"/>
      <c r="BG120" s="136"/>
      <c r="BH120" s="136"/>
      <c r="BI120" s="136"/>
      <c r="BJ120" s="136"/>
      <c r="BK120" s="136"/>
      <c r="BL120" s="136"/>
      <c r="BM120" s="136"/>
      <c r="BN120" s="136"/>
      <c r="BO120" s="136"/>
      <c r="BP120" s="136"/>
    </row>
    <row r="121" spans="1:68" x14ac:dyDescent="0.25">
      <c r="A121" s="136"/>
      <c r="B121" s="141" t="s">
        <v>298</v>
      </c>
      <c r="C121" s="142" t="s">
        <v>204</v>
      </c>
      <c r="D121" s="163">
        <f>VLOOKUP($C121,$BA$5:$BB$40,2,FALSE)</f>
        <v>4</v>
      </c>
      <c r="E121" s="136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  <c r="Z121" s="136"/>
      <c r="AA121" s="136"/>
      <c r="AB121" s="136"/>
      <c r="AC121" s="136"/>
      <c r="AD121" s="136"/>
      <c r="AE121" s="136"/>
      <c r="AF121" s="136"/>
      <c r="AG121" s="136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6"/>
      <c r="AU121" s="136"/>
      <c r="AV121" s="136"/>
      <c r="AW121" s="136"/>
      <c r="AX121" s="136"/>
      <c r="AY121" s="136"/>
      <c r="AZ121" s="136"/>
      <c r="BA121" s="136"/>
      <c r="BB121" s="137"/>
      <c r="BC121" s="136"/>
      <c r="BD121" s="136"/>
      <c r="BE121" s="136"/>
      <c r="BF121" s="136"/>
      <c r="BG121" s="136"/>
      <c r="BH121" s="136"/>
      <c r="BI121" s="136"/>
      <c r="BJ121" s="136"/>
      <c r="BK121" s="136"/>
      <c r="BL121" s="136"/>
      <c r="BM121" s="136"/>
      <c r="BN121" s="136"/>
      <c r="BO121" s="136"/>
      <c r="BP121" s="136"/>
    </row>
    <row r="122" spans="1:68" x14ac:dyDescent="0.25">
      <c r="A122" s="136"/>
      <c r="B122" s="141" t="s">
        <v>299</v>
      </c>
      <c r="C122" s="135">
        <v>0.09</v>
      </c>
      <c r="D122" s="136"/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  <c r="AA122" s="136"/>
      <c r="AB122" s="136"/>
      <c r="AC122" s="136"/>
      <c r="AD122" s="136"/>
      <c r="AE122" s="136"/>
      <c r="AF122" s="136"/>
      <c r="AG122" s="136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136"/>
      <c r="AV122" s="136"/>
      <c r="AW122" s="136"/>
      <c r="AX122" s="136"/>
      <c r="AY122" s="136"/>
      <c r="AZ122" s="136"/>
      <c r="BA122" s="136"/>
      <c r="BB122" s="137"/>
      <c r="BC122" s="136"/>
      <c r="BD122" s="136"/>
      <c r="BE122" s="136"/>
      <c r="BF122" s="136"/>
      <c r="BG122" s="136"/>
      <c r="BH122" s="136"/>
      <c r="BI122" s="136"/>
      <c r="BJ122" s="136"/>
      <c r="BK122" s="136"/>
      <c r="BL122" s="136"/>
      <c r="BM122" s="136"/>
      <c r="BN122" s="136"/>
      <c r="BO122" s="136"/>
      <c r="BP122" s="136"/>
    </row>
    <row r="123" spans="1:68" x14ac:dyDescent="0.25">
      <c r="A123" s="136"/>
      <c r="B123" s="144" t="s">
        <v>300</v>
      </c>
      <c r="C123" s="145">
        <v>0</v>
      </c>
      <c r="D123" s="136"/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136"/>
      <c r="AV123" s="136"/>
      <c r="AW123" s="136"/>
      <c r="AX123" s="136"/>
      <c r="AY123" s="136"/>
      <c r="AZ123" s="136"/>
      <c r="BA123" s="136"/>
      <c r="BB123" s="137"/>
      <c r="BC123" s="136"/>
      <c r="BD123" s="136"/>
      <c r="BE123" s="136"/>
      <c r="BF123" s="136"/>
      <c r="BG123" s="136"/>
      <c r="BH123" s="136"/>
      <c r="BI123" s="136"/>
      <c r="BJ123" s="136"/>
      <c r="BK123" s="136"/>
      <c r="BL123" s="136"/>
      <c r="BM123" s="136"/>
      <c r="BN123" s="136"/>
      <c r="BO123" s="136"/>
      <c r="BP123" s="136"/>
    </row>
    <row r="124" spans="1:68" x14ac:dyDescent="0.25">
      <c r="A124" s="136"/>
      <c r="B124" s="147" t="s">
        <v>301</v>
      </c>
      <c r="C124" s="148">
        <v>12</v>
      </c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6"/>
      <c r="AV124" s="136"/>
      <c r="AW124" s="136"/>
      <c r="AX124" s="136"/>
      <c r="AY124" s="136"/>
      <c r="AZ124" s="136"/>
      <c r="BA124" s="136"/>
      <c r="BB124" s="137"/>
      <c r="BC124" s="136"/>
      <c r="BD124" s="136"/>
      <c r="BE124" s="136"/>
      <c r="BF124" s="136"/>
      <c r="BG124" s="136"/>
      <c r="BH124" s="136"/>
      <c r="BI124" s="136"/>
      <c r="BJ124" s="136"/>
      <c r="BK124" s="136"/>
      <c r="BL124" s="136"/>
      <c r="BM124" s="136"/>
      <c r="BN124" s="136"/>
      <c r="BO124" s="136"/>
      <c r="BP124" s="136"/>
    </row>
    <row r="125" spans="1:68" x14ac:dyDescent="0.25">
      <c r="A125" s="136"/>
      <c r="B125" s="136"/>
      <c r="C125" s="136"/>
      <c r="D125" s="136"/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136"/>
      <c r="AV125" s="136"/>
      <c r="AW125" s="136"/>
      <c r="AX125" s="136"/>
      <c r="AY125" s="136"/>
      <c r="AZ125" s="136"/>
      <c r="BA125" s="136"/>
      <c r="BB125" s="137"/>
      <c r="BC125" s="136"/>
      <c r="BD125" s="136"/>
      <c r="BE125" s="136"/>
      <c r="BF125" s="136"/>
      <c r="BG125" s="136"/>
      <c r="BH125" s="136"/>
      <c r="BI125" s="136"/>
      <c r="BJ125" s="136"/>
      <c r="BK125" s="136"/>
      <c r="BL125" s="136"/>
      <c r="BM125" s="136"/>
      <c r="BN125" s="136"/>
      <c r="BO125" s="136"/>
      <c r="BP125" s="136"/>
    </row>
    <row r="126" spans="1:68" x14ac:dyDescent="0.25">
      <c r="A126" s="136"/>
      <c r="B126" s="140" t="s">
        <v>302</v>
      </c>
      <c r="C126" s="140" t="s">
        <v>182</v>
      </c>
      <c r="D126" s="149">
        <f>((1+C122)^(1/12))-1</f>
        <v>7.2073233161367156E-3</v>
      </c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6"/>
      <c r="AU126" s="136"/>
      <c r="AV126" s="136"/>
      <c r="AW126" s="136"/>
      <c r="AX126" s="136"/>
      <c r="AY126" s="136"/>
      <c r="AZ126" s="136"/>
      <c r="BA126" s="136"/>
      <c r="BB126" s="137"/>
      <c r="BC126" s="136"/>
      <c r="BD126" s="136"/>
      <c r="BE126" s="136"/>
      <c r="BF126" s="136"/>
      <c r="BG126" s="136"/>
      <c r="BH126" s="136"/>
      <c r="BI126" s="136"/>
      <c r="BJ126" s="136"/>
      <c r="BK126" s="136"/>
      <c r="BL126" s="136"/>
      <c r="BM126" s="136"/>
      <c r="BN126" s="136"/>
      <c r="BO126" s="136"/>
      <c r="BP126" s="136"/>
    </row>
    <row r="127" spans="1:68" x14ac:dyDescent="0.25">
      <c r="A127" s="136"/>
      <c r="B127" s="136"/>
      <c r="C127" s="136"/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136"/>
      <c r="AV127" s="136"/>
      <c r="AW127" s="136"/>
      <c r="AX127" s="136"/>
      <c r="AY127" s="136"/>
      <c r="AZ127" s="136"/>
      <c r="BA127" s="136"/>
      <c r="BB127" s="137"/>
      <c r="BC127" s="136"/>
      <c r="BD127" s="136"/>
      <c r="BE127" s="136"/>
      <c r="BF127" s="136"/>
      <c r="BG127" s="136"/>
      <c r="BH127" s="136"/>
      <c r="BI127" s="136"/>
      <c r="BJ127" s="136"/>
      <c r="BK127" s="136"/>
      <c r="BL127" s="136"/>
      <c r="BM127" s="136"/>
      <c r="BN127" s="136"/>
      <c r="BO127" s="136"/>
      <c r="BP127" s="136"/>
    </row>
    <row r="128" spans="1:68" x14ac:dyDescent="0.25">
      <c r="A128" s="136"/>
      <c r="B128" s="140" t="s">
        <v>303</v>
      </c>
      <c r="C128" s="140" t="s">
        <v>182</v>
      </c>
      <c r="D128" s="150">
        <f>(C123)/((1-(1+D126)^(-C124))/D126)</f>
        <v>0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136"/>
      <c r="AV128" s="136"/>
      <c r="AW128" s="136"/>
      <c r="AX128" s="136"/>
      <c r="AY128" s="136"/>
      <c r="AZ128" s="136"/>
      <c r="BA128" s="136"/>
      <c r="BB128" s="137"/>
      <c r="BC128" s="136"/>
      <c r="BD128" s="136"/>
      <c r="BE128" s="136"/>
      <c r="BF128" s="136"/>
      <c r="BG128" s="136"/>
      <c r="BH128" s="136"/>
      <c r="BI128" s="136"/>
      <c r="BJ128" s="136"/>
      <c r="BK128" s="136"/>
      <c r="BL128" s="136"/>
      <c r="BM128" s="136"/>
      <c r="BN128" s="136"/>
      <c r="BO128" s="136"/>
      <c r="BP128" s="136"/>
    </row>
    <row r="129" spans="1:68" x14ac:dyDescent="0.25">
      <c r="A129" s="136"/>
      <c r="B129" s="136"/>
      <c r="C129" s="22">
        <f>+SPm!B2</f>
        <v>42736</v>
      </c>
      <c r="D129" s="22">
        <f>+SPm!C2</f>
        <v>42767</v>
      </c>
      <c r="E129" s="22">
        <f>+SPm!D2</f>
        <v>42797</v>
      </c>
      <c r="F129" s="22">
        <f>+SPm!E2</f>
        <v>42828</v>
      </c>
      <c r="G129" s="22">
        <f>+SPm!F2</f>
        <v>42858</v>
      </c>
      <c r="H129" s="22">
        <f>+SPm!G2</f>
        <v>42889</v>
      </c>
      <c r="I129" s="22">
        <f>+SPm!H2</f>
        <v>42919</v>
      </c>
      <c r="J129" s="22">
        <f>+SPm!I2</f>
        <v>42950</v>
      </c>
      <c r="K129" s="22">
        <f>+SPm!J2</f>
        <v>42980</v>
      </c>
      <c r="L129" s="22">
        <f>+SPm!K2</f>
        <v>43011</v>
      </c>
      <c r="M129" s="22">
        <f>+SPm!L2</f>
        <v>43041</v>
      </c>
      <c r="N129" s="22">
        <f>+SPm!M2</f>
        <v>43072</v>
      </c>
      <c r="O129" s="22">
        <f>+SPm!N2</f>
        <v>43102</v>
      </c>
      <c r="P129" s="22">
        <f>+SPm!O2</f>
        <v>43133</v>
      </c>
      <c r="Q129" s="22">
        <f>+SPm!P2</f>
        <v>43163</v>
      </c>
      <c r="R129" s="22">
        <f>+SPm!Q2</f>
        <v>43194</v>
      </c>
      <c r="S129" s="22">
        <f>+SPm!R2</f>
        <v>43224</v>
      </c>
      <c r="T129" s="22">
        <f>+SPm!S2</f>
        <v>43255</v>
      </c>
      <c r="U129" s="22">
        <f>+SPm!T2</f>
        <v>43285</v>
      </c>
      <c r="V129" s="22">
        <f>+SPm!U2</f>
        <v>43316</v>
      </c>
      <c r="W129" s="22">
        <f>+SPm!V2</f>
        <v>43346</v>
      </c>
      <c r="X129" s="22">
        <f>+SPm!W2</f>
        <v>43377</v>
      </c>
      <c r="Y129" s="22">
        <f>+SPm!X2</f>
        <v>43407</v>
      </c>
      <c r="Z129" s="22">
        <f>+SPm!Y2</f>
        <v>43438</v>
      </c>
      <c r="AA129" s="22">
        <f>+SPm!Z2</f>
        <v>43468</v>
      </c>
      <c r="AB129" s="22">
        <f>+SPm!AA2</f>
        <v>43499</v>
      </c>
      <c r="AC129" s="22">
        <f>+SPm!AB2</f>
        <v>43529</v>
      </c>
      <c r="AD129" s="22">
        <f>+SPm!AC2</f>
        <v>43560</v>
      </c>
      <c r="AE129" s="22">
        <f>+SPm!AD2</f>
        <v>43590</v>
      </c>
      <c r="AF129" s="22">
        <f>+SPm!AE2</f>
        <v>43621</v>
      </c>
      <c r="AG129" s="22">
        <f>+SPm!AF2</f>
        <v>43651</v>
      </c>
      <c r="AH129" s="22">
        <f>+SPm!AG2</f>
        <v>43682</v>
      </c>
      <c r="AI129" s="22">
        <f>+SPm!AH2</f>
        <v>43712</v>
      </c>
      <c r="AJ129" s="22">
        <f>+SPm!AI2</f>
        <v>43743</v>
      </c>
      <c r="AK129" s="22">
        <f>+SPm!AJ2</f>
        <v>43773</v>
      </c>
      <c r="AL129" s="22">
        <f>+SPm!AK2</f>
        <v>43804</v>
      </c>
      <c r="AM129" s="22">
        <f>+SPm!AL2</f>
        <v>43834</v>
      </c>
      <c r="AN129" s="22">
        <f>+SPm!AM2</f>
        <v>43865</v>
      </c>
      <c r="AO129" s="22">
        <f>+SPm!AN2</f>
        <v>43895</v>
      </c>
      <c r="AP129" s="22">
        <f>+SPm!AO2</f>
        <v>43926</v>
      </c>
      <c r="AQ129" s="22">
        <f>+SPm!AP2</f>
        <v>43956</v>
      </c>
      <c r="AR129" s="22">
        <f>+SPm!AQ2</f>
        <v>43987</v>
      </c>
      <c r="AS129" s="22">
        <f>+SPm!AR2</f>
        <v>44017</v>
      </c>
      <c r="AT129" s="22">
        <f>+SPm!AS2</f>
        <v>44048</v>
      </c>
      <c r="AU129" s="22">
        <f>+SPm!AT2</f>
        <v>44078</v>
      </c>
      <c r="AV129" s="22">
        <f>+SPm!AU2</f>
        <v>44109</v>
      </c>
      <c r="AW129" s="22">
        <f>+SPm!AV2</f>
        <v>44139</v>
      </c>
      <c r="AX129" s="22">
        <f>+SPm!AW2</f>
        <v>44170</v>
      </c>
      <c r="AY129" s="22">
        <f>+SPm!AX2</f>
        <v>0</v>
      </c>
      <c r="AZ129" s="136"/>
      <c r="BA129" s="136"/>
      <c r="BB129" s="137"/>
      <c r="BC129" s="136"/>
      <c r="BD129" s="136"/>
      <c r="BE129" s="136"/>
      <c r="BF129" s="136"/>
      <c r="BG129" s="136"/>
      <c r="BH129" s="136"/>
      <c r="BI129" s="136"/>
      <c r="BJ129" s="136"/>
      <c r="BK129" s="136"/>
      <c r="BL129" s="136"/>
      <c r="BM129" s="136"/>
      <c r="BN129" s="136"/>
      <c r="BO129" s="136"/>
      <c r="BP129" s="136"/>
    </row>
    <row r="130" spans="1:68" x14ac:dyDescent="0.25">
      <c r="A130" s="136"/>
      <c r="B130" s="136"/>
      <c r="C130" s="151">
        <v>1</v>
      </c>
      <c r="D130" s="151">
        <f>+C130+1</f>
        <v>2</v>
      </c>
      <c r="E130" s="151">
        <f t="shared" ref="E130:AK130" si="68">+D130+1</f>
        <v>3</v>
      </c>
      <c r="F130" s="151">
        <f t="shared" si="68"/>
        <v>4</v>
      </c>
      <c r="G130" s="151">
        <f t="shared" si="68"/>
        <v>5</v>
      </c>
      <c r="H130" s="151">
        <f t="shared" si="68"/>
        <v>6</v>
      </c>
      <c r="I130" s="151">
        <f t="shared" si="68"/>
        <v>7</v>
      </c>
      <c r="J130" s="151">
        <f t="shared" si="68"/>
        <v>8</v>
      </c>
      <c r="K130" s="151">
        <f t="shared" si="68"/>
        <v>9</v>
      </c>
      <c r="L130" s="151">
        <f t="shared" si="68"/>
        <v>10</v>
      </c>
      <c r="M130" s="151">
        <f t="shared" si="68"/>
        <v>11</v>
      </c>
      <c r="N130" s="151">
        <f t="shared" si="68"/>
        <v>12</v>
      </c>
      <c r="O130" s="151">
        <f t="shared" si="68"/>
        <v>13</v>
      </c>
      <c r="P130" s="151">
        <f t="shared" si="68"/>
        <v>14</v>
      </c>
      <c r="Q130" s="151">
        <f t="shared" si="68"/>
        <v>15</v>
      </c>
      <c r="R130" s="151">
        <f t="shared" si="68"/>
        <v>16</v>
      </c>
      <c r="S130" s="151">
        <f t="shared" si="68"/>
        <v>17</v>
      </c>
      <c r="T130" s="151">
        <f t="shared" si="68"/>
        <v>18</v>
      </c>
      <c r="U130" s="151">
        <f t="shared" si="68"/>
        <v>19</v>
      </c>
      <c r="V130" s="151">
        <f t="shared" si="68"/>
        <v>20</v>
      </c>
      <c r="W130" s="151">
        <f t="shared" si="68"/>
        <v>21</v>
      </c>
      <c r="X130" s="151">
        <f t="shared" si="68"/>
        <v>22</v>
      </c>
      <c r="Y130" s="151">
        <f t="shared" si="68"/>
        <v>23</v>
      </c>
      <c r="Z130" s="151">
        <f t="shared" si="68"/>
        <v>24</v>
      </c>
      <c r="AA130" s="151">
        <f t="shared" si="68"/>
        <v>25</v>
      </c>
      <c r="AB130" s="151">
        <f t="shared" si="68"/>
        <v>26</v>
      </c>
      <c r="AC130" s="151">
        <f t="shared" si="68"/>
        <v>27</v>
      </c>
      <c r="AD130" s="151">
        <f t="shared" si="68"/>
        <v>28</v>
      </c>
      <c r="AE130" s="151">
        <f t="shared" si="68"/>
        <v>29</v>
      </c>
      <c r="AF130" s="151">
        <f t="shared" si="68"/>
        <v>30</v>
      </c>
      <c r="AG130" s="151">
        <f t="shared" si="68"/>
        <v>31</v>
      </c>
      <c r="AH130" s="151">
        <f t="shared" si="68"/>
        <v>32</v>
      </c>
      <c r="AI130" s="151">
        <f t="shared" si="68"/>
        <v>33</v>
      </c>
      <c r="AJ130" s="151">
        <f t="shared" si="68"/>
        <v>34</v>
      </c>
      <c r="AK130" s="151">
        <f t="shared" si="68"/>
        <v>35</v>
      </c>
      <c r="AL130" s="151">
        <f t="shared" ref="AL130:AY130" si="69">+AK130+1</f>
        <v>36</v>
      </c>
      <c r="AM130" s="151">
        <f t="shared" si="69"/>
        <v>37</v>
      </c>
      <c r="AN130" s="151">
        <f t="shared" si="69"/>
        <v>38</v>
      </c>
      <c r="AO130" s="151">
        <f t="shared" si="69"/>
        <v>39</v>
      </c>
      <c r="AP130" s="151">
        <f t="shared" si="69"/>
        <v>40</v>
      </c>
      <c r="AQ130" s="151">
        <f t="shared" si="69"/>
        <v>41</v>
      </c>
      <c r="AR130" s="151">
        <f t="shared" si="69"/>
        <v>42</v>
      </c>
      <c r="AS130" s="151">
        <f t="shared" si="69"/>
        <v>43</v>
      </c>
      <c r="AT130" s="151">
        <f t="shared" si="69"/>
        <v>44</v>
      </c>
      <c r="AU130" s="151">
        <f t="shared" si="69"/>
        <v>45</v>
      </c>
      <c r="AV130" s="151">
        <f t="shared" si="69"/>
        <v>46</v>
      </c>
      <c r="AW130" s="151">
        <f t="shared" si="69"/>
        <v>47</v>
      </c>
      <c r="AX130" s="151">
        <f t="shared" si="69"/>
        <v>48</v>
      </c>
      <c r="AY130" s="151">
        <f t="shared" si="69"/>
        <v>49</v>
      </c>
      <c r="AZ130" s="136"/>
      <c r="BA130" s="136"/>
      <c r="BB130" s="137"/>
      <c r="BC130" s="136"/>
      <c r="BD130" s="136"/>
      <c r="BE130" s="136"/>
      <c r="BF130" s="136"/>
      <c r="BG130" s="136"/>
      <c r="BH130" s="136"/>
      <c r="BI130" s="136"/>
      <c r="BJ130" s="136"/>
      <c r="BK130" s="136"/>
      <c r="BL130" s="136"/>
      <c r="BM130" s="136"/>
      <c r="BN130" s="136"/>
      <c r="BO130" s="136"/>
      <c r="BP130" s="136"/>
    </row>
    <row r="131" spans="1:68" x14ac:dyDescent="0.25">
      <c r="A131" s="136"/>
      <c r="B131" s="152" t="s">
        <v>300</v>
      </c>
      <c r="C131" s="153" t="s">
        <v>201</v>
      </c>
      <c r="D131" s="153" t="s">
        <v>202</v>
      </c>
      <c r="E131" s="153" t="s">
        <v>203</v>
      </c>
      <c r="F131" s="153" t="s">
        <v>204</v>
      </c>
      <c r="G131" s="153" t="s">
        <v>205</v>
      </c>
      <c r="H131" s="153" t="s">
        <v>206</v>
      </c>
      <c r="I131" s="153" t="s">
        <v>207</v>
      </c>
      <c r="J131" s="153" t="s">
        <v>208</v>
      </c>
      <c r="K131" s="153" t="s">
        <v>209</v>
      </c>
      <c r="L131" s="153" t="s">
        <v>210</v>
      </c>
      <c r="M131" s="153" t="s">
        <v>211</v>
      </c>
      <c r="N131" s="153" t="s">
        <v>212</v>
      </c>
      <c r="O131" s="153" t="s">
        <v>213</v>
      </c>
      <c r="P131" s="153" t="s">
        <v>214</v>
      </c>
      <c r="Q131" s="153" t="s">
        <v>215</v>
      </c>
      <c r="R131" s="153" t="s">
        <v>216</v>
      </c>
      <c r="S131" s="153" t="s">
        <v>217</v>
      </c>
      <c r="T131" s="153" t="s">
        <v>218</v>
      </c>
      <c r="U131" s="153" t="s">
        <v>219</v>
      </c>
      <c r="V131" s="153" t="s">
        <v>220</v>
      </c>
      <c r="W131" s="153" t="s">
        <v>221</v>
      </c>
      <c r="X131" s="153" t="s">
        <v>222</v>
      </c>
      <c r="Y131" s="153" t="s">
        <v>223</v>
      </c>
      <c r="Z131" s="153" t="s">
        <v>224</v>
      </c>
      <c r="AA131" s="153" t="s">
        <v>225</v>
      </c>
      <c r="AB131" s="153" t="s">
        <v>226</v>
      </c>
      <c r="AC131" s="153" t="s">
        <v>227</v>
      </c>
      <c r="AD131" s="153" t="s">
        <v>228</v>
      </c>
      <c r="AE131" s="153" t="s">
        <v>229</v>
      </c>
      <c r="AF131" s="153" t="s">
        <v>230</v>
      </c>
      <c r="AG131" s="153" t="s">
        <v>231</v>
      </c>
      <c r="AH131" s="153" t="s">
        <v>232</v>
      </c>
      <c r="AI131" s="153" t="s">
        <v>233</v>
      </c>
      <c r="AJ131" s="153" t="s">
        <v>234</v>
      </c>
      <c r="AK131" s="153" t="s">
        <v>235</v>
      </c>
      <c r="AL131" s="153" t="s">
        <v>236</v>
      </c>
      <c r="AM131" s="153" t="s">
        <v>411</v>
      </c>
      <c r="AN131" s="153" t="s">
        <v>412</v>
      </c>
      <c r="AO131" s="153" t="s">
        <v>413</v>
      </c>
      <c r="AP131" s="153" t="s">
        <v>414</v>
      </c>
      <c r="AQ131" s="153" t="s">
        <v>415</v>
      </c>
      <c r="AR131" s="153" t="s">
        <v>416</v>
      </c>
      <c r="AS131" s="153" t="s">
        <v>417</v>
      </c>
      <c r="AT131" s="153" t="s">
        <v>418</v>
      </c>
      <c r="AU131" s="153" t="s">
        <v>419</v>
      </c>
      <c r="AV131" s="153" t="s">
        <v>420</v>
      </c>
      <c r="AW131" s="153" t="s">
        <v>421</v>
      </c>
      <c r="AX131" s="153" t="s">
        <v>422</v>
      </c>
      <c r="AY131" s="153" t="s">
        <v>437</v>
      </c>
      <c r="AZ131" s="136"/>
      <c r="BA131" s="136"/>
      <c r="BB131" s="137"/>
      <c r="BC131" s="136"/>
      <c r="BD131" s="136"/>
      <c r="BE131" s="136"/>
      <c r="BF131" s="136"/>
      <c r="BG131" s="136"/>
      <c r="BH131" s="136"/>
      <c r="BI131" s="136"/>
      <c r="BJ131" s="136"/>
      <c r="BK131" s="136"/>
      <c r="BL131" s="136"/>
      <c r="BM131" s="136"/>
      <c r="BN131" s="136"/>
      <c r="BO131" s="136"/>
      <c r="BP131" s="136"/>
    </row>
    <row r="132" spans="1:68" x14ac:dyDescent="0.25">
      <c r="A132" s="136"/>
      <c r="B132" s="144" t="s">
        <v>305</v>
      </c>
      <c r="C132" s="150"/>
      <c r="D132" s="150">
        <f t="shared" ref="D132:AK132" si="70">+IF(D130&gt;=$D121,$D128,0)*IF(C136&lt;1,0,1)</f>
        <v>0</v>
      </c>
      <c r="E132" s="150">
        <f t="shared" si="70"/>
        <v>0</v>
      </c>
      <c r="F132" s="150">
        <f t="shared" si="70"/>
        <v>0</v>
      </c>
      <c r="G132" s="150">
        <f t="shared" si="70"/>
        <v>0</v>
      </c>
      <c r="H132" s="150">
        <f t="shared" si="70"/>
        <v>0</v>
      </c>
      <c r="I132" s="150">
        <f t="shared" si="70"/>
        <v>0</v>
      </c>
      <c r="J132" s="150">
        <f t="shared" si="70"/>
        <v>0</v>
      </c>
      <c r="K132" s="150">
        <f t="shared" si="70"/>
        <v>0</v>
      </c>
      <c r="L132" s="150">
        <f t="shared" si="70"/>
        <v>0</v>
      </c>
      <c r="M132" s="150">
        <f t="shared" si="70"/>
        <v>0</v>
      </c>
      <c r="N132" s="150">
        <f t="shared" si="70"/>
        <v>0</v>
      </c>
      <c r="O132" s="150">
        <f t="shared" si="70"/>
        <v>0</v>
      </c>
      <c r="P132" s="150">
        <f t="shared" si="70"/>
        <v>0</v>
      </c>
      <c r="Q132" s="150">
        <f t="shared" si="70"/>
        <v>0</v>
      </c>
      <c r="R132" s="150">
        <f t="shared" si="70"/>
        <v>0</v>
      </c>
      <c r="S132" s="150">
        <f t="shared" si="70"/>
        <v>0</v>
      </c>
      <c r="T132" s="150">
        <f t="shared" si="70"/>
        <v>0</v>
      </c>
      <c r="U132" s="150">
        <f t="shared" si="70"/>
        <v>0</v>
      </c>
      <c r="V132" s="150">
        <f t="shared" si="70"/>
        <v>0</v>
      </c>
      <c r="W132" s="150">
        <f t="shared" si="70"/>
        <v>0</v>
      </c>
      <c r="X132" s="150">
        <f t="shared" si="70"/>
        <v>0</v>
      </c>
      <c r="Y132" s="150">
        <f t="shared" si="70"/>
        <v>0</v>
      </c>
      <c r="Z132" s="150">
        <f t="shared" si="70"/>
        <v>0</v>
      </c>
      <c r="AA132" s="150">
        <f t="shared" si="70"/>
        <v>0</v>
      </c>
      <c r="AB132" s="150">
        <f t="shared" si="70"/>
        <v>0</v>
      </c>
      <c r="AC132" s="150">
        <f t="shared" si="70"/>
        <v>0</v>
      </c>
      <c r="AD132" s="150">
        <f t="shared" si="70"/>
        <v>0</v>
      </c>
      <c r="AE132" s="150">
        <f t="shared" si="70"/>
        <v>0</v>
      </c>
      <c r="AF132" s="150">
        <f t="shared" si="70"/>
        <v>0</v>
      </c>
      <c r="AG132" s="150">
        <f t="shared" si="70"/>
        <v>0</v>
      </c>
      <c r="AH132" s="150">
        <f t="shared" si="70"/>
        <v>0</v>
      </c>
      <c r="AI132" s="150">
        <f t="shared" si="70"/>
        <v>0</v>
      </c>
      <c r="AJ132" s="150">
        <f t="shared" si="70"/>
        <v>0</v>
      </c>
      <c r="AK132" s="150">
        <f t="shared" si="70"/>
        <v>0</v>
      </c>
      <c r="AL132" s="150">
        <f t="shared" ref="AL132:AX132" si="71">+IF(AL130&gt;=$D121,$D128,0)*IF(AK136&lt;1,0,1)</f>
        <v>0</v>
      </c>
      <c r="AM132" s="150">
        <f t="shared" si="71"/>
        <v>0</v>
      </c>
      <c r="AN132" s="150">
        <f t="shared" si="71"/>
        <v>0</v>
      </c>
      <c r="AO132" s="150">
        <f t="shared" si="71"/>
        <v>0</v>
      </c>
      <c r="AP132" s="150">
        <f t="shared" si="71"/>
        <v>0</v>
      </c>
      <c r="AQ132" s="150">
        <f t="shared" si="71"/>
        <v>0</v>
      </c>
      <c r="AR132" s="150">
        <f t="shared" si="71"/>
        <v>0</v>
      </c>
      <c r="AS132" s="150">
        <f t="shared" si="71"/>
        <v>0</v>
      </c>
      <c r="AT132" s="150">
        <f t="shared" si="71"/>
        <v>0</v>
      </c>
      <c r="AU132" s="150">
        <f t="shared" si="71"/>
        <v>0</v>
      </c>
      <c r="AV132" s="150">
        <f t="shared" si="71"/>
        <v>0</v>
      </c>
      <c r="AW132" s="150">
        <f t="shared" si="71"/>
        <v>0</v>
      </c>
      <c r="AX132" s="150">
        <f t="shared" si="71"/>
        <v>0</v>
      </c>
      <c r="AY132" s="136"/>
      <c r="AZ132" s="136"/>
      <c r="BA132" s="136"/>
      <c r="BB132" s="137"/>
      <c r="BC132" s="136"/>
      <c r="BD132" s="136"/>
      <c r="BE132" s="136"/>
      <c r="BF132" s="136"/>
      <c r="BG132" s="136"/>
      <c r="BH132" s="136"/>
      <c r="BI132" s="136"/>
      <c r="BJ132" s="136"/>
      <c r="BK132" s="136"/>
      <c r="BL132" s="136"/>
      <c r="BM132" s="136"/>
      <c r="BN132" s="136"/>
      <c r="BO132" s="136"/>
      <c r="BP132" s="136"/>
    </row>
    <row r="133" spans="1:68" x14ac:dyDescent="0.25">
      <c r="A133" s="136"/>
      <c r="B133" s="144" t="s">
        <v>306</v>
      </c>
      <c r="C133" s="150"/>
      <c r="D133" s="150">
        <f t="shared" ref="D133:AK133" si="72">D132-D135</f>
        <v>0</v>
      </c>
      <c r="E133" s="150">
        <f t="shared" si="72"/>
        <v>0</v>
      </c>
      <c r="F133" s="150">
        <f t="shared" si="72"/>
        <v>0</v>
      </c>
      <c r="G133" s="150">
        <f t="shared" si="72"/>
        <v>0</v>
      </c>
      <c r="H133" s="150">
        <f t="shared" si="72"/>
        <v>0</v>
      </c>
      <c r="I133" s="150">
        <f t="shared" si="72"/>
        <v>0</v>
      </c>
      <c r="J133" s="150">
        <f t="shared" si="72"/>
        <v>0</v>
      </c>
      <c r="K133" s="150">
        <f t="shared" si="72"/>
        <v>0</v>
      </c>
      <c r="L133" s="150">
        <f t="shared" si="72"/>
        <v>0</v>
      </c>
      <c r="M133" s="150">
        <f t="shared" si="72"/>
        <v>0</v>
      </c>
      <c r="N133" s="150">
        <f t="shared" si="72"/>
        <v>0</v>
      </c>
      <c r="O133" s="150">
        <f t="shared" si="72"/>
        <v>0</v>
      </c>
      <c r="P133" s="150">
        <f t="shared" si="72"/>
        <v>0</v>
      </c>
      <c r="Q133" s="150">
        <f t="shared" si="72"/>
        <v>0</v>
      </c>
      <c r="R133" s="150">
        <f t="shared" si="72"/>
        <v>0</v>
      </c>
      <c r="S133" s="150">
        <f t="shared" si="72"/>
        <v>0</v>
      </c>
      <c r="T133" s="150">
        <f t="shared" si="72"/>
        <v>0</v>
      </c>
      <c r="U133" s="150">
        <f t="shared" si="72"/>
        <v>0</v>
      </c>
      <c r="V133" s="150">
        <f t="shared" si="72"/>
        <v>0</v>
      </c>
      <c r="W133" s="150">
        <f t="shared" si="72"/>
        <v>0</v>
      </c>
      <c r="X133" s="150">
        <f t="shared" si="72"/>
        <v>0</v>
      </c>
      <c r="Y133" s="150">
        <f t="shared" si="72"/>
        <v>0</v>
      </c>
      <c r="Z133" s="150">
        <f t="shared" si="72"/>
        <v>0</v>
      </c>
      <c r="AA133" s="150">
        <f t="shared" si="72"/>
        <v>0</v>
      </c>
      <c r="AB133" s="150">
        <f t="shared" si="72"/>
        <v>0</v>
      </c>
      <c r="AC133" s="150">
        <f t="shared" si="72"/>
        <v>0</v>
      </c>
      <c r="AD133" s="150">
        <f t="shared" si="72"/>
        <v>0</v>
      </c>
      <c r="AE133" s="150">
        <f t="shared" si="72"/>
        <v>0</v>
      </c>
      <c r="AF133" s="150">
        <f t="shared" si="72"/>
        <v>0</v>
      </c>
      <c r="AG133" s="150">
        <f t="shared" si="72"/>
        <v>0</v>
      </c>
      <c r="AH133" s="150">
        <f t="shared" si="72"/>
        <v>0</v>
      </c>
      <c r="AI133" s="150">
        <f t="shared" si="72"/>
        <v>0</v>
      </c>
      <c r="AJ133" s="150">
        <f t="shared" si="72"/>
        <v>0</v>
      </c>
      <c r="AK133" s="150">
        <f t="shared" si="72"/>
        <v>0</v>
      </c>
      <c r="AL133" s="150">
        <f>AL132-AL135</f>
        <v>0</v>
      </c>
      <c r="AM133" s="150">
        <f t="shared" ref="AM133:AT133" si="73">AM132-AM135</f>
        <v>0</v>
      </c>
      <c r="AN133" s="150">
        <f t="shared" si="73"/>
        <v>0</v>
      </c>
      <c r="AO133" s="150">
        <f t="shared" si="73"/>
        <v>0</v>
      </c>
      <c r="AP133" s="150">
        <f t="shared" si="73"/>
        <v>0</v>
      </c>
      <c r="AQ133" s="150">
        <f t="shared" si="73"/>
        <v>0</v>
      </c>
      <c r="AR133" s="150">
        <f t="shared" si="73"/>
        <v>0</v>
      </c>
      <c r="AS133" s="150">
        <f t="shared" si="73"/>
        <v>0</v>
      </c>
      <c r="AT133" s="150">
        <f t="shared" si="73"/>
        <v>0</v>
      </c>
      <c r="AU133" s="150">
        <f>AU132-AU135</f>
        <v>0</v>
      </c>
      <c r="AV133" s="150">
        <f>AV132-AV135</f>
        <v>0</v>
      </c>
      <c r="AW133" s="150">
        <f>AW132-AW135</f>
        <v>0</v>
      </c>
      <c r="AX133" s="150">
        <f>AX132-AX135</f>
        <v>0</v>
      </c>
      <c r="AY133" s="136"/>
      <c r="AZ133" s="136"/>
      <c r="BA133" s="136"/>
      <c r="BB133" s="137"/>
      <c r="BC133" s="136"/>
      <c r="BD133" s="136"/>
      <c r="BE133" s="136"/>
      <c r="BF133" s="136"/>
      <c r="BG133" s="136"/>
      <c r="BH133" s="136"/>
      <c r="BI133" s="136"/>
      <c r="BJ133" s="136"/>
      <c r="BK133" s="136"/>
      <c r="BL133" s="136"/>
      <c r="BM133" s="136"/>
      <c r="BN133" s="136"/>
      <c r="BO133" s="136"/>
      <c r="BP133" s="136"/>
    </row>
    <row r="134" spans="1:68" x14ac:dyDescent="0.25">
      <c r="A134" s="136"/>
      <c r="B134" s="144" t="s">
        <v>307</v>
      </c>
      <c r="C134" s="150"/>
      <c r="D134" s="150">
        <f t="shared" ref="D134:Q134" si="74">(D133+C134)*(IF(C136&lt;1,0,1))</f>
        <v>0</v>
      </c>
      <c r="E134" s="150">
        <f t="shared" si="74"/>
        <v>0</v>
      </c>
      <c r="F134" s="150">
        <f t="shared" si="74"/>
        <v>0</v>
      </c>
      <c r="G134" s="150">
        <f t="shared" si="74"/>
        <v>0</v>
      </c>
      <c r="H134" s="150">
        <f t="shared" si="74"/>
        <v>0</v>
      </c>
      <c r="I134" s="150">
        <f t="shared" si="74"/>
        <v>0</v>
      </c>
      <c r="J134" s="150">
        <f t="shared" si="74"/>
        <v>0</v>
      </c>
      <c r="K134" s="150">
        <f t="shared" si="74"/>
        <v>0</v>
      </c>
      <c r="L134" s="150">
        <f t="shared" si="74"/>
        <v>0</v>
      </c>
      <c r="M134" s="150">
        <f t="shared" si="74"/>
        <v>0</v>
      </c>
      <c r="N134" s="150">
        <f t="shared" si="74"/>
        <v>0</v>
      </c>
      <c r="O134" s="150">
        <f t="shared" si="74"/>
        <v>0</v>
      </c>
      <c r="P134" s="150">
        <f t="shared" si="74"/>
        <v>0</v>
      </c>
      <c r="Q134" s="150">
        <f t="shared" si="74"/>
        <v>0</v>
      </c>
      <c r="R134" s="150">
        <f>(R133+Q134)*(IF(Q136&lt;1,0,1))</f>
        <v>0</v>
      </c>
      <c r="S134" s="150">
        <f t="shared" ref="S134:AK134" si="75">(S133+R134)*(IF(R136&lt;1,0,1))</f>
        <v>0</v>
      </c>
      <c r="T134" s="150">
        <f t="shared" si="75"/>
        <v>0</v>
      </c>
      <c r="U134" s="150">
        <f t="shared" si="75"/>
        <v>0</v>
      </c>
      <c r="V134" s="150">
        <f t="shared" si="75"/>
        <v>0</v>
      </c>
      <c r="W134" s="150">
        <f t="shared" si="75"/>
        <v>0</v>
      </c>
      <c r="X134" s="150">
        <f t="shared" si="75"/>
        <v>0</v>
      </c>
      <c r="Y134" s="150">
        <f t="shared" si="75"/>
        <v>0</v>
      </c>
      <c r="Z134" s="150">
        <f t="shared" si="75"/>
        <v>0</v>
      </c>
      <c r="AA134" s="150">
        <f t="shared" si="75"/>
        <v>0</v>
      </c>
      <c r="AB134" s="150">
        <f t="shared" si="75"/>
        <v>0</v>
      </c>
      <c r="AC134" s="150">
        <f t="shared" si="75"/>
        <v>0</v>
      </c>
      <c r="AD134" s="150">
        <f t="shared" si="75"/>
        <v>0</v>
      </c>
      <c r="AE134" s="150">
        <f t="shared" si="75"/>
        <v>0</v>
      </c>
      <c r="AF134" s="150">
        <f t="shared" si="75"/>
        <v>0</v>
      </c>
      <c r="AG134" s="150">
        <f t="shared" si="75"/>
        <v>0</v>
      </c>
      <c r="AH134" s="150">
        <f t="shared" si="75"/>
        <v>0</v>
      </c>
      <c r="AI134" s="150">
        <f t="shared" si="75"/>
        <v>0</v>
      </c>
      <c r="AJ134" s="150">
        <f t="shared" si="75"/>
        <v>0</v>
      </c>
      <c r="AK134" s="150">
        <f t="shared" si="75"/>
        <v>0</v>
      </c>
      <c r="AL134" s="150">
        <f t="shared" ref="AL134:AX134" si="76">(AL133+AK134)*(IF(AK136&lt;1,0,1))</f>
        <v>0</v>
      </c>
      <c r="AM134" s="150">
        <f t="shared" si="76"/>
        <v>0</v>
      </c>
      <c r="AN134" s="150">
        <f t="shared" si="76"/>
        <v>0</v>
      </c>
      <c r="AO134" s="150">
        <f t="shared" si="76"/>
        <v>0</v>
      </c>
      <c r="AP134" s="150">
        <f t="shared" si="76"/>
        <v>0</v>
      </c>
      <c r="AQ134" s="150">
        <f t="shared" si="76"/>
        <v>0</v>
      </c>
      <c r="AR134" s="150">
        <f t="shared" si="76"/>
        <v>0</v>
      </c>
      <c r="AS134" s="150">
        <f t="shared" si="76"/>
        <v>0</v>
      </c>
      <c r="AT134" s="150">
        <f t="shared" si="76"/>
        <v>0</v>
      </c>
      <c r="AU134" s="150">
        <f t="shared" si="76"/>
        <v>0</v>
      </c>
      <c r="AV134" s="150">
        <f t="shared" si="76"/>
        <v>0</v>
      </c>
      <c r="AW134" s="150">
        <f t="shared" si="76"/>
        <v>0</v>
      </c>
      <c r="AX134" s="150">
        <f t="shared" si="76"/>
        <v>0</v>
      </c>
      <c r="AY134" s="136"/>
      <c r="AZ134" s="136"/>
      <c r="BA134" s="136"/>
      <c r="BB134" s="136"/>
      <c r="BC134" s="136"/>
      <c r="BD134" s="136"/>
      <c r="BE134" s="136"/>
      <c r="BF134" s="136"/>
      <c r="BG134" s="136"/>
      <c r="BH134" s="136"/>
      <c r="BI134" s="136"/>
      <c r="BJ134" s="136"/>
      <c r="BK134" s="136"/>
      <c r="BL134" s="136"/>
      <c r="BM134" s="136"/>
      <c r="BN134" s="136"/>
      <c r="BO134" s="136"/>
      <c r="BP134" s="136"/>
    </row>
    <row r="135" spans="1:68" x14ac:dyDescent="0.25">
      <c r="A135" s="136"/>
      <c r="B135" s="144" t="s">
        <v>308</v>
      </c>
      <c r="C135" s="150"/>
      <c r="D135" s="150">
        <f>IF(D132&gt;0,C136*$D126,0)</f>
        <v>0</v>
      </c>
      <c r="E135" s="150">
        <f t="shared" ref="E135:AK135" si="77">IF(E132&gt;0,D136*$D$11,0)</f>
        <v>0</v>
      </c>
      <c r="F135" s="150">
        <f t="shared" si="77"/>
        <v>0</v>
      </c>
      <c r="G135" s="150">
        <f t="shared" si="77"/>
        <v>0</v>
      </c>
      <c r="H135" s="150">
        <f t="shared" si="77"/>
        <v>0</v>
      </c>
      <c r="I135" s="150">
        <f t="shared" si="77"/>
        <v>0</v>
      </c>
      <c r="J135" s="150">
        <f t="shared" si="77"/>
        <v>0</v>
      </c>
      <c r="K135" s="150">
        <f t="shared" si="77"/>
        <v>0</v>
      </c>
      <c r="L135" s="150">
        <f t="shared" si="77"/>
        <v>0</v>
      </c>
      <c r="M135" s="150">
        <f t="shared" si="77"/>
        <v>0</v>
      </c>
      <c r="N135" s="150">
        <f t="shared" si="77"/>
        <v>0</v>
      </c>
      <c r="O135" s="150">
        <f t="shared" si="77"/>
        <v>0</v>
      </c>
      <c r="P135" s="150">
        <f t="shared" si="77"/>
        <v>0</v>
      </c>
      <c r="Q135" s="150">
        <f t="shared" si="77"/>
        <v>0</v>
      </c>
      <c r="R135" s="150">
        <f t="shared" si="77"/>
        <v>0</v>
      </c>
      <c r="S135" s="150">
        <f t="shared" si="77"/>
        <v>0</v>
      </c>
      <c r="T135" s="150">
        <f t="shared" si="77"/>
        <v>0</v>
      </c>
      <c r="U135" s="150">
        <f t="shared" si="77"/>
        <v>0</v>
      </c>
      <c r="V135" s="150">
        <f t="shared" si="77"/>
        <v>0</v>
      </c>
      <c r="W135" s="150">
        <f t="shared" si="77"/>
        <v>0</v>
      </c>
      <c r="X135" s="150">
        <f t="shared" si="77"/>
        <v>0</v>
      </c>
      <c r="Y135" s="150">
        <f t="shared" si="77"/>
        <v>0</v>
      </c>
      <c r="Z135" s="150">
        <f t="shared" si="77"/>
        <v>0</v>
      </c>
      <c r="AA135" s="150">
        <f t="shared" si="77"/>
        <v>0</v>
      </c>
      <c r="AB135" s="150">
        <f t="shared" si="77"/>
        <v>0</v>
      </c>
      <c r="AC135" s="150">
        <f t="shared" si="77"/>
        <v>0</v>
      </c>
      <c r="AD135" s="150">
        <f t="shared" si="77"/>
        <v>0</v>
      </c>
      <c r="AE135" s="150">
        <f t="shared" si="77"/>
        <v>0</v>
      </c>
      <c r="AF135" s="150">
        <f t="shared" si="77"/>
        <v>0</v>
      </c>
      <c r="AG135" s="150">
        <f t="shared" si="77"/>
        <v>0</v>
      </c>
      <c r="AH135" s="150">
        <f t="shared" si="77"/>
        <v>0</v>
      </c>
      <c r="AI135" s="150">
        <f t="shared" si="77"/>
        <v>0</v>
      </c>
      <c r="AJ135" s="150">
        <f t="shared" si="77"/>
        <v>0</v>
      </c>
      <c r="AK135" s="150">
        <f t="shared" si="77"/>
        <v>0</v>
      </c>
      <c r="AL135" s="150">
        <f t="shared" ref="AL135:AX135" si="78">IF(AL132&gt;0,AK136*$D$11,0)</f>
        <v>0</v>
      </c>
      <c r="AM135" s="150">
        <f t="shared" si="78"/>
        <v>0</v>
      </c>
      <c r="AN135" s="150">
        <f t="shared" si="78"/>
        <v>0</v>
      </c>
      <c r="AO135" s="150">
        <f t="shared" si="78"/>
        <v>0</v>
      </c>
      <c r="AP135" s="150">
        <f t="shared" si="78"/>
        <v>0</v>
      </c>
      <c r="AQ135" s="150">
        <f t="shared" si="78"/>
        <v>0</v>
      </c>
      <c r="AR135" s="150">
        <f t="shared" si="78"/>
        <v>0</v>
      </c>
      <c r="AS135" s="150">
        <f t="shared" si="78"/>
        <v>0</v>
      </c>
      <c r="AT135" s="150">
        <f t="shared" si="78"/>
        <v>0</v>
      </c>
      <c r="AU135" s="150">
        <f t="shared" si="78"/>
        <v>0</v>
      </c>
      <c r="AV135" s="150">
        <f t="shared" si="78"/>
        <v>0</v>
      </c>
      <c r="AW135" s="150">
        <f t="shared" si="78"/>
        <v>0</v>
      </c>
      <c r="AX135" s="150">
        <f t="shared" si="78"/>
        <v>0</v>
      </c>
      <c r="AY135" s="136"/>
      <c r="AZ135" s="136"/>
      <c r="BA135" s="136"/>
      <c r="BB135" s="136"/>
      <c r="BC135" s="136"/>
      <c r="BD135" s="136"/>
      <c r="BE135" s="136"/>
      <c r="BF135" s="136"/>
      <c r="BG135" s="136"/>
      <c r="BH135" s="136"/>
      <c r="BI135" s="136"/>
      <c r="BJ135" s="136"/>
      <c r="BK135" s="136"/>
      <c r="BL135" s="136"/>
      <c r="BM135" s="136"/>
      <c r="BN135" s="136"/>
      <c r="BO135" s="136"/>
      <c r="BP135" s="136"/>
    </row>
    <row r="136" spans="1:68" x14ac:dyDescent="0.25">
      <c r="A136" s="136"/>
      <c r="B136" s="154" t="s">
        <v>309</v>
      </c>
      <c r="C136" s="150">
        <f>IF(C130=$D121,($C123),IF(D130&lt;$D121,0,(($C123)-C134)*IF(B136&lt;1,0,1)))</f>
        <v>0</v>
      </c>
      <c r="D136" s="150">
        <f t="shared" ref="D136:AJ136" si="79">IF(D130=$D121,($C123),IF(E130&lt;$D121,0,(($C123)-D134)*IF(C136&lt;1,0,1)))</f>
        <v>0</v>
      </c>
      <c r="E136" s="150">
        <f t="shared" si="79"/>
        <v>0</v>
      </c>
      <c r="F136" s="150">
        <f t="shared" si="79"/>
        <v>0</v>
      </c>
      <c r="G136" s="150">
        <f t="shared" si="79"/>
        <v>0</v>
      </c>
      <c r="H136" s="150">
        <f t="shared" si="79"/>
        <v>0</v>
      </c>
      <c r="I136" s="150">
        <f t="shared" si="79"/>
        <v>0</v>
      </c>
      <c r="J136" s="150">
        <f t="shared" si="79"/>
        <v>0</v>
      </c>
      <c r="K136" s="150">
        <f t="shared" si="79"/>
        <v>0</v>
      </c>
      <c r="L136" s="150">
        <f t="shared" si="79"/>
        <v>0</v>
      </c>
      <c r="M136" s="150">
        <f t="shared" si="79"/>
        <v>0</v>
      </c>
      <c r="N136" s="150">
        <f t="shared" si="79"/>
        <v>0</v>
      </c>
      <c r="O136" s="150">
        <f t="shared" si="79"/>
        <v>0</v>
      </c>
      <c r="P136" s="150">
        <f t="shared" si="79"/>
        <v>0</v>
      </c>
      <c r="Q136" s="150">
        <f t="shared" si="79"/>
        <v>0</v>
      </c>
      <c r="R136" s="150">
        <f t="shared" si="79"/>
        <v>0</v>
      </c>
      <c r="S136" s="150">
        <f t="shared" si="79"/>
        <v>0</v>
      </c>
      <c r="T136" s="150">
        <f t="shared" si="79"/>
        <v>0</v>
      </c>
      <c r="U136" s="150">
        <f t="shared" si="79"/>
        <v>0</v>
      </c>
      <c r="V136" s="150">
        <f t="shared" si="79"/>
        <v>0</v>
      </c>
      <c r="W136" s="150">
        <f t="shared" si="79"/>
        <v>0</v>
      </c>
      <c r="X136" s="150">
        <f t="shared" si="79"/>
        <v>0</v>
      </c>
      <c r="Y136" s="150">
        <f t="shared" si="79"/>
        <v>0</v>
      </c>
      <c r="Z136" s="150">
        <f t="shared" si="79"/>
        <v>0</v>
      </c>
      <c r="AA136" s="150">
        <f t="shared" si="79"/>
        <v>0</v>
      </c>
      <c r="AB136" s="150">
        <f t="shared" si="79"/>
        <v>0</v>
      </c>
      <c r="AC136" s="150">
        <f t="shared" si="79"/>
        <v>0</v>
      </c>
      <c r="AD136" s="150">
        <f t="shared" si="79"/>
        <v>0</v>
      </c>
      <c r="AE136" s="150">
        <f t="shared" si="79"/>
        <v>0</v>
      </c>
      <c r="AF136" s="150">
        <f t="shared" si="79"/>
        <v>0</v>
      </c>
      <c r="AG136" s="150">
        <f t="shared" si="79"/>
        <v>0</v>
      </c>
      <c r="AH136" s="150">
        <f t="shared" si="79"/>
        <v>0</v>
      </c>
      <c r="AI136" s="150">
        <f t="shared" si="79"/>
        <v>0</v>
      </c>
      <c r="AJ136" s="150">
        <f t="shared" si="79"/>
        <v>0</v>
      </c>
      <c r="AK136" s="150">
        <f t="shared" ref="AK136:AX136" si="80">IF(AK130=$D121,($C123),IF(AL130&lt;$D121,0,(($C123)-AK134)*IF(AJ136&lt;1,0,1)))</f>
        <v>0</v>
      </c>
      <c r="AL136" s="150">
        <f t="shared" si="80"/>
        <v>0</v>
      </c>
      <c r="AM136" s="150">
        <f t="shared" si="80"/>
        <v>0</v>
      </c>
      <c r="AN136" s="150">
        <f t="shared" si="80"/>
        <v>0</v>
      </c>
      <c r="AO136" s="150">
        <f t="shared" si="80"/>
        <v>0</v>
      </c>
      <c r="AP136" s="150">
        <f t="shared" si="80"/>
        <v>0</v>
      </c>
      <c r="AQ136" s="150">
        <f t="shared" si="80"/>
        <v>0</v>
      </c>
      <c r="AR136" s="150">
        <f t="shared" si="80"/>
        <v>0</v>
      </c>
      <c r="AS136" s="150">
        <f t="shared" si="80"/>
        <v>0</v>
      </c>
      <c r="AT136" s="150">
        <f t="shared" si="80"/>
        <v>0</v>
      </c>
      <c r="AU136" s="150">
        <f t="shared" si="80"/>
        <v>0</v>
      </c>
      <c r="AV136" s="150">
        <f t="shared" si="80"/>
        <v>0</v>
      </c>
      <c r="AW136" s="150">
        <f t="shared" si="80"/>
        <v>0</v>
      </c>
      <c r="AX136" s="150">
        <f t="shared" si="80"/>
        <v>0</v>
      </c>
      <c r="AY136" s="136"/>
      <c r="AZ136" s="136"/>
      <c r="BA136" s="136"/>
      <c r="BB136" s="136"/>
      <c r="BC136" s="136"/>
      <c r="BD136" s="136"/>
      <c r="BE136" s="136"/>
      <c r="BF136" s="136"/>
      <c r="BG136" s="136"/>
      <c r="BH136" s="136"/>
      <c r="BI136" s="136"/>
      <c r="BJ136" s="136"/>
      <c r="BK136" s="136"/>
      <c r="BL136" s="136"/>
      <c r="BM136" s="136"/>
      <c r="BN136" s="136"/>
      <c r="BO136" s="136"/>
      <c r="BP136" s="136"/>
    </row>
    <row r="137" spans="1:68" x14ac:dyDescent="0.25">
      <c r="A137" s="136"/>
      <c r="B137" s="138"/>
      <c r="C137" s="138"/>
      <c r="D137" s="138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138"/>
      <c r="AV137" s="138"/>
      <c r="AW137" s="138"/>
      <c r="AX137" s="138"/>
      <c r="AY137" s="136"/>
      <c r="AZ137" s="136"/>
      <c r="BA137" s="136"/>
      <c r="BB137" s="136"/>
      <c r="BC137" s="136"/>
      <c r="BD137" s="136"/>
      <c r="BE137" s="136"/>
      <c r="BF137" s="136"/>
      <c r="BG137" s="136"/>
      <c r="BH137" s="136"/>
      <c r="BI137" s="136"/>
      <c r="BJ137" s="136"/>
      <c r="BK137" s="136"/>
      <c r="BL137" s="136"/>
      <c r="BM137" s="136"/>
      <c r="BN137" s="136"/>
      <c r="BO137" s="136"/>
      <c r="BP137" s="136"/>
    </row>
    <row r="138" spans="1:68" x14ac:dyDescent="0.25">
      <c r="A138" s="136"/>
      <c r="B138" s="138"/>
      <c r="C138" s="138"/>
      <c r="D138" s="138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138"/>
      <c r="AV138" s="138"/>
      <c r="AW138" s="138"/>
      <c r="AX138" s="138"/>
      <c r="AY138" s="136"/>
      <c r="AZ138" s="136"/>
      <c r="BA138" s="136"/>
      <c r="BB138" s="136"/>
      <c r="BC138" s="136"/>
      <c r="BD138" s="136"/>
      <c r="BE138" s="136"/>
      <c r="BF138" s="136"/>
      <c r="BG138" s="136"/>
      <c r="BH138" s="136"/>
      <c r="BI138" s="136"/>
      <c r="BJ138" s="136"/>
      <c r="BK138" s="136"/>
      <c r="BL138" s="136"/>
      <c r="BM138" s="136"/>
      <c r="BN138" s="136"/>
      <c r="BO138" s="136"/>
      <c r="BP138" s="136"/>
    </row>
    <row r="139" spans="1:68" x14ac:dyDescent="0.25">
      <c r="A139" s="136"/>
      <c r="B139" s="138"/>
      <c r="C139" s="138"/>
      <c r="D139" s="138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138"/>
      <c r="AV139" s="138"/>
      <c r="AW139" s="138"/>
      <c r="AX139" s="138"/>
      <c r="AY139" s="136"/>
      <c r="AZ139" s="136"/>
      <c r="BA139" s="136"/>
      <c r="BB139" s="136"/>
      <c r="BC139" s="136"/>
      <c r="BD139" s="136"/>
      <c r="BE139" s="136"/>
      <c r="BF139" s="136"/>
      <c r="BG139" s="136"/>
      <c r="BH139" s="136"/>
      <c r="BI139" s="136"/>
      <c r="BJ139" s="136"/>
      <c r="BK139" s="136"/>
      <c r="BL139" s="136"/>
      <c r="BM139" s="136"/>
      <c r="BN139" s="136"/>
      <c r="BO139" s="136"/>
      <c r="BP139" s="136"/>
    </row>
    <row r="140" spans="1:68" x14ac:dyDescent="0.25">
      <c r="A140" s="136"/>
      <c r="B140" s="138" t="s">
        <v>315</v>
      </c>
      <c r="C140" s="138"/>
      <c r="D140" s="136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136"/>
      <c r="AV140" s="136"/>
      <c r="AW140" s="136"/>
      <c r="AX140" s="136"/>
      <c r="AY140" s="136"/>
      <c r="AZ140" s="136"/>
      <c r="BA140" s="136"/>
      <c r="BB140" s="136"/>
      <c r="BC140" s="136"/>
      <c r="BD140" s="136"/>
      <c r="BE140" s="136"/>
      <c r="BF140" s="136"/>
      <c r="BG140" s="136"/>
      <c r="BH140" s="136"/>
      <c r="BI140" s="136"/>
      <c r="BJ140" s="136"/>
      <c r="BK140" s="136"/>
      <c r="BL140" s="136"/>
      <c r="BM140" s="136"/>
      <c r="BN140" s="136"/>
      <c r="BO140" s="136"/>
      <c r="BP140" s="136"/>
    </row>
    <row r="141" spans="1:68" x14ac:dyDescent="0.25">
      <c r="A141" s="136"/>
      <c r="B141" s="136"/>
      <c r="C141" s="136"/>
      <c r="D141" s="136"/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136"/>
      <c r="AV141" s="136"/>
      <c r="AW141" s="136"/>
      <c r="AX141" s="136"/>
      <c r="AY141" s="136"/>
      <c r="AZ141" s="136"/>
      <c r="BA141" s="136"/>
      <c r="BB141" s="136"/>
      <c r="BC141" s="136"/>
      <c r="BD141" s="136"/>
      <c r="BE141" s="136"/>
      <c r="BF141" s="136"/>
      <c r="BG141" s="136"/>
      <c r="BH141" s="136"/>
      <c r="BI141" s="136"/>
      <c r="BJ141" s="136"/>
      <c r="BK141" s="136"/>
      <c r="BL141" s="136"/>
      <c r="BM141" s="136"/>
      <c r="BN141" s="136"/>
      <c r="BO141" s="136"/>
      <c r="BP141" s="136"/>
    </row>
    <row r="142" spans="1:68" x14ac:dyDescent="0.25">
      <c r="A142" s="136"/>
      <c r="B142" s="136"/>
      <c r="C142" s="136"/>
      <c r="D142" s="136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136"/>
      <c r="AV142" s="136"/>
      <c r="AW142" s="136"/>
      <c r="AX142" s="136"/>
      <c r="AY142" s="136"/>
      <c r="AZ142" s="136"/>
      <c r="BA142" s="136"/>
      <c r="BB142" s="136"/>
      <c r="BC142" s="136"/>
      <c r="BD142" s="136"/>
      <c r="BE142" s="136"/>
      <c r="BF142" s="136"/>
      <c r="BG142" s="136"/>
      <c r="BH142" s="136"/>
      <c r="BI142" s="136"/>
      <c r="BJ142" s="136"/>
      <c r="BK142" s="136"/>
      <c r="BL142" s="136"/>
      <c r="BM142" s="136"/>
      <c r="BN142" s="136"/>
      <c r="BO142" s="136"/>
      <c r="BP142" s="136"/>
    </row>
    <row r="143" spans="1:68" x14ac:dyDescent="0.25">
      <c r="A143" s="136"/>
      <c r="B143" s="140" t="s">
        <v>297</v>
      </c>
      <c r="C143" s="136"/>
      <c r="D143" s="163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136"/>
      <c r="AV143" s="136"/>
      <c r="AW143" s="136"/>
      <c r="AX143" s="136"/>
      <c r="AY143" s="136"/>
      <c r="AZ143" s="136"/>
      <c r="BA143" s="136"/>
      <c r="BB143" s="136"/>
      <c r="BC143" s="136"/>
      <c r="BD143" s="136"/>
      <c r="BE143" s="136"/>
      <c r="BF143" s="136"/>
      <c r="BG143" s="136"/>
      <c r="BH143" s="136"/>
      <c r="BI143" s="136"/>
      <c r="BJ143" s="136"/>
      <c r="BK143" s="136"/>
      <c r="BL143" s="136"/>
      <c r="BM143" s="136"/>
      <c r="BN143" s="136"/>
      <c r="BO143" s="136"/>
      <c r="BP143" s="136"/>
    </row>
    <row r="144" spans="1:68" x14ac:dyDescent="0.25">
      <c r="A144" s="136"/>
      <c r="B144" s="141" t="s">
        <v>298</v>
      </c>
      <c r="C144" s="142" t="s">
        <v>204</v>
      </c>
      <c r="D144" s="163">
        <f>VLOOKUP($C144,$BA$5:$BB$40,2,FALSE)</f>
        <v>4</v>
      </c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136"/>
      <c r="AV144" s="136"/>
      <c r="AW144" s="136"/>
      <c r="AX144" s="136"/>
      <c r="AY144" s="136"/>
      <c r="AZ144" s="136"/>
      <c r="BA144" s="136"/>
      <c r="BB144" s="136"/>
      <c r="BC144" s="136"/>
      <c r="BD144" s="136"/>
      <c r="BE144" s="136"/>
      <c r="BF144" s="136"/>
      <c r="BG144" s="136"/>
      <c r="BH144" s="136"/>
      <c r="BI144" s="136"/>
      <c r="BJ144" s="136"/>
      <c r="BK144" s="136"/>
      <c r="BL144" s="136"/>
      <c r="BM144" s="136"/>
      <c r="BN144" s="136"/>
      <c r="BO144" s="136"/>
      <c r="BP144" s="136"/>
    </row>
    <row r="145" spans="1:68" x14ac:dyDescent="0.25">
      <c r="A145" s="136"/>
      <c r="B145" s="141" t="s">
        <v>299</v>
      </c>
      <c r="C145" s="135">
        <v>0.09</v>
      </c>
      <c r="D145" s="136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136"/>
      <c r="AV145" s="136"/>
      <c r="AW145" s="136"/>
      <c r="AX145" s="136"/>
      <c r="AY145" s="136"/>
      <c r="AZ145" s="136"/>
      <c r="BA145" s="136"/>
      <c r="BB145" s="136"/>
      <c r="BC145" s="136"/>
      <c r="BD145" s="136"/>
      <c r="BE145" s="136"/>
      <c r="BF145" s="136"/>
      <c r="BG145" s="136"/>
      <c r="BH145" s="136"/>
      <c r="BI145" s="136"/>
      <c r="BJ145" s="136"/>
      <c r="BK145" s="136"/>
      <c r="BL145" s="136"/>
      <c r="BM145" s="136"/>
      <c r="BN145" s="136"/>
      <c r="BO145" s="136"/>
      <c r="BP145" s="136"/>
    </row>
    <row r="146" spans="1:68" x14ac:dyDescent="0.25">
      <c r="A146" s="136"/>
      <c r="B146" s="144" t="s">
        <v>300</v>
      </c>
      <c r="C146" s="145">
        <v>0</v>
      </c>
      <c r="D146" s="136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136"/>
      <c r="AV146" s="136"/>
      <c r="AW146" s="136"/>
      <c r="AX146" s="136"/>
      <c r="AY146" s="136"/>
      <c r="AZ146" s="136"/>
      <c r="BA146" s="136"/>
      <c r="BB146" s="136"/>
      <c r="BC146" s="136"/>
      <c r="BD146" s="136"/>
      <c r="BE146" s="136"/>
      <c r="BF146" s="136"/>
      <c r="BG146" s="136"/>
      <c r="BH146" s="136"/>
      <c r="BI146" s="136"/>
      <c r="BJ146" s="136"/>
      <c r="BK146" s="136"/>
      <c r="BL146" s="136"/>
      <c r="BM146" s="136"/>
      <c r="BN146" s="136"/>
      <c r="BO146" s="136"/>
      <c r="BP146" s="136"/>
    </row>
    <row r="147" spans="1:68" x14ac:dyDescent="0.25">
      <c r="A147" s="136"/>
      <c r="B147" s="147" t="s">
        <v>301</v>
      </c>
      <c r="C147" s="148">
        <v>12</v>
      </c>
      <c r="D147" s="136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136"/>
      <c r="AV147" s="136"/>
      <c r="AW147" s="136"/>
      <c r="AX147" s="136"/>
      <c r="AY147" s="136"/>
      <c r="AZ147" s="136"/>
      <c r="BA147" s="136"/>
      <c r="BB147" s="136"/>
      <c r="BC147" s="136"/>
      <c r="BD147" s="136"/>
      <c r="BE147" s="136"/>
      <c r="BF147" s="136"/>
      <c r="BG147" s="136"/>
      <c r="BH147" s="136"/>
      <c r="BI147" s="136"/>
      <c r="BJ147" s="136"/>
      <c r="BK147" s="136"/>
      <c r="BL147" s="136"/>
      <c r="BM147" s="136"/>
      <c r="BN147" s="136"/>
      <c r="BO147" s="136"/>
      <c r="BP147" s="136"/>
    </row>
    <row r="148" spans="1:68" x14ac:dyDescent="0.25">
      <c r="A148" s="136"/>
      <c r="B148" s="136"/>
      <c r="C148" s="136"/>
      <c r="D148" s="136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136"/>
      <c r="AV148" s="136"/>
      <c r="AW148" s="136"/>
      <c r="AX148" s="136"/>
      <c r="AY148" s="136"/>
      <c r="AZ148" s="136"/>
      <c r="BA148" s="136"/>
      <c r="BB148" s="136"/>
      <c r="BC148" s="136"/>
      <c r="BD148" s="136"/>
      <c r="BE148" s="136"/>
      <c r="BF148" s="136"/>
      <c r="BG148" s="136"/>
      <c r="BH148" s="136"/>
      <c r="BI148" s="136"/>
      <c r="BJ148" s="136"/>
      <c r="BK148" s="136"/>
      <c r="BL148" s="136"/>
      <c r="BM148" s="136"/>
      <c r="BN148" s="136"/>
      <c r="BO148" s="136"/>
      <c r="BP148" s="136"/>
    </row>
    <row r="149" spans="1:68" x14ac:dyDescent="0.25">
      <c r="A149" s="136"/>
      <c r="B149" s="140" t="s">
        <v>302</v>
      </c>
      <c r="C149" s="140" t="s">
        <v>182</v>
      </c>
      <c r="D149" s="149">
        <f>((1+C145)^(1/12))-1</f>
        <v>7.2073233161367156E-3</v>
      </c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136"/>
      <c r="AV149" s="136"/>
      <c r="AW149" s="136"/>
      <c r="AX149" s="136"/>
      <c r="AY149" s="136"/>
      <c r="AZ149" s="136"/>
      <c r="BA149" s="136"/>
      <c r="BB149" s="136"/>
      <c r="BC149" s="136"/>
      <c r="BD149" s="136"/>
      <c r="BE149" s="136"/>
      <c r="BF149" s="136"/>
      <c r="BG149" s="136"/>
      <c r="BH149" s="136"/>
      <c r="BI149" s="136"/>
      <c r="BJ149" s="136"/>
      <c r="BK149" s="136"/>
      <c r="BL149" s="136"/>
      <c r="BM149" s="136"/>
      <c r="BN149" s="136"/>
      <c r="BO149" s="136"/>
      <c r="BP149" s="136"/>
    </row>
    <row r="150" spans="1:68" x14ac:dyDescent="0.25">
      <c r="A150" s="136"/>
      <c r="B150" s="136"/>
      <c r="C150" s="136"/>
      <c r="D150" s="136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136"/>
      <c r="AV150" s="136"/>
      <c r="AW150" s="136"/>
      <c r="AX150" s="136"/>
      <c r="AY150" s="136"/>
      <c r="AZ150" s="136"/>
      <c r="BA150" s="136"/>
      <c r="BB150" s="136"/>
      <c r="BC150" s="136"/>
      <c r="BD150" s="136"/>
      <c r="BE150" s="136"/>
      <c r="BF150" s="136"/>
      <c r="BG150" s="136"/>
      <c r="BH150" s="136"/>
      <c r="BI150" s="136"/>
      <c r="BJ150" s="136"/>
      <c r="BK150" s="136"/>
      <c r="BL150" s="136"/>
      <c r="BM150" s="136"/>
      <c r="BN150" s="136"/>
      <c r="BO150" s="136"/>
      <c r="BP150" s="136"/>
    </row>
    <row r="151" spans="1:68" x14ac:dyDescent="0.25">
      <c r="A151" s="136"/>
      <c r="B151" s="140" t="s">
        <v>303</v>
      </c>
      <c r="C151" s="140" t="s">
        <v>182</v>
      </c>
      <c r="D151" s="150">
        <f>(C146)/((1-(1+D149)^(-C147))/D149)</f>
        <v>0</v>
      </c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136"/>
      <c r="AV151" s="136"/>
      <c r="AW151" s="136"/>
      <c r="AX151" s="136"/>
      <c r="AY151" s="136"/>
      <c r="AZ151" s="136"/>
      <c r="BA151" s="136"/>
      <c r="BB151" s="136"/>
      <c r="BC151" s="136"/>
      <c r="BD151" s="136"/>
      <c r="BE151" s="136"/>
      <c r="BF151" s="136"/>
      <c r="BG151" s="136"/>
      <c r="BH151" s="136"/>
      <c r="BI151" s="136"/>
      <c r="BJ151" s="136"/>
      <c r="BK151" s="136"/>
      <c r="BL151" s="136"/>
      <c r="BM151" s="136"/>
      <c r="BN151" s="136"/>
      <c r="BO151" s="136"/>
      <c r="BP151" s="136"/>
    </row>
    <row r="152" spans="1:68" x14ac:dyDescent="0.25">
      <c r="A152" s="136"/>
      <c r="B152" s="136"/>
      <c r="C152" s="22">
        <f>+SPm!B2</f>
        <v>42736</v>
      </c>
      <c r="D152" s="22">
        <f>+SPm!C2</f>
        <v>42767</v>
      </c>
      <c r="E152" s="22">
        <f>+SPm!D2</f>
        <v>42797</v>
      </c>
      <c r="F152" s="22">
        <f>+SPm!E2</f>
        <v>42828</v>
      </c>
      <c r="G152" s="22">
        <f>+SPm!F2</f>
        <v>42858</v>
      </c>
      <c r="H152" s="22">
        <f>+SPm!G2</f>
        <v>42889</v>
      </c>
      <c r="I152" s="22">
        <f>+SPm!H2</f>
        <v>42919</v>
      </c>
      <c r="J152" s="22">
        <f>+SPm!I2</f>
        <v>42950</v>
      </c>
      <c r="K152" s="22">
        <f>+SPm!J2</f>
        <v>42980</v>
      </c>
      <c r="L152" s="22">
        <f>+SPm!K2</f>
        <v>43011</v>
      </c>
      <c r="M152" s="22">
        <f>+SPm!L2</f>
        <v>43041</v>
      </c>
      <c r="N152" s="22">
        <f>+SPm!M2</f>
        <v>43072</v>
      </c>
      <c r="O152" s="22">
        <f>+SPm!N2</f>
        <v>43102</v>
      </c>
      <c r="P152" s="22">
        <f>+SPm!O2</f>
        <v>43133</v>
      </c>
      <c r="Q152" s="22">
        <f>+SPm!P2</f>
        <v>43163</v>
      </c>
      <c r="R152" s="22">
        <f>+SPm!Q2</f>
        <v>43194</v>
      </c>
      <c r="S152" s="22">
        <f>+SPm!R2</f>
        <v>43224</v>
      </c>
      <c r="T152" s="22">
        <f>+SPm!S2</f>
        <v>43255</v>
      </c>
      <c r="U152" s="22">
        <f>+SPm!T2</f>
        <v>43285</v>
      </c>
      <c r="V152" s="22">
        <f>+SPm!U2</f>
        <v>43316</v>
      </c>
      <c r="W152" s="22">
        <f>+SPm!V2</f>
        <v>43346</v>
      </c>
      <c r="X152" s="22">
        <f>+SPm!W2</f>
        <v>43377</v>
      </c>
      <c r="Y152" s="22">
        <f>+SPm!X2</f>
        <v>43407</v>
      </c>
      <c r="Z152" s="22">
        <f>+SPm!Y2</f>
        <v>43438</v>
      </c>
      <c r="AA152" s="22">
        <f>+SPm!Z2</f>
        <v>43468</v>
      </c>
      <c r="AB152" s="22">
        <f>+SPm!AA2</f>
        <v>43499</v>
      </c>
      <c r="AC152" s="22">
        <f>+SPm!AB2</f>
        <v>43529</v>
      </c>
      <c r="AD152" s="22">
        <f>+SPm!AC2</f>
        <v>43560</v>
      </c>
      <c r="AE152" s="22">
        <f>+SPm!AD2</f>
        <v>43590</v>
      </c>
      <c r="AF152" s="22">
        <f>+SPm!AE2</f>
        <v>43621</v>
      </c>
      <c r="AG152" s="22">
        <f>+SPm!AF2</f>
        <v>43651</v>
      </c>
      <c r="AH152" s="22">
        <f>+SPm!AG2</f>
        <v>43682</v>
      </c>
      <c r="AI152" s="22">
        <f>+SPm!AH2</f>
        <v>43712</v>
      </c>
      <c r="AJ152" s="22">
        <f>+SPm!AI2</f>
        <v>43743</v>
      </c>
      <c r="AK152" s="22">
        <f>+SPm!AJ2</f>
        <v>43773</v>
      </c>
      <c r="AL152" s="22">
        <f>+SPm!AK2</f>
        <v>43804</v>
      </c>
      <c r="AM152" s="22">
        <f>+SPm!AL2</f>
        <v>43834</v>
      </c>
      <c r="AN152" s="22">
        <f>+SPm!AM2</f>
        <v>43865</v>
      </c>
      <c r="AO152" s="22">
        <f>+SPm!AN2</f>
        <v>43895</v>
      </c>
      <c r="AP152" s="22">
        <f>+SPm!AO2</f>
        <v>43926</v>
      </c>
      <c r="AQ152" s="22">
        <f>+SPm!AP2</f>
        <v>43956</v>
      </c>
      <c r="AR152" s="22">
        <f>+SPm!AQ2</f>
        <v>43987</v>
      </c>
      <c r="AS152" s="22">
        <f>+SPm!AR2</f>
        <v>44017</v>
      </c>
      <c r="AT152" s="22">
        <f>+SPm!AS2</f>
        <v>44048</v>
      </c>
      <c r="AU152" s="22">
        <f>+SPm!AT2</f>
        <v>44078</v>
      </c>
      <c r="AV152" s="22">
        <f>+SPm!AU2</f>
        <v>44109</v>
      </c>
      <c r="AW152" s="22">
        <f>+SPm!AV2</f>
        <v>44139</v>
      </c>
      <c r="AX152" s="22">
        <f>+SPm!AW2</f>
        <v>44170</v>
      </c>
      <c r="AY152" s="22">
        <f>+SPm!AX2</f>
        <v>0</v>
      </c>
      <c r="AZ152" s="136"/>
      <c r="BA152" s="136"/>
      <c r="BB152" s="137"/>
      <c r="BC152" s="136"/>
      <c r="BD152" s="136"/>
      <c r="BE152" s="136"/>
      <c r="BF152" s="136"/>
      <c r="BG152" s="136"/>
      <c r="BH152" s="136"/>
      <c r="BI152" s="136"/>
      <c r="BJ152" s="136"/>
      <c r="BK152" s="136"/>
      <c r="BL152" s="136"/>
      <c r="BM152" s="136"/>
      <c r="BN152" s="136"/>
      <c r="BO152" s="136"/>
      <c r="BP152" s="136"/>
    </row>
    <row r="153" spans="1:68" x14ac:dyDescent="0.25">
      <c r="A153" s="136"/>
      <c r="B153" s="136"/>
      <c r="C153" s="151">
        <v>1</v>
      </c>
      <c r="D153" s="151">
        <f>+C153+1</f>
        <v>2</v>
      </c>
      <c r="E153" s="151">
        <f t="shared" ref="E153:AK153" si="81">+D153+1</f>
        <v>3</v>
      </c>
      <c r="F153" s="151">
        <f t="shared" si="81"/>
        <v>4</v>
      </c>
      <c r="G153" s="151">
        <f t="shared" si="81"/>
        <v>5</v>
      </c>
      <c r="H153" s="151">
        <f t="shared" si="81"/>
        <v>6</v>
      </c>
      <c r="I153" s="151">
        <f t="shared" si="81"/>
        <v>7</v>
      </c>
      <c r="J153" s="151">
        <f t="shared" si="81"/>
        <v>8</v>
      </c>
      <c r="K153" s="151">
        <f t="shared" si="81"/>
        <v>9</v>
      </c>
      <c r="L153" s="151">
        <f t="shared" si="81"/>
        <v>10</v>
      </c>
      <c r="M153" s="151">
        <f t="shared" si="81"/>
        <v>11</v>
      </c>
      <c r="N153" s="151">
        <f t="shared" si="81"/>
        <v>12</v>
      </c>
      <c r="O153" s="151">
        <f t="shared" si="81"/>
        <v>13</v>
      </c>
      <c r="P153" s="151">
        <f t="shared" si="81"/>
        <v>14</v>
      </c>
      <c r="Q153" s="151">
        <f t="shared" si="81"/>
        <v>15</v>
      </c>
      <c r="R153" s="151">
        <f t="shared" si="81"/>
        <v>16</v>
      </c>
      <c r="S153" s="151">
        <f t="shared" si="81"/>
        <v>17</v>
      </c>
      <c r="T153" s="151">
        <f t="shared" si="81"/>
        <v>18</v>
      </c>
      <c r="U153" s="151">
        <f t="shared" si="81"/>
        <v>19</v>
      </c>
      <c r="V153" s="151">
        <f t="shared" si="81"/>
        <v>20</v>
      </c>
      <c r="W153" s="151">
        <f t="shared" si="81"/>
        <v>21</v>
      </c>
      <c r="X153" s="151">
        <f t="shared" si="81"/>
        <v>22</v>
      </c>
      <c r="Y153" s="151">
        <f t="shared" si="81"/>
        <v>23</v>
      </c>
      <c r="Z153" s="151">
        <f t="shared" si="81"/>
        <v>24</v>
      </c>
      <c r="AA153" s="151">
        <f t="shared" si="81"/>
        <v>25</v>
      </c>
      <c r="AB153" s="151">
        <f t="shared" si="81"/>
        <v>26</v>
      </c>
      <c r="AC153" s="151">
        <f t="shared" si="81"/>
        <v>27</v>
      </c>
      <c r="AD153" s="151">
        <f t="shared" si="81"/>
        <v>28</v>
      </c>
      <c r="AE153" s="151">
        <f t="shared" si="81"/>
        <v>29</v>
      </c>
      <c r="AF153" s="151">
        <f t="shared" si="81"/>
        <v>30</v>
      </c>
      <c r="AG153" s="151">
        <f t="shared" si="81"/>
        <v>31</v>
      </c>
      <c r="AH153" s="151">
        <f t="shared" si="81"/>
        <v>32</v>
      </c>
      <c r="AI153" s="151">
        <f t="shared" si="81"/>
        <v>33</v>
      </c>
      <c r="AJ153" s="151">
        <f t="shared" si="81"/>
        <v>34</v>
      </c>
      <c r="AK153" s="151">
        <f t="shared" si="81"/>
        <v>35</v>
      </c>
      <c r="AL153" s="151">
        <f t="shared" ref="AL153:AY153" si="82">+AK153+1</f>
        <v>36</v>
      </c>
      <c r="AM153" s="151">
        <f t="shared" si="82"/>
        <v>37</v>
      </c>
      <c r="AN153" s="151">
        <f t="shared" si="82"/>
        <v>38</v>
      </c>
      <c r="AO153" s="151">
        <f t="shared" si="82"/>
        <v>39</v>
      </c>
      <c r="AP153" s="151">
        <f t="shared" si="82"/>
        <v>40</v>
      </c>
      <c r="AQ153" s="151">
        <f t="shared" si="82"/>
        <v>41</v>
      </c>
      <c r="AR153" s="151">
        <f t="shared" si="82"/>
        <v>42</v>
      </c>
      <c r="AS153" s="151">
        <f t="shared" si="82"/>
        <v>43</v>
      </c>
      <c r="AT153" s="151">
        <f t="shared" si="82"/>
        <v>44</v>
      </c>
      <c r="AU153" s="151">
        <f t="shared" si="82"/>
        <v>45</v>
      </c>
      <c r="AV153" s="151">
        <f t="shared" si="82"/>
        <v>46</v>
      </c>
      <c r="AW153" s="151">
        <f t="shared" si="82"/>
        <v>47</v>
      </c>
      <c r="AX153" s="151">
        <f t="shared" si="82"/>
        <v>48</v>
      </c>
      <c r="AY153" s="151">
        <f t="shared" si="82"/>
        <v>49</v>
      </c>
      <c r="AZ153" s="136"/>
      <c r="BA153" s="136"/>
      <c r="BB153" s="136"/>
      <c r="BC153" s="136"/>
      <c r="BD153" s="136"/>
      <c r="BE153" s="136"/>
      <c r="BF153" s="136"/>
      <c r="BG153" s="136"/>
      <c r="BH153" s="136"/>
      <c r="BI153" s="136"/>
      <c r="BJ153" s="136"/>
      <c r="BK153" s="136"/>
      <c r="BL153" s="136"/>
      <c r="BM153" s="136"/>
      <c r="BN153" s="136"/>
      <c r="BO153" s="136"/>
      <c r="BP153" s="136"/>
    </row>
    <row r="154" spans="1:68" x14ac:dyDescent="0.25">
      <c r="A154" s="136"/>
      <c r="B154" s="152" t="s">
        <v>300</v>
      </c>
      <c r="C154" s="153" t="s">
        <v>201</v>
      </c>
      <c r="D154" s="153" t="s">
        <v>202</v>
      </c>
      <c r="E154" s="153" t="s">
        <v>203</v>
      </c>
      <c r="F154" s="153" t="s">
        <v>204</v>
      </c>
      <c r="G154" s="153" t="s">
        <v>205</v>
      </c>
      <c r="H154" s="153" t="s">
        <v>206</v>
      </c>
      <c r="I154" s="153" t="s">
        <v>207</v>
      </c>
      <c r="J154" s="153" t="s">
        <v>208</v>
      </c>
      <c r="K154" s="153" t="s">
        <v>209</v>
      </c>
      <c r="L154" s="153" t="s">
        <v>210</v>
      </c>
      <c r="M154" s="153" t="s">
        <v>211</v>
      </c>
      <c r="N154" s="153" t="s">
        <v>212</v>
      </c>
      <c r="O154" s="153" t="s">
        <v>213</v>
      </c>
      <c r="P154" s="153" t="s">
        <v>214</v>
      </c>
      <c r="Q154" s="153" t="s">
        <v>215</v>
      </c>
      <c r="R154" s="153" t="s">
        <v>216</v>
      </c>
      <c r="S154" s="153" t="s">
        <v>217</v>
      </c>
      <c r="T154" s="153" t="s">
        <v>218</v>
      </c>
      <c r="U154" s="153" t="s">
        <v>219</v>
      </c>
      <c r="V154" s="153" t="s">
        <v>220</v>
      </c>
      <c r="W154" s="153" t="s">
        <v>221</v>
      </c>
      <c r="X154" s="153" t="s">
        <v>222</v>
      </c>
      <c r="Y154" s="153" t="s">
        <v>223</v>
      </c>
      <c r="Z154" s="153" t="s">
        <v>224</v>
      </c>
      <c r="AA154" s="153" t="s">
        <v>225</v>
      </c>
      <c r="AB154" s="153" t="s">
        <v>226</v>
      </c>
      <c r="AC154" s="153" t="s">
        <v>227</v>
      </c>
      <c r="AD154" s="153" t="s">
        <v>228</v>
      </c>
      <c r="AE154" s="153" t="s">
        <v>229</v>
      </c>
      <c r="AF154" s="153" t="s">
        <v>230</v>
      </c>
      <c r="AG154" s="153" t="s">
        <v>231</v>
      </c>
      <c r="AH154" s="153" t="s">
        <v>232</v>
      </c>
      <c r="AI154" s="153" t="s">
        <v>233</v>
      </c>
      <c r="AJ154" s="153" t="s">
        <v>234</v>
      </c>
      <c r="AK154" s="153" t="s">
        <v>235</v>
      </c>
      <c r="AL154" s="153" t="s">
        <v>236</v>
      </c>
      <c r="AM154" s="153" t="s">
        <v>411</v>
      </c>
      <c r="AN154" s="153" t="s">
        <v>412</v>
      </c>
      <c r="AO154" s="153" t="s">
        <v>413</v>
      </c>
      <c r="AP154" s="153" t="s">
        <v>414</v>
      </c>
      <c r="AQ154" s="153" t="s">
        <v>415</v>
      </c>
      <c r="AR154" s="153" t="s">
        <v>416</v>
      </c>
      <c r="AS154" s="153" t="s">
        <v>417</v>
      </c>
      <c r="AT154" s="153" t="s">
        <v>418</v>
      </c>
      <c r="AU154" s="153" t="s">
        <v>419</v>
      </c>
      <c r="AV154" s="153" t="s">
        <v>420</v>
      </c>
      <c r="AW154" s="153" t="s">
        <v>421</v>
      </c>
      <c r="AX154" s="153" t="s">
        <v>422</v>
      </c>
      <c r="AY154" s="153" t="s">
        <v>437</v>
      </c>
      <c r="AZ154" s="136"/>
      <c r="BA154" s="136"/>
      <c r="BB154" s="136"/>
      <c r="BC154" s="136"/>
      <c r="BD154" s="136"/>
      <c r="BE154" s="136"/>
      <c r="BF154" s="136"/>
      <c r="BG154" s="136"/>
      <c r="BH154" s="136"/>
      <c r="BI154" s="136"/>
      <c r="BJ154" s="136"/>
      <c r="BK154" s="136"/>
      <c r="BL154" s="136"/>
      <c r="BM154" s="136"/>
      <c r="BN154" s="136"/>
      <c r="BO154" s="136"/>
      <c r="BP154" s="136"/>
    </row>
    <row r="155" spans="1:68" x14ac:dyDescent="0.25">
      <c r="A155" s="136"/>
      <c r="B155" s="144" t="s">
        <v>305</v>
      </c>
      <c r="C155" s="150"/>
      <c r="D155" s="150">
        <f t="shared" ref="D155:AK155" si="83">+IF(D153&gt;=$D144,$D151,0)*IF(C159&lt;1,0,1)</f>
        <v>0</v>
      </c>
      <c r="E155" s="150">
        <f t="shared" si="83"/>
        <v>0</v>
      </c>
      <c r="F155" s="150">
        <f t="shared" si="83"/>
        <v>0</v>
      </c>
      <c r="G155" s="150">
        <f t="shared" si="83"/>
        <v>0</v>
      </c>
      <c r="H155" s="150">
        <f t="shared" si="83"/>
        <v>0</v>
      </c>
      <c r="I155" s="150">
        <f t="shared" si="83"/>
        <v>0</v>
      </c>
      <c r="J155" s="150">
        <f t="shared" si="83"/>
        <v>0</v>
      </c>
      <c r="K155" s="150">
        <f t="shared" si="83"/>
        <v>0</v>
      </c>
      <c r="L155" s="150">
        <f t="shared" si="83"/>
        <v>0</v>
      </c>
      <c r="M155" s="150">
        <f t="shared" si="83"/>
        <v>0</v>
      </c>
      <c r="N155" s="150">
        <f t="shared" si="83"/>
        <v>0</v>
      </c>
      <c r="O155" s="150">
        <f t="shared" si="83"/>
        <v>0</v>
      </c>
      <c r="P155" s="150">
        <f t="shared" si="83"/>
        <v>0</v>
      </c>
      <c r="Q155" s="150">
        <f t="shared" si="83"/>
        <v>0</v>
      </c>
      <c r="R155" s="150">
        <f t="shared" si="83"/>
        <v>0</v>
      </c>
      <c r="S155" s="150">
        <f t="shared" si="83"/>
        <v>0</v>
      </c>
      <c r="T155" s="150">
        <f t="shared" si="83"/>
        <v>0</v>
      </c>
      <c r="U155" s="150">
        <f t="shared" si="83"/>
        <v>0</v>
      </c>
      <c r="V155" s="150">
        <f t="shared" si="83"/>
        <v>0</v>
      </c>
      <c r="W155" s="150">
        <f t="shared" si="83"/>
        <v>0</v>
      </c>
      <c r="X155" s="150">
        <f t="shared" si="83"/>
        <v>0</v>
      </c>
      <c r="Y155" s="150">
        <f t="shared" si="83"/>
        <v>0</v>
      </c>
      <c r="Z155" s="150">
        <f t="shared" si="83"/>
        <v>0</v>
      </c>
      <c r="AA155" s="150">
        <f t="shared" si="83"/>
        <v>0</v>
      </c>
      <c r="AB155" s="150">
        <f t="shared" si="83"/>
        <v>0</v>
      </c>
      <c r="AC155" s="150">
        <f t="shared" si="83"/>
        <v>0</v>
      </c>
      <c r="AD155" s="150">
        <f t="shared" si="83"/>
        <v>0</v>
      </c>
      <c r="AE155" s="150">
        <f t="shared" si="83"/>
        <v>0</v>
      </c>
      <c r="AF155" s="150">
        <f t="shared" si="83"/>
        <v>0</v>
      </c>
      <c r="AG155" s="150">
        <f t="shared" si="83"/>
        <v>0</v>
      </c>
      <c r="AH155" s="150">
        <f t="shared" si="83"/>
        <v>0</v>
      </c>
      <c r="AI155" s="150">
        <f t="shared" si="83"/>
        <v>0</v>
      </c>
      <c r="AJ155" s="150">
        <f t="shared" si="83"/>
        <v>0</v>
      </c>
      <c r="AK155" s="150">
        <f t="shared" si="83"/>
        <v>0</v>
      </c>
      <c r="AL155" s="150">
        <f t="shared" ref="AL155:AX155" si="84">+IF(AL153&gt;=$D144,$D151,0)*IF(AK159&lt;1,0,1)</f>
        <v>0</v>
      </c>
      <c r="AM155" s="150">
        <f t="shared" si="84"/>
        <v>0</v>
      </c>
      <c r="AN155" s="150">
        <f t="shared" si="84"/>
        <v>0</v>
      </c>
      <c r="AO155" s="150">
        <f t="shared" si="84"/>
        <v>0</v>
      </c>
      <c r="AP155" s="150">
        <f t="shared" si="84"/>
        <v>0</v>
      </c>
      <c r="AQ155" s="150">
        <f t="shared" si="84"/>
        <v>0</v>
      </c>
      <c r="AR155" s="150">
        <f t="shared" si="84"/>
        <v>0</v>
      </c>
      <c r="AS155" s="150">
        <f t="shared" si="84"/>
        <v>0</v>
      </c>
      <c r="AT155" s="150">
        <f t="shared" si="84"/>
        <v>0</v>
      </c>
      <c r="AU155" s="150">
        <f t="shared" si="84"/>
        <v>0</v>
      </c>
      <c r="AV155" s="150">
        <f t="shared" si="84"/>
        <v>0</v>
      </c>
      <c r="AW155" s="150">
        <f t="shared" si="84"/>
        <v>0</v>
      </c>
      <c r="AX155" s="150">
        <f t="shared" si="84"/>
        <v>0</v>
      </c>
      <c r="AY155" s="136"/>
      <c r="AZ155" s="136"/>
      <c r="BA155" s="136"/>
      <c r="BB155" s="136"/>
      <c r="BC155" s="136"/>
      <c r="BD155" s="136"/>
      <c r="BE155" s="136"/>
      <c r="BF155" s="136"/>
      <c r="BG155" s="136"/>
      <c r="BH155" s="136"/>
      <c r="BI155" s="136"/>
      <c r="BJ155" s="136"/>
      <c r="BK155" s="136"/>
      <c r="BL155" s="136"/>
      <c r="BM155" s="136"/>
      <c r="BN155" s="136"/>
      <c r="BO155" s="136"/>
      <c r="BP155" s="136"/>
    </row>
    <row r="156" spans="1:68" x14ac:dyDescent="0.25">
      <c r="A156" s="136"/>
      <c r="B156" s="144" t="s">
        <v>306</v>
      </c>
      <c r="C156" s="150"/>
      <c r="D156" s="150">
        <f t="shared" ref="D156:AK156" si="85">D155-D158</f>
        <v>0</v>
      </c>
      <c r="E156" s="150">
        <f t="shared" si="85"/>
        <v>0</v>
      </c>
      <c r="F156" s="150">
        <f t="shared" si="85"/>
        <v>0</v>
      </c>
      <c r="G156" s="150">
        <f t="shared" si="85"/>
        <v>0</v>
      </c>
      <c r="H156" s="150">
        <f t="shared" si="85"/>
        <v>0</v>
      </c>
      <c r="I156" s="150">
        <f t="shared" si="85"/>
        <v>0</v>
      </c>
      <c r="J156" s="150">
        <f t="shared" si="85"/>
        <v>0</v>
      </c>
      <c r="K156" s="150">
        <f t="shared" si="85"/>
        <v>0</v>
      </c>
      <c r="L156" s="150">
        <f t="shared" si="85"/>
        <v>0</v>
      </c>
      <c r="M156" s="150">
        <f t="shared" si="85"/>
        <v>0</v>
      </c>
      <c r="N156" s="150">
        <f t="shared" si="85"/>
        <v>0</v>
      </c>
      <c r="O156" s="150">
        <f t="shared" si="85"/>
        <v>0</v>
      </c>
      <c r="P156" s="150">
        <f t="shared" si="85"/>
        <v>0</v>
      </c>
      <c r="Q156" s="150">
        <f t="shared" si="85"/>
        <v>0</v>
      </c>
      <c r="R156" s="150">
        <f t="shared" si="85"/>
        <v>0</v>
      </c>
      <c r="S156" s="150">
        <f t="shared" si="85"/>
        <v>0</v>
      </c>
      <c r="T156" s="150">
        <f t="shared" si="85"/>
        <v>0</v>
      </c>
      <c r="U156" s="150">
        <f t="shared" si="85"/>
        <v>0</v>
      </c>
      <c r="V156" s="150">
        <f t="shared" si="85"/>
        <v>0</v>
      </c>
      <c r="W156" s="150">
        <f t="shared" si="85"/>
        <v>0</v>
      </c>
      <c r="X156" s="150">
        <f t="shared" si="85"/>
        <v>0</v>
      </c>
      <c r="Y156" s="150">
        <f t="shared" si="85"/>
        <v>0</v>
      </c>
      <c r="Z156" s="150">
        <f t="shared" si="85"/>
        <v>0</v>
      </c>
      <c r="AA156" s="150">
        <f t="shared" si="85"/>
        <v>0</v>
      </c>
      <c r="AB156" s="150">
        <f t="shared" si="85"/>
        <v>0</v>
      </c>
      <c r="AC156" s="150">
        <f t="shared" si="85"/>
        <v>0</v>
      </c>
      <c r="AD156" s="150">
        <f t="shared" si="85"/>
        <v>0</v>
      </c>
      <c r="AE156" s="150">
        <f t="shared" si="85"/>
        <v>0</v>
      </c>
      <c r="AF156" s="150">
        <f t="shared" si="85"/>
        <v>0</v>
      </c>
      <c r="AG156" s="150">
        <f t="shared" si="85"/>
        <v>0</v>
      </c>
      <c r="AH156" s="150">
        <f t="shared" si="85"/>
        <v>0</v>
      </c>
      <c r="AI156" s="150">
        <f t="shared" si="85"/>
        <v>0</v>
      </c>
      <c r="AJ156" s="150">
        <f t="shared" si="85"/>
        <v>0</v>
      </c>
      <c r="AK156" s="150">
        <f t="shared" si="85"/>
        <v>0</v>
      </c>
      <c r="AL156" s="150">
        <f>AL155-AL158</f>
        <v>0</v>
      </c>
      <c r="AM156" s="150">
        <f t="shared" ref="AM156:AT156" si="86">AM155-AM158</f>
        <v>0</v>
      </c>
      <c r="AN156" s="150">
        <f t="shared" si="86"/>
        <v>0</v>
      </c>
      <c r="AO156" s="150">
        <f t="shared" si="86"/>
        <v>0</v>
      </c>
      <c r="AP156" s="150">
        <f t="shared" si="86"/>
        <v>0</v>
      </c>
      <c r="AQ156" s="150">
        <f t="shared" si="86"/>
        <v>0</v>
      </c>
      <c r="AR156" s="150">
        <f t="shared" si="86"/>
        <v>0</v>
      </c>
      <c r="AS156" s="150">
        <f t="shared" si="86"/>
        <v>0</v>
      </c>
      <c r="AT156" s="150">
        <f t="shared" si="86"/>
        <v>0</v>
      </c>
      <c r="AU156" s="150">
        <f>AU155-AU158</f>
        <v>0</v>
      </c>
      <c r="AV156" s="150">
        <f>AV155-AV158</f>
        <v>0</v>
      </c>
      <c r="AW156" s="150">
        <f>AW155-AW158</f>
        <v>0</v>
      </c>
      <c r="AX156" s="150">
        <f>AX155-AX158</f>
        <v>0</v>
      </c>
      <c r="AY156" s="136"/>
      <c r="AZ156" s="136"/>
      <c r="BA156" s="136"/>
      <c r="BB156" s="136"/>
      <c r="BC156" s="136"/>
      <c r="BD156" s="136"/>
      <c r="BE156" s="136"/>
      <c r="BF156" s="136"/>
      <c r="BG156" s="136"/>
      <c r="BH156" s="136"/>
      <c r="BI156" s="136"/>
      <c r="BJ156" s="136"/>
      <c r="BK156" s="136"/>
      <c r="BL156" s="136"/>
      <c r="BM156" s="136"/>
      <c r="BN156" s="136"/>
      <c r="BO156" s="136"/>
      <c r="BP156" s="136"/>
    </row>
    <row r="157" spans="1:68" x14ac:dyDescent="0.25">
      <c r="A157" s="136"/>
      <c r="B157" s="144" t="s">
        <v>307</v>
      </c>
      <c r="C157" s="150"/>
      <c r="D157" s="150">
        <f t="shared" ref="D157:Q157" si="87">(D156+C157)*(IF(C159&lt;1,0,1))</f>
        <v>0</v>
      </c>
      <c r="E157" s="150">
        <f t="shared" si="87"/>
        <v>0</v>
      </c>
      <c r="F157" s="150">
        <f t="shared" si="87"/>
        <v>0</v>
      </c>
      <c r="G157" s="150">
        <f t="shared" si="87"/>
        <v>0</v>
      </c>
      <c r="H157" s="150">
        <f t="shared" si="87"/>
        <v>0</v>
      </c>
      <c r="I157" s="150">
        <f t="shared" si="87"/>
        <v>0</v>
      </c>
      <c r="J157" s="150">
        <f t="shared" si="87"/>
        <v>0</v>
      </c>
      <c r="K157" s="150">
        <f t="shared" si="87"/>
        <v>0</v>
      </c>
      <c r="L157" s="150">
        <f t="shared" si="87"/>
        <v>0</v>
      </c>
      <c r="M157" s="150">
        <f t="shared" si="87"/>
        <v>0</v>
      </c>
      <c r="N157" s="150">
        <f t="shared" si="87"/>
        <v>0</v>
      </c>
      <c r="O157" s="150">
        <f t="shared" si="87"/>
        <v>0</v>
      </c>
      <c r="P157" s="150">
        <f t="shared" si="87"/>
        <v>0</v>
      </c>
      <c r="Q157" s="150">
        <f t="shared" si="87"/>
        <v>0</v>
      </c>
      <c r="R157" s="150">
        <f>(R156+Q157)*(IF(Q159&lt;1,0,1))</f>
        <v>0</v>
      </c>
      <c r="S157" s="150">
        <f t="shared" ref="S157:AK157" si="88">(S156+R157)*(IF(R159&lt;1,0,1))</f>
        <v>0</v>
      </c>
      <c r="T157" s="150">
        <f t="shared" si="88"/>
        <v>0</v>
      </c>
      <c r="U157" s="150">
        <f t="shared" si="88"/>
        <v>0</v>
      </c>
      <c r="V157" s="150">
        <f t="shared" si="88"/>
        <v>0</v>
      </c>
      <c r="W157" s="150">
        <f t="shared" si="88"/>
        <v>0</v>
      </c>
      <c r="X157" s="150">
        <f t="shared" si="88"/>
        <v>0</v>
      </c>
      <c r="Y157" s="150">
        <f t="shared" si="88"/>
        <v>0</v>
      </c>
      <c r="Z157" s="150">
        <f t="shared" si="88"/>
        <v>0</v>
      </c>
      <c r="AA157" s="150">
        <f t="shared" si="88"/>
        <v>0</v>
      </c>
      <c r="AB157" s="150">
        <f t="shared" si="88"/>
        <v>0</v>
      </c>
      <c r="AC157" s="150">
        <f t="shared" si="88"/>
        <v>0</v>
      </c>
      <c r="AD157" s="150">
        <f t="shared" si="88"/>
        <v>0</v>
      </c>
      <c r="AE157" s="150">
        <f t="shared" si="88"/>
        <v>0</v>
      </c>
      <c r="AF157" s="150">
        <f t="shared" si="88"/>
        <v>0</v>
      </c>
      <c r="AG157" s="150">
        <f t="shared" si="88"/>
        <v>0</v>
      </c>
      <c r="AH157" s="150">
        <f t="shared" si="88"/>
        <v>0</v>
      </c>
      <c r="AI157" s="150">
        <f t="shared" si="88"/>
        <v>0</v>
      </c>
      <c r="AJ157" s="150">
        <f t="shared" si="88"/>
        <v>0</v>
      </c>
      <c r="AK157" s="150">
        <f t="shared" si="88"/>
        <v>0</v>
      </c>
      <c r="AL157" s="150">
        <f t="shared" ref="AL157:AX157" si="89">(AL156+AK157)*(IF(AK159&lt;1,0,1))</f>
        <v>0</v>
      </c>
      <c r="AM157" s="150">
        <f t="shared" si="89"/>
        <v>0</v>
      </c>
      <c r="AN157" s="150">
        <f t="shared" si="89"/>
        <v>0</v>
      </c>
      <c r="AO157" s="150">
        <f t="shared" si="89"/>
        <v>0</v>
      </c>
      <c r="AP157" s="150">
        <f t="shared" si="89"/>
        <v>0</v>
      </c>
      <c r="AQ157" s="150">
        <f t="shared" si="89"/>
        <v>0</v>
      </c>
      <c r="AR157" s="150">
        <f t="shared" si="89"/>
        <v>0</v>
      </c>
      <c r="AS157" s="150">
        <f t="shared" si="89"/>
        <v>0</v>
      </c>
      <c r="AT157" s="150">
        <f t="shared" si="89"/>
        <v>0</v>
      </c>
      <c r="AU157" s="150">
        <f t="shared" si="89"/>
        <v>0</v>
      </c>
      <c r="AV157" s="150">
        <f t="shared" si="89"/>
        <v>0</v>
      </c>
      <c r="AW157" s="150">
        <f t="shared" si="89"/>
        <v>0</v>
      </c>
      <c r="AX157" s="150">
        <f t="shared" si="89"/>
        <v>0</v>
      </c>
      <c r="AY157" s="136"/>
      <c r="AZ157" s="136"/>
      <c r="BA157" s="136"/>
      <c r="BB157" s="136"/>
      <c r="BC157" s="136"/>
      <c r="BD157" s="136"/>
      <c r="BE157" s="136"/>
      <c r="BF157" s="136"/>
      <c r="BG157" s="136"/>
      <c r="BH157" s="136"/>
      <c r="BI157" s="136"/>
      <c r="BJ157" s="136"/>
      <c r="BK157" s="136"/>
      <c r="BL157" s="136"/>
      <c r="BM157" s="136"/>
      <c r="BN157" s="136"/>
      <c r="BO157" s="136"/>
      <c r="BP157" s="136"/>
    </row>
    <row r="158" spans="1:68" x14ac:dyDescent="0.25">
      <c r="A158" s="136"/>
      <c r="B158" s="144" t="s">
        <v>308</v>
      </c>
      <c r="C158" s="150"/>
      <c r="D158" s="150">
        <f>IF(D155&gt;0,C159*$D149,0)</f>
        <v>0</v>
      </c>
      <c r="E158" s="150">
        <f t="shared" ref="E158:AK158" si="90">IF(E155&gt;0,D159*$D$11,0)</f>
        <v>0</v>
      </c>
      <c r="F158" s="150">
        <f t="shared" si="90"/>
        <v>0</v>
      </c>
      <c r="G158" s="150">
        <f t="shared" si="90"/>
        <v>0</v>
      </c>
      <c r="H158" s="150">
        <f t="shared" si="90"/>
        <v>0</v>
      </c>
      <c r="I158" s="150">
        <f t="shared" si="90"/>
        <v>0</v>
      </c>
      <c r="J158" s="150">
        <f t="shared" si="90"/>
        <v>0</v>
      </c>
      <c r="K158" s="150">
        <f t="shared" si="90"/>
        <v>0</v>
      </c>
      <c r="L158" s="150">
        <f t="shared" si="90"/>
        <v>0</v>
      </c>
      <c r="M158" s="150">
        <f t="shared" si="90"/>
        <v>0</v>
      </c>
      <c r="N158" s="150">
        <f t="shared" si="90"/>
        <v>0</v>
      </c>
      <c r="O158" s="150">
        <f t="shared" si="90"/>
        <v>0</v>
      </c>
      <c r="P158" s="150">
        <f t="shared" si="90"/>
        <v>0</v>
      </c>
      <c r="Q158" s="150">
        <f t="shared" si="90"/>
        <v>0</v>
      </c>
      <c r="R158" s="150">
        <f t="shared" si="90"/>
        <v>0</v>
      </c>
      <c r="S158" s="150">
        <f t="shared" si="90"/>
        <v>0</v>
      </c>
      <c r="T158" s="150">
        <f t="shared" si="90"/>
        <v>0</v>
      </c>
      <c r="U158" s="150">
        <f t="shared" si="90"/>
        <v>0</v>
      </c>
      <c r="V158" s="150">
        <f t="shared" si="90"/>
        <v>0</v>
      </c>
      <c r="W158" s="150">
        <f t="shared" si="90"/>
        <v>0</v>
      </c>
      <c r="X158" s="150">
        <f t="shared" si="90"/>
        <v>0</v>
      </c>
      <c r="Y158" s="150">
        <f t="shared" si="90"/>
        <v>0</v>
      </c>
      <c r="Z158" s="150">
        <f t="shared" si="90"/>
        <v>0</v>
      </c>
      <c r="AA158" s="150">
        <f t="shared" si="90"/>
        <v>0</v>
      </c>
      <c r="AB158" s="150">
        <f t="shared" si="90"/>
        <v>0</v>
      </c>
      <c r="AC158" s="150">
        <f t="shared" si="90"/>
        <v>0</v>
      </c>
      <c r="AD158" s="150">
        <f t="shared" si="90"/>
        <v>0</v>
      </c>
      <c r="AE158" s="150">
        <f t="shared" si="90"/>
        <v>0</v>
      </c>
      <c r="AF158" s="150">
        <f t="shared" si="90"/>
        <v>0</v>
      </c>
      <c r="AG158" s="150">
        <f t="shared" si="90"/>
        <v>0</v>
      </c>
      <c r="AH158" s="150">
        <f t="shared" si="90"/>
        <v>0</v>
      </c>
      <c r="AI158" s="150">
        <f t="shared" si="90"/>
        <v>0</v>
      </c>
      <c r="AJ158" s="150">
        <f t="shared" si="90"/>
        <v>0</v>
      </c>
      <c r="AK158" s="150">
        <f t="shared" si="90"/>
        <v>0</v>
      </c>
      <c r="AL158" s="150">
        <f t="shared" ref="AL158:AX158" si="91">IF(AL155&gt;0,AK159*$D$11,0)</f>
        <v>0</v>
      </c>
      <c r="AM158" s="150">
        <f t="shared" si="91"/>
        <v>0</v>
      </c>
      <c r="AN158" s="150">
        <f t="shared" si="91"/>
        <v>0</v>
      </c>
      <c r="AO158" s="150">
        <f t="shared" si="91"/>
        <v>0</v>
      </c>
      <c r="AP158" s="150">
        <f t="shared" si="91"/>
        <v>0</v>
      </c>
      <c r="AQ158" s="150">
        <f t="shared" si="91"/>
        <v>0</v>
      </c>
      <c r="AR158" s="150">
        <f t="shared" si="91"/>
        <v>0</v>
      </c>
      <c r="AS158" s="150">
        <f t="shared" si="91"/>
        <v>0</v>
      </c>
      <c r="AT158" s="150">
        <f t="shared" si="91"/>
        <v>0</v>
      </c>
      <c r="AU158" s="150">
        <f t="shared" si="91"/>
        <v>0</v>
      </c>
      <c r="AV158" s="150">
        <f t="shared" si="91"/>
        <v>0</v>
      </c>
      <c r="AW158" s="150">
        <f t="shared" si="91"/>
        <v>0</v>
      </c>
      <c r="AX158" s="150">
        <f t="shared" si="91"/>
        <v>0</v>
      </c>
      <c r="AY158" s="136"/>
      <c r="AZ158" s="136"/>
      <c r="BA158" s="136"/>
      <c r="BB158" s="136"/>
      <c r="BC158" s="136"/>
      <c r="BD158" s="136"/>
      <c r="BE158" s="136"/>
      <c r="BF158" s="136"/>
      <c r="BG158" s="136"/>
      <c r="BH158" s="136"/>
      <c r="BI158" s="136"/>
      <c r="BJ158" s="136"/>
      <c r="BK158" s="136"/>
      <c r="BL158" s="136"/>
      <c r="BM158" s="136"/>
      <c r="BN158" s="136"/>
      <c r="BO158" s="136"/>
      <c r="BP158" s="136"/>
    </row>
    <row r="159" spans="1:68" x14ac:dyDescent="0.25">
      <c r="A159" s="136"/>
      <c r="B159" s="154" t="s">
        <v>309</v>
      </c>
      <c r="C159" s="150">
        <f>IF(C153=$D144,($C146),IF(D153&lt;$D144,0,(($C146)-C157)*IF(B159&lt;1,0,1)))</f>
        <v>0</v>
      </c>
      <c r="D159" s="150">
        <f t="shared" ref="D159:AJ159" si="92">IF(D153=$D144,($C146),IF(E153&lt;$D144,0,(($C146)-D157)*IF(C159&lt;1,0,1)))</f>
        <v>0</v>
      </c>
      <c r="E159" s="150">
        <f t="shared" si="92"/>
        <v>0</v>
      </c>
      <c r="F159" s="150">
        <f t="shared" si="92"/>
        <v>0</v>
      </c>
      <c r="G159" s="150">
        <f t="shared" si="92"/>
        <v>0</v>
      </c>
      <c r="H159" s="150">
        <f t="shared" si="92"/>
        <v>0</v>
      </c>
      <c r="I159" s="150">
        <f t="shared" si="92"/>
        <v>0</v>
      </c>
      <c r="J159" s="150">
        <f t="shared" si="92"/>
        <v>0</v>
      </c>
      <c r="K159" s="150">
        <f t="shared" si="92"/>
        <v>0</v>
      </c>
      <c r="L159" s="150">
        <f t="shared" si="92"/>
        <v>0</v>
      </c>
      <c r="M159" s="150">
        <f t="shared" si="92"/>
        <v>0</v>
      </c>
      <c r="N159" s="150">
        <f t="shared" si="92"/>
        <v>0</v>
      </c>
      <c r="O159" s="150">
        <f t="shared" si="92"/>
        <v>0</v>
      </c>
      <c r="P159" s="150">
        <f t="shared" si="92"/>
        <v>0</v>
      </c>
      <c r="Q159" s="150">
        <f t="shared" si="92"/>
        <v>0</v>
      </c>
      <c r="R159" s="150">
        <f t="shared" si="92"/>
        <v>0</v>
      </c>
      <c r="S159" s="150">
        <f t="shared" si="92"/>
        <v>0</v>
      </c>
      <c r="T159" s="150">
        <f t="shared" si="92"/>
        <v>0</v>
      </c>
      <c r="U159" s="150">
        <f t="shared" si="92"/>
        <v>0</v>
      </c>
      <c r="V159" s="150">
        <f t="shared" si="92"/>
        <v>0</v>
      </c>
      <c r="W159" s="150">
        <f t="shared" si="92"/>
        <v>0</v>
      </c>
      <c r="X159" s="150">
        <f t="shared" si="92"/>
        <v>0</v>
      </c>
      <c r="Y159" s="150">
        <f t="shared" si="92"/>
        <v>0</v>
      </c>
      <c r="Z159" s="150">
        <f t="shared" si="92"/>
        <v>0</v>
      </c>
      <c r="AA159" s="150">
        <f t="shared" si="92"/>
        <v>0</v>
      </c>
      <c r="AB159" s="150">
        <f t="shared" si="92"/>
        <v>0</v>
      </c>
      <c r="AC159" s="150">
        <f t="shared" si="92"/>
        <v>0</v>
      </c>
      <c r="AD159" s="150">
        <f t="shared" si="92"/>
        <v>0</v>
      </c>
      <c r="AE159" s="150">
        <f t="shared" si="92"/>
        <v>0</v>
      </c>
      <c r="AF159" s="150">
        <f t="shared" si="92"/>
        <v>0</v>
      </c>
      <c r="AG159" s="150">
        <f t="shared" si="92"/>
        <v>0</v>
      </c>
      <c r="AH159" s="150">
        <f t="shared" si="92"/>
        <v>0</v>
      </c>
      <c r="AI159" s="150">
        <f t="shared" si="92"/>
        <v>0</v>
      </c>
      <c r="AJ159" s="150">
        <f t="shared" si="92"/>
        <v>0</v>
      </c>
      <c r="AK159" s="150">
        <f t="shared" ref="AK159:AX159" si="93">IF(AK153=$D144,($C146),IF(AL153&lt;$D144,0,(($C146)-AK157)*IF(AJ159&lt;1,0,1)))</f>
        <v>0</v>
      </c>
      <c r="AL159" s="150">
        <f t="shared" si="93"/>
        <v>0</v>
      </c>
      <c r="AM159" s="150">
        <f t="shared" si="93"/>
        <v>0</v>
      </c>
      <c r="AN159" s="150">
        <f t="shared" si="93"/>
        <v>0</v>
      </c>
      <c r="AO159" s="150">
        <f t="shared" si="93"/>
        <v>0</v>
      </c>
      <c r="AP159" s="150">
        <f t="shared" si="93"/>
        <v>0</v>
      </c>
      <c r="AQ159" s="150">
        <f t="shared" si="93"/>
        <v>0</v>
      </c>
      <c r="AR159" s="150">
        <f t="shared" si="93"/>
        <v>0</v>
      </c>
      <c r="AS159" s="150">
        <f t="shared" si="93"/>
        <v>0</v>
      </c>
      <c r="AT159" s="150">
        <f t="shared" si="93"/>
        <v>0</v>
      </c>
      <c r="AU159" s="150">
        <f t="shared" si="93"/>
        <v>0</v>
      </c>
      <c r="AV159" s="150">
        <f t="shared" si="93"/>
        <v>0</v>
      </c>
      <c r="AW159" s="150">
        <f t="shared" si="93"/>
        <v>0</v>
      </c>
      <c r="AX159" s="150">
        <f t="shared" si="93"/>
        <v>0</v>
      </c>
      <c r="AY159" s="136"/>
      <c r="AZ159" s="136"/>
      <c r="BA159" s="136"/>
      <c r="BB159" s="136"/>
      <c r="BC159" s="136"/>
      <c r="BD159" s="136"/>
      <c r="BE159" s="136"/>
      <c r="BF159" s="136"/>
      <c r="BG159" s="136"/>
      <c r="BH159" s="136"/>
      <c r="BI159" s="136"/>
      <c r="BJ159" s="136"/>
      <c r="BK159" s="136"/>
      <c r="BL159" s="136"/>
      <c r="BM159" s="136"/>
      <c r="BN159" s="136"/>
      <c r="BO159" s="136"/>
      <c r="BP159" s="136"/>
    </row>
    <row r="160" spans="1:68" x14ac:dyDescent="0.25">
      <c r="A160" s="136"/>
      <c r="B160" s="138"/>
      <c r="C160" s="138"/>
      <c r="D160" s="138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138"/>
      <c r="AV160" s="138"/>
      <c r="AW160" s="138"/>
      <c r="AX160" s="138"/>
      <c r="AY160" s="136"/>
      <c r="AZ160" s="136"/>
      <c r="BA160" s="136"/>
      <c r="BB160" s="136"/>
      <c r="BC160" s="136"/>
      <c r="BD160" s="136"/>
      <c r="BE160" s="136"/>
      <c r="BF160" s="136"/>
      <c r="BG160" s="136"/>
      <c r="BH160" s="136"/>
      <c r="BI160" s="136"/>
      <c r="BJ160" s="136"/>
      <c r="BK160" s="136"/>
      <c r="BL160" s="136"/>
      <c r="BM160" s="136"/>
      <c r="BN160" s="136"/>
      <c r="BO160" s="136"/>
      <c r="BP160" s="136"/>
    </row>
    <row r="161" spans="1:68" x14ac:dyDescent="0.25">
      <c r="A161" s="136"/>
      <c r="B161" s="138"/>
      <c r="C161" s="138"/>
      <c r="D161" s="138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138"/>
      <c r="AV161" s="138"/>
      <c r="AW161" s="138"/>
      <c r="AX161" s="138"/>
      <c r="AY161" s="136"/>
      <c r="AZ161" s="136"/>
      <c r="BA161" s="136"/>
      <c r="BB161" s="136"/>
      <c r="BC161" s="136"/>
      <c r="BD161" s="136"/>
      <c r="BE161" s="136"/>
      <c r="BF161" s="136"/>
      <c r="BG161" s="136"/>
      <c r="BH161" s="136"/>
      <c r="BI161" s="136"/>
      <c r="BJ161" s="136"/>
      <c r="BK161" s="136"/>
      <c r="BL161" s="136"/>
      <c r="BM161" s="136"/>
      <c r="BN161" s="136"/>
      <c r="BO161" s="136"/>
      <c r="BP161" s="136"/>
    </row>
    <row r="162" spans="1:68" x14ac:dyDescent="0.25">
      <c r="A162" s="136"/>
      <c r="B162" s="138"/>
      <c r="C162" s="138"/>
      <c r="D162" s="138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138"/>
      <c r="AV162" s="138"/>
      <c r="AW162" s="138"/>
      <c r="AX162" s="138"/>
      <c r="AY162" s="136"/>
      <c r="AZ162" s="136"/>
      <c r="BA162" s="136"/>
      <c r="BB162" s="136"/>
      <c r="BC162" s="136"/>
      <c r="BD162" s="136"/>
      <c r="BE162" s="136"/>
      <c r="BF162" s="136"/>
      <c r="BG162" s="136"/>
      <c r="BH162" s="136"/>
      <c r="BI162" s="136"/>
      <c r="BJ162" s="136"/>
      <c r="BK162" s="136"/>
      <c r="BL162" s="136"/>
      <c r="BM162" s="136"/>
      <c r="BN162" s="136"/>
      <c r="BO162" s="136"/>
      <c r="BP162" s="136"/>
    </row>
    <row r="163" spans="1:68" x14ac:dyDescent="0.25">
      <c r="A163" s="136"/>
      <c r="B163" s="138" t="s">
        <v>316</v>
      </c>
      <c r="C163" s="138"/>
      <c r="D163" s="136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136"/>
      <c r="AV163" s="136"/>
      <c r="AW163" s="136"/>
      <c r="AX163" s="136"/>
      <c r="AY163" s="136"/>
      <c r="AZ163" s="136"/>
      <c r="BA163" s="136"/>
      <c r="BB163" s="136"/>
      <c r="BC163" s="136"/>
      <c r="BD163" s="136"/>
      <c r="BE163" s="136"/>
      <c r="BF163" s="136"/>
      <c r="BG163" s="136"/>
      <c r="BH163" s="136"/>
      <c r="BI163" s="136"/>
      <c r="BJ163" s="136"/>
      <c r="BK163" s="136"/>
      <c r="BL163" s="136"/>
      <c r="BM163" s="136"/>
      <c r="BN163" s="136"/>
      <c r="BO163" s="136"/>
      <c r="BP163" s="136"/>
    </row>
    <row r="164" spans="1:68" x14ac:dyDescent="0.25">
      <c r="A164" s="136"/>
      <c r="B164" s="136"/>
      <c r="C164" s="136"/>
      <c r="D164" s="136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136"/>
      <c r="AV164" s="136"/>
      <c r="AW164" s="136"/>
      <c r="AX164" s="136"/>
      <c r="AY164" s="136"/>
      <c r="AZ164" s="136"/>
      <c r="BA164" s="136"/>
      <c r="BB164" s="136"/>
      <c r="BC164" s="136"/>
      <c r="BD164" s="136"/>
      <c r="BE164" s="136"/>
      <c r="BF164" s="136"/>
      <c r="BG164" s="136"/>
      <c r="BH164" s="136"/>
      <c r="BI164" s="136"/>
      <c r="BJ164" s="136"/>
      <c r="BK164" s="136"/>
      <c r="BL164" s="136"/>
      <c r="BM164" s="136"/>
      <c r="BN164" s="136"/>
      <c r="BO164" s="136"/>
      <c r="BP164" s="136"/>
    </row>
    <row r="165" spans="1:68" x14ac:dyDescent="0.25">
      <c r="A165" s="136"/>
      <c r="B165" s="136"/>
      <c r="C165" s="136"/>
      <c r="D165" s="136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136"/>
      <c r="AV165" s="136"/>
      <c r="AW165" s="136"/>
      <c r="AX165" s="136"/>
      <c r="AY165" s="136"/>
      <c r="AZ165" s="136"/>
      <c r="BA165" s="136"/>
      <c r="BB165" s="136"/>
      <c r="BC165" s="136"/>
      <c r="BD165" s="136"/>
      <c r="BE165" s="136"/>
      <c r="BF165" s="136"/>
      <c r="BG165" s="136"/>
      <c r="BH165" s="136"/>
      <c r="BI165" s="136"/>
      <c r="BJ165" s="136"/>
      <c r="BK165" s="136"/>
      <c r="BL165" s="136"/>
      <c r="BM165" s="136"/>
      <c r="BN165" s="136"/>
      <c r="BO165" s="136"/>
      <c r="BP165" s="136"/>
    </row>
    <row r="166" spans="1:68" x14ac:dyDescent="0.25">
      <c r="A166" s="136"/>
      <c r="B166" s="140" t="s">
        <v>297</v>
      </c>
      <c r="C166" s="136"/>
      <c r="D166" s="163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136"/>
      <c r="AV166" s="136"/>
      <c r="AW166" s="136"/>
      <c r="AX166" s="136"/>
      <c r="AY166" s="136"/>
      <c r="AZ166" s="136"/>
      <c r="BA166" s="136"/>
      <c r="BB166" s="136"/>
      <c r="BC166" s="136"/>
      <c r="BD166" s="136"/>
      <c r="BE166" s="136"/>
      <c r="BF166" s="136"/>
      <c r="BG166" s="136"/>
      <c r="BH166" s="136"/>
      <c r="BI166" s="136"/>
      <c r="BJ166" s="136"/>
      <c r="BK166" s="136"/>
      <c r="BL166" s="136"/>
      <c r="BM166" s="136"/>
      <c r="BN166" s="136"/>
      <c r="BO166" s="136"/>
      <c r="BP166" s="136"/>
    </row>
    <row r="167" spans="1:68" x14ac:dyDescent="0.25">
      <c r="A167" s="136"/>
      <c r="B167" s="141" t="s">
        <v>298</v>
      </c>
      <c r="C167" s="142" t="s">
        <v>204</v>
      </c>
      <c r="D167" s="163">
        <f>VLOOKUP($C167,$BA$5:$BB$40,2,FALSE)</f>
        <v>4</v>
      </c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136"/>
      <c r="AV167" s="136"/>
      <c r="AW167" s="136"/>
      <c r="AX167" s="136"/>
      <c r="AY167" s="136"/>
      <c r="AZ167" s="136"/>
      <c r="BA167" s="136"/>
      <c r="BB167" s="136"/>
      <c r="BC167" s="136"/>
      <c r="BD167" s="136"/>
      <c r="BE167" s="136"/>
      <c r="BF167" s="136"/>
      <c r="BG167" s="136"/>
      <c r="BH167" s="136"/>
      <c r="BI167" s="136"/>
      <c r="BJ167" s="136"/>
      <c r="BK167" s="136"/>
      <c r="BL167" s="136"/>
      <c r="BM167" s="136"/>
      <c r="BN167" s="136"/>
      <c r="BO167" s="136"/>
      <c r="BP167" s="136"/>
    </row>
    <row r="168" spans="1:68" x14ac:dyDescent="0.25">
      <c r="A168" s="136"/>
      <c r="B168" s="141" t="s">
        <v>299</v>
      </c>
      <c r="C168" s="135">
        <v>0.09</v>
      </c>
      <c r="D168" s="136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136"/>
      <c r="AV168" s="136"/>
      <c r="AW168" s="136"/>
      <c r="AX168" s="136"/>
      <c r="AY168" s="136"/>
      <c r="AZ168" s="136"/>
      <c r="BA168" s="136"/>
      <c r="BB168" s="136"/>
      <c r="BC168" s="136"/>
      <c r="BD168" s="136"/>
      <c r="BE168" s="136"/>
      <c r="BF168" s="136"/>
      <c r="BG168" s="136"/>
      <c r="BH168" s="136"/>
      <c r="BI168" s="136"/>
      <c r="BJ168" s="136"/>
      <c r="BK168" s="136"/>
      <c r="BL168" s="136"/>
      <c r="BM168" s="136"/>
      <c r="BN168" s="136"/>
      <c r="BO168" s="136"/>
      <c r="BP168" s="136"/>
    </row>
    <row r="169" spans="1:68" x14ac:dyDescent="0.25">
      <c r="A169" s="136"/>
      <c r="B169" s="144" t="s">
        <v>300</v>
      </c>
      <c r="C169" s="145">
        <v>0</v>
      </c>
      <c r="D169" s="136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136"/>
      <c r="AV169" s="136"/>
      <c r="AW169" s="136"/>
      <c r="AX169" s="136"/>
      <c r="AY169" s="136"/>
      <c r="AZ169" s="136"/>
      <c r="BA169" s="136"/>
      <c r="BB169" s="136"/>
      <c r="BC169" s="136"/>
      <c r="BD169" s="136"/>
      <c r="BE169" s="136"/>
      <c r="BF169" s="136"/>
      <c r="BG169" s="136"/>
      <c r="BH169" s="136"/>
      <c r="BI169" s="136"/>
      <c r="BJ169" s="136"/>
      <c r="BK169" s="136"/>
      <c r="BL169" s="136"/>
      <c r="BM169" s="136"/>
      <c r="BN169" s="136"/>
      <c r="BO169" s="136"/>
      <c r="BP169" s="136"/>
    </row>
    <row r="170" spans="1:68" x14ac:dyDescent="0.25">
      <c r="A170" s="136"/>
      <c r="B170" s="147" t="s">
        <v>301</v>
      </c>
      <c r="C170" s="148">
        <v>12</v>
      </c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136"/>
      <c r="AV170" s="136"/>
      <c r="AW170" s="136"/>
      <c r="AX170" s="136"/>
      <c r="AY170" s="136"/>
      <c r="AZ170" s="136"/>
      <c r="BA170" s="136"/>
      <c r="BB170" s="136"/>
      <c r="BC170" s="136"/>
      <c r="BD170" s="136"/>
      <c r="BE170" s="136"/>
      <c r="BF170" s="136"/>
      <c r="BG170" s="136"/>
      <c r="BH170" s="136"/>
      <c r="BI170" s="136"/>
      <c r="BJ170" s="136"/>
      <c r="BK170" s="136"/>
      <c r="BL170" s="136"/>
      <c r="BM170" s="136"/>
      <c r="BN170" s="136"/>
      <c r="BO170" s="136"/>
      <c r="BP170" s="136"/>
    </row>
    <row r="171" spans="1:68" x14ac:dyDescent="0.25">
      <c r="A171" s="136"/>
      <c r="B171" s="136"/>
      <c r="C171" s="136"/>
      <c r="D171" s="136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136"/>
      <c r="AV171" s="136"/>
      <c r="AW171" s="136"/>
      <c r="AX171" s="136"/>
      <c r="AY171" s="136"/>
      <c r="AZ171" s="136"/>
      <c r="BA171" s="136"/>
      <c r="BB171" s="136"/>
      <c r="BC171" s="136"/>
      <c r="BD171" s="136"/>
      <c r="BE171" s="136"/>
      <c r="BF171" s="136"/>
      <c r="BG171" s="136"/>
      <c r="BH171" s="136"/>
      <c r="BI171" s="136"/>
      <c r="BJ171" s="136"/>
      <c r="BK171" s="136"/>
      <c r="BL171" s="136"/>
      <c r="BM171" s="136"/>
      <c r="BN171" s="136"/>
      <c r="BO171" s="136"/>
      <c r="BP171" s="136"/>
    </row>
    <row r="172" spans="1:68" x14ac:dyDescent="0.25">
      <c r="A172" s="136"/>
      <c r="B172" s="140" t="s">
        <v>302</v>
      </c>
      <c r="C172" s="140" t="s">
        <v>182</v>
      </c>
      <c r="D172" s="149">
        <f>((1+C168)^(1/12))-1</f>
        <v>7.2073233161367156E-3</v>
      </c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136"/>
      <c r="AV172" s="136"/>
      <c r="AW172" s="136"/>
      <c r="AX172" s="136"/>
      <c r="AY172" s="136"/>
      <c r="AZ172" s="136"/>
      <c r="BA172" s="136"/>
      <c r="BB172" s="136"/>
      <c r="BC172" s="136"/>
      <c r="BD172" s="136"/>
      <c r="BE172" s="136"/>
      <c r="BF172" s="136"/>
      <c r="BG172" s="136"/>
      <c r="BH172" s="136"/>
      <c r="BI172" s="136"/>
      <c r="BJ172" s="136"/>
      <c r="BK172" s="136"/>
      <c r="BL172" s="136"/>
      <c r="BM172" s="136"/>
      <c r="BN172" s="136"/>
      <c r="BO172" s="136"/>
      <c r="BP172" s="136"/>
    </row>
    <row r="173" spans="1:68" x14ac:dyDescent="0.25">
      <c r="A173" s="136"/>
      <c r="B173" s="136"/>
      <c r="C173" s="136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136"/>
      <c r="AV173" s="136"/>
      <c r="AW173" s="136"/>
      <c r="AX173" s="136"/>
      <c r="AY173" s="136"/>
      <c r="AZ173" s="136"/>
      <c r="BA173" s="136"/>
      <c r="BB173" s="136"/>
      <c r="BC173" s="136"/>
      <c r="BD173" s="136"/>
      <c r="BE173" s="136"/>
      <c r="BF173" s="136"/>
      <c r="BG173" s="136"/>
      <c r="BH173" s="136"/>
      <c r="BI173" s="136"/>
      <c r="BJ173" s="136"/>
      <c r="BK173" s="136"/>
      <c r="BL173" s="136"/>
      <c r="BM173" s="136"/>
      <c r="BN173" s="136"/>
      <c r="BO173" s="136"/>
      <c r="BP173" s="136"/>
    </row>
    <row r="174" spans="1:68" x14ac:dyDescent="0.25">
      <c r="A174" s="136"/>
      <c r="B174" s="140" t="s">
        <v>303</v>
      </c>
      <c r="C174" s="140" t="s">
        <v>182</v>
      </c>
      <c r="D174" s="150">
        <f>(C169)/((1-(1+D172)^(-C170))/D172)</f>
        <v>0</v>
      </c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136"/>
      <c r="AV174" s="136"/>
      <c r="AW174" s="136"/>
      <c r="AX174" s="136"/>
      <c r="AY174" s="136"/>
      <c r="AZ174" s="136"/>
      <c r="BA174" s="136"/>
      <c r="BB174" s="136"/>
      <c r="BC174" s="136"/>
      <c r="BD174" s="136"/>
      <c r="BE174" s="136"/>
      <c r="BF174" s="136"/>
      <c r="BG174" s="136"/>
      <c r="BH174" s="136"/>
      <c r="BI174" s="136"/>
      <c r="BJ174" s="136"/>
      <c r="BK174" s="136"/>
      <c r="BL174" s="136"/>
      <c r="BM174" s="136"/>
      <c r="BN174" s="136"/>
      <c r="BO174" s="136"/>
      <c r="BP174" s="136"/>
    </row>
    <row r="175" spans="1:68" x14ac:dyDescent="0.25">
      <c r="A175" s="136"/>
      <c r="B175" s="136"/>
      <c r="C175" s="22">
        <f>+SPm!B2</f>
        <v>42736</v>
      </c>
      <c r="D175" s="22">
        <f>+SPm!C2</f>
        <v>42767</v>
      </c>
      <c r="E175" s="22">
        <f>+SPm!D2</f>
        <v>42797</v>
      </c>
      <c r="F175" s="22">
        <f>+SPm!E2</f>
        <v>42828</v>
      </c>
      <c r="G175" s="22">
        <f>+SPm!F2</f>
        <v>42858</v>
      </c>
      <c r="H175" s="22">
        <f>+SPm!G2</f>
        <v>42889</v>
      </c>
      <c r="I175" s="22">
        <f>+SPm!H2</f>
        <v>42919</v>
      </c>
      <c r="J175" s="22">
        <f>+SPm!I2</f>
        <v>42950</v>
      </c>
      <c r="K175" s="22">
        <f>+SPm!J2</f>
        <v>42980</v>
      </c>
      <c r="L175" s="22">
        <f>+SPm!K2</f>
        <v>43011</v>
      </c>
      <c r="M175" s="22">
        <f>+SPm!L2</f>
        <v>43041</v>
      </c>
      <c r="N175" s="22">
        <f>+SPm!M2</f>
        <v>43072</v>
      </c>
      <c r="O175" s="22">
        <f>+SPm!N2</f>
        <v>43102</v>
      </c>
      <c r="P175" s="22">
        <f>+SPm!O2</f>
        <v>43133</v>
      </c>
      <c r="Q175" s="22">
        <f>+SPm!P2</f>
        <v>43163</v>
      </c>
      <c r="R175" s="22">
        <f>+SPm!Q2</f>
        <v>43194</v>
      </c>
      <c r="S175" s="22">
        <f>+SPm!R2</f>
        <v>43224</v>
      </c>
      <c r="T175" s="22">
        <f>+SPm!S2</f>
        <v>43255</v>
      </c>
      <c r="U175" s="22">
        <f>+SPm!T2</f>
        <v>43285</v>
      </c>
      <c r="V175" s="22">
        <f>+SPm!U2</f>
        <v>43316</v>
      </c>
      <c r="W175" s="22">
        <f>+SPm!V2</f>
        <v>43346</v>
      </c>
      <c r="X175" s="22">
        <f>+SPm!W2</f>
        <v>43377</v>
      </c>
      <c r="Y175" s="22">
        <f>+SPm!X2</f>
        <v>43407</v>
      </c>
      <c r="Z175" s="22">
        <f>+SPm!Y2</f>
        <v>43438</v>
      </c>
      <c r="AA175" s="22">
        <f>+SPm!Z2</f>
        <v>43468</v>
      </c>
      <c r="AB175" s="22">
        <f>+SPm!AA2</f>
        <v>43499</v>
      </c>
      <c r="AC175" s="22">
        <f>+SPm!AB2</f>
        <v>43529</v>
      </c>
      <c r="AD175" s="22">
        <f>+SPm!AC2</f>
        <v>43560</v>
      </c>
      <c r="AE175" s="22">
        <f>+SPm!AD2</f>
        <v>43590</v>
      </c>
      <c r="AF175" s="22">
        <f>+SPm!AE2</f>
        <v>43621</v>
      </c>
      <c r="AG175" s="22">
        <f>+SPm!AF2</f>
        <v>43651</v>
      </c>
      <c r="AH175" s="22">
        <f>+SPm!AG2</f>
        <v>43682</v>
      </c>
      <c r="AI175" s="22">
        <f>+SPm!AH2</f>
        <v>43712</v>
      </c>
      <c r="AJ175" s="22">
        <f>+SPm!AI2</f>
        <v>43743</v>
      </c>
      <c r="AK175" s="22">
        <f>+SPm!AJ2</f>
        <v>43773</v>
      </c>
      <c r="AL175" s="22">
        <f>+SPm!AK2</f>
        <v>43804</v>
      </c>
      <c r="AM175" s="22">
        <f>+SPm!AL2</f>
        <v>43834</v>
      </c>
      <c r="AN175" s="22">
        <f>+SPm!AM2</f>
        <v>43865</v>
      </c>
      <c r="AO175" s="22">
        <f>+SPm!AN2</f>
        <v>43895</v>
      </c>
      <c r="AP175" s="22">
        <f>+SPm!AO2</f>
        <v>43926</v>
      </c>
      <c r="AQ175" s="22">
        <f>+SPm!AP2</f>
        <v>43956</v>
      </c>
      <c r="AR175" s="22">
        <f>+SPm!AQ2</f>
        <v>43987</v>
      </c>
      <c r="AS175" s="22">
        <f>+SPm!AR2</f>
        <v>44017</v>
      </c>
      <c r="AT175" s="22">
        <f>+SPm!AS2</f>
        <v>44048</v>
      </c>
      <c r="AU175" s="22">
        <f>+SPm!AT2</f>
        <v>44078</v>
      </c>
      <c r="AV175" s="22">
        <f>+SPm!AU2</f>
        <v>44109</v>
      </c>
      <c r="AW175" s="22">
        <f>+SPm!AV2</f>
        <v>44139</v>
      </c>
      <c r="AX175" s="22">
        <f>+SPm!AW2</f>
        <v>44170</v>
      </c>
      <c r="AY175" s="22">
        <f>+SPm!AX2</f>
        <v>0</v>
      </c>
      <c r="AZ175" s="136"/>
      <c r="BA175" s="136"/>
      <c r="BB175" s="137"/>
      <c r="BC175" s="136"/>
      <c r="BD175" s="136"/>
      <c r="BE175" s="136"/>
      <c r="BF175" s="136"/>
      <c r="BG175" s="136"/>
      <c r="BH175" s="136"/>
      <c r="BI175" s="136"/>
      <c r="BJ175" s="136"/>
      <c r="BK175" s="136"/>
      <c r="BL175" s="136"/>
      <c r="BM175" s="136"/>
      <c r="BN175" s="136"/>
      <c r="BO175" s="136"/>
      <c r="BP175" s="136"/>
    </row>
    <row r="176" spans="1:68" x14ac:dyDescent="0.25">
      <c r="A176" s="136"/>
      <c r="B176" s="136"/>
      <c r="C176" s="151">
        <v>1</v>
      </c>
      <c r="D176" s="151">
        <f>+C176+1</f>
        <v>2</v>
      </c>
      <c r="E176" s="151">
        <f t="shared" ref="E176:AK176" si="94">+D176+1</f>
        <v>3</v>
      </c>
      <c r="F176" s="151">
        <f t="shared" si="94"/>
        <v>4</v>
      </c>
      <c r="G176" s="151">
        <f t="shared" si="94"/>
        <v>5</v>
      </c>
      <c r="H176" s="151">
        <f t="shared" si="94"/>
        <v>6</v>
      </c>
      <c r="I176" s="151">
        <f t="shared" si="94"/>
        <v>7</v>
      </c>
      <c r="J176" s="151">
        <f t="shared" si="94"/>
        <v>8</v>
      </c>
      <c r="K176" s="151">
        <f t="shared" si="94"/>
        <v>9</v>
      </c>
      <c r="L176" s="151">
        <f t="shared" si="94"/>
        <v>10</v>
      </c>
      <c r="M176" s="151">
        <f t="shared" si="94"/>
        <v>11</v>
      </c>
      <c r="N176" s="151">
        <f t="shared" si="94"/>
        <v>12</v>
      </c>
      <c r="O176" s="151">
        <f t="shared" si="94"/>
        <v>13</v>
      </c>
      <c r="P176" s="151">
        <f t="shared" si="94"/>
        <v>14</v>
      </c>
      <c r="Q176" s="151">
        <f t="shared" si="94"/>
        <v>15</v>
      </c>
      <c r="R176" s="151">
        <f t="shared" si="94"/>
        <v>16</v>
      </c>
      <c r="S176" s="151">
        <f t="shared" si="94"/>
        <v>17</v>
      </c>
      <c r="T176" s="151">
        <f t="shared" si="94"/>
        <v>18</v>
      </c>
      <c r="U176" s="151">
        <f t="shared" si="94"/>
        <v>19</v>
      </c>
      <c r="V176" s="151">
        <f t="shared" si="94"/>
        <v>20</v>
      </c>
      <c r="W176" s="151">
        <f t="shared" si="94"/>
        <v>21</v>
      </c>
      <c r="X176" s="151">
        <f t="shared" si="94"/>
        <v>22</v>
      </c>
      <c r="Y176" s="151">
        <f t="shared" si="94"/>
        <v>23</v>
      </c>
      <c r="Z176" s="151">
        <f t="shared" si="94"/>
        <v>24</v>
      </c>
      <c r="AA176" s="151">
        <f t="shared" si="94"/>
        <v>25</v>
      </c>
      <c r="AB176" s="151">
        <f t="shared" si="94"/>
        <v>26</v>
      </c>
      <c r="AC176" s="151">
        <f t="shared" si="94"/>
        <v>27</v>
      </c>
      <c r="AD176" s="151">
        <f t="shared" si="94"/>
        <v>28</v>
      </c>
      <c r="AE176" s="151">
        <f t="shared" si="94"/>
        <v>29</v>
      </c>
      <c r="AF176" s="151">
        <f t="shared" si="94"/>
        <v>30</v>
      </c>
      <c r="AG176" s="151">
        <f t="shared" si="94"/>
        <v>31</v>
      </c>
      <c r="AH176" s="151">
        <f t="shared" si="94"/>
        <v>32</v>
      </c>
      <c r="AI176" s="151">
        <f t="shared" si="94"/>
        <v>33</v>
      </c>
      <c r="AJ176" s="151">
        <f t="shared" si="94"/>
        <v>34</v>
      </c>
      <c r="AK176" s="151">
        <f t="shared" si="94"/>
        <v>35</v>
      </c>
      <c r="AL176" s="151">
        <f t="shared" ref="AL176:AY176" si="95">+AK176+1</f>
        <v>36</v>
      </c>
      <c r="AM176" s="151">
        <f t="shared" si="95"/>
        <v>37</v>
      </c>
      <c r="AN176" s="151">
        <f t="shared" si="95"/>
        <v>38</v>
      </c>
      <c r="AO176" s="151">
        <f t="shared" si="95"/>
        <v>39</v>
      </c>
      <c r="AP176" s="151">
        <f t="shared" si="95"/>
        <v>40</v>
      </c>
      <c r="AQ176" s="151">
        <f t="shared" si="95"/>
        <v>41</v>
      </c>
      <c r="AR176" s="151">
        <f t="shared" si="95"/>
        <v>42</v>
      </c>
      <c r="AS176" s="151">
        <f t="shared" si="95"/>
        <v>43</v>
      </c>
      <c r="AT176" s="151">
        <f t="shared" si="95"/>
        <v>44</v>
      </c>
      <c r="AU176" s="151">
        <f t="shared" si="95"/>
        <v>45</v>
      </c>
      <c r="AV176" s="151">
        <f t="shared" si="95"/>
        <v>46</v>
      </c>
      <c r="AW176" s="151">
        <f t="shared" si="95"/>
        <v>47</v>
      </c>
      <c r="AX176" s="151">
        <f t="shared" si="95"/>
        <v>48</v>
      </c>
      <c r="AY176" s="151">
        <f t="shared" si="95"/>
        <v>49</v>
      </c>
      <c r="AZ176" s="136"/>
      <c r="BA176" s="136"/>
      <c r="BB176" s="136"/>
      <c r="BC176" s="136"/>
      <c r="BD176" s="136"/>
      <c r="BE176" s="136"/>
      <c r="BF176" s="136"/>
      <c r="BG176" s="136"/>
      <c r="BH176" s="136"/>
      <c r="BI176" s="136"/>
      <c r="BJ176" s="136"/>
      <c r="BK176" s="136"/>
      <c r="BL176" s="136"/>
      <c r="BM176" s="136"/>
      <c r="BN176" s="136"/>
      <c r="BO176" s="136"/>
      <c r="BP176" s="136"/>
    </row>
    <row r="177" spans="1:68" x14ac:dyDescent="0.25">
      <c r="A177" s="136"/>
      <c r="B177" s="152" t="s">
        <v>300</v>
      </c>
      <c r="C177" s="153" t="s">
        <v>201</v>
      </c>
      <c r="D177" s="153" t="s">
        <v>202</v>
      </c>
      <c r="E177" s="153" t="s">
        <v>203</v>
      </c>
      <c r="F177" s="153" t="s">
        <v>204</v>
      </c>
      <c r="G177" s="153" t="s">
        <v>205</v>
      </c>
      <c r="H177" s="153" t="s">
        <v>206</v>
      </c>
      <c r="I177" s="153" t="s">
        <v>207</v>
      </c>
      <c r="J177" s="153" t="s">
        <v>208</v>
      </c>
      <c r="K177" s="153" t="s">
        <v>209</v>
      </c>
      <c r="L177" s="153" t="s">
        <v>210</v>
      </c>
      <c r="M177" s="153" t="s">
        <v>211</v>
      </c>
      <c r="N177" s="153" t="s">
        <v>212</v>
      </c>
      <c r="O177" s="153" t="s">
        <v>213</v>
      </c>
      <c r="P177" s="153" t="s">
        <v>214</v>
      </c>
      <c r="Q177" s="153" t="s">
        <v>215</v>
      </c>
      <c r="R177" s="153" t="s">
        <v>216</v>
      </c>
      <c r="S177" s="153" t="s">
        <v>217</v>
      </c>
      <c r="T177" s="153" t="s">
        <v>218</v>
      </c>
      <c r="U177" s="153" t="s">
        <v>219</v>
      </c>
      <c r="V177" s="153" t="s">
        <v>220</v>
      </c>
      <c r="W177" s="153" t="s">
        <v>221</v>
      </c>
      <c r="X177" s="153" t="s">
        <v>222</v>
      </c>
      <c r="Y177" s="153" t="s">
        <v>223</v>
      </c>
      <c r="Z177" s="153" t="s">
        <v>224</v>
      </c>
      <c r="AA177" s="153" t="s">
        <v>225</v>
      </c>
      <c r="AB177" s="153" t="s">
        <v>226</v>
      </c>
      <c r="AC177" s="153" t="s">
        <v>227</v>
      </c>
      <c r="AD177" s="153" t="s">
        <v>228</v>
      </c>
      <c r="AE177" s="153" t="s">
        <v>229</v>
      </c>
      <c r="AF177" s="153" t="s">
        <v>230</v>
      </c>
      <c r="AG177" s="153" t="s">
        <v>231</v>
      </c>
      <c r="AH177" s="153" t="s">
        <v>232</v>
      </c>
      <c r="AI177" s="153" t="s">
        <v>233</v>
      </c>
      <c r="AJ177" s="153" t="s">
        <v>234</v>
      </c>
      <c r="AK177" s="153" t="s">
        <v>235</v>
      </c>
      <c r="AL177" s="153" t="s">
        <v>236</v>
      </c>
      <c r="AM177" s="153" t="s">
        <v>411</v>
      </c>
      <c r="AN177" s="153" t="s">
        <v>412</v>
      </c>
      <c r="AO177" s="153" t="s">
        <v>413</v>
      </c>
      <c r="AP177" s="153" t="s">
        <v>414</v>
      </c>
      <c r="AQ177" s="153" t="s">
        <v>415</v>
      </c>
      <c r="AR177" s="153" t="s">
        <v>416</v>
      </c>
      <c r="AS177" s="153" t="s">
        <v>417</v>
      </c>
      <c r="AT177" s="153" t="s">
        <v>418</v>
      </c>
      <c r="AU177" s="153" t="s">
        <v>419</v>
      </c>
      <c r="AV177" s="153" t="s">
        <v>420</v>
      </c>
      <c r="AW177" s="153" t="s">
        <v>421</v>
      </c>
      <c r="AX177" s="153" t="s">
        <v>422</v>
      </c>
      <c r="AY177" s="153" t="s">
        <v>437</v>
      </c>
      <c r="AZ177" s="136"/>
      <c r="BA177" s="136"/>
      <c r="BB177" s="136"/>
      <c r="BC177" s="136"/>
      <c r="BD177" s="136"/>
      <c r="BE177" s="136"/>
      <c r="BF177" s="136"/>
      <c r="BG177" s="136"/>
      <c r="BH177" s="136"/>
      <c r="BI177" s="136"/>
      <c r="BJ177" s="136"/>
      <c r="BK177" s="136"/>
      <c r="BL177" s="136"/>
      <c r="BM177" s="136"/>
      <c r="BN177" s="136"/>
      <c r="BO177" s="136"/>
      <c r="BP177" s="136"/>
    </row>
    <row r="178" spans="1:68" x14ac:dyDescent="0.25">
      <c r="A178" s="136"/>
      <c r="B178" s="144" t="s">
        <v>305</v>
      </c>
      <c r="C178" s="150"/>
      <c r="D178" s="150">
        <f t="shared" ref="D178:AK178" si="96">+IF(D176&gt;=$D167,$D174,0)*IF(C182&lt;1,0,1)</f>
        <v>0</v>
      </c>
      <c r="E178" s="150">
        <f t="shared" si="96"/>
        <v>0</v>
      </c>
      <c r="F178" s="150">
        <f t="shared" si="96"/>
        <v>0</v>
      </c>
      <c r="G178" s="150">
        <f t="shared" si="96"/>
        <v>0</v>
      </c>
      <c r="H178" s="150">
        <f t="shared" si="96"/>
        <v>0</v>
      </c>
      <c r="I178" s="150">
        <f t="shared" si="96"/>
        <v>0</v>
      </c>
      <c r="J178" s="150">
        <f t="shared" si="96"/>
        <v>0</v>
      </c>
      <c r="K178" s="150">
        <f t="shared" si="96"/>
        <v>0</v>
      </c>
      <c r="L178" s="150">
        <f t="shared" si="96"/>
        <v>0</v>
      </c>
      <c r="M178" s="150">
        <f t="shared" si="96"/>
        <v>0</v>
      </c>
      <c r="N178" s="150">
        <f t="shared" si="96"/>
        <v>0</v>
      </c>
      <c r="O178" s="150">
        <f t="shared" si="96"/>
        <v>0</v>
      </c>
      <c r="P178" s="150">
        <f t="shared" si="96"/>
        <v>0</v>
      </c>
      <c r="Q178" s="150">
        <f t="shared" si="96"/>
        <v>0</v>
      </c>
      <c r="R178" s="150">
        <f t="shared" si="96"/>
        <v>0</v>
      </c>
      <c r="S178" s="150">
        <f t="shared" si="96"/>
        <v>0</v>
      </c>
      <c r="T178" s="150">
        <f t="shared" si="96"/>
        <v>0</v>
      </c>
      <c r="U178" s="150">
        <f t="shared" si="96"/>
        <v>0</v>
      </c>
      <c r="V178" s="150">
        <f t="shared" si="96"/>
        <v>0</v>
      </c>
      <c r="W178" s="150">
        <f t="shared" si="96"/>
        <v>0</v>
      </c>
      <c r="X178" s="150">
        <f t="shared" si="96"/>
        <v>0</v>
      </c>
      <c r="Y178" s="150">
        <f t="shared" si="96"/>
        <v>0</v>
      </c>
      <c r="Z178" s="150">
        <f t="shared" si="96"/>
        <v>0</v>
      </c>
      <c r="AA178" s="150">
        <f t="shared" si="96"/>
        <v>0</v>
      </c>
      <c r="AB178" s="150">
        <f t="shared" si="96"/>
        <v>0</v>
      </c>
      <c r="AC178" s="150">
        <f t="shared" si="96"/>
        <v>0</v>
      </c>
      <c r="AD178" s="150">
        <f t="shared" si="96"/>
        <v>0</v>
      </c>
      <c r="AE178" s="150">
        <f t="shared" si="96"/>
        <v>0</v>
      </c>
      <c r="AF178" s="150">
        <f t="shared" si="96"/>
        <v>0</v>
      </c>
      <c r="AG178" s="150">
        <f t="shared" si="96"/>
        <v>0</v>
      </c>
      <c r="AH178" s="150">
        <f t="shared" si="96"/>
        <v>0</v>
      </c>
      <c r="AI178" s="150">
        <f t="shared" si="96"/>
        <v>0</v>
      </c>
      <c r="AJ178" s="150">
        <f t="shared" si="96"/>
        <v>0</v>
      </c>
      <c r="AK178" s="150">
        <f t="shared" si="96"/>
        <v>0</v>
      </c>
      <c r="AL178" s="150">
        <f t="shared" ref="AL178:AX178" si="97">+IF(AL176&gt;=$D167,$D174,0)*IF(AK182&lt;1,0,1)</f>
        <v>0</v>
      </c>
      <c r="AM178" s="150">
        <f t="shared" si="97"/>
        <v>0</v>
      </c>
      <c r="AN178" s="150">
        <f t="shared" si="97"/>
        <v>0</v>
      </c>
      <c r="AO178" s="150">
        <f t="shared" si="97"/>
        <v>0</v>
      </c>
      <c r="AP178" s="150">
        <f t="shared" si="97"/>
        <v>0</v>
      </c>
      <c r="AQ178" s="150">
        <f t="shared" si="97"/>
        <v>0</v>
      </c>
      <c r="AR178" s="150">
        <f t="shared" si="97"/>
        <v>0</v>
      </c>
      <c r="AS178" s="150">
        <f t="shared" si="97"/>
        <v>0</v>
      </c>
      <c r="AT178" s="150">
        <f t="shared" si="97"/>
        <v>0</v>
      </c>
      <c r="AU178" s="150">
        <f t="shared" si="97"/>
        <v>0</v>
      </c>
      <c r="AV178" s="150">
        <f t="shared" si="97"/>
        <v>0</v>
      </c>
      <c r="AW178" s="150">
        <f t="shared" si="97"/>
        <v>0</v>
      </c>
      <c r="AX178" s="150">
        <f t="shared" si="97"/>
        <v>0</v>
      </c>
      <c r="AY178" s="136"/>
      <c r="AZ178" s="136"/>
      <c r="BA178" s="136"/>
      <c r="BB178" s="136"/>
      <c r="BC178" s="136"/>
      <c r="BD178" s="136"/>
      <c r="BE178" s="136"/>
      <c r="BF178" s="136"/>
      <c r="BG178" s="136"/>
      <c r="BH178" s="136"/>
      <c r="BI178" s="136"/>
      <c r="BJ178" s="136"/>
      <c r="BK178" s="136"/>
      <c r="BL178" s="136"/>
      <c r="BM178" s="136"/>
      <c r="BN178" s="136"/>
      <c r="BO178" s="136"/>
      <c r="BP178" s="136"/>
    </row>
    <row r="179" spans="1:68" x14ac:dyDescent="0.25">
      <c r="A179" s="136"/>
      <c r="B179" s="144" t="s">
        <v>306</v>
      </c>
      <c r="C179" s="150"/>
      <c r="D179" s="150">
        <f t="shared" ref="D179:AK179" si="98">D178-D181</f>
        <v>0</v>
      </c>
      <c r="E179" s="150">
        <f t="shared" si="98"/>
        <v>0</v>
      </c>
      <c r="F179" s="150">
        <f t="shared" si="98"/>
        <v>0</v>
      </c>
      <c r="G179" s="150">
        <f t="shared" si="98"/>
        <v>0</v>
      </c>
      <c r="H179" s="150">
        <f t="shared" si="98"/>
        <v>0</v>
      </c>
      <c r="I179" s="150">
        <f t="shared" si="98"/>
        <v>0</v>
      </c>
      <c r="J179" s="150">
        <f t="shared" si="98"/>
        <v>0</v>
      </c>
      <c r="K179" s="150">
        <f t="shared" si="98"/>
        <v>0</v>
      </c>
      <c r="L179" s="150">
        <f t="shared" si="98"/>
        <v>0</v>
      </c>
      <c r="M179" s="150">
        <f t="shared" si="98"/>
        <v>0</v>
      </c>
      <c r="N179" s="150">
        <f t="shared" si="98"/>
        <v>0</v>
      </c>
      <c r="O179" s="150">
        <f t="shared" si="98"/>
        <v>0</v>
      </c>
      <c r="P179" s="150">
        <f t="shared" si="98"/>
        <v>0</v>
      </c>
      <c r="Q179" s="150">
        <f t="shared" si="98"/>
        <v>0</v>
      </c>
      <c r="R179" s="150">
        <f t="shared" si="98"/>
        <v>0</v>
      </c>
      <c r="S179" s="150">
        <f t="shared" si="98"/>
        <v>0</v>
      </c>
      <c r="T179" s="150">
        <f t="shared" si="98"/>
        <v>0</v>
      </c>
      <c r="U179" s="150">
        <f t="shared" si="98"/>
        <v>0</v>
      </c>
      <c r="V179" s="150">
        <f t="shared" si="98"/>
        <v>0</v>
      </c>
      <c r="W179" s="150">
        <f t="shared" si="98"/>
        <v>0</v>
      </c>
      <c r="X179" s="150">
        <f t="shared" si="98"/>
        <v>0</v>
      </c>
      <c r="Y179" s="150">
        <f t="shared" si="98"/>
        <v>0</v>
      </c>
      <c r="Z179" s="150">
        <f t="shared" si="98"/>
        <v>0</v>
      </c>
      <c r="AA179" s="150">
        <f t="shared" si="98"/>
        <v>0</v>
      </c>
      <c r="AB179" s="150">
        <f t="shared" si="98"/>
        <v>0</v>
      </c>
      <c r="AC179" s="150">
        <f t="shared" si="98"/>
        <v>0</v>
      </c>
      <c r="AD179" s="150">
        <f t="shared" si="98"/>
        <v>0</v>
      </c>
      <c r="AE179" s="150">
        <f t="shared" si="98"/>
        <v>0</v>
      </c>
      <c r="AF179" s="150">
        <f t="shared" si="98"/>
        <v>0</v>
      </c>
      <c r="AG179" s="150">
        <f t="shared" si="98"/>
        <v>0</v>
      </c>
      <c r="AH179" s="150">
        <f t="shared" si="98"/>
        <v>0</v>
      </c>
      <c r="AI179" s="150">
        <f t="shared" si="98"/>
        <v>0</v>
      </c>
      <c r="AJ179" s="150">
        <f t="shared" si="98"/>
        <v>0</v>
      </c>
      <c r="AK179" s="150">
        <f t="shared" si="98"/>
        <v>0</v>
      </c>
      <c r="AL179" s="150">
        <f>AL178-AL181</f>
        <v>0</v>
      </c>
      <c r="AM179" s="150">
        <f t="shared" ref="AM179:AT179" si="99">AM178-AM181</f>
        <v>0</v>
      </c>
      <c r="AN179" s="150">
        <f t="shared" si="99"/>
        <v>0</v>
      </c>
      <c r="AO179" s="150">
        <f t="shared" si="99"/>
        <v>0</v>
      </c>
      <c r="AP179" s="150">
        <f t="shared" si="99"/>
        <v>0</v>
      </c>
      <c r="AQ179" s="150">
        <f t="shared" si="99"/>
        <v>0</v>
      </c>
      <c r="AR179" s="150">
        <f t="shared" si="99"/>
        <v>0</v>
      </c>
      <c r="AS179" s="150">
        <f t="shared" si="99"/>
        <v>0</v>
      </c>
      <c r="AT179" s="150">
        <f t="shared" si="99"/>
        <v>0</v>
      </c>
      <c r="AU179" s="150">
        <f>AU178-AU181</f>
        <v>0</v>
      </c>
      <c r="AV179" s="150">
        <f>AV178-AV181</f>
        <v>0</v>
      </c>
      <c r="AW179" s="150">
        <f>AW178-AW181</f>
        <v>0</v>
      </c>
      <c r="AX179" s="150">
        <f>AX178-AX181</f>
        <v>0</v>
      </c>
      <c r="AY179" s="136"/>
      <c r="AZ179" s="136"/>
      <c r="BA179" s="136"/>
      <c r="BB179" s="136"/>
      <c r="BC179" s="136"/>
      <c r="BD179" s="136"/>
      <c r="BE179" s="136"/>
      <c r="BF179" s="136"/>
      <c r="BG179" s="136"/>
      <c r="BH179" s="136"/>
      <c r="BI179" s="136"/>
      <c r="BJ179" s="136"/>
      <c r="BK179" s="136"/>
      <c r="BL179" s="136"/>
      <c r="BM179" s="136"/>
      <c r="BN179" s="136"/>
      <c r="BO179" s="136"/>
      <c r="BP179" s="136"/>
    </row>
    <row r="180" spans="1:68" x14ac:dyDescent="0.25">
      <c r="A180" s="136"/>
      <c r="B180" s="144" t="s">
        <v>307</v>
      </c>
      <c r="C180" s="150"/>
      <c r="D180" s="150">
        <f t="shared" ref="D180:Q180" si="100">(D179+C180)*(IF(C182&lt;1,0,1))</f>
        <v>0</v>
      </c>
      <c r="E180" s="150">
        <f t="shared" si="100"/>
        <v>0</v>
      </c>
      <c r="F180" s="150">
        <f t="shared" si="100"/>
        <v>0</v>
      </c>
      <c r="G180" s="150">
        <f t="shared" si="100"/>
        <v>0</v>
      </c>
      <c r="H180" s="150">
        <f t="shared" si="100"/>
        <v>0</v>
      </c>
      <c r="I180" s="150">
        <f t="shared" si="100"/>
        <v>0</v>
      </c>
      <c r="J180" s="150">
        <f t="shared" si="100"/>
        <v>0</v>
      </c>
      <c r="K180" s="150">
        <f t="shared" si="100"/>
        <v>0</v>
      </c>
      <c r="L180" s="150">
        <f t="shared" si="100"/>
        <v>0</v>
      </c>
      <c r="M180" s="150">
        <f t="shared" si="100"/>
        <v>0</v>
      </c>
      <c r="N180" s="150">
        <f t="shared" si="100"/>
        <v>0</v>
      </c>
      <c r="O180" s="150">
        <f t="shared" si="100"/>
        <v>0</v>
      </c>
      <c r="P180" s="150">
        <f t="shared" si="100"/>
        <v>0</v>
      </c>
      <c r="Q180" s="150">
        <f t="shared" si="100"/>
        <v>0</v>
      </c>
      <c r="R180" s="150">
        <f>(R179+Q180)*(IF(Q182&lt;1,0,1))</f>
        <v>0</v>
      </c>
      <c r="S180" s="150">
        <f t="shared" ref="S180:AK180" si="101">(S179+R180)*(IF(R182&lt;1,0,1))</f>
        <v>0</v>
      </c>
      <c r="T180" s="150">
        <f t="shared" si="101"/>
        <v>0</v>
      </c>
      <c r="U180" s="150">
        <f t="shared" si="101"/>
        <v>0</v>
      </c>
      <c r="V180" s="150">
        <f t="shared" si="101"/>
        <v>0</v>
      </c>
      <c r="W180" s="150">
        <f t="shared" si="101"/>
        <v>0</v>
      </c>
      <c r="X180" s="150">
        <f t="shared" si="101"/>
        <v>0</v>
      </c>
      <c r="Y180" s="150">
        <f t="shared" si="101"/>
        <v>0</v>
      </c>
      <c r="Z180" s="150">
        <f t="shared" si="101"/>
        <v>0</v>
      </c>
      <c r="AA180" s="150">
        <f t="shared" si="101"/>
        <v>0</v>
      </c>
      <c r="AB180" s="150">
        <f t="shared" si="101"/>
        <v>0</v>
      </c>
      <c r="AC180" s="150">
        <f t="shared" si="101"/>
        <v>0</v>
      </c>
      <c r="AD180" s="150">
        <f t="shared" si="101"/>
        <v>0</v>
      </c>
      <c r="AE180" s="150">
        <f t="shared" si="101"/>
        <v>0</v>
      </c>
      <c r="AF180" s="150">
        <f t="shared" si="101"/>
        <v>0</v>
      </c>
      <c r="AG180" s="150">
        <f t="shared" si="101"/>
        <v>0</v>
      </c>
      <c r="AH180" s="150">
        <f t="shared" si="101"/>
        <v>0</v>
      </c>
      <c r="AI180" s="150">
        <f t="shared" si="101"/>
        <v>0</v>
      </c>
      <c r="AJ180" s="150">
        <f t="shared" si="101"/>
        <v>0</v>
      </c>
      <c r="AK180" s="150">
        <f t="shared" si="101"/>
        <v>0</v>
      </c>
      <c r="AL180" s="150">
        <f t="shared" ref="AL180:AX180" si="102">(AL179+AK180)*(IF(AK182&lt;1,0,1))</f>
        <v>0</v>
      </c>
      <c r="AM180" s="150">
        <f t="shared" si="102"/>
        <v>0</v>
      </c>
      <c r="AN180" s="150">
        <f t="shared" si="102"/>
        <v>0</v>
      </c>
      <c r="AO180" s="150">
        <f t="shared" si="102"/>
        <v>0</v>
      </c>
      <c r="AP180" s="150">
        <f t="shared" si="102"/>
        <v>0</v>
      </c>
      <c r="AQ180" s="150">
        <f t="shared" si="102"/>
        <v>0</v>
      </c>
      <c r="AR180" s="150">
        <f t="shared" si="102"/>
        <v>0</v>
      </c>
      <c r="AS180" s="150">
        <f t="shared" si="102"/>
        <v>0</v>
      </c>
      <c r="AT180" s="150">
        <f t="shared" si="102"/>
        <v>0</v>
      </c>
      <c r="AU180" s="150">
        <f t="shared" si="102"/>
        <v>0</v>
      </c>
      <c r="AV180" s="150">
        <f t="shared" si="102"/>
        <v>0</v>
      </c>
      <c r="AW180" s="150">
        <f t="shared" si="102"/>
        <v>0</v>
      </c>
      <c r="AX180" s="150">
        <f t="shared" si="102"/>
        <v>0</v>
      </c>
      <c r="AY180" s="136"/>
      <c r="AZ180" s="136"/>
      <c r="BA180" s="136"/>
      <c r="BB180" s="136"/>
      <c r="BC180" s="136"/>
      <c r="BD180" s="136"/>
      <c r="BE180" s="136"/>
      <c r="BF180" s="136"/>
      <c r="BG180" s="136"/>
      <c r="BH180" s="136"/>
      <c r="BI180" s="136"/>
      <c r="BJ180" s="136"/>
      <c r="BK180" s="136"/>
      <c r="BL180" s="136"/>
      <c r="BM180" s="136"/>
      <c r="BN180" s="136"/>
      <c r="BO180" s="136"/>
      <c r="BP180" s="136"/>
    </row>
    <row r="181" spans="1:68" x14ac:dyDescent="0.25">
      <c r="A181" s="136"/>
      <c r="B181" s="144" t="s">
        <v>308</v>
      </c>
      <c r="C181" s="150"/>
      <c r="D181" s="150">
        <f>IF(D178&gt;0,C182*$D172,0)</f>
        <v>0</v>
      </c>
      <c r="E181" s="150">
        <f t="shared" ref="E181:AK181" si="103">IF(E178&gt;0,D182*$D$11,0)</f>
        <v>0</v>
      </c>
      <c r="F181" s="150">
        <f t="shared" si="103"/>
        <v>0</v>
      </c>
      <c r="G181" s="150">
        <f t="shared" si="103"/>
        <v>0</v>
      </c>
      <c r="H181" s="150">
        <f t="shared" si="103"/>
        <v>0</v>
      </c>
      <c r="I181" s="150">
        <f t="shared" si="103"/>
        <v>0</v>
      </c>
      <c r="J181" s="150">
        <f t="shared" si="103"/>
        <v>0</v>
      </c>
      <c r="K181" s="150">
        <f t="shared" si="103"/>
        <v>0</v>
      </c>
      <c r="L181" s="150">
        <f t="shared" si="103"/>
        <v>0</v>
      </c>
      <c r="M181" s="150">
        <f t="shared" si="103"/>
        <v>0</v>
      </c>
      <c r="N181" s="150">
        <f t="shared" si="103"/>
        <v>0</v>
      </c>
      <c r="O181" s="150">
        <f t="shared" si="103"/>
        <v>0</v>
      </c>
      <c r="P181" s="150">
        <f t="shared" si="103"/>
        <v>0</v>
      </c>
      <c r="Q181" s="150">
        <f t="shared" si="103"/>
        <v>0</v>
      </c>
      <c r="R181" s="150">
        <f t="shared" si="103"/>
        <v>0</v>
      </c>
      <c r="S181" s="150">
        <f t="shared" si="103"/>
        <v>0</v>
      </c>
      <c r="T181" s="150">
        <f t="shared" si="103"/>
        <v>0</v>
      </c>
      <c r="U181" s="150">
        <f t="shared" si="103"/>
        <v>0</v>
      </c>
      <c r="V181" s="150">
        <f t="shared" si="103"/>
        <v>0</v>
      </c>
      <c r="W181" s="150">
        <f t="shared" si="103"/>
        <v>0</v>
      </c>
      <c r="X181" s="150">
        <f t="shared" si="103"/>
        <v>0</v>
      </c>
      <c r="Y181" s="150">
        <f t="shared" si="103"/>
        <v>0</v>
      </c>
      <c r="Z181" s="150">
        <f t="shared" si="103"/>
        <v>0</v>
      </c>
      <c r="AA181" s="150">
        <f t="shared" si="103"/>
        <v>0</v>
      </c>
      <c r="AB181" s="150">
        <f t="shared" si="103"/>
        <v>0</v>
      </c>
      <c r="AC181" s="150">
        <f t="shared" si="103"/>
        <v>0</v>
      </c>
      <c r="AD181" s="150">
        <f t="shared" si="103"/>
        <v>0</v>
      </c>
      <c r="AE181" s="150">
        <f t="shared" si="103"/>
        <v>0</v>
      </c>
      <c r="AF181" s="150">
        <f t="shared" si="103"/>
        <v>0</v>
      </c>
      <c r="AG181" s="150">
        <f t="shared" si="103"/>
        <v>0</v>
      </c>
      <c r="AH181" s="150">
        <f t="shared" si="103"/>
        <v>0</v>
      </c>
      <c r="AI181" s="150">
        <f t="shared" si="103"/>
        <v>0</v>
      </c>
      <c r="AJ181" s="150">
        <f t="shared" si="103"/>
        <v>0</v>
      </c>
      <c r="AK181" s="150">
        <f t="shared" si="103"/>
        <v>0</v>
      </c>
      <c r="AL181" s="150">
        <f t="shared" ref="AL181:AX181" si="104">IF(AL178&gt;0,AK182*$D$11,0)</f>
        <v>0</v>
      </c>
      <c r="AM181" s="150">
        <f t="shared" si="104"/>
        <v>0</v>
      </c>
      <c r="AN181" s="150">
        <f t="shared" si="104"/>
        <v>0</v>
      </c>
      <c r="AO181" s="150">
        <f t="shared" si="104"/>
        <v>0</v>
      </c>
      <c r="AP181" s="150">
        <f t="shared" si="104"/>
        <v>0</v>
      </c>
      <c r="AQ181" s="150">
        <f t="shared" si="104"/>
        <v>0</v>
      </c>
      <c r="AR181" s="150">
        <f t="shared" si="104"/>
        <v>0</v>
      </c>
      <c r="AS181" s="150">
        <f t="shared" si="104"/>
        <v>0</v>
      </c>
      <c r="AT181" s="150">
        <f t="shared" si="104"/>
        <v>0</v>
      </c>
      <c r="AU181" s="150">
        <f t="shared" si="104"/>
        <v>0</v>
      </c>
      <c r="AV181" s="150">
        <f t="shared" si="104"/>
        <v>0</v>
      </c>
      <c r="AW181" s="150">
        <f t="shared" si="104"/>
        <v>0</v>
      </c>
      <c r="AX181" s="150">
        <f t="shared" si="104"/>
        <v>0</v>
      </c>
      <c r="AY181" s="136"/>
      <c r="AZ181" s="136"/>
      <c r="BA181" s="136"/>
      <c r="BB181" s="136"/>
      <c r="BC181" s="136"/>
      <c r="BD181" s="136"/>
      <c r="BE181" s="136"/>
      <c r="BF181" s="136"/>
      <c r="BG181" s="136"/>
      <c r="BH181" s="136"/>
      <c r="BI181" s="136"/>
      <c r="BJ181" s="136"/>
      <c r="BK181" s="136"/>
      <c r="BL181" s="136"/>
      <c r="BM181" s="136"/>
      <c r="BN181" s="136"/>
      <c r="BO181" s="136"/>
      <c r="BP181" s="136"/>
    </row>
    <row r="182" spans="1:68" x14ac:dyDescent="0.25">
      <c r="A182" s="136"/>
      <c r="B182" s="154" t="s">
        <v>309</v>
      </c>
      <c r="C182" s="150">
        <f>IF(C176=$D167,($C169),IF(D176&lt;$D167,0,(($C169)-C180)*IF(B182&lt;1,0,1)))</f>
        <v>0</v>
      </c>
      <c r="D182" s="150">
        <f t="shared" ref="D182:AJ182" si="105">IF(D176=$D167,($C169),IF(E176&lt;$D167,0,(($C169)-D180)*IF(C182&lt;1,0,1)))</f>
        <v>0</v>
      </c>
      <c r="E182" s="150">
        <f t="shared" si="105"/>
        <v>0</v>
      </c>
      <c r="F182" s="150">
        <f t="shared" si="105"/>
        <v>0</v>
      </c>
      <c r="G182" s="150">
        <f t="shared" si="105"/>
        <v>0</v>
      </c>
      <c r="H182" s="150">
        <f t="shared" si="105"/>
        <v>0</v>
      </c>
      <c r="I182" s="150">
        <f t="shared" si="105"/>
        <v>0</v>
      </c>
      <c r="J182" s="150">
        <f t="shared" si="105"/>
        <v>0</v>
      </c>
      <c r="K182" s="150">
        <f t="shared" si="105"/>
        <v>0</v>
      </c>
      <c r="L182" s="150">
        <f t="shared" si="105"/>
        <v>0</v>
      </c>
      <c r="M182" s="150">
        <f t="shared" si="105"/>
        <v>0</v>
      </c>
      <c r="N182" s="150">
        <f t="shared" si="105"/>
        <v>0</v>
      </c>
      <c r="O182" s="150">
        <f t="shared" si="105"/>
        <v>0</v>
      </c>
      <c r="P182" s="150">
        <f t="shared" si="105"/>
        <v>0</v>
      </c>
      <c r="Q182" s="150">
        <f t="shared" si="105"/>
        <v>0</v>
      </c>
      <c r="R182" s="150">
        <f t="shared" si="105"/>
        <v>0</v>
      </c>
      <c r="S182" s="150">
        <f t="shared" si="105"/>
        <v>0</v>
      </c>
      <c r="T182" s="150">
        <f t="shared" si="105"/>
        <v>0</v>
      </c>
      <c r="U182" s="150">
        <f t="shared" si="105"/>
        <v>0</v>
      </c>
      <c r="V182" s="150">
        <f t="shared" si="105"/>
        <v>0</v>
      </c>
      <c r="W182" s="150">
        <f t="shared" si="105"/>
        <v>0</v>
      </c>
      <c r="X182" s="150">
        <f t="shared" si="105"/>
        <v>0</v>
      </c>
      <c r="Y182" s="150">
        <f t="shared" si="105"/>
        <v>0</v>
      </c>
      <c r="Z182" s="150">
        <f t="shared" si="105"/>
        <v>0</v>
      </c>
      <c r="AA182" s="150">
        <f t="shared" si="105"/>
        <v>0</v>
      </c>
      <c r="AB182" s="150">
        <f t="shared" si="105"/>
        <v>0</v>
      </c>
      <c r="AC182" s="150">
        <f t="shared" si="105"/>
        <v>0</v>
      </c>
      <c r="AD182" s="150">
        <f t="shared" si="105"/>
        <v>0</v>
      </c>
      <c r="AE182" s="150">
        <f t="shared" si="105"/>
        <v>0</v>
      </c>
      <c r="AF182" s="150">
        <f t="shared" si="105"/>
        <v>0</v>
      </c>
      <c r="AG182" s="150">
        <f t="shared" si="105"/>
        <v>0</v>
      </c>
      <c r="AH182" s="150">
        <f t="shared" si="105"/>
        <v>0</v>
      </c>
      <c r="AI182" s="150">
        <f t="shared" si="105"/>
        <v>0</v>
      </c>
      <c r="AJ182" s="150">
        <f t="shared" si="105"/>
        <v>0</v>
      </c>
      <c r="AK182" s="150">
        <f t="shared" ref="AK182:AX182" si="106">IF(AK176=$D167,($C169),IF(AL176&lt;$D167,0,(($C169)-AK180)*IF(AJ182&lt;1,0,1)))</f>
        <v>0</v>
      </c>
      <c r="AL182" s="150">
        <f t="shared" si="106"/>
        <v>0</v>
      </c>
      <c r="AM182" s="150">
        <f t="shared" si="106"/>
        <v>0</v>
      </c>
      <c r="AN182" s="150">
        <f t="shared" si="106"/>
        <v>0</v>
      </c>
      <c r="AO182" s="150">
        <f t="shared" si="106"/>
        <v>0</v>
      </c>
      <c r="AP182" s="150">
        <f t="shared" si="106"/>
        <v>0</v>
      </c>
      <c r="AQ182" s="150">
        <f t="shared" si="106"/>
        <v>0</v>
      </c>
      <c r="AR182" s="150">
        <f t="shared" si="106"/>
        <v>0</v>
      </c>
      <c r="AS182" s="150">
        <f t="shared" si="106"/>
        <v>0</v>
      </c>
      <c r="AT182" s="150">
        <f t="shared" si="106"/>
        <v>0</v>
      </c>
      <c r="AU182" s="150">
        <f t="shared" si="106"/>
        <v>0</v>
      </c>
      <c r="AV182" s="150">
        <f t="shared" si="106"/>
        <v>0</v>
      </c>
      <c r="AW182" s="150">
        <f t="shared" si="106"/>
        <v>0</v>
      </c>
      <c r="AX182" s="150">
        <f t="shared" si="106"/>
        <v>0</v>
      </c>
      <c r="AY182" s="136"/>
      <c r="AZ182" s="136"/>
      <c r="BA182" s="136"/>
      <c r="BB182" s="136"/>
      <c r="BC182" s="136"/>
      <c r="BD182" s="136"/>
      <c r="BE182" s="136"/>
      <c r="BF182" s="136"/>
      <c r="BG182" s="136"/>
      <c r="BH182" s="136"/>
      <c r="BI182" s="136"/>
      <c r="BJ182" s="136"/>
      <c r="BK182" s="136"/>
      <c r="BL182" s="136"/>
      <c r="BM182" s="136"/>
      <c r="BN182" s="136"/>
      <c r="BO182" s="136"/>
      <c r="BP182" s="136"/>
    </row>
    <row r="183" spans="1:68" x14ac:dyDescent="0.25">
      <c r="A183" s="136"/>
      <c r="B183" s="138"/>
      <c r="C183" s="138"/>
      <c r="D183" s="138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138"/>
      <c r="AV183" s="138"/>
      <c r="AW183" s="138"/>
      <c r="AX183" s="138"/>
      <c r="AY183" s="136"/>
      <c r="AZ183" s="136"/>
      <c r="BA183" s="136"/>
      <c r="BB183" s="136"/>
      <c r="BC183" s="136"/>
      <c r="BD183" s="136"/>
      <c r="BE183" s="136"/>
      <c r="BF183" s="136"/>
      <c r="BG183" s="136"/>
      <c r="BH183" s="136"/>
      <c r="BI183" s="136"/>
      <c r="BJ183" s="136"/>
      <c r="BK183" s="136"/>
      <c r="BL183" s="136"/>
      <c r="BM183" s="136"/>
      <c r="BN183" s="136"/>
      <c r="BO183" s="136"/>
      <c r="BP183" s="136"/>
    </row>
    <row r="184" spans="1:68" x14ac:dyDescent="0.25">
      <c r="A184" s="136"/>
      <c r="B184" s="138"/>
      <c r="C184" s="138"/>
      <c r="D184" s="138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138"/>
      <c r="AV184" s="138"/>
      <c r="AW184" s="138"/>
      <c r="AX184" s="138"/>
      <c r="AY184" s="136"/>
      <c r="AZ184" s="136"/>
      <c r="BA184" s="136"/>
      <c r="BB184" s="136"/>
      <c r="BC184" s="136"/>
      <c r="BD184" s="136"/>
      <c r="BE184" s="136"/>
      <c r="BF184" s="136"/>
      <c r="BG184" s="136"/>
      <c r="BH184" s="136"/>
      <c r="BI184" s="136"/>
      <c r="BJ184" s="136"/>
      <c r="BK184" s="136"/>
      <c r="BL184" s="136"/>
      <c r="BM184" s="136"/>
      <c r="BN184" s="136"/>
      <c r="BO184" s="136"/>
      <c r="BP184" s="136"/>
    </row>
    <row r="185" spans="1:68" x14ac:dyDescent="0.25">
      <c r="A185" s="136"/>
      <c r="B185" s="138"/>
      <c r="C185" s="138"/>
      <c r="D185" s="138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138"/>
      <c r="AV185" s="138"/>
      <c r="AW185" s="138"/>
      <c r="AX185" s="138"/>
      <c r="AY185" s="136"/>
      <c r="AZ185" s="136"/>
      <c r="BA185" s="136"/>
      <c r="BB185" s="136"/>
      <c r="BC185" s="136"/>
      <c r="BD185" s="136"/>
      <c r="BE185" s="136"/>
      <c r="BF185" s="136"/>
      <c r="BG185" s="136"/>
      <c r="BH185" s="136"/>
      <c r="BI185" s="136"/>
      <c r="BJ185" s="136"/>
      <c r="BK185" s="136"/>
      <c r="BL185" s="136"/>
      <c r="BM185" s="136"/>
      <c r="BN185" s="136"/>
      <c r="BO185" s="136"/>
      <c r="BP185" s="136"/>
    </row>
    <row r="186" spans="1:68" x14ac:dyDescent="0.25">
      <c r="A186" s="136"/>
      <c r="B186" s="138" t="s">
        <v>317</v>
      </c>
      <c r="C186" s="138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136"/>
      <c r="AV186" s="136"/>
      <c r="AW186" s="136"/>
      <c r="AX186" s="136"/>
      <c r="AY186" s="136"/>
      <c r="AZ186" s="136"/>
      <c r="BA186" s="136"/>
      <c r="BB186" s="136"/>
      <c r="BC186" s="136"/>
      <c r="BD186" s="136"/>
      <c r="BE186" s="136"/>
      <c r="BF186" s="136"/>
      <c r="BG186" s="136"/>
      <c r="BH186" s="136"/>
      <c r="BI186" s="136"/>
      <c r="BJ186" s="136"/>
      <c r="BK186" s="136"/>
      <c r="BL186" s="136"/>
      <c r="BM186" s="136"/>
      <c r="BN186" s="136"/>
      <c r="BO186" s="136"/>
      <c r="BP186" s="136"/>
    </row>
    <row r="187" spans="1:68" x14ac:dyDescent="0.25">
      <c r="A187" s="136"/>
      <c r="B187" s="136"/>
      <c r="C187" s="136"/>
      <c r="D187" s="136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136"/>
      <c r="AV187" s="136"/>
      <c r="AW187" s="136"/>
      <c r="AX187" s="136"/>
      <c r="AY187" s="136"/>
      <c r="AZ187" s="136"/>
      <c r="BA187" s="136"/>
      <c r="BB187" s="136"/>
      <c r="BC187" s="136"/>
      <c r="BD187" s="136"/>
      <c r="BE187" s="136"/>
      <c r="BF187" s="136"/>
      <c r="BG187" s="136"/>
      <c r="BH187" s="136"/>
      <c r="BI187" s="136"/>
      <c r="BJ187" s="136"/>
      <c r="BK187" s="136"/>
      <c r="BL187" s="136"/>
      <c r="BM187" s="136"/>
      <c r="BN187" s="136"/>
      <c r="BO187" s="136"/>
      <c r="BP187" s="136"/>
    </row>
    <row r="188" spans="1:68" x14ac:dyDescent="0.25">
      <c r="A188" s="136"/>
      <c r="B188" s="136"/>
      <c r="C188" s="136"/>
      <c r="D188" s="136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136"/>
      <c r="AV188" s="136"/>
      <c r="AW188" s="136"/>
      <c r="AX188" s="136"/>
      <c r="AY188" s="136"/>
      <c r="AZ188" s="136"/>
      <c r="BA188" s="136"/>
      <c r="BB188" s="136"/>
      <c r="BC188" s="136"/>
      <c r="BD188" s="136"/>
      <c r="BE188" s="136"/>
      <c r="BF188" s="136"/>
      <c r="BG188" s="136"/>
      <c r="BH188" s="136"/>
      <c r="BI188" s="136"/>
      <c r="BJ188" s="136"/>
      <c r="BK188" s="136"/>
      <c r="BL188" s="136"/>
      <c r="BM188" s="136"/>
      <c r="BN188" s="136"/>
      <c r="BO188" s="136"/>
      <c r="BP188" s="136"/>
    </row>
    <row r="189" spans="1:68" x14ac:dyDescent="0.25">
      <c r="A189" s="136"/>
      <c r="B189" s="140" t="s">
        <v>297</v>
      </c>
      <c r="C189" s="136"/>
      <c r="D189" s="163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136"/>
      <c r="AV189" s="136"/>
      <c r="AW189" s="136"/>
      <c r="AX189" s="136"/>
      <c r="AY189" s="136"/>
      <c r="AZ189" s="136"/>
      <c r="BA189" s="136"/>
      <c r="BB189" s="136"/>
      <c r="BC189" s="136"/>
      <c r="BD189" s="136"/>
      <c r="BE189" s="136"/>
      <c r="BF189" s="136"/>
      <c r="BG189" s="136"/>
      <c r="BH189" s="136"/>
      <c r="BI189" s="136"/>
      <c r="BJ189" s="136"/>
      <c r="BK189" s="136"/>
      <c r="BL189" s="136"/>
      <c r="BM189" s="136"/>
      <c r="BN189" s="136"/>
      <c r="BO189" s="136"/>
      <c r="BP189" s="136"/>
    </row>
    <row r="190" spans="1:68" x14ac:dyDescent="0.25">
      <c r="A190" s="136"/>
      <c r="B190" s="141" t="s">
        <v>298</v>
      </c>
      <c r="C190" s="142" t="s">
        <v>204</v>
      </c>
      <c r="D190" s="163">
        <f>VLOOKUP($C190,$BA$5:$BB$40,2,FALSE)</f>
        <v>4</v>
      </c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136"/>
      <c r="AV190" s="136"/>
      <c r="AW190" s="136"/>
      <c r="AX190" s="136"/>
      <c r="AY190" s="136"/>
      <c r="AZ190" s="136"/>
      <c r="BA190" s="136"/>
      <c r="BB190" s="136"/>
      <c r="BC190" s="136"/>
      <c r="BD190" s="136"/>
      <c r="BE190" s="136"/>
      <c r="BF190" s="136"/>
      <c r="BG190" s="136"/>
      <c r="BH190" s="136"/>
      <c r="BI190" s="136"/>
      <c r="BJ190" s="136"/>
      <c r="BK190" s="136"/>
      <c r="BL190" s="136"/>
      <c r="BM190" s="136"/>
      <c r="BN190" s="136"/>
      <c r="BO190" s="136"/>
      <c r="BP190" s="136"/>
    </row>
    <row r="191" spans="1:68" x14ac:dyDescent="0.25">
      <c r="A191" s="136"/>
      <c r="B191" s="141" t="s">
        <v>299</v>
      </c>
      <c r="C191" s="135">
        <v>0.09</v>
      </c>
      <c r="D191" s="136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136"/>
      <c r="AV191" s="136"/>
      <c r="AW191" s="136"/>
      <c r="AX191" s="136"/>
      <c r="AY191" s="136"/>
      <c r="AZ191" s="136"/>
      <c r="BA191" s="136"/>
      <c r="BB191" s="136"/>
      <c r="BC191" s="136"/>
      <c r="BD191" s="136"/>
      <c r="BE191" s="136"/>
      <c r="BF191" s="136"/>
      <c r="BG191" s="136"/>
      <c r="BH191" s="136"/>
      <c r="BI191" s="136"/>
      <c r="BJ191" s="136"/>
      <c r="BK191" s="136"/>
      <c r="BL191" s="136"/>
      <c r="BM191" s="136"/>
      <c r="BN191" s="136"/>
      <c r="BO191" s="136"/>
      <c r="BP191" s="136"/>
    </row>
    <row r="192" spans="1:68" x14ac:dyDescent="0.25">
      <c r="A192" s="136"/>
      <c r="B192" s="144" t="s">
        <v>300</v>
      </c>
      <c r="C192" s="145">
        <v>0</v>
      </c>
      <c r="D192" s="136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136"/>
      <c r="AV192" s="136"/>
      <c r="AW192" s="136"/>
      <c r="AX192" s="136"/>
      <c r="AY192" s="136"/>
      <c r="AZ192" s="136"/>
      <c r="BA192" s="136"/>
      <c r="BB192" s="136"/>
      <c r="BC192" s="136"/>
      <c r="BD192" s="136"/>
      <c r="BE192" s="136"/>
      <c r="BF192" s="136"/>
      <c r="BG192" s="136"/>
      <c r="BH192" s="136"/>
      <c r="BI192" s="136"/>
      <c r="BJ192" s="136"/>
      <c r="BK192" s="136"/>
      <c r="BL192" s="136"/>
      <c r="BM192" s="136"/>
      <c r="BN192" s="136"/>
      <c r="BO192" s="136"/>
      <c r="BP192" s="136"/>
    </row>
    <row r="193" spans="1:68" x14ac:dyDescent="0.25">
      <c r="A193" s="136"/>
      <c r="B193" s="147" t="s">
        <v>301</v>
      </c>
      <c r="C193" s="148">
        <v>12</v>
      </c>
      <c r="D193" s="136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136"/>
      <c r="AV193" s="136"/>
      <c r="AW193" s="136"/>
      <c r="AX193" s="136"/>
      <c r="AY193" s="136"/>
      <c r="AZ193" s="136"/>
      <c r="BA193" s="136"/>
      <c r="BB193" s="136"/>
      <c r="BC193" s="136"/>
      <c r="BD193" s="136"/>
      <c r="BE193" s="136"/>
      <c r="BF193" s="136"/>
      <c r="BG193" s="136"/>
      <c r="BH193" s="136"/>
      <c r="BI193" s="136"/>
      <c r="BJ193" s="136"/>
      <c r="BK193" s="136"/>
      <c r="BL193" s="136"/>
      <c r="BM193" s="136"/>
      <c r="BN193" s="136"/>
      <c r="BO193" s="136"/>
      <c r="BP193" s="136"/>
    </row>
    <row r="194" spans="1:68" x14ac:dyDescent="0.25">
      <c r="A194" s="136"/>
      <c r="B194" s="136"/>
      <c r="C194" s="136"/>
      <c r="D194" s="136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136"/>
      <c r="AV194" s="136"/>
      <c r="AW194" s="136"/>
      <c r="AX194" s="136"/>
      <c r="AY194" s="136"/>
      <c r="AZ194" s="136"/>
      <c r="BA194" s="136"/>
      <c r="BB194" s="136"/>
      <c r="BC194" s="136"/>
      <c r="BD194" s="136"/>
      <c r="BE194" s="136"/>
      <c r="BF194" s="136"/>
      <c r="BG194" s="136"/>
      <c r="BH194" s="136"/>
      <c r="BI194" s="136"/>
      <c r="BJ194" s="136"/>
      <c r="BK194" s="136"/>
      <c r="BL194" s="136"/>
      <c r="BM194" s="136"/>
      <c r="BN194" s="136"/>
      <c r="BO194" s="136"/>
      <c r="BP194" s="136"/>
    </row>
    <row r="195" spans="1:68" x14ac:dyDescent="0.25">
      <c r="A195" s="136"/>
      <c r="B195" s="140" t="s">
        <v>302</v>
      </c>
      <c r="C195" s="140" t="s">
        <v>182</v>
      </c>
      <c r="D195" s="149">
        <f>((1+C191)^(1/12))-1</f>
        <v>7.2073233161367156E-3</v>
      </c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136"/>
      <c r="AV195" s="136"/>
      <c r="AW195" s="136"/>
      <c r="AX195" s="136"/>
      <c r="AY195" s="136"/>
      <c r="AZ195" s="136"/>
      <c r="BA195" s="136"/>
      <c r="BB195" s="136"/>
      <c r="BC195" s="136"/>
      <c r="BD195" s="136"/>
      <c r="BE195" s="136"/>
      <c r="BF195" s="136"/>
      <c r="BG195" s="136"/>
      <c r="BH195" s="136"/>
      <c r="BI195" s="136"/>
      <c r="BJ195" s="136"/>
      <c r="BK195" s="136"/>
      <c r="BL195" s="136"/>
      <c r="BM195" s="136"/>
      <c r="BN195" s="136"/>
      <c r="BO195" s="136"/>
      <c r="BP195" s="136"/>
    </row>
    <row r="196" spans="1:68" x14ac:dyDescent="0.25">
      <c r="A196" s="136"/>
      <c r="B196" s="136"/>
      <c r="C196" s="136"/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136"/>
      <c r="AV196" s="136"/>
      <c r="AW196" s="136"/>
      <c r="AX196" s="136"/>
      <c r="AY196" s="136"/>
      <c r="AZ196" s="136"/>
      <c r="BA196" s="136"/>
      <c r="BB196" s="136"/>
      <c r="BC196" s="136"/>
      <c r="BD196" s="136"/>
      <c r="BE196" s="136"/>
      <c r="BF196" s="136"/>
      <c r="BG196" s="136"/>
      <c r="BH196" s="136"/>
      <c r="BI196" s="136"/>
      <c r="BJ196" s="136"/>
      <c r="BK196" s="136"/>
      <c r="BL196" s="136"/>
      <c r="BM196" s="136"/>
      <c r="BN196" s="136"/>
      <c r="BO196" s="136"/>
      <c r="BP196" s="136"/>
    </row>
    <row r="197" spans="1:68" x14ac:dyDescent="0.25">
      <c r="A197" s="136"/>
      <c r="B197" s="140" t="s">
        <v>303</v>
      </c>
      <c r="C197" s="140" t="s">
        <v>182</v>
      </c>
      <c r="D197" s="150">
        <f>(C192)/((1-(1+D195)^(-C193))/D195)</f>
        <v>0</v>
      </c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136"/>
      <c r="AV197" s="136"/>
      <c r="AW197" s="136"/>
      <c r="AX197" s="136"/>
      <c r="AY197" s="136"/>
      <c r="AZ197" s="136"/>
      <c r="BA197" s="136"/>
      <c r="BB197" s="136"/>
      <c r="BC197" s="136"/>
      <c r="BD197" s="136"/>
      <c r="BE197" s="136"/>
      <c r="BF197" s="136"/>
      <c r="BG197" s="136"/>
      <c r="BH197" s="136"/>
      <c r="BI197" s="136"/>
      <c r="BJ197" s="136"/>
      <c r="BK197" s="136"/>
      <c r="BL197" s="136"/>
      <c r="BM197" s="136"/>
      <c r="BN197" s="136"/>
      <c r="BO197" s="136"/>
      <c r="BP197" s="136"/>
    </row>
    <row r="198" spans="1:68" x14ac:dyDescent="0.25">
      <c r="A198" s="136"/>
      <c r="B198" s="136"/>
      <c r="C198" s="22">
        <f>+SPm!B2</f>
        <v>42736</v>
      </c>
      <c r="D198" s="22">
        <f>+SPm!C2</f>
        <v>42767</v>
      </c>
      <c r="E198" s="22">
        <f>+SPm!D2</f>
        <v>42797</v>
      </c>
      <c r="F198" s="22">
        <f>+SPm!E2</f>
        <v>42828</v>
      </c>
      <c r="G198" s="22">
        <f>+SPm!F2</f>
        <v>42858</v>
      </c>
      <c r="H198" s="22">
        <f>+SPm!G2</f>
        <v>42889</v>
      </c>
      <c r="I198" s="22">
        <f>+SPm!H2</f>
        <v>42919</v>
      </c>
      <c r="J198" s="22">
        <f>+SPm!I2</f>
        <v>42950</v>
      </c>
      <c r="K198" s="22">
        <f>+SPm!J2</f>
        <v>42980</v>
      </c>
      <c r="L198" s="22">
        <f>+SPm!K2</f>
        <v>43011</v>
      </c>
      <c r="M198" s="22">
        <f>+SPm!L2</f>
        <v>43041</v>
      </c>
      <c r="N198" s="22">
        <f>+SPm!M2</f>
        <v>43072</v>
      </c>
      <c r="O198" s="22">
        <f>+SPm!N2</f>
        <v>43102</v>
      </c>
      <c r="P198" s="22">
        <f>+SPm!O2</f>
        <v>43133</v>
      </c>
      <c r="Q198" s="22">
        <f>+SPm!P2</f>
        <v>43163</v>
      </c>
      <c r="R198" s="22">
        <f>+SPm!Q2</f>
        <v>43194</v>
      </c>
      <c r="S198" s="22">
        <f>+SPm!R2</f>
        <v>43224</v>
      </c>
      <c r="T198" s="22">
        <f>+SPm!S2</f>
        <v>43255</v>
      </c>
      <c r="U198" s="22">
        <f>+SPm!T2</f>
        <v>43285</v>
      </c>
      <c r="V198" s="22">
        <f>+SPm!U2</f>
        <v>43316</v>
      </c>
      <c r="W198" s="22">
        <f>+SPm!V2</f>
        <v>43346</v>
      </c>
      <c r="X198" s="22">
        <f>+SPm!W2</f>
        <v>43377</v>
      </c>
      <c r="Y198" s="22">
        <f>+SPm!X2</f>
        <v>43407</v>
      </c>
      <c r="Z198" s="22">
        <f>+SPm!Y2</f>
        <v>43438</v>
      </c>
      <c r="AA198" s="22">
        <f>+SPm!Z2</f>
        <v>43468</v>
      </c>
      <c r="AB198" s="22">
        <f>+SPm!AA2</f>
        <v>43499</v>
      </c>
      <c r="AC198" s="22">
        <f>+SPm!AB2</f>
        <v>43529</v>
      </c>
      <c r="AD198" s="22">
        <f>+SPm!AC2</f>
        <v>43560</v>
      </c>
      <c r="AE198" s="22">
        <f>+SPm!AD2</f>
        <v>43590</v>
      </c>
      <c r="AF198" s="22">
        <f>+SPm!AE2</f>
        <v>43621</v>
      </c>
      <c r="AG198" s="22">
        <f>+SPm!AF2</f>
        <v>43651</v>
      </c>
      <c r="AH198" s="22">
        <f>+SPm!AG2</f>
        <v>43682</v>
      </c>
      <c r="AI198" s="22">
        <f>+SPm!AH2</f>
        <v>43712</v>
      </c>
      <c r="AJ198" s="22">
        <f>+SPm!AI2</f>
        <v>43743</v>
      </c>
      <c r="AK198" s="22">
        <f>+SPm!AJ2</f>
        <v>43773</v>
      </c>
      <c r="AL198" s="22">
        <f>+SPm!AK2</f>
        <v>43804</v>
      </c>
      <c r="AM198" s="22">
        <f>+SPm!AL2</f>
        <v>43834</v>
      </c>
      <c r="AN198" s="22">
        <f>+SPm!AM2</f>
        <v>43865</v>
      </c>
      <c r="AO198" s="22">
        <f>+SPm!AN2</f>
        <v>43895</v>
      </c>
      <c r="AP198" s="22">
        <f>+SPm!AO2</f>
        <v>43926</v>
      </c>
      <c r="AQ198" s="22">
        <f>+SPm!AP2</f>
        <v>43956</v>
      </c>
      <c r="AR198" s="22">
        <f>+SPm!AQ2</f>
        <v>43987</v>
      </c>
      <c r="AS198" s="22">
        <f>+SPm!AR2</f>
        <v>44017</v>
      </c>
      <c r="AT198" s="22">
        <f>+SPm!AS2</f>
        <v>44048</v>
      </c>
      <c r="AU198" s="22">
        <f>+SPm!AT2</f>
        <v>44078</v>
      </c>
      <c r="AV198" s="22">
        <f>+SPm!AU2</f>
        <v>44109</v>
      </c>
      <c r="AW198" s="22">
        <f>+SPm!AV2</f>
        <v>44139</v>
      </c>
      <c r="AX198" s="22">
        <f>+SPm!AW2</f>
        <v>44170</v>
      </c>
      <c r="AY198" s="22">
        <f>+SPm!AX2</f>
        <v>0</v>
      </c>
      <c r="AZ198" s="136"/>
      <c r="BA198" s="136"/>
      <c r="BB198" s="137"/>
      <c r="BC198" s="136"/>
      <c r="BD198" s="136"/>
      <c r="BE198" s="136"/>
      <c r="BF198" s="136"/>
      <c r="BG198" s="136"/>
      <c r="BH198" s="136"/>
      <c r="BI198" s="136"/>
      <c r="BJ198" s="136"/>
      <c r="BK198" s="136"/>
      <c r="BL198" s="136"/>
      <c r="BM198" s="136"/>
      <c r="BN198" s="136"/>
      <c r="BO198" s="136"/>
      <c r="BP198" s="136"/>
    </row>
    <row r="199" spans="1:68" x14ac:dyDescent="0.25">
      <c r="A199" s="136"/>
      <c r="B199" s="136"/>
      <c r="C199" s="151">
        <v>1</v>
      </c>
      <c r="D199" s="151">
        <f>+C199+1</f>
        <v>2</v>
      </c>
      <c r="E199" s="151">
        <f t="shared" ref="E199:AK199" si="107">+D199+1</f>
        <v>3</v>
      </c>
      <c r="F199" s="151">
        <f t="shared" si="107"/>
        <v>4</v>
      </c>
      <c r="G199" s="151">
        <f t="shared" si="107"/>
        <v>5</v>
      </c>
      <c r="H199" s="151">
        <f t="shared" si="107"/>
        <v>6</v>
      </c>
      <c r="I199" s="151">
        <f t="shared" si="107"/>
        <v>7</v>
      </c>
      <c r="J199" s="151">
        <f t="shared" si="107"/>
        <v>8</v>
      </c>
      <c r="K199" s="151">
        <f t="shared" si="107"/>
        <v>9</v>
      </c>
      <c r="L199" s="151">
        <f t="shared" si="107"/>
        <v>10</v>
      </c>
      <c r="M199" s="151">
        <f t="shared" si="107"/>
        <v>11</v>
      </c>
      <c r="N199" s="151">
        <f t="shared" si="107"/>
        <v>12</v>
      </c>
      <c r="O199" s="151">
        <f t="shared" si="107"/>
        <v>13</v>
      </c>
      <c r="P199" s="151">
        <f t="shared" si="107"/>
        <v>14</v>
      </c>
      <c r="Q199" s="151">
        <f t="shared" si="107"/>
        <v>15</v>
      </c>
      <c r="R199" s="151">
        <f t="shared" si="107"/>
        <v>16</v>
      </c>
      <c r="S199" s="151">
        <f t="shared" si="107"/>
        <v>17</v>
      </c>
      <c r="T199" s="151">
        <f t="shared" si="107"/>
        <v>18</v>
      </c>
      <c r="U199" s="151">
        <f t="shared" si="107"/>
        <v>19</v>
      </c>
      <c r="V199" s="151">
        <f t="shared" si="107"/>
        <v>20</v>
      </c>
      <c r="W199" s="151">
        <f t="shared" si="107"/>
        <v>21</v>
      </c>
      <c r="X199" s="151">
        <f t="shared" si="107"/>
        <v>22</v>
      </c>
      <c r="Y199" s="151">
        <f t="shared" si="107"/>
        <v>23</v>
      </c>
      <c r="Z199" s="151">
        <f t="shared" si="107"/>
        <v>24</v>
      </c>
      <c r="AA199" s="151">
        <f t="shared" si="107"/>
        <v>25</v>
      </c>
      <c r="AB199" s="151">
        <f t="shared" si="107"/>
        <v>26</v>
      </c>
      <c r="AC199" s="151">
        <f t="shared" si="107"/>
        <v>27</v>
      </c>
      <c r="AD199" s="151">
        <f t="shared" si="107"/>
        <v>28</v>
      </c>
      <c r="AE199" s="151">
        <f t="shared" si="107"/>
        <v>29</v>
      </c>
      <c r="AF199" s="151">
        <f t="shared" si="107"/>
        <v>30</v>
      </c>
      <c r="AG199" s="151">
        <f t="shared" si="107"/>
        <v>31</v>
      </c>
      <c r="AH199" s="151">
        <f t="shared" si="107"/>
        <v>32</v>
      </c>
      <c r="AI199" s="151">
        <f t="shared" si="107"/>
        <v>33</v>
      </c>
      <c r="AJ199" s="151">
        <f t="shared" si="107"/>
        <v>34</v>
      </c>
      <c r="AK199" s="151">
        <f t="shared" si="107"/>
        <v>35</v>
      </c>
      <c r="AL199" s="151">
        <f t="shared" ref="AL199:AY199" si="108">+AK199+1</f>
        <v>36</v>
      </c>
      <c r="AM199" s="151">
        <f t="shared" si="108"/>
        <v>37</v>
      </c>
      <c r="AN199" s="151">
        <f t="shared" si="108"/>
        <v>38</v>
      </c>
      <c r="AO199" s="151">
        <f t="shared" si="108"/>
        <v>39</v>
      </c>
      <c r="AP199" s="151">
        <f t="shared" si="108"/>
        <v>40</v>
      </c>
      <c r="AQ199" s="151">
        <f t="shared" si="108"/>
        <v>41</v>
      </c>
      <c r="AR199" s="151">
        <f t="shared" si="108"/>
        <v>42</v>
      </c>
      <c r="AS199" s="151">
        <f t="shared" si="108"/>
        <v>43</v>
      </c>
      <c r="AT199" s="151">
        <f t="shared" si="108"/>
        <v>44</v>
      </c>
      <c r="AU199" s="151">
        <f t="shared" si="108"/>
        <v>45</v>
      </c>
      <c r="AV199" s="151">
        <f t="shared" si="108"/>
        <v>46</v>
      </c>
      <c r="AW199" s="151">
        <f t="shared" si="108"/>
        <v>47</v>
      </c>
      <c r="AX199" s="151">
        <f t="shared" si="108"/>
        <v>48</v>
      </c>
      <c r="AY199" s="151">
        <f t="shared" si="108"/>
        <v>49</v>
      </c>
      <c r="AZ199" s="136"/>
      <c r="BA199" s="136"/>
      <c r="BB199" s="136"/>
      <c r="BC199" s="136"/>
      <c r="BD199" s="136"/>
      <c r="BE199" s="136"/>
      <c r="BF199" s="136"/>
      <c r="BG199" s="136"/>
      <c r="BH199" s="136"/>
      <c r="BI199" s="136"/>
      <c r="BJ199" s="136"/>
      <c r="BK199" s="136"/>
      <c r="BL199" s="136"/>
      <c r="BM199" s="136"/>
      <c r="BN199" s="136"/>
      <c r="BO199" s="136"/>
      <c r="BP199" s="136"/>
    </row>
    <row r="200" spans="1:68" x14ac:dyDescent="0.25">
      <c r="A200" s="136"/>
      <c r="B200" s="152" t="s">
        <v>300</v>
      </c>
      <c r="C200" s="153" t="s">
        <v>201</v>
      </c>
      <c r="D200" s="153" t="s">
        <v>202</v>
      </c>
      <c r="E200" s="153" t="s">
        <v>203</v>
      </c>
      <c r="F200" s="153" t="s">
        <v>204</v>
      </c>
      <c r="G200" s="153" t="s">
        <v>205</v>
      </c>
      <c r="H200" s="153" t="s">
        <v>206</v>
      </c>
      <c r="I200" s="153" t="s">
        <v>207</v>
      </c>
      <c r="J200" s="153" t="s">
        <v>208</v>
      </c>
      <c r="K200" s="153" t="s">
        <v>209</v>
      </c>
      <c r="L200" s="153" t="s">
        <v>210</v>
      </c>
      <c r="M200" s="153" t="s">
        <v>211</v>
      </c>
      <c r="N200" s="153" t="s">
        <v>212</v>
      </c>
      <c r="O200" s="153" t="s">
        <v>213</v>
      </c>
      <c r="P200" s="153" t="s">
        <v>214</v>
      </c>
      <c r="Q200" s="153" t="s">
        <v>215</v>
      </c>
      <c r="R200" s="153" t="s">
        <v>216</v>
      </c>
      <c r="S200" s="153" t="s">
        <v>217</v>
      </c>
      <c r="T200" s="153" t="s">
        <v>218</v>
      </c>
      <c r="U200" s="153" t="s">
        <v>219</v>
      </c>
      <c r="V200" s="153" t="s">
        <v>220</v>
      </c>
      <c r="W200" s="153" t="s">
        <v>221</v>
      </c>
      <c r="X200" s="153" t="s">
        <v>222</v>
      </c>
      <c r="Y200" s="153" t="s">
        <v>223</v>
      </c>
      <c r="Z200" s="153" t="s">
        <v>224</v>
      </c>
      <c r="AA200" s="153" t="s">
        <v>225</v>
      </c>
      <c r="AB200" s="153" t="s">
        <v>226</v>
      </c>
      <c r="AC200" s="153" t="s">
        <v>227</v>
      </c>
      <c r="AD200" s="153" t="s">
        <v>228</v>
      </c>
      <c r="AE200" s="153" t="s">
        <v>229</v>
      </c>
      <c r="AF200" s="153" t="s">
        <v>230</v>
      </c>
      <c r="AG200" s="153" t="s">
        <v>231</v>
      </c>
      <c r="AH200" s="153" t="s">
        <v>232</v>
      </c>
      <c r="AI200" s="153" t="s">
        <v>233</v>
      </c>
      <c r="AJ200" s="153" t="s">
        <v>234</v>
      </c>
      <c r="AK200" s="153" t="s">
        <v>235</v>
      </c>
      <c r="AL200" s="153" t="s">
        <v>236</v>
      </c>
      <c r="AM200" s="153" t="s">
        <v>411</v>
      </c>
      <c r="AN200" s="153" t="s">
        <v>412</v>
      </c>
      <c r="AO200" s="153" t="s">
        <v>413</v>
      </c>
      <c r="AP200" s="153" t="s">
        <v>414</v>
      </c>
      <c r="AQ200" s="153" t="s">
        <v>415</v>
      </c>
      <c r="AR200" s="153" t="s">
        <v>416</v>
      </c>
      <c r="AS200" s="153" t="s">
        <v>417</v>
      </c>
      <c r="AT200" s="153" t="s">
        <v>418</v>
      </c>
      <c r="AU200" s="153" t="s">
        <v>419</v>
      </c>
      <c r="AV200" s="153" t="s">
        <v>420</v>
      </c>
      <c r="AW200" s="153" t="s">
        <v>421</v>
      </c>
      <c r="AX200" s="153" t="s">
        <v>422</v>
      </c>
      <c r="AY200" s="153" t="s">
        <v>437</v>
      </c>
      <c r="AZ200" s="136"/>
      <c r="BA200" s="136"/>
      <c r="BB200" s="136"/>
      <c r="BC200" s="136"/>
      <c r="BD200" s="136"/>
      <c r="BE200" s="136"/>
      <c r="BF200" s="136"/>
      <c r="BG200" s="136"/>
      <c r="BH200" s="136"/>
      <c r="BI200" s="136"/>
      <c r="BJ200" s="136"/>
      <c r="BK200" s="136"/>
      <c r="BL200" s="136"/>
      <c r="BM200" s="136"/>
      <c r="BN200" s="136"/>
      <c r="BO200" s="136"/>
      <c r="BP200" s="136"/>
    </row>
    <row r="201" spans="1:68" x14ac:dyDescent="0.25">
      <c r="A201" s="136"/>
      <c r="B201" s="144" t="s">
        <v>305</v>
      </c>
      <c r="C201" s="150"/>
      <c r="D201" s="150">
        <f t="shared" ref="D201:AK201" si="109">+IF(D199&gt;=$D190,$D197,0)*IF(C205&lt;1,0,1)</f>
        <v>0</v>
      </c>
      <c r="E201" s="150">
        <f t="shared" si="109"/>
        <v>0</v>
      </c>
      <c r="F201" s="150">
        <f t="shared" si="109"/>
        <v>0</v>
      </c>
      <c r="G201" s="150">
        <f t="shared" si="109"/>
        <v>0</v>
      </c>
      <c r="H201" s="150">
        <f t="shared" si="109"/>
        <v>0</v>
      </c>
      <c r="I201" s="150">
        <f t="shared" si="109"/>
        <v>0</v>
      </c>
      <c r="J201" s="150">
        <f t="shared" si="109"/>
        <v>0</v>
      </c>
      <c r="K201" s="150">
        <f t="shared" si="109"/>
        <v>0</v>
      </c>
      <c r="L201" s="150">
        <f t="shared" si="109"/>
        <v>0</v>
      </c>
      <c r="M201" s="150">
        <f t="shared" si="109"/>
        <v>0</v>
      </c>
      <c r="N201" s="150">
        <f t="shared" si="109"/>
        <v>0</v>
      </c>
      <c r="O201" s="150">
        <f t="shared" si="109"/>
        <v>0</v>
      </c>
      <c r="P201" s="150">
        <f t="shared" si="109"/>
        <v>0</v>
      </c>
      <c r="Q201" s="150">
        <f t="shared" si="109"/>
        <v>0</v>
      </c>
      <c r="R201" s="150">
        <f t="shared" si="109"/>
        <v>0</v>
      </c>
      <c r="S201" s="150">
        <f t="shared" si="109"/>
        <v>0</v>
      </c>
      <c r="T201" s="150">
        <f t="shared" si="109"/>
        <v>0</v>
      </c>
      <c r="U201" s="150">
        <f t="shared" si="109"/>
        <v>0</v>
      </c>
      <c r="V201" s="150">
        <f t="shared" si="109"/>
        <v>0</v>
      </c>
      <c r="W201" s="150">
        <f t="shared" si="109"/>
        <v>0</v>
      </c>
      <c r="X201" s="150">
        <f t="shared" si="109"/>
        <v>0</v>
      </c>
      <c r="Y201" s="150">
        <f t="shared" si="109"/>
        <v>0</v>
      </c>
      <c r="Z201" s="150">
        <f t="shared" si="109"/>
        <v>0</v>
      </c>
      <c r="AA201" s="150">
        <f t="shared" si="109"/>
        <v>0</v>
      </c>
      <c r="AB201" s="150">
        <f t="shared" si="109"/>
        <v>0</v>
      </c>
      <c r="AC201" s="150">
        <f t="shared" si="109"/>
        <v>0</v>
      </c>
      <c r="AD201" s="150">
        <f t="shared" si="109"/>
        <v>0</v>
      </c>
      <c r="AE201" s="150">
        <f t="shared" si="109"/>
        <v>0</v>
      </c>
      <c r="AF201" s="150">
        <f t="shared" si="109"/>
        <v>0</v>
      </c>
      <c r="AG201" s="150">
        <f t="shared" si="109"/>
        <v>0</v>
      </c>
      <c r="AH201" s="150">
        <f t="shared" si="109"/>
        <v>0</v>
      </c>
      <c r="AI201" s="150">
        <f t="shared" si="109"/>
        <v>0</v>
      </c>
      <c r="AJ201" s="150">
        <f t="shared" si="109"/>
        <v>0</v>
      </c>
      <c r="AK201" s="150">
        <f t="shared" si="109"/>
        <v>0</v>
      </c>
      <c r="AL201" s="150">
        <f t="shared" ref="AL201:AX201" si="110">+IF(AL199&gt;=$D190,$D197,0)*IF(AK205&lt;1,0,1)</f>
        <v>0</v>
      </c>
      <c r="AM201" s="150">
        <f t="shared" si="110"/>
        <v>0</v>
      </c>
      <c r="AN201" s="150">
        <f t="shared" si="110"/>
        <v>0</v>
      </c>
      <c r="AO201" s="150">
        <f t="shared" si="110"/>
        <v>0</v>
      </c>
      <c r="AP201" s="150">
        <f t="shared" si="110"/>
        <v>0</v>
      </c>
      <c r="AQ201" s="150">
        <f t="shared" si="110"/>
        <v>0</v>
      </c>
      <c r="AR201" s="150">
        <f t="shared" si="110"/>
        <v>0</v>
      </c>
      <c r="AS201" s="150">
        <f t="shared" si="110"/>
        <v>0</v>
      </c>
      <c r="AT201" s="150">
        <f t="shared" si="110"/>
        <v>0</v>
      </c>
      <c r="AU201" s="150">
        <f t="shared" si="110"/>
        <v>0</v>
      </c>
      <c r="AV201" s="150">
        <f t="shared" si="110"/>
        <v>0</v>
      </c>
      <c r="AW201" s="150">
        <f t="shared" si="110"/>
        <v>0</v>
      </c>
      <c r="AX201" s="150">
        <f t="shared" si="110"/>
        <v>0</v>
      </c>
      <c r="AY201" s="136"/>
      <c r="AZ201" s="136"/>
      <c r="BA201" s="136"/>
      <c r="BB201" s="136"/>
      <c r="BC201" s="136"/>
      <c r="BD201" s="136"/>
      <c r="BE201" s="136"/>
      <c r="BF201" s="136"/>
      <c r="BG201" s="136"/>
      <c r="BH201" s="136"/>
      <c r="BI201" s="136"/>
      <c r="BJ201" s="136"/>
      <c r="BK201" s="136"/>
      <c r="BL201" s="136"/>
      <c r="BM201" s="136"/>
      <c r="BN201" s="136"/>
      <c r="BO201" s="136"/>
      <c r="BP201" s="136"/>
    </row>
    <row r="202" spans="1:68" x14ac:dyDescent="0.25">
      <c r="A202" s="136"/>
      <c r="B202" s="144" t="s">
        <v>306</v>
      </c>
      <c r="C202" s="150"/>
      <c r="D202" s="150">
        <f t="shared" ref="D202:AK202" si="111">D201-D204</f>
        <v>0</v>
      </c>
      <c r="E202" s="150">
        <f t="shared" si="111"/>
        <v>0</v>
      </c>
      <c r="F202" s="150">
        <f t="shared" si="111"/>
        <v>0</v>
      </c>
      <c r="G202" s="150">
        <f t="shared" si="111"/>
        <v>0</v>
      </c>
      <c r="H202" s="150">
        <f t="shared" si="111"/>
        <v>0</v>
      </c>
      <c r="I202" s="150">
        <f t="shared" si="111"/>
        <v>0</v>
      </c>
      <c r="J202" s="150">
        <f t="shared" si="111"/>
        <v>0</v>
      </c>
      <c r="K202" s="150">
        <f t="shared" si="111"/>
        <v>0</v>
      </c>
      <c r="L202" s="150">
        <f t="shared" si="111"/>
        <v>0</v>
      </c>
      <c r="M202" s="150">
        <f t="shared" si="111"/>
        <v>0</v>
      </c>
      <c r="N202" s="150">
        <f t="shared" si="111"/>
        <v>0</v>
      </c>
      <c r="O202" s="150">
        <f t="shared" si="111"/>
        <v>0</v>
      </c>
      <c r="P202" s="150">
        <f t="shared" si="111"/>
        <v>0</v>
      </c>
      <c r="Q202" s="150">
        <f t="shared" si="111"/>
        <v>0</v>
      </c>
      <c r="R202" s="150">
        <f t="shared" si="111"/>
        <v>0</v>
      </c>
      <c r="S202" s="150">
        <f t="shared" si="111"/>
        <v>0</v>
      </c>
      <c r="T202" s="150">
        <f t="shared" si="111"/>
        <v>0</v>
      </c>
      <c r="U202" s="150">
        <f t="shared" si="111"/>
        <v>0</v>
      </c>
      <c r="V202" s="150">
        <f t="shared" si="111"/>
        <v>0</v>
      </c>
      <c r="W202" s="150">
        <f t="shared" si="111"/>
        <v>0</v>
      </c>
      <c r="X202" s="150">
        <f t="shared" si="111"/>
        <v>0</v>
      </c>
      <c r="Y202" s="150">
        <f t="shared" si="111"/>
        <v>0</v>
      </c>
      <c r="Z202" s="150">
        <f t="shared" si="111"/>
        <v>0</v>
      </c>
      <c r="AA202" s="150">
        <f t="shared" si="111"/>
        <v>0</v>
      </c>
      <c r="AB202" s="150">
        <f t="shared" si="111"/>
        <v>0</v>
      </c>
      <c r="AC202" s="150">
        <f t="shared" si="111"/>
        <v>0</v>
      </c>
      <c r="AD202" s="150">
        <f t="shared" si="111"/>
        <v>0</v>
      </c>
      <c r="AE202" s="150">
        <f t="shared" si="111"/>
        <v>0</v>
      </c>
      <c r="AF202" s="150">
        <f t="shared" si="111"/>
        <v>0</v>
      </c>
      <c r="AG202" s="150">
        <f t="shared" si="111"/>
        <v>0</v>
      </c>
      <c r="AH202" s="150">
        <f t="shared" si="111"/>
        <v>0</v>
      </c>
      <c r="AI202" s="150">
        <f t="shared" si="111"/>
        <v>0</v>
      </c>
      <c r="AJ202" s="150">
        <f t="shared" si="111"/>
        <v>0</v>
      </c>
      <c r="AK202" s="150">
        <f t="shared" si="111"/>
        <v>0</v>
      </c>
      <c r="AL202" s="150">
        <f>AL201-AL204</f>
        <v>0</v>
      </c>
      <c r="AM202" s="150">
        <f t="shared" ref="AM202:AT202" si="112">AM201-AM204</f>
        <v>0</v>
      </c>
      <c r="AN202" s="150">
        <f t="shared" si="112"/>
        <v>0</v>
      </c>
      <c r="AO202" s="150">
        <f t="shared" si="112"/>
        <v>0</v>
      </c>
      <c r="AP202" s="150">
        <f t="shared" si="112"/>
        <v>0</v>
      </c>
      <c r="AQ202" s="150">
        <f t="shared" si="112"/>
        <v>0</v>
      </c>
      <c r="AR202" s="150">
        <f t="shared" si="112"/>
        <v>0</v>
      </c>
      <c r="AS202" s="150">
        <f t="shared" si="112"/>
        <v>0</v>
      </c>
      <c r="AT202" s="150">
        <f t="shared" si="112"/>
        <v>0</v>
      </c>
      <c r="AU202" s="150">
        <f>AU201-AU204</f>
        <v>0</v>
      </c>
      <c r="AV202" s="150">
        <f>AV201-AV204</f>
        <v>0</v>
      </c>
      <c r="AW202" s="150">
        <f>AW201-AW204</f>
        <v>0</v>
      </c>
      <c r="AX202" s="150">
        <f>AX201-AX204</f>
        <v>0</v>
      </c>
      <c r="AY202" s="136"/>
      <c r="AZ202" s="136"/>
      <c r="BA202" s="136"/>
      <c r="BB202" s="136"/>
      <c r="BC202" s="136"/>
      <c r="BD202" s="136"/>
      <c r="BE202" s="136"/>
      <c r="BF202" s="136"/>
      <c r="BG202" s="136"/>
      <c r="BH202" s="136"/>
      <c r="BI202" s="136"/>
      <c r="BJ202" s="136"/>
      <c r="BK202" s="136"/>
      <c r="BL202" s="136"/>
      <c r="BM202" s="136"/>
      <c r="BN202" s="136"/>
      <c r="BO202" s="136"/>
      <c r="BP202" s="136"/>
    </row>
    <row r="203" spans="1:68" x14ac:dyDescent="0.25">
      <c r="A203" s="136"/>
      <c r="B203" s="144" t="s">
        <v>307</v>
      </c>
      <c r="C203" s="150"/>
      <c r="D203" s="150">
        <f t="shared" ref="D203:Q203" si="113">(D202+C203)*(IF(C205&lt;1,0,1))</f>
        <v>0</v>
      </c>
      <c r="E203" s="150">
        <f t="shared" si="113"/>
        <v>0</v>
      </c>
      <c r="F203" s="150">
        <f t="shared" si="113"/>
        <v>0</v>
      </c>
      <c r="G203" s="150">
        <f t="shared" si="113"/>
        <v>0</v>
      </c>
      <c r="H203" s="150">
        <f t="shared" si="113"/>
        <v>0</v>
      </c>
      <c r="I203" s="150">
        <f t="shared" si="113"/>
        <v>0</v>
      </c>
      <c r="J203" s="150">
        <f t="shared" si="113"/>
        <v>0</v>
      </c>
      <c r="K203" s="150">
        <f t="shared" si="113"/>
        <v>0</v>
      </c>
      <c r="L203" s="150">
        <f t="shared" si="113"/>
        <v>0</v>
      </c>
      <c r="M203" s="150">
        <f t="shared" si="113"/>
        <v>0</v>
      </c>
      <c r="N203" s="150">
        <f t="shared" si="113"/>
        <v>0</v>
      </c>
      <c r="O203" s="150">
        <f t="shared" si="113"/>
        <v>0</v>
      </c>
      <c r="P203" s="150">
        <f t="shared" si="113"/>
        <v>0</v>
      </c>
      <c r="Q203" s="150">
        <f t="shared" si="113"/>
        <v>0</v>
      </c>
      <c r="R203" s="150">
        <f>(R202+Q203)*(IF(Q205&lt;1,0,1))</f>
        <v>0</v>
      </c>
      <c r="S203" s="150">
        <f t="shared" ref="S203:AK203" si="114">(S202+R203)*(IF(R205&lt;1,0,1))</f>
        <v>0</v>
      </c>
      <c r="T203" s="150">
        <f t="shared" si="114"/>
        <v>0</v>
      </c>
      <c r="U203" s="150">
        <f t="shared" si="114"/>
        <v>0</v>
      </c>
      <c r="V203" s="150">
        <f t="shared" si="114"/>
        <v>0</v>
      </c>
      <c r="W203" s="150">
        <f t="shared" si="114"/>
        <v>0</v>
      </c>
      <c r="X203" s="150">
        <f t="shared" si="114"/>
        <v>0</v>
      </c>
      <c r="Y203" s="150">
        <f t="shared" si="114"/>
        <v>0</v>
      </c>
      <c r="Z203" s="150">
        <f t="shared" si="114"/>
        <v>0</v>
      </c>
      <c r="AA203" s="150">
        <f t="shared" si="114"/>
        <v>0</v>
      </c>
      <c r="AB203" s="150">
        <f t="shared" si="114"/>
        <v>0</v>
      </c>
      <c r="AC203" s="150">
        <f t="shared" si="114"/>
        <v>0</v>
      </c>
      <c r="AD203" s="150">
        <f t="shared" si="114"/>
        <v>0</v>
      </c>
      <c r="AE203" s="150">
        <f t="shared" si="114"/>
        <v>0</v>
      </c>
      <c r="AF203" s="150">
        <f t="shared" si="114"/>
        <v>0</v>
      </c>
      <c r="AG203" s="150">
        <f t="shared" si="114"/>
        <v>0</v>
      </c>
      <c r="AH203" s="150">
        <f t="shared" si="114"/>
        <v>0</v>
      </c>
      <c r="AI203" s="150">
        <f t="shared" si="114"/>
        <v>0</v>
      </c>
      <c r="AJ203" s="150">
        <f t="shared" si="114"/>
        <v>0</v>
      </c>
      <c r="AK203" s="150">
        <f t="shared" si="114"/>
        <v>0</v>
      </c>
      <c r="AL203" s="150">
        <f t="shared" ref="AL203:AX203" si="115">(AL202+AK203)*(IF(AK205&lt;1,0,1))</f>
        <v>0</v>
      </c>
      <c r="AM203" s="150">
        <f t="shared" si="115"/>
        <v>0</v>
      </c>
      <c r="AN203" s="150">
        <f t="shared" si="115"/>
        <v>0</v>
      </c>
      <c r="AO203" s="150">
        <f t="shared" si="115"/>
        <v>0</v>
      </c>
      <c r="AP203" s="150">
        <f t="shared" si="115"/>
        <v>0</v>
      </c>
      <c r="AQ203" s="150">
        <f t="shared" si="115"/>
        <v>0</v>
      </c>
      <c r="AR203" s="150">
        <f t="shared" si="115"/>
        <v>0</v>
      </c>
      <c r="AS203" s="150">
        <f t="shared" si="115"/>
        <v>0</v>
      </c>
      <c r="AT203" s="150">
        <f t="shared" si="115"/>
        <v>0</v>
      </c>
      <c r="AU203" s="150">
        <f t="shared" si="115"/>
        <v>0</v>
      </c>
      <c r="AV203" s="150">
        <f t="shared" si="115"/>
        <v>0</v>
      </c>
      <c r="AW203" s="150">
        <f t="shared" si="115"/>
        <v>0</v>
      </c>
      <c r="AX203" s="150">
        <f t="shared" si="115"/>
        <v>0</v>
      </c>
      <c r="AY203" s="136"/>
      <c r="AZ203" s="136"/>
      <c r="BA203" s="136"/>
      <c r="BB203" s="136"/>
      <c r="BC203" s="136"/>
      <c r="BD203" s="136"/>
      <c r="BE203" s="136"/>
      <c r="BF203" s="136"/>
      <c r="BG203" s="136"/>
      <c r="BH203" s="136"/>
      <c r="BI203" s="136"/>
      <c r="BJ203" s="136"/>
      <c r="BK203" s="136"/>
      <c r="BL203" s="136"/>
      <c r="BM203" s="136"/>
      <c r="BN203" s="136"/>
      <c r="BO203" s="136"/>
      <c r="BP203" s="136"/>
    </row>
    <row r="204" spans="1:68" x14ac:dyDescent="0.25">
      <c r="A204" s="136"/>
      <c r="B204" s="144" t="s">
        <v>308</v>
      </c>
      <c r="C204" s="150"/>
      <c r="D204" s="150">
        <f>IF(D201&gt;0,C205*$D195,0)</f>
        <v>0</v>
      </c>
      <c r="E204" s="150">
        <f t="shared" ref="E204:AK204" si="116">IF(E201&gt;0,D205*$D$11,0)</f>
        <v>0</v>
      </c>
      <c r="F204" s="150">
        <f t="shared" si="116"/>
        <v>0</v>
      </c>
      <c r="G204" s="150">
        <f t="shared" si="116"/>
        <v>0</v>
      </c>
      <c r="H204" s="150">
        <f t="shared" si="116"/>
        <v>0</v>
      </c>
      <c r="I204" s="150">
        <f t="shared" si="116"/>
        <v>0</v>
      </c>
      <c r="J204" s="150">
        <f t="shared" si="116"/>
        <v>0</v>
      </c>
      <c r="K204" s="150">
        <f t="shared" si="116"/>
        <v>0</v>
      </c>
      <c r="L204" s="150">
        <f t="shared" si="116"/>
        <v>0</v>
      </c>
      <c r="M204" s="150">
        <f t="shared" si="116"/>
        <v>0</v>
      </c>
      <c r="N204" s="150">
        <f t="shared" si="116"/>
        <v>0</v>
      </c>
      <c r="O204" s="150">
        <f t="shared" si="116"/>
        <v>0</v>
      </c>
      <c r="P204" s="150">
        <f t="shared" si="116"/>
        <v>0</v>
      </c>
      <c r="Q204" s="150">
        <f t="shared" si="116"/>
        <v>0</v>
      </c>
      <c r="R204" s="150">
        <f t="shared" si="116"/>
        <v>0</v>
      </c>
      <c r="S204" s="150">
        <f t="shared" si="116"/>
        <v>0</v>
      </c>
      <c r="T204" s="150">
        <f t="shared" si="116"/>
        <v>0</v>
      </c>
      <c r="U204" s="150">
        <f t="shared" si="116"/>
        <v>0</v>
      </c>
      <c r="V204" s="150">
        <f t="shared" si="116"/>
        <v>0</v>
      </c>
      <c r="W204" s="150">
        <f t="shared" si="116"/>
        <v>0</v>
      </c>
      <c r="X204" s="150">
        <f t="shared" si="116"/>
        <v>0</v>
      </c>
      <c r="Y204" s="150">
        <f t="shared" si="116"/>
        <v>0</v>
      </c>
      <c r="Z204" s="150">
        <f t="shared" si="116"/>
        <v>0</v>
      </c>
      <c r="AA204" s="150">
        <f t="shared" si="116"/>
        <v>0</v>
      </c>
      <c r="AB204" s="150">
        <f t="shared" si="116"/>
        <v>0</v>
      </c>
      <c r="AC204" s="150">
        <f t="shared" si="116"/>
        <v>0</v>
      </c>
      <c r="AD204" s="150">
        <f t="shared" si="116"/>
        <v>0</v>
      </c>
      <c r="AE204" s="150">
        <f t="shared" si="116"/>
        <v>0</v>
      </c>
      <c r="AF204" s="150">
        <f t="shared" si="116"/>
        <v>0</v>
      </c>
      <c r="AG204" s="150">
        <f t="shared" si="116"/>
        <v>0</v>
      </c>
      <c r="AH204" s="150">
        <f t="shared" si="116"/>
        <v>0</v>
      </c>
      <c r="AI204" s="150">
        <f t="shared" si="116"/>
        <v>0</v>
      </c>
      <c r="AJ204" s="150">
        <f t="shared" si="116"/>
        <v>0</v>
      </c>
      <c r="AK204" s="150">
        <f t="shared" si="116"/>
        <v>0</v>
      </c>
      <c r="AL204" s="150">
        <f t="shared" ref="AL204:AX204" si="117">IF(AL201&gt;0,AK205*$D$11,0)</f>
        <v>0</v>
      </c>
      <c r="AM204" s="150">
        <f t="shared" si="117"/>
        <v>0</v>
      </c>
      <c r="AN204" s="150">
        <f t="shared" si="117"/>
        <v>0</v>
      </c>
      <c r="AO204" s="150">
        <f t="shared" si="117"/>
        <v>0</v>
      </c>
      <c r="AP204" s="150">
        <f t="shared" si="117"/>
        <v>0</v>
      </c>
      <c r="AQ204" s="150">
        <f t="shared" si="117"/>
        <v>0</v>
      </c>
      <c r="AR204" s="150">
        <f t="shared" si="117"/>
        <v>0</v>
      </c>
      <c r="AS204" s="150">
        <f t="shared" si="117"/>
        <v>0</v>
      </c>
      <c r="AT204" s="150">
        <f t="shared" si="117"/>
        <v>0</v>
      </c>
      <c r="AU204" s="150">
        <f t="shared" si="117"/>
        <v>0</v>
      </c>
      <c r="AV204" s="150">
        <f t="shared" si="117"/>
        <v>0</v>
      </c>
      <c r="AW204" s="150">
        <f t="shared" si="117"/>
        <v>0</v>
      </c>
      <c r="AX204" s="150">
        <f t="shared" si="117"/>
        <v>0</v>
      </c>
      <c r="AY204" s="136"/>
      <c r="AZ204" s="136"/>
      <c r="BA204" s="136"/>
      <c r="BB204" s="136"/>
      <c r="BC204" s="136"/>
      <c r="BD204" s="136"/>
      <c r="BE204" s="136"/>
      <c r="BF204" s="136"/>
      <c r="BG204" s="136"/>
      <c r="BH204" s="136"/>
      <c r="BI204" s="136"/>
      <c r="BJ204" s="136"/>
      <c r="BK204" s="136"/>
      <c r="BL204" s="136"/>
      <c r="BM204" s="136"/>
      <c r="BN204" s="136"/>
      <c r="BO204" s="136"/>
      <c r="BP204" s="136"/>
    </row>
    <row r="205" spans="1:68" x14ac:dyDescent="0.25">
      <c r="A205" s="136"/>
      <c r="B205" s="154" t="s">
        <v>309</v>
      </c>
      <c r="C205" s="150">
        <f>IF(C199=$D190,($C192),IF(D199&lt;$D190,0,(($C192)-C203)*IF(B205&lt;1,0,1)))</f>
        <v>0</v>
      </c>
      <c r="D205" s="150">
        <f t="shared" ref="D205:AJ205" si="118">IF(D199=$D190,($C192),IF(E199&lt;$D190,0,(($C192)-D203)*IF(C205&lt;1,0,1)))</f>
        <v>0</v>
      </c>
      <c r="E205" s="150">
        <f t="shared" si="118"/>
        <v>0</v>
      </c>
      <c r="F205" s="150">
        <f t="shared" si="118"/>
        <v>0</v>
      </c>
      <c r="G205" s="150">
        <f t="shared" si="118"/>
        <v>0</v>
      </c>
      <c r="H205" s="150">
        <f t="shared" si="118"/>
        <v>0</v>
      </c>
      <c r="I205" s="150">
        <f t="shared" si="118"/>
        <v>0</v>
      </c>
      <c r="J205" s="150">
        <f t="shared" si="118"/>
        <v>0</v>
      </c>
      <c r="K205" s="150">
        <f t="shared" si="118"/>
        <v>0</v>
      </c>
      <c r="L205" s="150">
        <f t="shared" si="118"/>
        <v>0</v>
      </c>
      <c r="M205" s="150">
        <f t="shared" si="118"/>
        <v>0</v>
      </c>
      <c r="N205" s="150">
        <f t="shared" si="118"/>
        <v>0</v>
      </c>
      <c r="O205" s="150">
        <f t="shared" si="118"/>
        <v>0</v>
      </c>
      <c r="P205" s="150">
        <f t="shared" si="118"/>
        <v>0</v>
      </c>
      <c r="Q205" s="150">
        <f t="shared" si="118"/>
        <v>0</v>
      </c>
      <c r="R205" s="150">
        <f t="shared" si="118"/>
        <v>0</v>
      </c>
      <c r="S205" s="150">
        <f t="shared" si="118"/>
        <v>0</v>
      </c>
      <c r="T205" s="150">
        <f t="shared" si="118"/>
        <v>0</v>
      </c>
      <c r="U205" s="150">
        <f t="shared" si="118"/>
        <v>0</v>
      </c>
      <c r="V205" s="150">
        <f t="shared" si="118"/>
        <v>0</v>
      </c>
      <c r="W205" s="150">
        <f t="shared" si="118"/>
        <v>0</v>
      </c>
      <c r="X205" s="150">
        <f t="shared" si="118"/>
        <v>0</v>
      </c>
      <c r="Y205" s="150">
        <f t="shared" si="118"/>
        <v>0</v>
      </c>
      <c r="Z205" s="150">
        <f t="shared" si="118"/>
        <v>0</v>
      </c>
      <c r="AA205" s="150">
        <f t="shared" si="118"/>
        <v>0</v>
      </c>
      <c r="AB205" s="150">
        <f t="shared" si="118"/>
        <v>0</v>
      </c>
      <c r="AC205" s="150">
        <f t="shared" si="118"/>
        <v>0</v>
      </c>
      <c r="AD205" s="150">
        <f t="shared" si="118"/>
        <v>0</v>
      </c>
      <c r="AE205" s="150">
        <f t="shared" si="118"/>
        <v>0</v>
      </c>
      <c r="AF205" s="150">
        <f t="shared" si="118"/>
        <v>0</v>
      </c>
      <c r="AG205" s="150">
        <f t="shared" si="118"/>
        <v>0</v>
      </c>
      <c r="AH205" s="150">
        <f t="shared" si="118"/>
        <v>0</v>
      </c>
      <c r="AI205" s="150">
        <f t="shared" si="118"/>
        <v>0</v>
      </c>
      <c r="AJ205" s="150">
        <f t="shared" si="118"/>
        <v>0</v>
      </c>
      <c r="AK205" s="150">
        <f t="shared" ref="AK205:AX205" si="119">IF(AK199=$D190,($C192),IF(AL199&lt;$D190,0,(($C192)-AK203)*IF(AJ205&lt;1,0,1)))</f>
        <v>0</v>
      </c>
      <c r="AL205" s="150">
        <f t="shared" si="119"/>
        <v>0</v>
      </c>
      <c r="AM205" s="150">
        <f t="shared" si="119"/>
        <v>0</v>
      </c>
      <c r="AN205" s="150">
        <f t="shared" si="119"/>
        <v>0</v>
      </c>
      <c r="AO205" s="150">
        <f t="shared" si="119"/>
        <v>0</v>
      </c>
      <c r="AP205" s="150">
        <f t="shared" si="119"/>
        <v>0</v>
      </c>
      <c r="AQ205" s="150">
        <f t="shared" si="119"/>
        <v>0</v>
      </c>
      <c r="AR205" s="150">
        <f t="shared" si="119"/>
        <v>0</v>
      </c>
      <c r="AS205" s="150">
        <f t="shared" si="119"/>
        <v>0</v>
      </c>
      <c r="AT205" s="150">
        <f t="shared" si="119"/>
        <v>0</v>
      </c>
      <c r="AU205" s="150">
        <f t="shared" si="119"/>
        <v>0</v>
      </c>
      <c r="AV205" s="150">
        <f t="shared" si="119"/>
        <v>0</v>
      </c>
      <c r="AW205" s="150">
        <f t="shared" si="119"/>
        <v>0</v>
      </c>
      <c r="AX205" s="150">
        <f t="shared" si="119"/>
        <v>0</v>
      </c>
      <c r="AY205" s="136"/>
      <c r="AZ205" s="136"/>
      <c r="BA205" s="136"/>
      <c r="BB205" s="136"/>
      <c r="BC205" s="136"/>
      <c r="BD205" s="136"/>
      <c r="BE205" s="136"/>
      <c r="BF205" s="136"/>
      <c r="BG205" s="136"/>
      <c r="BH205" s="136"/>
      <c r="BI205" s="136"/>
      <c r="BJ205" s="136"/>
      <c r="BK205" s="136"/>
      <c r="BL205" s="136"/>
      <c r="BM205" s="136"/>
      <c r="BN205" s="136"/>
      <c r="BO205" s="136"/>
      <c r="BP205" s="136"/>
    </row>
    <row r="206" spans="1:68" x14ac:dyDescent="0.25">
      <c r="A206" s="136"/>
      <c r="B206" s="138"/>
      <c r="C206" s="138"/>
      <c r="D206" s="138"/>
      <c r="E206" s="138"/>
      <c r="F206" s="138"/>
      <c r="G206" s="138"/>
      <c r="H206" s="138"/>
      <c r="I206" s="138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8"/>
      <c r="AA206" s="138"/>
      <c r="AB206" s="138"/>
      <c r="AC206" s="138"/>
      <c r="AD206" s="138"/>
      <c r="AE206" s="138"/>
      <c r="AF206" s="138"/>
      <c r="AG206" s="138"/>
      <c r="AH206" s="138"/>
      <c r="AI206" s="138"/>
      <c r="AJ206" s="138"/>
      <c r="AK206" s="138"/>
      <c r="AL206" s="138"/>
      <c r="AM206" s="138"/>
      <c r="AN206" s="138"/>
      <c r="AO206" s="138"/>
      <c r="AP206" s="138"/>
      <c r="AQ206" s="138"/>
      <c r="AR206" s="138"/>
      <c r="AS206" s="138"/>
      <c r="AT206" s="138"/>
      <c r="AU206" s="138"/>
      <c r="AV206" s="138"/>
      <c r="AW206" s="138"/>
      <c r="AX206" s="138"/>
      <c r="AY206" s="136"/>
      <c r="AZ206" s="136"/>
      <c r="BA206" s="136"/>
      <c r="BB206" s="136"/>
      <c r="BC206" s="136"/>
      <c r="BD206" s="136"/>
      <c r="BE206" s="136"/>
      <c r="BF206" s="136"/>
      <c r="BG206" s="136"/>
      <c r="BH206" s="136"/>
      <c r="BI206" s="136"/>
      <c r="BJ206" s="136"/>
      <c r="BK206" s="136"/>
      <c r="BL206" s="136"/>
      <c r="BM206" s="136"/>
      <c r="BN206" s="136"/>
      <c r="BO206" s="136"/>
      <c r="BP206" s="136"/>
    </row>
    <row r="207" spans="1:68" x14ac:dyDescent="0.25">
      <c r="A207" s="136"/>
      <c r="B207" s="138"/>
      <c r="C207" s="138"/>
      <c r="D207" s="138"/>
      <c r="E207" s="138"/>
      <c r="F207" s="138"/>
      <c r="G207" s="138"/>
      <c r="H207" s="138"/>
      <c r="I207" s="138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8"/>
      <c r="AA207" s="138"/>
      <c r="AB207" s="138"/>
      <c r="AC207" s="138"/>
      <c r="AD207" s="138"/>
      <c r="AE207" s="138"/>
      <c r="AF207" s="138"/>
      <c r="AG207" s="138"/>
      <c r="AH207" s="138"/>
      <c r="AI207" s="138"/>
      <c r="AJ207" s="138"/>
      <c r="AK207" s="138"/>
      <c r="AL207" s="138"/>
      <c r="AM207" s="138"/>
      <c r="AN207" s="138"/>
      <c r="AO207" s="138"/>
      <c r="AP207" s="138"/>
      <c r="AQ207" s="138"/>
      <c r="AR207" s="138"/>
      <c r="AS207" s="138"/>
      <c r="AT207" s="138"/>
      <c r="AU207" s="138"/>
      <c r="AV207" s="138"/>
      <c r="AW207" s="138"/>
      <c r="AX207" s="138"/>
      <c r="AY207" s="136"/>
      <c r="AZ207" s="136"/>
      <c r="BA207" s="136"/>
      <c r="BB207" s="136"/>
      <c r="BC207" s="136"/>
      <c r="BD207" s="136"/>
      <c r="BE207" s="136"/>
      <c r="BF207" s="136"/>
      <c r="BG207" s="136"/>
      <c r="BH207" s="136"/>
      <c r="BI207" s="136"/>
      <c r="BJ207" s="136"/>
      <c r="BK207" s="136"/>
      <c r="BL207" s="136"/>
      <c r="BM207" s="136"/>
      <c r="BN207" s="136"/>
      <c r="BO207" s="136"/>
      <c r="BP207" s="136"/>
    </row>
    <row r="208" spans="1:68" x14ac:dyDescent="0.25">
      <c r="A208" s="136"/>
      <c r="B208" s="138"/>
      <c r="C208" s="138"/>
      <c r="D208" s="138"/>
      <c r="E208" s="138"/>
      <c r="F208" s="138"/>
      <c r="G208" s="138"/>
      <c r="H208" s="138"/>
      <c r="I208" s="138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8"/>
      <c r="AA208" s="138"/>
      <c r="AB208" s="138"/>
      <c r="AC208" s="138"/>
      <c r="AD208" s="138"/>
      <c r="AE208" s="138"/>
      <c r="AF208" s="138"/>
      <c r="AG208" s="138"/>
      <c r="AH208" s="138"/>
      <c r="AI208" s="138"/>
      <c r="AJ208" s="138"/>
      <c r="AK208" s="138"/>
      <c r="AL208" s="138"/>
      <c r="AM208" s="138"/>
      <c r="AN208" s="138"/>
      <c r="AO208" s="138"/>
      <c r="AP208" s="138"/>
      <c r="AQ208" s="138"/>
      <c r="AR208" s="138"/>
      <c r="AS208" s="138"/>
      <c r="AT208" s="138"/>
      <c r="AU208" s="138"/>
      <c r="AV208" s="138"/>
      <c r="AW208" s="138"/>
      <c r="AX208" s="138"/>
      <c r="AY208" s="136"/>
      <c r="AZ208" s="136"/>
      <c r="BA208" s="136"/>
      <c r="BB208" s="136"/>
      <c r="BC208" s="136"/>
      <c r="BD208" s="136"/>
      <c r="BE208" s="136"/>
      <c r="BF208" s="136"/>
      <c r="BG208" s="136"/>
      <c r="BH208" s="136"/>
      <c r="BI208" s="136"/>
      <c r="BJ208" s="136"/>
      <c r="BK208" s="136"/>
      <c r="BL208" s="136"/>
      <c r="BM208" s="136"/>
      <c r="BN208" s="136"/>
      <c r="BO208" s="136"/>
      <c r="BP208" s="136"/>
    </row>
    <row r="209" spans="1:68" x14ac:dyDescent="0.25">
      <c r="A209" s="136"/>
      <c r="B209" s="138" t="s">
        <v>318</v>
      </c>
      <c r="C209" s="138"/>
      <c r="D209" s="136"/>
      <c r="E209" s="136"/>
      <c r="F209" s="136"/>
      <c r="G209" s="136"/>
      <c r="H209" s="136"/>
      <c r="I209" s="136"/>
      <c r="J209" s="136"/>
      <c r="K209" s="136"/>
      <c r="L209" s="136"/>
      <c r="M209" s="136"/>
      <c r="N209" s="136"/>
      <c r="O209" s="136"/>
      <c r="P209" s="136"/>
      <c r="Q209" s="136"/>
      <c r="R209" s="136"/>
      <c r="S209" s="136"/>
      <c r="T209" s="136"/>
      <c r="U209" s="136"/>
      <c r="V209" s="136"/>
      <c r="W209" s="136"/>
      <c r="X209" s="136"/>
      <c r="Y209" s="136"/>
      <c r="Z209" s="136"/>
      <c r="AA209" s="136"/>
      <c r="AB209" s="136"/>
      <c r="AC209" s="136"/>
      <c r="AD209" s="136"/>
      <c r="AE209" s="136"/>
      <c r="AF209" s="136"/>
      <c r="AG209" s="136"/>
      <c r="AH209" s="136"/>
      <c r="AI209" s="136"/>
      <c r="AJ209" s="136"/>
      <c r="AK209" s="136"/>
      <c r="AL209" s="136"/>
      <c r="AM209" s="136"/>
      <c r="AN209" s="136"/>
      <c r="AO209" s="136"/>
      <c r="AP209" s="136"/>
      <c r="AQ209" s="136"/>
      <c r="AR209" s="136"/>
      <c r="AS209" s="136"/>
      <c r="AT209" s="136"/>
      <c r="AU209" s="136"/>
      <c r="AV209" s="136"/>
      <c r="AW209" s="136"/>
      <c r="AX209" s="136"/>
      <c r="AY209" s="136"/>
      <c r="AZ209" s="136"/>
      <c r="BA209" s="136"/>
      <c r="BB209" s="136"/>
      <c r="BC209" s="136"/>
      <c r="BD209" s="136"/>
      <c r="BE209" s="136"/>
      <c r="BF209" s="136"/>
      <c r="BG209" s="136"/>
      <c r="BH209" s="136"/>
      <c r="BI209" s="136"/>
      <c r="BJ209" s="136"/>
      <c r="BK209" s="136"/>
      <c r="BL209" s="136"/>
      <c r="BM209" s="136"/>
      <c r="BN209" s="136"/>
      <c r="BO209" s="136"/>
      <c r="BP209" s="136"/>
    </row>
    <row r="210" spans="1:68" x14ac:dyDescent="0.25">
      <c r="A210" s="136"/>
      <c r="B210" s="136"/>
      <c r="C210" s="136"/>
      <c r="D210" s="136"/>
      <c r="E210" s="136"/>
      <c r="F210" s="136"/>
      <c r="G210" s="136"/>
      <c r="H210" s="136"/>
      <c r="I210" s="136"/>
      <c r="J210" s="136"/>
      <c r="K210" s="136"/>
      <c r="L210" s="136"/>
      <c r="M210" s="136"/>
      <c r="N210" s="136"/>
      <c r="O210" s="136"/>
      <c r="P210" s="136"/>
      <c r="Q210" s="136"/>
      <c r="R210" s="136"/>
      <c r="S210" s="136"/>
      <c r="T210" s="136"/>
      <c r="U210" s="136"/>
      <c r="V210" s="136"/>
      <c r="W210" s="136"/>
      <c r="X210" s="136"/>
      <c r="Y210" s="136"/>
      <c r="Z210" s="136"/>
      <c r="AA210" s="136"/>
      <c r="AB210" s="136"/>
      <c r="AC210" s="136"/>
      <c r="AD210" s="136"/>
      <c r="AE210" s="136"/>
      <c r="AF210" s="136"/>
      <c r="AG210" s="136"/>
      <c r="AH210" s="136"/>
      <c r="AI210" s="136"/>
      <c r="AJ210" s="136"/>
      <c r="AK210" s="136"/>
      <c r="AL210" s="136"/>
      <c r="AM210" s="136"/>
      <c r="AN210" s="136"/>
      <c r="AO210" s="136"/>
      <c r="AP210" s="136"/>
      <c r="AQ210" s="136"/>
      <c r="AR210" s="136"/>
      <c r="AS210" s="136"/>
      <c r="AT210" s="136"/>
      <c r="AU210" s="136"/>
      <c r="AV210" s="136"/>
      <c r="AW210" s="136"/>
      <c r="AX210" s="136"/>
      <c r="AY210" s="136"/>
      <c r="AZ210" s="136"/>
      <c r="BA210" s="136"/>
      <c r="BB210" s="136"/>
      <c r="BC210" s="136"/>
      <c r="BD210" s="136"/>
      <c r="BE210" s="136"/>
      <c r="BF210" s="136"/>
      <c r="BG210" s="136"/>
      <c r="BH210" s="136"/>
      <c r="BI210" s="136"/>
      <c r="BJ210" s="136"/>
      <c r="BK210" s="136"/>
      <c r="BL210" s="136"/>
      <c r="BM210" s="136"/>
      <c r="BN210" s="136"/>
      <c r="BO210" s="136"/>
      <c r="BP210" s="136"/>
    </row>
    <row r="211" spans="1:68" x14ac:dyDescent="0.25">
      <c r="A211" s="136"/>
      <c r="B211" s="136"/>
      <c r="C211" s="136"/>
      <c r="D211" s="136"/>
      <c r="E211" s="136"/>
      <c r="F211" s="136"/>
      <c r="G211" s="136"/>
      <c r="H211" s="136"/>
      <c r="I211" s="136"/>
      <c r="J211" s="136"/>
      <c r="K211" s="136"/>
      <c r="L211" s="136"/>
      <c r="M211" s="136"/>
      <c r="N211" s="136"/>
      <c r="O211" s="136"/>
      <c r="P211" s="136"/>
      <c r="Q211" s="136"/>
      <c r="R211" s="136"/>
      <c r="S211" s="136"/>
      <c r="T211" s="136"/>
      <c r="U211" s="136"/>
      <c r="V211" s="136"/>
      <c r="W211" s="136"/>
      <c r="X211" s="136"/>
      <c r="Y211" s="136"/>
      <c r="Z211" s="136"/>
      <c r="AA211" s="136"/>
      <c r="AB211" s="136"/>
      <c r="AC211" s="136"/>
      <c r="AD211" s="136"/>
      <c r="AE211" s="136"/>
      <c r="AF211" s="136"/>
      <c r="AG211" s="136"/>
      <c r="AH211" s="136"/>
      <c r="AI211" s="136"/>
      <c r="AJ211" s="136"/>
      <c r="AK211" s="136"/>
      <c r="AL211" s="136"/>
      <c r="AM211" s="136"/>
      <c r="AN211" s="136"/>
      <c r="AO211" s="136"/>
      <c r="AP211" s="136"/>
      <c r="AQ211" s="136"/>
      <c r="AR211" s="136"/>
      <c r="AS211" s="136"/>
      <c r="AT211" s="136"/>
      <c r="AU211" s="136"/>
      <c r="AV211" s="136"/>
      <c r="AW211" s="136"/>
      <c r="AX211" s="136"/>
      <c r="AY211" s="136"/>
      <c r="AZ211" s="136"/>
      <c r="BA211" s="136"/>
      <c r="BB211" s="136"/>
      <c r="BC211" s="136"/>
      <c r="BD211" s="136"/>
      <c r="BE211" s="136"/>
      <c r="BF211" s="136"/>
      <c r="BG211" s="136"/>
      <c r="BH211" s="136"/>
      <c r="BI211" s="136"/>
      <c r="BJ211" s="136"/>
      <c r="BK211" s="136"/>
      <c r="BL211" s="136"/>
      <c r="BM211" s="136"/>
      <c r="BN211" s="136"/>
      <c r="BO211" s="136"/>
      <c r="BP211" s="136"/>
    </row>
    <row r="212" spans="1:68" x14ac:dyDescent="0.25">
      <c r="A212" s="136"/>
      <c r="B212" s="140" t="s">
        <v>297</v>
      </c>
      <c r="C212" s="136"/>
      <c r="D212" s="163"/>
      <c r="E212" s="136"/>
      <c r="F212" s="136"/>
      <c r="G212" s="136"/>
      <c r="H212" s="136"/>
      <c r="I212" s="136"/>
      <c r="J212" s="136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36"/>
      <c r="Y212" s="136"/>
      <c r="Z212" s="136"/>
      <c r="AA212" s="136"/>
      <c r="AB212" s="136"/>
      <c r="AC212" s="136"/>
      <c r="AD212" s="136"/>
      <c r="AE212" s="136"/>
      <c r="AF212" s="136"/>
      <c r="AG212" s="136"/>
      <c r="AH212" s="136"/>
      <c r="AI212" s="136"/>
      <c r="AJ212" s="136"/>
      <c r="AK212" s="136"/>
      <c r="AL212" s="136"/>
      <c r="AM212" s="136"/>
      <c r="AN212" s="136"/>
      <c r="AO212" s="136"/>
      <c r="AP212" s="136"/>
      <c r="AQ212" s="136"/>
      <c r="AR212" s="136"/>
      <c r="AS212" s="136"/>
      <c r="AT212" s="136"/>
      <c r="AU212" s="136"/>
      <c r="AV212" s="136"/>
      <c r="AW212" s="136"/>
      <c r="AX212" s="136"/>
      <c r="AY212" s="136"/>
      <c r="AZ212" s="136"/>
      <c r="BA212" s="136"/>
      <c r="BB212" s="136"/>
      <c r="BC212" s="136"/>
      <c r="BD212" s="136"/>
      <c r="BE212" s="136"/>
      <c r="BF212" s="136"/>
      <c r="BG212" s="136"/>
      <c r="BH212" s="136"/>
      <c r="BI212" s="136"/>
      <c r="BJ212" s="136"/>
      <c r="BK212" s="136"/>
      <c r="BL212" s="136"/>
      <c r="BM212" s="136"/>
      <c r="BN212" s="136"/>
      <c r="BO212" s="136"/>
      <c r="BP212" s="136"/>
    </row>
    <row r="213" spans="1:68" x14ac:dyDescent="0.25">
      <c r="A213" s="136"/>
      <c r="B213" s="141" t="s">
        <v>298</v>
      </c>
      <c r="C213" s="142" t="s">
        <v>204</v>
      </c>
      <c r="D213" s="163">
        <f>VLOOKUP($C213,$BA$5:$BB$40,2,FALSE)</f>
        <v>4</v>
      </c>
      <c r="E213" s="136"/>
      <c r="F213" s="136"/>
      <c r="G213" s="136"/>
      <c r="H213" s="136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36"/>
      <c r="Y213" s="136"/>
      <c r="Z213" s="136"/>
      <c r="AA213" s="136"/>
      <c r="AB213" s="136"/>
      <c r="AC213" s="136"/>
      <c r="AD213" s="136"/>
      <c r="AE213" s="136"/>
      <c r="AF213" s="136"/>
      <c r="AG213" s="136"/>
      <c r="AH213" s="136"/>
      <c r="AI213" s="136"/>
      <c r="AJ213" s="136"/>
      <c r="AK213" s="136"/>
      <c r="AL213" s="136"/>
      <c r="AM213" s="136"/>
      <c r="AN213" s="136"/>
      <c r="AO213" s="136"/>
      <c r="AP213" s="136"/>
      <c r="AQ213" s="136"/>
      <c r="AR213" s="136"/>
      <c r="AS213" s="136"/>
      <c r="AT213" s="136"/>
      <c r="AU213" s="136"/>
      <c r="AV213" s="136"/>
      <c r="AW213" s="136"/>
      <c r="AX213" s="136"/>
      <c r="AY213" s="136"/>
      <c r="AZ213" s="136"/>
      <c r="BA213" s="136"/>
      <c r="BB213" s="136"/>
      <c r="BC213" s="136"/>
      <c r="BD213" s="136"/>
      <c r="BE213" s="136"/>
      <c r="BF213" s="136"/>
      <c r="BG213" s="136"/>
      <c r="BH213" s="136"/>
      <c r="BI213" s="136"/>
      <c r="BJ213" s="136"/>
      <c r="BK213" s="136"/>
      <c r="BL213" s="136"/>
      <c r="BM213" s="136"/>
      <c r="BN213" s="136"/>
      <c r="BO213" s="136"/>
      <c r="BP213" s="136"/>
    </row>
    <row r="214" spans="1:68" x14ac:dyDescent="0.25">
      <c r="A214" s="136"/>
      <c r="B214" s="141" t="s">
        <v>299</v>
      </c>
      <c r="C214" s="135">
        <v>0.09</v>
      </c>
      <c r="D214" s="136"/>
      <c r="E214" s="136"/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36"/>
      <c r="Y214" s="136"/>
      <c r="Z214" s="136"/>
      <c r="AA214" s="136"/>
      <c r="AB214" s="136"/>
      <c r="AC214" s="136"/>
      <c r="AD214" s="136"/>
      <c r="AE214" s="136"/>
      <c r="AF214" s="136"/>
      <c r="AG214" s="136"/>
      <c r="AH214" s="136"/>
      <c r="AI214" s="136"/>
      <c r="AJ214" s="136"/>
      <c r="AK214" s="136"/>
      <c r="AL214" s="136"/>
      <c r="AM214" s="136"/>
      <c r="AN214" s="136"/>
      <c r="AO214" s="136"/>
      <c r="AP214" s="136"/>
      <c r="AQ214" s="136"/>
      <c r="AR214" s="136"/>
      <c r="AS214" s="136"/>
      <c r="AT214" s="136"/>
      <c r="AU214" s="136"/>
      <c r="AV214" s="136"/>
      <c r="AW214" s="136"/>
      <c r="AX214" s="136"/>
      <c r="AY214" s="136"/>
      <c r="AZ214" s="136"/>
      <c r="BA214" s="136"/>
      <c r="BB214" s="136"/>
      <c r="BC214" s="136"/>
      <c r="BD214" s="136"/>
      <c r="BE214" s="136"/>
      <c r="BF214" s="136"/>
      <c r="BG214" s="136"/>
      <c r="BH214" s="136"/>
      <c r="BI214" s="136"/>
      <c r="BJ214" s="136"/>
      <c r="BK214" s="136"/>
      <c r="BL214" s="136"/>
      <c r="BM214" s="136"/>
      <c r="BN214" s="136"/>
      <c r="BO214" s="136"/>
      <c r="BP214" s="136"/>
    </row>
    <row r="215" spans="1:68" x14ac:dyDescent="0.25">
      <c r="A215" s="136"/>
      <c r="B215" s="144" t="s">
        <v>300</v>
      </c>
      <c r="C215" s="145">
        <v>0</v>
      </c>
      <c r="D215" s="136"/>
      <c r="E215" s="136"/>
      <c r="F215" s="136"/>
      <c r="G215" s="136"/>
      <c r="H215" s="136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36"/>
      <c r="Y215" s="136"/>
      <c r="Z215" s="136"/>
      <c r="AA215" s="136"/>
      <c r="AB215" s="136"/>
      <c r="AC215" s="136"/>
      <c r="AD215" s="136"/>
      <c r="AE215" s="136"/>
      <c r="AF215" s="136"/>
      <c r="AG215" s="136"/>
      <c r="AH215" s="136"/>
      <c r="AI215" s="136"/>
      <c r="AJ215" s="136"/>
      <c r="AK215" s="136"/>
      <c r="AL215" s="136"/>
      <c r="AM215" s="136"/>
      <c r="AN215" s="136"/>
      <c r="AO215" s="136"/>
      <c r="AP215" s="136"/>
      <c r="AQ215" s="136"/>
      <c r="AR215" s="136"/>
      <c r="AS215" s="136"/>
      <c r="AT215" s="136"/>
      <c r="AU215" s="136"/>
      <c r="AV215" s="136"/>
      <c r="AW215" s="136"/>
      <c r="AX215" s="136"/>
      <c r="AY215" s="136"/>
      <c r="AZ215" s="136"/>
      <c r="BA215" s="136"/>
      <c r="BB215" s="136"/>
      <c r="BC215" s="136"/>
      <c r="BD215" s="136"/>
      <c r="BE215" s="136"/>
      <c r="BF215" s="136"/>
      <c r="BG215" s="136"/>
      <c r="BH215" s="136"/>
      <c r="BI215" s="136"/>
      <c r="BJ215" s="136"/>
      <c r="BK215" s="136"/>
      <c r="BL215" s="136"/>
      <c r="BM215" s="136"/>
      <c r="BN215" s="136"/>
      <c r="BO215" s="136"/>
      <c r="BP215" s="136"/>
    </row>
    <row r="216" spans="1:68" x14ac:dyDescent="0.25">
      <c r="A216" s="136"/>
      <c r="B216" s="147" t="s">
        <v>301</v>
      </c>
      <c r="C216" s="148">
        <v>12</v>
      </c>
      <c r="D216" s="136"/>
      <c r="E216" s="136"/>
      <c r="F216" s="136"/>
      <c r="G216" s="136"/>
      <c r="H216" s="136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36"/>
      <c r="Y216" s="136"/>
      <c r="Z216" s="136"/>
      <c r="AA216" s="136"/>
      <c r="AB216" s="136"/>
      <c r="AC216" s="136"/>
      <c r="AD216" s="136"/>
      <c r="AE216" s="136"/>
      <c r="AF216" s="136"/>
      <c r="AG216" s="136"/>
      <c r="AH216" s="136"/>
      <c r="AI216" s="136"/>
      <c r="AJ216" s="136"/>
      <c r="AK216" s="136"/>
      <c r="AL216" s="136"/>
      <c r="AM216" s="136"/>
      <c r="AN216" s="136"/>
      <c r="AO216" s="136"/>
      <c r="AP216" s="136"/>
      <c r="AQ216" s="136"/>
      <c r="AR216" s="136"/>
      <c r="AS216" s="136"/>
      <c r="AT216" s="136"/>
      <c r="AU216" s="136"/>
      <c r="AV216" s="136"/>
      <c r="AW216" s="136"/>
      <c r="AX216" s="136"/>
      <c r="AY216" s="136"/>
      <c r="AZ216" s="136"/>
      <c r="BA216" s="136"/>
      <c r="BB216" s="136"/>
      <c r="BC216" s="136"/>
      <c r="BD216" s="136"/>
      <c r="BE216" s="136"/>
      <c r="BF216" s="136"/>
      <c r="BG216" s="136"/>
      <c r="BH216" s="136"/>
      <c r="BI216" s="136"/>
      <c r="BJ216" s="136"/>
      <c r="BK216" s="136"/>
      <c r="BL216" s="136"/>
      <c r="BM216" s="136"/>
      <c r="BN216" s="136"/>
      <c r="BO216" s="136"/>
      <c r="BP216" s="136"/>
    </row>
    <row r="217" spans="1:68" x14ac:dyDescent="0.25">
      <c r="A217" s="136"/>
      <c r="B217" s="136"/>
      <c r="C217" s="136"/>
      <c r="D217" s="136"/>
      <c r="E217" s="136"/>
      <c r="F217" s="136"/>
      <c r="G217" s="136"/>
      <c r="H217" s="136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36"/>
      <c r="Y217" s="136"/>
      <c r="Z217" s="136"/>
      <c r="AA217" s="136"/>
      <c r="AB217" s="136"/>
      <c r="AC217" s="136"/>
      <c r="AD217" s="136"/>
      <c r="AE217" s="136"/>
      <c r="AF217" s="136"/>
      <c r="AG217" s="136"/>
      <c r="AH217" s="136"/>
      <c r="AI217" s="136"/>
      <c r="AJ217" s="136"/>
      <c r="AK217" s="136"/>
      <c r="AL217" s="136"/>
      <c r="AM217" s="136"/>
      <c r="AN217" s="136"/>
      <c r="AO217" s="136"/>
      <c r="AP217" s="136"/>
      <c r="AQ217" s="136"/>
      <c r="AR217" s="136"/>
      <c r="AS217" s="136"/>
      <c r="AT217" s="136"/>
      <c r="AU217" s="136"/>
      <c r="AV217" s="136"/>
      <c r="AW217" s="136"/>
      <c r="AX217" s="136"/>
      <c r="AY217" s="136"/>
      <c r="AZ217" s="136"/>
      <c r="BA217" s="136"/>
      <c r="BB217" s="136"/>
      <c r="BC217" s="136"/>
      <c r="BD217" s="136"/>
      <c r="BE217" s="136"/>
      <c r="BF217" s="136"/>
      <c r="BG217" s="136"/>
      <c r="BH217" s="136"/>
      <c r="BI217" s="136"/>
      <c r="BJ217" s="136"/>
      <c r="BK217" s="136"/>
      <c r="BL217" s="136"/>
      <c r="BM217" s="136"/>
      <c r="BN217" s="136"/>
      <c r="BO217" s="136"/>
      <c r="BP217" s="136"/>
    </row>
    <row r="218" spans="1:68" x14ac:dyDescent="0.25">
      <c r="A218" s="136"/>
      <c r="B218" s="140" t="s">
        <v>302</v>
      </c>
      <c r="C218" s="140" t="s">
        <v>182</v>
      </c>
      <c r="D218" s="149">
        <f>((1+C214)^(1/12))-1</f>
        <v>7.2073233161367156E-3</v>
      </c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6"/>
      <c r="Z218" s="136"/>
      <c r="AA218" s="136"/>
      <c r="AB218" s="136"/>
      <c r="AC218" s="136"/>
      <c r="AD218" s="136"/>
      <c r="AE218" s="136"/>
      <c r="AF218" s="136"/>
      <c r="AG218" s="136"/>
      <c r="AH218" s="136"/>
      <c r="AI218" s="136"/>
      <c r="AJ218" s="136"/>
      <c r="AK218" s="136"/>
      <c r="AL218" s="136"/>
      <c r="AM218" s="136"/>
      <c r="AN218" s="136"/>
      <c r="AO218" s="136"/>
      <c r="AP218" s="136"/>
      <c r="AQ218" s="136"/>
      <c r="AR218" s="136"/>
      <c r="AS218" s="136"/>
      <c r="AT218" s="136"/>
      <c r="AU218" s="136"/>
      <c r="AV218" s="136"/>
      <c r="AW218" s="136"/>
      <c r="AX218" s="136"/>
      <c r="AY218" s="136"/>
      <c r="AZ218" s="136"/>
      <c r="BA218" s="136"/>
      <c r="BB218" s="136"/>
      <c r="BC218" s="136"/>
      <c r="BD218" s="136"/>
      <c r="BE218" s="136"/>
      <c r="BF218" s="136"/>
      <c r="BG218" s="136"/>
      <c r="BH218" s="136"/>
      <c r="BI218" s="136"/>
      <c r="BJ218" s="136"/>
      <c r="BK218" s="136"/>
      <c r="BL218" s="136"/>
      <c r="BM218" s="136"/>
      <c r="BN218" s="136"/>
      <c r="BO218" s="136"/>
      <c r="BP218" s="136"/>
    </row>
    <row r="219" spans="1:68" x14ac:dyDescent="0.25">
      <c r="A219" s="136"/>
      <c r="B219" s="136"/>
      <c r="C219" s="136"/>
      <c r="D219" s="136"/>
      <c r="E219" s="136"/>
      <c r="F219" s="136"/>
      <c r="G219" s="136"/>
      <c r="H219" s="136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36"/>
      <c r="Y219" s="136"/>
      <c r="Z219" s="136"/>
      <c r="AA219" s="136"/>
      <c r="AB219" s="136"/>
      <c r="AC219" s="136"/>
      <c r="AD219" s="136"/>
      <c r="AE219" s="136"/>
      <c r="AF219" s="136"/>
      <c r="AG219" s="136"/>
      <c r="AH219" s="136"/>
      <c r="AI219" s="136"/>
      <c r="AJ219" s="136"/>
      <c r="AK219" s="136"/>
      <c r="AL219" s="136"/>
      <c r="AM219" s="136"/>
      <c r="AN219" s="136"/>
      <c r="AO219" s="136"/>
      <c r="AP219" s="136"/>
      <c r="AQ219" s="136"/>
      <c r="AR219" s="136"/>
      <c r="AS219" s="136"/>
      <c r="AT219" s="136"/>
      <c r="AU219" s="136"/>
      <c r="AV219" s="136"/>
      <c r="AW219" s="136"/>
      <c r="AX219" s="136"/>
      <c r="AY219" s="136"/>
      <c r="AZ219" s="136"/>
      <c r="BA219" s="136"/>
      <c r="BB219" s="136"/>
      <c r="BC219" s="136"/>
      <c r="BD219" s="136"/>
      <c r="BE219" s="136"/>
      <c r="BF219" s="136"/>
      <c r="BG219" s="136"/>
      <c r="BH219" s="136"/>
      <c r="BI219" s="136"/>
      <c r="BJ219" s="136"/>
      <c r="BK219" s="136"/>
      <c r="BL219" s="136"/>
      <c r="BM219" s="136"/>
      <c r="BN219" s="136"/>
      <c r="BO219" s="136"/>
      <c r="BP219" s="136"/>
    </row>
    <row r="220" spans="1:68" x14ac:dyDescent="0.25">
      <c r="A220" s="136"/>
      <c r="B220" s="140" t="s">
        <v>303</v>
      </c>
      <c r="C220" s="140" t="s">
        <v>182</v>
      </c>
      <c r="D220" s="150">
        <f>(C215)/((1-(1+D218)^(-C216))/D218)</f>
        <v>0</v>
      </c>
      <c r="E220" s="136"/>
      <c r="F220" s="136"/>
      <c r="G220" s="136"/>
      <c r="H220" s="136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36"/>
      <c r="Y220" s="136"/>
      <c r="Z220" s="136"/>
      <c r="AA220" s="136"/>
      <c r="AB220" s="136"/>
      <c r="AC220" s="136"/>
      <c r="AD220" s="136"/>
      <c r="AE220" s="136"/>
      <c r="AF220" s="136"/>
      <c r="AG220" s="136"/>
      <c r="AH220" s="136"/>
      <c r="AI220" s="136"/>
      <c r="AJ220" s="136"/>
      <c r="AK220" s="136"/>
      <c r="AL220" s="136"/>
      <c r="AM220" s="136"/>
      <c r="AN220" s="136"/>
      <c r="AO220" s="136"/>
      <c r="AP220" s="136"/>
      <c r="AQ220" s="136"/>
      <c r="AR220" s="136"/>
      <c r="AS220" s="136"/>
      <c r="AT220" s="136"/>
      <c r="AU220" s="136"/>
      <c r="AV220" s="136"/>
      <c r="AW220" s="136"/>
      <c r="AX220" s="136"/>
      <c r="AY220" s="136"/>
      <c r="AZ220" s="136"/>
      <c r="BA220" s="136"/>
      <c r="BB220" s="136"/>
      <c r="BC220" s="136"/>
      <c r="BD220" s="136"/>
      <c r="BE220" s="136"/>
      <c r="BF220" s="136"/>
      <c r="BG220" s="136"/>
      <c r="BH220" s="136"/>
      <c r="BI220" s="136"/>
      <c r="BJ220" s="136"/>
      <c r="BK220" s="136"/>
      <c r="BL220" s="136"/>
      <c r="BM220" s="136"/>
      <c r="BN220" s="136"/>
      <c r="BO220" s="136"/>
      <c r="BP220" s="136"/>
    </row>
    <row r="221" spans="1:68" x14ac:dyDescent="0.25">
      <c r="A221" s="136"/>
      <c r="B221" s="136"/>
      <c r="C221" s="22">
        <f>+SPm!B2</f>
        <v>42736</v>
      </c>
      <c r="D221" s="22">
        <f>+SPm!C2</f>
        <v>42767</v>
      </c>
      <c r="E221" s="22">
        <f>+SPm!D2</f>
        <v>42797</v>
      </c>
      <c r="F221" s="22">
        <f>+SPm!E2</f>
        <v>42828</v>
      </c>
      <c r="G221" s="22">
        <f>+SPm!F2</f>
        <v>42858</v>
      </c>
      <c r="H221" s="22">
        <f>+SPm!G2</f>
        <v>42889</v>
      </c>
      <c r="I221" s="22">
        <f>+SPm!H2</f>
        <v>42919</v>
      </c>
      <c r="J221" s="22">
        <f>+SPm!I2</f>
        <v>42950</v>
      </c>
      <c r="K221" s="22">
        <f>+SPm!J2</f>
        <v>42980</v>
      </c>
      <c r="L221" s="22">
        <f>+SPm!K2</f>
        <v>43011</v>
      </c>
      <c r="M221" s="22">
        <f>+SPm!L2</f>
        <v>43041</v>
      </c>
      <c r="N221" s="22">
        <f>+SPm!M2</f>
        <v>43072</v>
      </c>
      <c r="O221" s="22">
        <f>+SPm!N2</f>
        <v>43102</v>
      </c>
      <c r="P221" s="22">
        <f>+SPm!O2</f>
        <v>43133</v>
      </c>
      <c r="Q221" s="22">
        <f>+SPm!P2</f>
        <v>43163</v>
      </c>
      <c r="R221" s="22">
        <f>+SPm!Q2</f>
        <v>43194</v>
      </c>
      <c r="S221" s="22">
        <f>+SPm!R2</f>
        <v>43224</v>
      </c>
      <c r="T221" s="22">
        <f>+SPm!S2</f>
        <v>43255</v>
      </c>
      <c r="U221" s="22">
        <f>+SPm!T2</f>
        <v>43285</v>
      </c>
      <c r="V221" s="22">
        <f>+SPm!U2</f>
        <v>43316</v>
      </c>
      <c r="W221" s="22">
        <f>+SPm!V2</f>
        <v>43346</v>
      </c>
      <c r="X221" s="22">
        <f>+SPm!W2</f>
        <v>43377</v>
      </c>
      <c r="Y221" s="22">
        <f>+SPm!X2</f>
        <v>43407</v>
      </c>
      <c r="Z221" s="22">
        <f>+SPm!Y2</f>
        <v>43438</v>
      </c>
      <c r="AA221" s="22">
        <f>+SPm!Z2</f>
        <v>43468</v>
      </c>
      <c r="AB221" s="22">
        <f>+SPm!AA2</f>
        <v>43499</v>
      </c>
      <c r="AC221" s="22">
        <f>+SPm!AB2</f>
        <v>43529</v>
      </c>
      <c r="AD221" s="22">
        <f>+SPm!AC2</f>
        <v>43560</v>
      </c>
      <c r="AE221" s="22">
        <f>+SPm!AD2</f>
        <v>43590</v>
      </c>
      <c r="AF221" s="22">
        <f>+SPm!AE2</f>
        <v>43621</v>
      </c>
      <c r="AG221" s="22">
        <f>+SPm!AF2</f>
        <v>43651</v>
      </c>
      <c r="AH221" s="22">
        <f>+SPm!AG2</f>
        <v>43682</v>
      </c>
      <c r="AI221" s="22">
        <f>+SPm!AH2</f>
        <v>43712</v>
      </c>
      <c r="AJ221" s="22">
        <f>+SPm!AI2</f>
        <v>43743</v>
      </c>
      <c r="AK221" s="22">
        <f>+SPm!AJ2</f>
        <v>43773</v>
      </c>
      <c r="AL221" s="22">
        <f>+SPm!AK2</f>
        <v>43804</v>
      </c>
      <c r="AM221" s="22">
        <f>+SPm!AL2</f>
        <v>43834</v>
      </c>
      <c r="AN221" s="22">
        <f>+SPm!AM2</f>
        <v>43865</v>
      </c>
      <c r="AO221" s="22">
        <f>+SPm!AN2</f>
        <v>43895</v>
      </c>
      <c r="AP221" s="22">
        <f>+SPm!AO2</f>
        <v>43926</v>
      </c>
      <c r="AQ221" s="22">
        <f>+SPm!AP2</f>
        <v>43956</v>
      </c>
      <c r="AR221" s="22">
        <f>+SPm!AQ2</f>
        <v>43987</v>
      </c>
      <c r="AS221" s="22">
        <f>+SPm!AR2</f>
        <v>44017</v>
      </c>
      <c r="AT221" s="22">
        <f>+SPm!AS2</f>
        <v>44048</v>
      </c>
      <c r="AU221" s="22">
        <f>+SPm!AT2</f>
        <v>44078</v>
      </c>
      <c r="AV221" s="22">
        <f>+SPm!AU2</f>
        <v>44109</v>
      </c>
      <c r="AW221" s="22">
        <f>+SPm!AV2</f>
        <v>44139</v>
      </c>
      <c r="AX221" s="22">
        <f>+SPm!AW2</f>
        <v>44170</v>
      </c>
      <c r="AY221" s="22">
        <f>+SPm!AX2</f>
        <v>0</v>
      </c>
      <c r="AZ221" s="136"/>
      <c r="BA221" s="136"/>
      <c r="BB221" s="137"/>
      <c r="BC221" s="136"/>
      <c r="BD221" s="136"/>
      <c r="BE221" s="136"/>
      <c r="BF221" s="136"/>
      <c r="BG221" s="136"/>
      <c r="BH221" s="136"/>
      <c r="BI221" s="136"/>
      <c r="BJ221" s="136"/>
      <c r="BK221" s="136"/>
      <c r="BL221" s="136"/>
      <c r="BM221" s="136"/>
      <c r="BN221" s="136"/>
      <c r="BO221" s="136"/>
      <c r="BP221" s="136"/>
    </row>
    <row r="222" spans="1:68" x14ac:dyDescent="0.25">
      <c r="A222" s="136"/>
      <c r="B222" s="136"/>
      <c r="C222" s="151">
        <v>1</v>
      </c>
      <c r="D222" s="151">
        <f>+C222+1</f>
        <v>2</v>
      </c>
      <c r="E222" s="151">
        <f t="shared" ref="E222:AK222" si="120">+D222+1</f>
        <v>3</v>
      </c>
      <c r="F222" s="151">
        <f t="shared" si="120"/>
        <v>4</v>
      </c>
      <c r="G222" s="151">
        <f t="shared" si="120"/>
        <v>5</v>
      </c>
      <c r="H222" s="151">
        <f t="shared" si="120"/>
        <v>6</v>
      </c>
      <c r="I222" s="151">
        <f t="shared" si="120"/>
        <v>7</v>
      </c>
      <c r="J222" s="151">
        <f t="shared" si="120"/>
        <v>8</v>
      </c>
      <c r="K222" s="151">
        <f t="shared" si="120"/>
        <v>9</v>
      </c>
      <c r="L222" s="151">
        <f t="shared" si="120"/>
        <v>10</v>
      </c>
      <c r="M222" s="151">
        <f t="shared" si="120"/>
        <v>11</v>
      </c>
      <c r="N222" s="151">
        <f t="shared" si="120"/>
        <v>12</v>
      </c>
      <c r="O222" s="151">
        <f t="shared" si="120"/>
        <v>13</v>
      </c>
      <c r="P222" s="151">
        <f t="shared" si="120"/>
        <v>14</v>
      </c>
      <c r="Q222" s="151">
        <f t="shared" si="120"/>
        <v>15</v>
      </c>
      <c r="R222" s="151">
        <f t="shared" si="120"/>
        <v>16</v>
      </c>
      <c r="S222" s="151">
        <f t="shared" si="120"/>
        <v>17</v>
      </c>
      <c r="T222" s="151">
        <f t="shared" si="120"/>
        <v>18</v>
      </c>
      <c r="U222" s="151">
        <f t="shared" si="120"/>
        <v>19</v>
      </c>
      <c r="V222" s="151">
        <f t="shared" si="120"/>
        <v>20</v>
      </c>
      <c r="W222" s="151">
        <f t="shared" si="120"/>
        <v>21</v>
      </c>
      <c r="X222" s="151">
        <f t="shared" si="120"/>
        <v>22</v>
      </c>
      <c r="Y222" s="151">
        <f t="shared" si="120"/>
        <v>23</v>
      </c>
      <c r="Z222" s="151">
        <f t="shared" si="120"/>
        <v>24</v>
      </c>
      <c r="AA222" s="151">
        <f t="shared" si="120"/>
        <v>25</v>
      </c>
      <c r="AB222" s="151">
        <f t="shared" si="120"/>
        <v>26</v>
      </c>
      <c r="AC222" s="151">
        <f t="shared" si="120"/>
        <v>27</v>
      </c>
      <c r="AD222" s="151">
        <f t="shared" si="120"/>
        <v>28</v>
      </c>
      <c r="AE222" s="151">
        <f t="shared" si="120"/>
        <v>29</v>
      </c>
      <c r="AF222" s="151">
        <f t="shared" si="120"/>
        <v>30</v>
      </c>
      <c r="AG222" s="151">
        <f t="shared" si="120"/>
        <v>31</v>
      </c>
      <c r="AH222" s="151">
        <f t="shared" si="120"/>
        <v>32</v>
      </c>
      <c r="AI222" s="151">
        <f t="shared" si="120"/>
        <v>33</v>
      </c>
      <c r="AJ222" s="151">
        <f t="shared" si="120"/>
        <v>34</v>
      </c>
      <c r="AK222" s="151">
        <f t="shared" si="120"/>
        <v>35</v>
      </c>
      <c r="AL222" s="151">
        <f t="shared" ref="AL222:AY222" si="121">+AK222+1</f>
        <v>36</v>
      </c>
      <c r="AM222" s="151">
        <f t="shared" si="121"/>
        <v>37</v>
      </c>
      <c r="AN222" s="151">
        <f t="shared" si="121"/>
        <v>38</v>
      </c>
      <c r="AO222" s="151">
        <f t="shared" si="121"/>
        <v>39</v>
      </c>
      <c r="AP222" s="151">
        <f t="shared" si="121"/>
        <v>40</v>
      </c>
      <c r="AQ222" s="151">
        <f t="shared" si="121"/>
        <v>41</v>
      </c>
      <c r="AR222" s="151">
        <f t="shared" si="121"/>
        <v>42</v>
      </c>
      <c r="AS222" s="151">
        <f t="shared" si="121"/>
        <v>43</v>
      </c>
      <c r="AT222" s="151">
        <f t="shared" si="121"/>
        <v>44</v>
      </c>
      <c r="AU222" s="151">
        <f t="shared" si="121"/>
        <v>45</v>
      </c>
      <c r="AV222" s="151">
        <f t="shared" si="121"/>
        <v>46</v>
      </c>
      <c r="AW222" s="151">
        <f t="shared" si="121"/>
        <v>47</v>
      </c>
      <c r="AX222" s="151">
        <f t="shared" si="121"/>
        <v>48</v>
      </c>
      <c r="AY222" s="151">
        <f t="shared" si="121"/>
        <v>49</v>
      </c>
      <c r="AZ222" s="136"/>
      <c r="BA222" s="136"/>
      <c r="BB222" s="136"/>
      <c r="BC222" s="136"/>
      <c r="BD222" s="136"/>
      <c r="BE222" s="136"/>
      <c r="BF222" s="136"/>
      <c r="BG222" s="136"/>
      <c r="BH222" s="136"/>
      <c r="BI222" s="136"/>
      <c r="BJ222" s="136"/>
      <c r="BK222" s="136"/>
      <c r="BL222" s="136"/>
      <c r="BM222" s="136"/>
      <c r="BN222" s="136"/>
      <c r="BO222" s="136"/>
      <c r="BP222" s="136"/>
    </row>
    <row r="223" spans="1:68" x14ac:dyDescent="0.25">
      <c r="A223" s="136"/>
      <c r="B223" s="152" t="s">
        <v>300</v>
      </c>
      <c r="C223" s="153" t="s">
        <v>201</v>
      </c>
      <c r="D223" s="153" t="s">
        <v>202</v>
      </c>
      <c r="E223" s="153" t="s">
        <v>203</v>
      </c>
      <c r="F223" s="153" t="s">
        <v>204</v>
      </c>
      <c r="G223" s="153" t="s">
        <v>205</v>
      </c>
      <c r="H223" s="153" t="s">
        <v>206</v>
      </c>
      <c r="I223" s="153" t="s">
        <v>207</v>
      </c>
      <c r="J223" s="153" t="s">
        <v>208</v>
      </c>
      <c r="K223" s="153" t="s">
        <v>209</v>
      </c>
      <c r="L223" s="153" t="s">
        <v>210</v>
      </c>
      <c r="M223" s="153" t="s">
        <v>211</v>
      </c>
      <c r="N223" s="153" t="s">
        <v>212</v>
      </c>
      <c r="O223" s="153" t="s">
        <v>213</v>
      </c>
      <c r="P223" s="153" t="s">
        <v>214</v>
      </c>
      <c r="Q223" s="153" t="s">
        <v>215</v>
      </c>
      <c r="R223" s="153" t="s">
        <v>216</v>
      </c>
      <c r="S223" s="153" t="s">
        <v>217</v>
      </c>
      <c r="T223" s="153" t="s">
        <v>218</v>
      </c>
      <c r="U223" s="153" t="s">
        <v>219</v>
      </c>
      <c r="V223" s="153" t="s">
        <v>220</v>
      </c>
      <c r="W223" s="153" t="s">
        <v>221</v>
      </c>
      <c r="X223" s="153" t="s">
        <v>222</v>
      </c>
      <c r="Y223" s="153" t="s">
        <v>223</v>
      </c>
      <c r="Z223" s="153" t="s">
        <v>224</v>
      </c>
      <c r="AA223" s="153" t="s">
        <v>225</v>
      </c>
      <c r="AB223" s="153" t="s">
        <v>226</v>
      </c>
      <c r="AC223" s="153" t="s">
        <v>227</v>
      </c>
      <c r="AD223" s="153" t="s">
        <v>228</v>
      </c>
      <c r="AE223" s="153" t="s">
        <v>229</v>
      </c>
      <c r="AF223" s="153" t="s">
        <v>230</v>
      </c>
      <c r="AG223" s="153" t="s">
        <v>231</v>
      </c>
      <c r="AH223" s="153" t="s">
        <v>232</v>
      </c>
      <c r="AI223" s="153" t="s">
        <v>233</v>
      </c>
      <c r="AJ223" s="153" t="s">
        <v>234</v>
      </c>
      <c r="AK223" s="153" t="s">
        <v>235</v>
      </c>
      <c r="AL223" s="153" t="s">
        <v>236</v>
      </c>
      <c r="AM223" s="153" t="s">
        <v>411</v>
      </c>
      <c r="AN223" s="153" t="s">
        <v>412</v>
      </c>
      <c r="AO223" s="153" t="s">
        <v>413</v>
      </c>
      <c r="AP223" s="153" t="s">
        <v>414</v>
      </c>
      <c r="AQ223" s="153" t="s">
        <v>415</v>
      </c>
      <c r="AR223" s="153" t="s">
        <v>416</v>
      </c>
      <c r="AS223" s="153" t="s">
        <v>417</v>
      </c>
      <c r="AT223" s="153" t="s">
        <v>418</v>
      </c>
      <c r="AU223" s="153" t="s">
        <v>419</v>
      </c>
      <c r="AV223" s="153" t="s">
        <v>420</v>
      </c>
      <c r="AW223" s="153" t="s">
        <v>421</v>
      </c>
      <c r="AX223" s="153" t="s">
        <v>422</v>
      </c>
      <c r="AY223" s="153" t="s">
        <v>437</v>
      </c>
      <c r="AZ223" s="136"/>
      <c r="BA223" s="136"/>
      <c r="BB223" s="136"/>
      <c r="BC223" s="136"/>
      <c r="BD223" s="136"/>
      <c r="BE223" s="136"/>
      <c r="BF223" s="136"/>
      <c r="BG223" s="136"/>
      <c r="BH223" s="136"/>
      <c r="BI223" s="136"/>
      <c r="BJ223" s="136"/>
      <c r="BK223" s="136"/>
      <c r="BL223" s="136"/>
      <c r="BM223" s="136"/>
      <c r="BN223" s="136"/>
      <c r="BO223" s="136"/>
      <c r="BP223" s="136"/>
    </row>
    <row r="224" spans="1:68" x14ac:dyDescent="0.25">
      <c r="A224" s="136"/>
      <c r="B224" s="144" t="s">
        <v>305</v>
      </c>
      <c r="C224" s="150"/>
      <c r="D224" s="150">
        <f t="shared" ref="D224:AK224" si="122">+IF(D222&gt;=$D213,$D220,0)*IF(C228&lt;1,0,1)</f>
        <v>0</v>
      </c>
      <c r="E224" s="150">
        <f t="shared" si="122"/>
        <v>0</v>
      </c>
      <c r="F224" s="150">
        <f t="shared" si="122"/>
        <v>0</v>
      </c>
      <c r="G224" s="150">
        <f t="shared" si="122"/>
        <v>0</v>
      </c>
      <c r="H224" s="150">
        <f t="shared" si="122"/>
        <v>0</v>
      </c>
      <c r="I224" s="150">
        <f t="shared" si="122"/>
        <v>0</v>
      </c>
      <c r="J224" s="150">
        <f t="shared" si="122"/>
        <v>0</v>
      </c>
      <c r="K224" s="150">
        <f t="shared" si="122"/>
        <v>0</v>
      </c>
      <c r="L224" s="150">
        <f t="shared" si="122"/>
        <v>0</v>
      </c>
      <c r="M224" s="150">
        <f t="shared" si="122"/>
        <v>0</v>
      </c>
      <c r="N224" s="150">
        <f t="shared" si="122"/>
        <v>0</v>
      </c>
      <c r="O224" s="150">
        <f t="shared" si="122"/>
        <v>0</v>
      </c>
      <c r="P224" s="150">
        <f t="shared" si="122"/>
        <v>0</v>
      </c>
      <c r="Q224" s="150">
        <f t="shared" si="122"/>
        <v>0</v>
      </c>
      <c r="R224" s="150">
        <f t="shared" si="122"/>
        <v>0</v>
      </c>
      <c r="S224" s="150">
        <f t="shared" si="122"/>
        <v>0</v>
      </c>
      <c r="T224" s="150">
        <f t="shared" si="122"/>
        <v>0</v>
      </c>
      <c r="U224" s="150">
        <f t="shared" si="122"/>
        <v>0</v>
      </c>
      <c r="V224" s="150">
        <f t="shared" si="122"/>
        <v>0</v>
      </c>
      <c r="W224" s="150">
        <f t="shared" si="122"/>
        <v>0</v>
      </c>
      <c r="X224" s="150">
        <f t="shared" si="122"/>
        <v>0</v>
      </c>
      <c r="Y224" s="150">
        <f t="shared" si="122"/>
        <v>0</v>
      </c>
      <c r="Z224" s="150">
        <f t="shared" si="122"/>
        <v>0</v>
      </c>
      <c r="AA224" s="150">
        <f t="shared" si="122"/>
        <v>0</v>
      </c>
      <c r="AB224" s="150">
        <f t="shared" si="122"/>
        <v>0</v>
      </c>
      <c r="AC224" s="150">
        <f t="shared" si="122"/>
        <v>0</v>
      </c>
      <c r="AD224" s="150">
        <f t="shared" si="122"/>
        <v>0</v>
      </c>
      <c r="AE224" s="150">
        <f t="shared" si="122"/>
        <v>0</v>
      </c>
      <c r="AF224" s="150">
        <f t="shared" si="122"/>
        <v>0</v>
      </c>
      <c r="AG224" s="150">
        <f t="shared" si="122"/>
        <v>0</v>
      </c>
      <c r="AH224" s="150">
        <f t="shared" si="122"/>
        <v>0</v>
      </c>
      <c r="AI224" s="150">
        <f t="shared" si="122"/>
        <v>0</v>
      </c>
      <c r="AJ224" s="150">
        <f t="shared" si="122"/>
        <v>0</v>
      </c>
      <c r="AK224" s="150">
        <f t="shared" si="122"/>
        <v>0</v>
      </c>
      <c r="AL224" s="150">
        <f t="shared" ref="AL224:AX224" si="123">+IF(AL222&gt;=$D213,$D220,0)*IF(AK228&lt;1,0,1)</f>
        <v>0</v>
      </c>
      <c r="AM224" s="150">
        <f t="shared" si="123"/>
        <v>0</v>
      </c>
      <c r="AN224" s="150">
        <f t="shared" si="123"/>
        <v>0</v>
      </c>
      <c r="AO224" s="150">
        <f t="shared" si="123"/>
        <v>0</v>
      </c>
      <c r="AP224" s="150">
        <f t="shared" si="123"/>
        <v>0</v>
      </c>
      <c r="AQ224" s="150">
        <f t="shared" si="123"/>
        <v>0</v>
      </c>
      <c r="AR224" s="150">
        <f t="shared" si="123"/>
        <v>0</v>
      </c>
      <c r="AS224" s="150">
        <f t="shared" si="123"/>
        <v>0</v>
      </c>
      <c r="AT224" s="150">
        <f t="shared" si="123"/>
        <v>0</v>
      </c>
      <c r="AU224" s="150">
        <f t="shared" si="123"/>
        <v>0</v>
      </c>
      <c r="AV224" s="150">
        <f t="shared" si="123"/>
        <v>0</v>
      </c>
      <c r="AW224" s="150">
        <f t="shared" si="123"/>
        <v>0</v>
      </c>
      <c r="AX224" s="150">
        <f t="shared" si="123"/>
        <v>0</v>
      </c>
      <c r="AY224" s="136"/>
      <c r="AZ224" s="136"/>
      <c r="BA224" s="136"/>
      <c r="BB224" s="136"/>
      <c r="BC224" s="136"/>
      <c r="BD224" s="136"/>
      <c r="BE224" s="136"/>
      <c r="BF224" s="136"/>
      <c r="BG224" s="136"/>
      <c r="BH224" s="136"/>
      <c r="BI224" s="136"/>
      <c r="BJ224" s="136"/>
      <c r="BK224" s="136"/>
      <c r="BL224" s="136"/>
      <c r="BM224" s="136"/>
      <c r="BN224" s="136"/>
      <c r="BO224" s="136"/>
      <c r="BP224" s="136"/>
    </row>
    <row r="225" spans="1:68" x14ac:dyDescent="0.25">
      <c r="A225" s="136"/>
      <c r="B225" s="144" t="s">
        <v>306</v>
      </c>
      <c r="C225" s="150"/>
      <c r="D225" s="150">
        <f t="shared" ref="D225:AK225" si="124">D224-D227</f>
        <v>0</v>
      </c>
      <c r="E225" s="150">
        <f t="shared" si="124"/>
        <v>0</v>
      </c>
      <c r="F225" s="150">
        <f t="shared" si="124"/>
        <v>0</v>
      </c>
      <c r="G225" s="150">
        <f t="shared" si="124"/>
        <v>0</v>
      </c>
      <c r="H225" s="150">
        <f t="shared" si="124"/>
        <v>0</v>
      </c>
      <c r="I225" s="150">
        <f t="shared" si="124"/>
        <v>0</v>
      </c>
      <c r="J225" s="150">
        <f t="shared" si="124"/>
        <v>0</v>
      </c>
      <c r="K225" s="150">
        <f t="shared" si="124"/>
        <v>0</v>
      </c>
      <c r="L225" s="150">
        <f t="shared" si="124"/>
        <v>0</v>
      </c>
      <c r="M225" s="150">
        <f t="shared" si="124"/>
        <v>0</v>
      </c>
      <c r="N225" s="150">
        <f t="shared" si="124"/>
        <v>0</v>
      </c>
      <c r="O225" s="150">
        <f t="shared" si="124"/>
        <v>0</v>
      </c>
      <c r="P225" s="150">
        <f t="shared" si="124"/>
        <v>0</v>
      </c>
      <c r="Q225" s="150">
        <f t="shared" si="124"/>
        <v>0</v>
      </c>
      <c r="R225" s="150">
        <f t="shared" si="124"/>
        <v>0</v>
      </c>
      <c r="S225" s="150">
        <f t="shared" si="124"/>
        <v>0</v>
      </c>
      <c r="T225" s="150">
        <f t="shared" si="124"/>
        <v>0</v>
      </c>
      <c r="U225" s="150">
        <f t="shared" si="124"/>
        <v>0</v>
      </c>
      <c r="V225" s="150">
        <f t="shared" si="124"/>
        <v>0</v>
      </c>
      <c r="W225" s="150">
        <f t="shared" si="124"/>
        <v>0</v>
      </c>
      <c r="X225" s="150">
        <f t="shared" si="124"/>
        <v>0</v>
      </c>
      <c r="Y225" s="150">
        <f t="shared" si="124"/>
        <v>0</v>
      </c>
      <c r="Z225" s="150">
        <f t="shared" si="124"/>
        <v>0</v>
      </c>
      <c r="AA225" s="150">
        <f t="shared" si="124"/>
        <v>0</v>
      </c>
      <c r="AB225" s="150">
        <f t="shared" si="124"/>
        <v>0</v>
      </c>
      <c r="AC225" s="150">
        <f t="shared" si="124"/>
        <v>0</v>
      </c>
      <c r="AD225" s="150">
        <f t="shared" si="124"/>
        <v>0</v>
      </c>
      <c r="AE225" s="150">
        <f t="shared" si="124"/>
        <v>0</v>
      </c>
      <c r="AF225" s="150">
        <f t="shared" si="124"/>
        <v>0</v>
      </c>
      <c r="AG225" s="150">
        <f t="shared" si="124"/>
        <v>0</v>
      </c>
      <c r="AH225" s="150">
        <f t="shared" si="124"/>
        <v>0</v>
      </c>
      <c r="AI225" s="150">
        <f t="shared" si="124"/>
        <v>0</v>
      </c>
      <c r="AJ225" s="150">
        <f t="shared" si="124"/>
        <v>0</v>
      </c>
      <c r="AK225" s="150">
        <f t="shared" si="124"/>
        <v>0</v>
      </c>
      <c r="AL225" s="150">
        <f>AL224-AL227</f>
        <v>0</v>
      </c>
      <c r="AM225" s="150">
        <f t="shared" ref="AM225:AT225" si="125">AM224-AM227</f>
        <v>0</v>
      </c>
      <c r="AN225" s="150">
        <f t="shared" si="125"/>
        <v>0</v>
      </c>
      <c r="AO225" s="150">
        <f t="shared" si="125"/>
        <v>0</v>
      </c>
      <c r="AP225" s="150">
        <f t="shared" si="125"/>
        <v>0</v>
      </c>
      <c r="AQ225" s="150">
        <f t="shared" si="125"/>
        <v>0</v>
      </c>
      <c r="AR225" s="150">
        <f t="shared" si="125"/>
        <v>0</v>
      </c>
      <c r="AS225" s="150">
        <f t="shared" si="125"/>
        <v>0</v>
      </c>
      <c r="AT225" s="150">
        <f t="shared" si="125"/>
        <v>0</v>
      </c>
      <c r="AU225" s="150">
        <f>AU224-AU227</f>
        <v>0</v>
      </c>
      <c r="AV225" s="150">
        <f>AV224-AV227</f>
        <v>0</v>
      </c>
      <c r="AW225" s="150">
        <f>AW224-AW227</f>
        <v>0</v>
      </c>
      <c r="AX225" s="150">
        <f>AX224-AX227</f>
        <v>0</v>
      </c>
      <c r="AY225" s="136"/>
      <c r="AZ225" s="136"/>
      <c r="BA225" s="136"/>
      <c r="BB225" s="136"/>
      <c r="BC225" s="136"/>
      <c r="BD225" s="136"/>
      <c r="BE225" s="136"/>
      <c r="BF225" s="136"/>
      <c r="BG225" s="136"/>
      <c r="BH225" s="136"/>
      <c r="BI225" s="136"/>
      <c r="BJ225" s="136"/>
      <c r="BK225" s="136"/>
      <c r="BL225" s="136"/>
      <c r="BM225" s="136"/>
      <c r="BN225" s="136"/>
      <c r="BO225" s="136"/>
      <c r="BP225" s="136"/>
    </row>
    <row r="226" spans="1:68" x14ac:dyDescent="0.25">
      <c r="A226" s="136"/>
      <c r="B226" s="144" t="s">
        <v>307</v>
      </c>
      <c r="C226" s="150"/>
      <c r="D226" s="150">
        <f t="shared" ref="D226:Q226" si="126">(D225+C226)*(IF(C228&lt;1,0,1))</f>
        <v>0</v>
      </c>
      <c r="E226" s="150">
        <f t="shared" si="126"/>
        <v>0</v>
      </c>
      <c r="F226" s="150">
        <f t="shared" si="126"/>
        <v>0</v>
      </c>
      <c r="G226" s="150">
        <f t="shared" si="126"/>
        <v>0</v>
      </c>
      <c r="H226" s="150">
        <f t="shared" si="126"/>
        <v>0</v>
      </c>
      <c r="I226" s="150">
        <f t="shared" si="126"/>
        <v>0</v>
      </c>
      <c r="J226" s="150">
        <f t="shared" si="126"/>
        <v>0</v>
      </c>
      <c r="K226" s="150">
        <f t="shared" si="126"/>
        <v>0</v>
      </c>
      <c r="L226" s="150">
        <f t="shared" si="126"/>
        <v>0</v>
      </c>
      <c r="M226" s="150">
        <f t="shared" si="126"/>
        <v>0</v>
      </c>
      <c r="N226" s="150">
        <f t="shared" si="126"/>
        <v>0</v>
      </c>
      <c r="O226" s="150">
        <f t="shared" si="126"/>
        <v>0</v>
      </c>
      <c r="P226" s="150">
        <f t="shared" si="126"/>
        <v>0</v>
      </c>
      <c r="Q226" s="150">
        <f t="shared" si="126"/>
        <v>0</v>
      </c>
      <c r="R226" s="150">
        <f>(R225+Q226)*(IF(Q228&lt;1,0,1))</f>
        <v>0</v>
      </c>
      <c r="S226" s="150">
        <f t="shared" ref="S226:AK226" si="127">(S225+R226)*(IF(R228&lt;1,0,1))</f>
        <v>0</v>
      </c>
      <c r="T226" s="150">
        <f t="shared" si="127"/>
        <v>0</v>
      </c>
      <c r="U226" s="150">
        <f t="shared" si="127"/>
        <v>0</v>
      </c>
      <c r="V226" s="150">
        <f t="shared" si="127"/>
        <v>0</v>
      </c>
      <c r="W226" s="150">
        <f t="shared" si="127"/>
        <v>0</v>
      </c>
      <c r="X226" s="150">
        <f t="shared" si="127"/>
        <v>0</v>
      </c>
      <c r="Y226" s="150">
        <f t="shared" si="127"/>
        <v>0</v>
      </c>
      <c r="Z226" s="150">
        <f t="shared" si="127"/>
        <v>0</v>
      </c>
      <c r="AA226" s="150">
        <f t="shared" si="127"/>
        <v>0</v>
      </c>
      <c r="AB226" s="150">
        <f t="shared" si="127"/>
        <v>0</v>
      </c>
      <c r="AC226" s="150">
        <f t="shared" si="127"/>
        <v>0</v>
      </c>
      <c r="AD226" s="150">
        <f t="shared" si="127"/>
        <v>0</v>
      </c>
      <c r="AE226" s="150">
        <f t="shared" si="127"/>
        <v>0</v>
      </c>
      <c r="AF226" s="150">
        <f t="shared" si="127"/>
        <v>0</v>
      </c>
      <c r="AG226" s="150">
        <f t="shared" si="127"/>
        <v>0</v>
      </c>
      <c r="AH226" s="150">
        <f t="shared" si="127"/>
        <v>0</v>
      </c>
      <c r="AI226" s="150">
        <f t="shared" si="127"/>
        <v>0</v>
      </c>
      <c r="AJ226" s="150">
        <f t="shared" si="127"/>
        <v>0</v>
      </c>
      <c r="AK226" s="150">
        <f t="shared" si="127"/>
        <v>0</v>
      </c>
      <c r="AL226" s="150">
        <f t="shared" ref="AL226:AX226" si="128">(AL225+AK226)*(IF(AK228&lt;1,0,1))</f>
        <v>0</v>
      </c>
      <c r="AM226" s="150">
        <f t="shared" si="128"/>
        <v>0</v>
      </c>
      <c r="AN226" s="150">
        <f t="shared" si="128"/>
        <v>0</v>
      </c>
      <c r="AO226" s="150">
        <f t="shared" si="128"/>
        <v>0</v>
      </c>
      <c r="AP226" s="150">
        <f t="shared" si="128"/>
        <v>0</v>
      </c>
      <c r="AQ226" s="150">
        <f t="shared" si="128"/>
        <v>0</v>
      </c>
      <c r="AR226" s="150">
        <f t="shared" si="128"/>
        <v>0</v>
      </c>
      <c r="AS226" s="150">
        <f t="shared" si="128"/>
        <v>0</v>
      </c>
      <c r="AT226" s="150">
        <f t="shared" si="128"/>
        <v>0</v>
      </c>
      <c r="AU226" s="150">
        <f t="shared" si="128"/>
        <v>0</v>
      </c>
      <c r="AV226" s="150">
        <f t="shared" si="128"/>
        <v>0</v>
      </c>
      <c r="AW226" s="150">
        <f t="shared" si="128"/>
        <v>0</v>
      </c>
      <c r="AX226" s="150">
        <f t="shared" si="128"/>
        <v>0</v>
      </c>
      <c r="AY226" s="136"/>
      <c r="AZ226" s="136"/>
      <c r="BA226" s="136"/>
      <c r="BB226" s="136"/>
      <c r="BC226" s="136"/>
      <c r="BD226" s="136"/>
      <c r="BE226" s="136"/>
      <c r="BF226" s="136"/>
      <c r="BG226" s="136"/>
      <c r="BH226" s="136"/>
      <c r="BI226" s="136"/>
      <c r="BJ226" s="136"/>
      <c r="BK226" s="136"/>
      <c r="BL226" s="136"/>
      <c r="BM226" s="136"/>
      <c r="BN226" s="136"/>
      <c r="BO226" s="136"/>
      <c r="BP226" s="136"/>
    </row>
    <row r="227" spans="1:68" x14ac:dyDescent="0.25">
      <c r="A227" s="136"/>
      <c r="B227" s="144" t="s">
        <v>308</v>
      </c>
      <c r="C227" s="150"/>
      <c r="D227" s="150">
        <f>IF(D224&gt;0,C228*$D218,0)</f>
        <v>0</v>
      </c>
      <c r="E227" s="150">
        <f t="shared" ref="E227:AK227" si="129">IF(E224&gt;0,D228*$D$11,0)</f>
        <v>0</v>
      </c>
      <c r="F227" s="150">
        <f t="shared" si="129"/>
        <v>0</v>
      </c>
      <c r="G227" s="150">
        <f t="shared" si="129"/>
        <v>0</v>
      </c>
      <c r="H227" s="150">
        <f t="shared" si="129"/>
        <v>0</v>
      </c>
      <c r="I227" s="150">
        <f t="shared" si="129"/>
        <v>0</v>
      </c>
      <c r="J227" s="150">
        <f t="shared" si="129"/>
        <v>0</v>
      </c>
      <c r="K227" s="150">
        <f t="shared" si="129"/>
        <v>0</v>
      </c>
      <c r="L227" s="150">
        <f t="shared" si="129"/>
        <v>0</v>
      </c>
      <c r="M227" s="150">
        <f t="shared" si="129"/>
        <v>0</v>
      </c>
      <c r="N227" s="150">
        <f t="shared" si="129"/>
        <v>0</v>
      </c>
      <c r="O227" s="150">
        <f t="shared" si="129"/>
        <v>0</v>
      </c>
      <c r="P227" s="150">
        <f t="shared" si="129"/>
        <v>0</v>
      </c>
      <c r="Q227" s="150">
        <f t="shared" si="129"/>
        <v>0</v>
      </c>
      <c r="R227" s="150">
        <f t="shared" si="129"/>
        <v>0</v>
      </c>
      <c r="S227" s="150">
        <f t="shared" si="129"/>
        <v>0</v>
      </c>
      <c r="T227" s="150">
        <f t="shared" si="129"/>
        <v>0</v>
      </c>
      <c r="U227" s="150">
        <f t="shared" si="129"/>
        <v>0</v>
      </c>
      <c r="V227" s="150">
        <f t="shared" si="129"/>
        <v>0</v>
      </c>
      <c r="W227" s="150">
        <f t="shared" si="129"/>
        <v>0</v>
      </c>
      <c r="X227" s="150">
        <f t="shared" si="129"/>
        <v>0</v>
      </c>
      <c r="Y227" s="150">
        <f t="shared" si="129"/>
        <v>0</v>
      </c>
      <c r="Z227" s="150">
        <f t="shared" si="129"/>
        <v>0</v>
      </c>
      <c r="AA227" s="150">
        <f t="shared" si="129"/>
        <v>0</v>
      </c>
      <c r="AB227" s="150">
        <f t="shared" si="129"/>
        <v>0</v>
      </c>
      <c r="AC227" s="150">
        <f t="shared" si="129"/>
        <v>0</v>
      </c>
      <c r="AD227" s="150">
        <f t="shared" si="129"/>
        <v>0</v>
      </c>
      <c r="AE227" s="150">
        <f t="shared" si="129"/>
        <v>0</v>
      </c>
      <c r="AF227" s="150">
        <f t="shared" si="129"/>
        <v>0</v>
      </c>
      <c r="AG227" s="150">
        <f t="shared" si="129"/>
        <v>0</v>
      </c>
      <c r="AH227" s="150">
        <f t="shared" si="129"/>
        <v>0</v>
      </c>
      <c r="AI227" s="150">
        <f t="shared" si="129"/>
        <v>0</v>
      </c>
      <c r="AJ227" s="150">
        <f t="shared" si="129"/>
        <v>0</v>
      </c>
      <c r="AK227" s="150">
        <f t="shared" si="129"/>
        <v>0</v>
      </c>
      <c r="AL227" s="150">
        <f t="shared" ref="AL227:AX227" si="130">IF(AL224&gt;0,AK228*$D$11,0)</f>
        <v>0</v>
      </c>
      <c r="AM227" s="150">
        <f t="shared" si="130"/>
        <v>0</v>
      </c>
      <c r="AN227" s="150">
        <f t="shared" si="130"/>
        <v>0</v>
      </c>
      <c r="AO227" s="150">
        <f t="shared" si="130"/>
        <v>0</v>
      </c>
      <c r="AP227" s="150">
        <f t="shared" si="130"/>
        <v>0</v>
      </c>
      <c r="AQ227" s="150">
        <f t="shared" si="130"/>
        <v>0</v>
      </c>
      <c r="AR227" s="150">
        <f t="shared" si="130"/>
        <v>0</v>
      </c>
      <c r="AS227" s="150">
        <f t="shared" si="130"/>
        <v>0</v>
      </c>
      <c r="AT227" s="150">
        <f t="shared" si="130"/>
        <v>0</v>
      </c>
      <c r="AU227" s="150">
        <f t="shared" si="130"/>
        <v>0</v>
      </c>
      <c r="AV227" s="150">
        <f t="shared" si="130"/>
        <v>0</v>
      </c>
      <c r="AW227" s="150">
        <f t="shared" si="130"/>
        <v>0</v>
      </c>
      <c r="AX227" s="150">
        <f t="shared" si="130"/>
        <v>0</v>
      </c>
      <c r="AY227" s="136"/>
      <c r="AZ227" s="136"/>
      <c r="BA227" s="136"/>
      <c r="BB227" s="136"/>
      <c r="BC227" s="136"/>
      <c r="BD227" s="136"/>
      <c r="BE227" s="136"/>
      <c r="BF227" s="136"/>
      <c r="BG227" s="136"/>
      <c r="BH227" s="136"/>
      <c r="BI227" s="136"/>
      <c r="BJ227" s="136"/>
      <c r="BK227" s="136"/>
      <c r="BL227" s="136"/>
      <c r="BM227" s="136"/>
      <c r="BN227" s="136"/>
      <c r="BO227" s="136"/>
      <c r="BP227" s="136"/>
    </row>
    <row r="228" spans="1:68" x14ac:dyDescent="0.25">
      <c r="A228" s="136"/>
      <c r="B228" s="154" t="s">
        <v>309</v>
      </c>
      <c r="C228" s="150">
        <f>IF(C222=$D213,($C215),IF(D222&lt;$D213,0,(($C215)-C226)*IF(B228&lt;1,0,1)))</f>
        <v>0</v>
      </c>
      <c r="D228" s="150">
        <f t="shared" ref="D228:AJ228" si="131">IF(D222=$D213,($C215),IF(E222&lt;$D213,0,(($C215)-D226)*IF(C228&lt;1,0,1)))</f>
        <v>0</v>
      </c>
      <c r="E228" s="150">
        <f t="shared" si="131"/>
        <v>0</v>
      </c>
      <c r="F228" s="150">
        <f t="shared" si="131"/>
        <v>0</v>
      </c>
      <c r="G228" s="150">
        <f t="shared" si="131"/>
        <v>0</v>
      </c>
      <c r="H228" s="150">
        <f t="shared" si="131"/>
        <v>0</v>
      </c>
      <c r="I228" s="150">
        <f t="shared" si="131"/>
        <v>0</v>
      </c>
      <c r="J228" s="150">
        <f t="shared" si="131"/>
        <v>0</v>
      </c>
      <c r="K228" s="150">
        <f t="shared" si="131"/>
        <v>0</v>
      </c>
      <c r="L228" s="150">
        <f t="shared" si="131"/>
        <v>0</v>
      </c>
      <c r="M228" s="150">
        <f t="shared" si="131"/>
        <v>0</v>
      </c>
      <c r="N228" s="150">
        <f t="shared" si="131"/>
        <v>0</v>
      </c>
      <c r="O228" s="150">
        <f t="shared" si="131"/>
        <v>0</v>
      </c>
      <c r="P228" s="150">
        <f t="shared" si="131"/>
        <v>0</v>
      </c>
      <c r="Q228" s="150">
        <f t="shared" si="131"/>
        <v>0</v>
      </c>
      <c r="R228" s="150">
        <f t="shared" si="131"/>
        <v>0</v>
      </c>
      <c r="S228" s="150">
        <f t="shared" si="131"/>
        <v>0</v>
      </c>
      <c r="T228" s="150">
        <f t="shared" si="131"/>
        <v>0</v>
      </c>
      <c r="U228" s="150">
        <f t="shared" si="131"/>
        <v>0</v>
      </c>
      <c r="V228" s="150">
        <f t="shared" si="131"/>
        <v>0</v>
      </c>
      <c r="W228" s="150">
        <f t="shared" si="131"/>
        <v>0</v>
      </c>
      <c r="X228" s="150">
        <f t="shared" si="131"/>
        <v>0</v>
      </c>
      <c r="Y228" s="150">
        <f t="shared" si="131"/>
        <v>0</v>
      </c>
      <c r="Z228" s="150">
        <f t="shared" si="131"/>
        <v>0</v>
      </c>
      <c r="AA228" s="150">
        <f t="shared" si="131"/>
        <v>0</v>
      </c>
      <c r="AB228" s="150">
        <f t="shared" si="131"/>
        <v>0</v>
      </c>
      <c r="AC228" s="150">
        <f t="shared" si="131"/>
        <v>0</v>
      </c>
      <c r="AD228" s="150">
        <f t="shared" si="131"/>
        <v>0</v>
      </c>
      <c r="AE228" s="150">
        <f t="shared" si="131"/>
        <v>0</v>
      </c>
      <c r="AF228" s="150">
        <f t="shared" si="131"/>
        <v>0</v>
      </c>
      <c r="AG228" s="150">
        <f t="shared" si="131"/>
        <v>0</v>
      </c>
      <c r="AH228" s="150">
        <f t="shared" si="131"/>
        <v>0</v>
      </c>
      <c r="AI228" s="150">
        <f t="shared" si="131"/>
        <v>0</v>
      </c>
      <c r="AJ228" s="150">
        <f t="shared" si="131"/>
        <v>0</v>
      </c>
      <c r="AK228" s="150">
        <f t="shared" ref="AK228:AX228" si="132">IF(AK222=$D213,($C215),IF(AL222&lt;$D213,0,(($C215)-AK226)*IF(AJ228&lt;1,0,1)))</f>
        <v>0</v>
      </c>
      <c r="AL228" s="150">
        <f t="shared" si="132"/>
        <v>0</v>
      </c>
      <c r="AM228" s="150">
        <f t="shared" si="132"/>
        <v>0</v>
      </c>
      <c r="AN228" s="150">
        <f t="shared" si="132"/>
        <v>0</v>
      </c>
      <c r="AO228" s="150">
        <f t="shared" si="132"/>
        <v>0</v>
      </c>
      <c r="AP228" s="150">
        <f t="shared" si="132"/>
        <v>0</v>
      </c>
      <c r="AQ228" s="150">
        <f t="shared" si="132"/>
        <v>0</v>
      </c>
      <c r="AR228" s="150">
        <f t="shared" si="132"/>
        <v>0</v>
      </c>
      <c r="AS228" s="150">
        <f t="shared" si="132"/>
        <v>0</v>
      </c>
      <c r="AT228" s="150">
        <f t="shared" si="132"/>
        <v>0</v>
      </c>
      <c r="AU228" s="150">
        <f t="shared" si="132"/>
        <v>0</v>
      </c>
      <c r="AV228" s="150">
        <f t="shared" si="132"/>
        <v>0</v>
      </c>
      <c r="AW228" s="150">
        <f t="shared" si="132"/>
        <v>0</v>
      </c>
      <c r="AX228" s="150">
        <f t="shared" si="132"/>
        <v>0</v>
      </c>
      <c r="AY228" s="136"/>
      <c r="AZ228" s="136"/>
      <c r="BA228" s="136"/>
      <c r="BB228" s="136"/>
      <c r="BC228" s="136"/>
      <c r="BD228" s="136"/>
      <c r="BE228" s="136"/>
      <c r="BF228" s="136"/>
      <c r="BG228" s="136"/>
      <c r="BH228" s="136"/>
      <c r="BI228" s="136"/>
      <c r="BJ228" s="136"/>
      <c r="BK228" s="136"/>
      <c r="BL228" s="136"/>
      <c r="BM228" s="136"/>
      <c r="BN228" s="136"/>
      <c r="BO228" s="136"/>
      <c r="BP228" s="136"/>
    </row>
    <row r="229" spans="1:68" x14ac:dyDescent="0.25">
      <c r="A229" s="136"/>
      <c r="B229" s="138"/>
      <c r="C229" s="138"/>
      <c r="D229" s="138"/>
      <c r="E229" s="138"/>
      <c r="F229" s="138"/>
      <c r="G229" s="138"/>
      <c r="H229" s="138"/>
      <c r="I229" s="138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8"/>
      <c r="AA229" s="138"/>
      <c r="AB229" s="138"/>
      <c r="AC229" s="138"/>
      <c r="AD229" s="138"/>
      <c r="AE229" s="138"/>
      <c r="AF229" s="138"/>
      <c r="AG229" s="138"/>
      <c r="AH229" s="138"/>
      <c r="AI229" s="138"/>
      <c r="AJ229" s="138"/>
      <c r="AK229" s="138"/>
      <c r="AL229" s="138"/>
      <c r="AM229" s="138"/>
      <c r="AN229" s="138"/>
      <c r="AO229" s="138"/>
      <c r="AP229" s="138"/>
      <c r="AQ229" s="138"/>
      <c r="AR229" s="138"/>
      <c r="AS229" s="138"/>
      <c r="AT229" s="138"/>
      <c r="AU229" s="138"/>
      <c r="AV229" s="138"/>
      <c r="AW229" s="138"/>
      <c r="AX229" s="138"/>
      <c r="AY229" s="136"/>
      <c r="AZ229" s="136"/>
      <c r="BA229" s="136"/>
      <c r="BB229" s="136"/>
      <c r="BC229" s="136"/>
      <c r="BD229" s="136"/>
      <c r="BE229" s="136"/>
      <c r="BF229" s="136"/>
      <c r="BG229" s="136"/>
      <c r="BH229" s="136"/>
      <c r="BI229" s="136"/>
      <c r="BJ229" s="136"/>
      <c r="BK229" s="136"/>
      <c r="BL229" s="136"/>
      <c r="BM229" s="136"/>
      <c r="BN229" s="136"/>
      <c r="BO229" s="136"/>
      <c r="BP229" s="136"/>
    </row>
    <row r="230" spans="1:68" x14ac:dyDescent="0.25">
      <c r="A230" s="136"/>
      <c r="B230" s="136"/>
      <c r="C230" s="136"/>
      <c r="D230" s="136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136"/>
      <c r="Z230" s="136"/>
      <c r="AA230" s="136"/>
      <c r="AB230" s="136"/>
      <c r="AC230" s="136"/>
      <c r="AD230" s="136"/>
      <c r="AE230" s="136"/>
      <c r="AF230" s="136"/>
      <c r="AG230" s="136"/>
      <c r="AH230" s="136"/>
      <c r="AI230" s="136"/>
      <c r="AJ230" s="136"/>
      <c r="AK230" s="136"/>
      <c r="AL230" s="136"/>
      <c r="AM230" s="136"/>
      <c r="AN230" s="136"/>
      <c r="AO230" s="136"/>
      <c r="AP230" s="136"/>
      <c r="AQ230" s="136"/>
      <c r="AR230" s="136"/>
      <c r="AS230" s="136"/>
      <c r="AT230" s="136"/>
      <c r="AU230" s="136"/>
      <c r="AV230" s="136"/>
      <c r="AW230" s="136"/>
      <c r="AX230" s="136"/>
      <c r="AY230" s="136"/>
      <c r="AZ230" s="136"/>
      <c r="BA230" s="136"/>
      <c r="BB230" s="136"/>
      <c r="BC230" s="136"/>
      <c r="BD230" s="136"/>
      <c r="BE230" s="136"/>
      <c r="BF230" s="136"/>
      <c r="BG230" s="136"/>
      <c r="BH230" s="136"/>
      <c r="BI230" s="136"/>
      <c r="BJ230" s="136"/>
      <c r="BK230" s="136"/>
      <c r="BL230" s="136"/>
      <c r="BM230" s="136"/>
      <c r="BN230" s="136"/>
      <c r="BO230" s="136"/>
      <c r="BP230" s="136"/>
    </row>
    <row r="231" spans="1:68" x14ac:dyDescent="0.25">
      <c r="A231" s="136"/>
      <c r="B231" s="136"/>
      <c r="C231" s="136"/>
      <c r="D231" s="136"/>
      <c r="E231" s="136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36"/>
      <c r="Y231" s="136"/>
      <c r="Z231" s="136"/>
      <c r="AA231" s="136"/>
      <c r="AB231" s="136"/>
      <c r="AC231" s="136"/>
      <c r="AD231" s="136"/>
      <c r="AE231" s="136"/>
      <c r="AF231" s="136"/>
      <c r="AG231" s="136"/>
      <c r="AH231" s="136"/>
      <c r="AI231" s="136"/>
      <c r="AJ231" s="136"/>
      <c r="AK231" s="136"/>
      <c r="AL231" s="136"/>
      <c r="AM231" s="136"/>
      <c r="AN231" s="136"/>
      <c r="AO231" s="136"/>
      <c r="AP231" s="136"/>
      <c r="AQ231" s="136"/>
      <c r="AR231" s="136"/>
      <c r="AS231" s="136"/>
      <c r="AT231" s="136"/>
      <c r="AU231" s="136"/>
      <c r="AV231" s="136"/>
      <c r="AW231" s="136"/>
      <c r="AX231" s="136"/>
      <c r="AY231" s="136"/>
      <c r="AZ231" s="136"/>
      <c r="BA231" s="136"/>
      <c r="BB231" s="136"/>
      <c r="BC231" s="136"/>
      <c r="BD231" s="136"/>
      <c r="BE231" s="136"/>
      <c r="BF231" s="136"/>
      <c r="BG231" s="136"/>
      <c r="BH231" s="136"/>
      <c r="BI231" s="136"/>
      <c r="BJ231" s="136"/>
      <c r="BK231" s="136"/>
      <c r="BL231" s="136"/>
      <c r="BM231" s="136"/>
      <c r="BN231" s="136"/>
      <c r="BO231" s="136"/>
      <c r="BP231" s="136"/>
    </row>
    <row r="232" spans="1:68" x14ac:dyDescent="0.25">
      <c r="A232" s="136"/>
      <c r="B232" s="136"/>
      <c r="C232" s="136"/>
      <c r="D232" s="136"/>
      <c r="E232" s="136"/>
      <c r="F232" s="136"/>
      <c r="G232" s="136"/>
      <c r="H232" s="136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36"/>
      <c r="Y232" s="136"/>
      <c r="Z232" s="136"/>
      <c r="AA232" s="136"/>
      <c r="AB232" s="136"/>
      <c r="AC232" s="136"/>
      <c r="AD232" s="136"/>
      <c r="AE232" s="136"/>
      <c r="AF232" s="136"/>
      <c r="AG232" s="136"/>
      <c r="AH232" s="136"/>
      <c r="AI232" s="136"/>
      <c r="AJ232" s="136"/>
      <c r="AK232" s="136"/>
      <c r="AL232" s="136"/>
      <c r="AM232" s="136"/>
      <c r="AN232" s="136"/>
      <c r="AO232" s="136"/>
      <c r="AP232" s="136"/>
      <c r="AQ232" s="136"/>
      <c r="AR232" s="136"/>
      <c r="AS232" s="136"/>
      <c r="AT232" s="136"/>
      <c r="AU232" s="136"/>
      <c r="AV232" s="136"/>
      <c r="AW232" s="136"/>
      <c r="AX232" s="136"/>
      <c r="AY232" s="136"/>
      <c r="AZ232" s="136"/>
      <c r="BA232" s="136"/>
      <c r="BB232" s="136"/>
      <c r="BC232" s="136"/>
      <c r="BD232" s="136"/>
      <c r="BE232" s="136"/>
      <c r="BF232" s="136"/>
      <c r="BG232" s="136"/>
      <c r="BH232" s="136"/>
      <c r="BI232" s="136"/>
      <c r="BJ232" s="136"/>
      <c r="BK232" s="136"/>
      <c r="BL232" s="136"/>
      <c r="BM232" s="136"/>
      <c r="BN232" s="136"/>
      <c r="BO232" s="136"/>
      <c r="BP232" s="136"/>
    </row>
    <row r="233" spans="1:68" x14ac:dyDescent="0.25">
      <c r="A233" s="156"/>
      <c r="B233" s="156" t="s">
        <v>319</v>
      </c>
      <c r="C233" s="156" t="str">
        <f>+C16</f>
        <v>A1 m1</v>
      </c>
      <c r="D233" s="156" t="str">
        <f t="shared" ref="D233:AK233" si="133">+D16</f>
        <v>A1 m2</v>
      </c>
      <c r="E233" s="156" t="str">
        <f t="shared" si="133"/>
        <v>A1 m3</v>
      </c>
      <c r="F233" s="156" t="str">
        <f t="shared" si="133"/>
        <v>A1 m4</v>
      </c>
      <c r="G233" s="156" t="str">
        <f t="shared" si="133"/>
        <v>A1 m5</v>
      </c>
      <c r="H233" s="156" t="str">
        <f t="shared" si="133"/>
        <v>A1 m6</v>
      </c>
      <c r="I233" s="156" t="str">
        <f t="shared" si="133"/>
        <v>A1 m7</v>
      </c>
      <c r="J233" s="156" t="str">
        <f t="shared" si="133"/>
        <v>A1 m8</v>
      </c>
      <c r="K233" s="156" t="str">
        <f t="shared" si="133"/>
        <v>A1 m9</v>
      </c>
      <c r="L233" s="156" t="str">
        <f t="shared" si="133"/>
        <v>A1 m10</v>
      </c>
      <c r="M233" s="156" t="str">
        <f t="shared" si="133"/>
        <v>A1 m11</v>
      </c>
      <c r="N233" s="156" t="str">
        <f t="shared" si="133"/>
        <v>A1 m12</v>
      </c>
      <c r="O233" s="156" t="str">
        <f t="shared" si="133"/>
        <v>A2 m1</v>
      </c>
      <c r="P233" s="156" t="str">
        <f t="shared" si="133"/>
        <v>A2 m2</v>
      </c>
      <c r="Q233" s="156" t="str">
        <f t="shared" si="133"/>
        <v>A2 m3</v>
      </c>
      <c r="R233" s="156" t="str">
        <f t="shared" si="133"/>
        <v>A2 m4</v>
      </c>
      <c r="S233" s="156" t="str">
        <f t="shared" si="133"/>
        <v>A2 m5</v>
      </c>
      <c r="T233" s="156" t="str">
        <f t="shared" si="133"/>
        <v>A2 m6</v>
      </c>
      <c r="U233" s="156" t="str">
        <f t="shared" si="133"/>
        <v>A2 m7</v>
      </c>
      <c r="V233" s="156" t="str">
        <f t="shared" si="133"/>
        <v>A2 m8</v>
      </c>
      <c r="W233" s="156" t="str">
        <f t="shared" si="133"/>
        <v>A2 m9</v>
      </c>
      <c r="X233" s="156" t="str">
        <f t="shared" si="133"/>
        <v>A2 m10</v>
      </c>
      <c r="Y233" s="156" t="str">
        <f t="shared" si="133"/>
        <v>A2 m11</v>
      </c>
      <c r="Z233" s="156" t="str">
        <f t="shared" si="133"/>
        <v>A2 m12</v>
      </c>
      <c r="AA233" s="156" t="str">
        <f t="shared" si="133"/>
        <v>A3 m1</v>
      </c>
      <c r="AB233" s="156" t="str">
        <f t="shared" si="133"/>
        <v>A3 m2</v>
      </c>
      <c r="AC233" s="156" t="str">
        <f t="shared" si="133"/>
        <v>A3 m3</v>
      </c>
      <c r="AD233" s="156" t="str">
        <f t="shared" si="133"/>
        <v>A3 m4</v>
      </c>
      <c r="AE233" s="156" t="str">
        <f t="shared" si="133"/>
        <v>A3 m5</v>
      </c>
      <c r="AF233" s="156" t="str">
        <f t="shared" si="133"/>
        <v>A3 m6</v>
      </c>
      <c r="AG233" s="156" t="str">
        <f t="shared" si="133"/>
        <v>A3 m7</v>
      </c>
      <c r="AH233" s="156" t="str">
        <f t="shared" si="133"/>
        <v>A3 m8</v>
      </c>
      <c r="AI233" s="156" t="str">
        <f t="shared" si="133"/>
        <v>A3 m9</v>
      </c>
      <c r="AJ233" s="156" t="str">
        <f t="shared" si="133"/>
        <v>A3 m10</v>
      </c>
      <c r="AK233" s="156" t="str">
        <f t="shared" si="133"/>
        <v>A3 m11</v>
      </c>
      <c r="AL233" s="156" t="str">
        <f t="shared" ref="AL233:AX233" si="134">+AL16</f>
        <v>A3 m12</v>
      </c>
      <c r="AM233" s="156" t="str">
        <f t="shared" si="134"/>
        <v>A4 m1</v>
      </c>
      <c r="AN233" s="156" t="str">
        <f t="shared" si="134"/>
        <v>A4 m2</v>
      </c>
      <c r="AO233" s="156" t="str">
        <f t="shared" si="134"/>
        <v>A4 m3</v>
      </c>
      <c r="AP233" s="156" t="str">
        <f t="shared" si="134"/>
        <v>A4 m4</v>
      </c>
      <c r="AQ233" s="156" t="str">
        <f t="shared" si="134"/>
        <v>A4 m5</v>
      </c>
      <c r="AR233" s="156" t="str">
        <f t="shared" si="134"/>
        <v>A4 m6</v>
      </c>
      <c r="AS233" s="156" t="str">
        <f t="shared" si="134"/>
        <v>A4 m7</v>
      </c>
      <c r="AT233" s="156" t="str">
        <f t="shared" si="134"/>
        <v>A4 m8</v>
      </c>
      <c r="AU233" s="156" t="str">
        <f t="shared" si="134"/>
        <v>A4 m9</v>
      </c>
      <c r="AV233" s="156" t="str">
        <f t="shared" si="134"/>
        <v>A4 m10</v>
      </c>
      <c r="AW233" s="156" t="str">
        <f t="shared" si="134"/>
        <v>A4 m11</v>
      </c>
      <c r="AX233" s="156" t="str">
        <f t="shared" si="134"/>
        <v>A4 m12</v>
      </c>
      <c r="AY233" s="156"/>
      <c r="AZ233" s="156"/>
      <c r="BA233" s="156"/>
      <c r="BB233" s="156"/>
      <c r="BC233" s="156"/>
      <c r="BD233" s="156"/>
      <c r="BE233" s="156"/>
      <c r="BF233" s="156"/>
      <c r="BG233" s="156"/>
      <c r="BH233" s="156"/>
      <c r="BI233" s="156"/>
      <c r="BJ233" s="156"/>
      <c r="BK233" s="156"/>
      <c r="BL233" s="156"/>
      <c r="BM233" s="156"/>
      <c r="BN233" s="156"/>
      <c r="BO233" s="156"/>
      <c r="BP233" s="156"/>
    </row>
    <row r="234" spans="1:68" x14ac:dyDescent="0.25">
      <c r="A234" s="136"/>
      <c r="B234" s="136" t="s">
        <v>320</v>
      </c>
      <c r="C234" s="136">
        <f>+C17+C40+C63+C86+C109+C132+C155+C178+C201+C224</f>
        <v>0</v>
      </c>
      <c r="D234" s="136">
        <f>+D17+D40+D63+D86+D109+D132+D155+D178+D201+D224</f>
        <v>1336.4705597332311</v>
      </c>
      <c r="E234" s="136">
        <f t="shared" ref="E234:AK238" si="135">+E17+E40+E63+E86+E109+E132+E155+E178+E201+E224</f>
        <v>1336.4705597332311</v>
      </c>
      <c r="F234" s="136">
        <f t="shared" si="135"/>
        <v>1336.4705597332311</v>
      </c>
      <c r="G234" s="136">
        <f t="shared" si="135"/>
        <v>1336.4705597332311</v>
      </c>
      <c r="H234" s="136">
        <f t="shared" si="135"/>
        <v>1336.4705597332311</v>
      </c>
      <c r="I234" s="136">
        <f t="shared" si="135"/>
        <v>1336.4705597332311</v>
      </c>
      <c r="J234" s="136">
        <f t="shared" si="135"/>
        <v>1336.4705597332311</v>
      </c>
      <c r="K234" s="136">
        <f t="shared" si="135"/>
        <v>1336.4705597332311</v>
      </c>
      <c r="L234" s="136">
        <f t="shared" si="135"/>
        <v>1336.4705597332311</v>
      </c>
      <c r="M234" s="136">
        <f t="shared" si="135"/>
        <v>1336.4705597332311</v>
      </c>
      <c r="N234" s="136">
        <f t="shared" si="135"/>
        <v>1336.4705597332311</v>
      </c>
      <c r="O234" s="136">
        <f t="shared" si="135"/>
        <v>1336.4705597332311</v>
      </c>
      <c r="P234" s="136">
        <f t="shared" si="135"/>
        <v>1336.4705597332311</v>
      </c>
      <c r="Q234" s="136">
        <f t="shared" si="135"/>
        <v>1336.4705597332311</v>
      </c>
      <c r="R234" s="136">
        <f t="shared" si="135"/>
        <v>1336.4705597332311</v>
      </c>
      <c r="S234" s="136">
        <f t="shared" si="135"/>
        <v>1336.4705597332311</v>
      </c>
      <c r="T234" s="136">
        <f t="shared" si="135"/>
        <v>1336.4705597332311</v>
      </c>
      <c r="U234" s="136">
        <f t="shared" si="135"/>
        <v>1336.4705597332311</v>
      </c>
      <c r="V234" s="136">
        <f t="shared" si="135"/>
        <v>1336.4705597332311</v>
      </c>
      <c r="W234" s="136">
        <f t="shared" si="135"/>
        <v>1336.4705597332311</v>
      </c>
      <c r="X234" s="136">
        <f t="shared" si="135"/>
        <v>1336.4705597332311</v>
      </c>
      <c r="Y234" s="136">
        <f t="shared" si="135"/>
        <v>1336.4705597332311</v>
      </c>
      <c r="Z234" s="136">
        <f t="shared" si="135"/>
        <v>1336.4705597332311</v>
      </c>
      <c r="AA234" s="136">
        <f t="shared" si="135"/>
        <v>1336.4705597332311</v>
      </c>
      <c r="AB234" s="136">
        <f t="shared" si="135"/>
        <v>1336.4705597332311</v>
      </c>
      <c r="AC234" s="136">
        <f t="shared" si="135"/>
        <v>1336.4705597332311</v>
      </c>
      <c r="AD234" s="136">
        <f t="shared" si="135"/>
        <v>1336.4705597332311</v>
      </c>
      <c r="AE234" s="136">
        <f t="shared" si="135"/>
        <v>1336.4705597332311</v>
      </c>
      <c r="AF234" s="136">
        <f t="shared" si="135"/>
        <v>1336.4705597332311</v>
      </c>
      <c r="AG234" s="136">
        <f t="shared" si="135"/>
        <v>1336.4705597332311</v>
      </c>
      <c r="AH234" s="136">
        <f t="shared" si="135"/>
        <v>1336.4705597332311</v>
      </c>
      <c r="AI234" s="136">
        <f t="shared" si="135"/>
        <v>1336.4705597332311</v>
      </c>
      <c r="AJ234" s="136">
        <f t="shared" si="135"/>
        <v>1336.4705597332311</v>
      </c>
      <c r="AK234" s="136">
        <f t="shared" si="135"/>
        <v>1336.4705597332311</v>
      </c>
      <c r="AL234" s="136">
        <f t="shared" ref="AL234:AX234" si="136">+AL17+AL40+AL63+AL86+AL109+AL132+AL155+AL178+AL201+AL224</f>
        <v>1336.4705597332311</v>
      </c>
      <c r="AM234" s="136">
        <f t="shared" si="136"/>
        <v>1336.4705597332311</v>
      </c>
      <c r="AN234" s="136">
        <f t="shared" si="136"/>
        <v>1336.4705597332311</v>
      </c>
      <c r="AO234" s="136">
        <f t="shared" si="136"/>
        <v>1336.4705597332311</v>
      </c>
      <c r="AP234" s="136">
        <f t="shared" si="136"/>
        <v>1336.4705597332311</v>
      </c>
      <c r="AQ234" s="136">
        <f t="shared" si="136"/>
        <v>1336.4705597332311</v>
      </c>
      <c r="AR234" s="136">
        <f t="shared" si="136"/>
        <v>1336.4705597332311</v>
      </c>
      <c r="AS234" s="136">
        <f t="shared" si="136"/>
        <v>1336.4705597332311</v>
      </c>
      <c r="AT234" s="136">
        <f t="shared" si="136"/>
        <v>1336.4705597332311</v>
      </c>
      <c r="AU234" s="136">
        <f t="shared" si="136"/>
        <v>1336.4705597332311</v>
      </c>
      <c r="AV234" s="136">
        <f t="shared" si="136"/>
        <v>1336.4705597332311</v>
      </c>
      <c r="AW234" s="136">
        <f t="shared" si="136"/>
        <v>1336.4705597332311</v>
      </c>
      <c r="AX234" s="136">
        <f t="shared" si="136"/>
        <v>1336.4705597332311</v>
      </c>
      <c r="AY234" s="136"/>
      <c r="AZ234" s="136"/>
      <c r="BA234" s="136"/>
      <c r="BB234" s="136"/>
      <c r="BC234" s="136"/>
      <c r="BD234" s="136"/>
      <c r="BE234" s="136"/>
      <c r="BF234" s="136"/>
      <c r="BG234" s="136"/>
      <c r="BH234" s="136"/>
      <c r="BI234" s="136"/>
      <c r="BJ234" s="136"/>
      <c r="BK234" s="136"/>
      <c r="BL234" s="136"/>
      <c r="BM234" s="136"/>
      <c r="BN234" s="136"/>
      <c r="BO234" s="136"/>
      <c r="BP234" s="136"/>
    </row>
    <row r="235" spans="1:68" x14ac:dyDescent="0.25">
      <c r="A235" s="136"/>
      <c r="B235" s="136" t="s">
        <v>321</v>
      </c>
      <c r="C235" s="136">
        <f t="shared" ref="C235:D238" si="137">+C18+C41+C64+C87+C110+C133+C156+C179+C202+C225</f>
        <v>0</v>
      </c>
      <c r="D235" s="136">
        <f t="shared" si="137"/>
        <v>557.66246927834334</v>
      </c>
      <c r="E235" s="136">
        <f t="shared" si="135"/>
        <v>557.66246927834334</v>
      </c>
      <c r="F235" s="136">
        <f t="shared" si="135"/>
        <v>563.09136981355607</v>
      </c>
      <c r="G235" s="136">
        <f t="shared" si="135"/>
        <v>565.83224552903187</v>
      </c>
      <c r="H235" s="136">
        <f t="shared" si="135"/>
        <v>568.58646259564603</v>
      </c>
      <c r="I235" s="136">
        <f t="shared" si="135"/>
        <v>571.3540859530998</v>
      </c>
      <c r="J235" s="136">
        <f t="shared" si="135"/>
        <v>574.13518085719204</v>
      </c>
      <c r="K235" s="136">
        <f t="shared" si="135"/>
        <v>576.92981288135672</v>
      </c>
      <c r="L235" s="136">
        <f t="shared" si="135"/>
        <v>579.73804791821067</v>
      </c>
      <c r="M235" s="136">
        <f t="shared" si="135"/>
        <v>582.55995218110581</v>
      </c>
      <c r="N235" s="136">
        <f t="shared" si="135"/>
        <v>585.39559220569117</v>
      </c>
      <c r="O235" s="136">
        <f t="shared" si="135"/>
        <v>588.24503485148136</v>
      </c>
      <c r="P235" s="136">
        <f t="shared" si="135"/>
        <v>591.10834730343288</v>
      </c>
      <c r="Q235" s="136">
        <f t="shared" si="135"/>
        <v>593.98559707352877</v>
      </c>
      <c r="R235" s="136">
        <f t="shared" si="135"/>
        <v>596.87685200236956</v>
      </c>
      <c r="S235" s="136">
        <f t="shared" si="135"/>
        <v>599.78218026077388</v>
      </c>
      <c r="T235" s="136">
        <f t="shared" si="135"/>
        <v>602.70165035138484</v>
      </c>
      <c r="U235" s="136">
        <f t="shared" si="135"/>
        <v>605.63533111028607</v>
      </c>
      <c r="V235" s="136">
        <f t="shared" si="135"/>
        <v>608.58329170862362</v>
      </c>
      <c r="W235" s="136">
        <f t="shared" si="135"/>
        <v>611.54560165423834</v>
      </c>
      <c r="X235" s="136">
        <f t="shared" si="135"/>
        <v>614.52233079330335</v>
      </c>
      <c r="Y235" s="136">
        <f t="shared" si="135"/>
        <v>617.51354931197227</v>
      </c>
      <c r="Z235" s="136">
        <f t="shared" si="135"/>
        <v>620.51932773803264</v>
      </c>
      <c r="AA235" s="136">
        <f t="shared" si="135"/>
        <v>623.53973694257024</v>
      </c>
      <c r="AB235" s="136">
        <f t="shared" si="135"/>
        <v>626.574848141639</v>
      </c>
      <c r="AC235" s="136">
        <f t="shared" si="135"/>
        <v>629.62473289794059</v>
      </c>
      <c r="AD235" s="136">
        <f t="shared" si="135"/>
        <v>632.68946312251194</v>
      </c>
      <c r="AE235" s="136">
        <f t="shared" si="135"/>
        <v>635.76911107642047</v>
      </c>
      <c r="AF235" s="136">
        <f t="shared" si="135"/>
        <v>638.86374937246808</v>
      </c>
      <c r="AG235" s="136">
        <f t="shared" si="135"/>
        <v>641.97345097690322</v>
      </c>
      <c r="AH235" s="136">
        <f t="shared" si="135"/>
        <v>645.09828921114104</v>
      </c>
      <c r="AI235" s="136">
        <f t="shared" si="135"/>
        <v>648.23833775349271</v>
      </c>
      <c r="AJ235" s="136">
        <f t="shared" si="135"/>
        <v>651.39367064090175</v>
      </c>
      <c r="AK235" s="136">
        <f t="shared" si="135"/>
        <v>654.56436227069059</v>
      </c>
      <c r="AL235" s="136">
        <f t="shared" ref="AL235:AX235" si="138">+AL18+AL41+AL64+AL87+AL110+AL133+AL156+AL179+AL202+AL225</f>
        <v>657.75048740231477</v>
      </c>
      <c r="AM235" s="136">
        <f t="shared" si="138"/>
        <v>660.95212115912454</v>
      </c>
      <c r="AN235" s="136">
        <f t="shared" si="138"/>
        <v>664.16933903013739</v>
      </c>
      <c r="AO235" s="136">
        <f t="shared" si="138"/>
        <v>667.40221687181702</v>
      </c>
      <c r="AP235" s="136">
        <f t="shared" si="138"/>
        <v>670.65083090986263</v>
      </c>
      <c r="AQ235" s="136">
        <f t="shared" si="138"/>
        <v>673.9152577410058</v>
      </c>
      <c r="AR235" s="136">
        <f t="shared" si="138"/>
        <v>677.19557433481623</v>
      </c>
      <c r="AS235" s="136">
        <f t="shared" si="138"/>
        <v>680.49185803551757</v>
      </c>
      <c r="AT235" s="136">
        <f t="shared" si="138"/>
        <v>683.80418656380959</v>
      </c>
      <c r="AU235" s="136">
        <f t="shared" si="138"/>
        <v>687.13263801870232</v>
      </c>
      <c r="AV235" s="136">
        <f t="shared" si="138"/>
        <v>690.47729087935579</v>
      </c>
      <c r="AW235" s="136">
        <f t="shared" si="138"/>
        <v>693.83822400693214</v>
      </c>
      <c r="AX235" s="136">
        <f t="shared" si="138"/>
        <v>697.21551664645369</v>
      </c>
      <c r="AY235" s="136"/>
      <c r="AZ235" s="136"/>
      <c r="BA235" s="136"/>
      <c r="BB235" s="136"/>
      <c r="BC235" s="136"/>
      <c r="BD235" s="136"/>
      <c r="BE235" s="136"/>
      <c r="BF235" s="136"/>
      <c r="BG235" s="136"/>
      <c r="BH235" s="136"/>
      <c r="BI235" s="136"/>
      <c r="BJ235" s="136"/>
      <c r="BK235" s="136"/>
      <c r="BL235" s="136"/>
      <c r="BM235" s="136"/>
      <c r="BN235" s="136"/>
      <c r="BO235" s="136"/>
      <c r="BP235" s="136"/>
    </row>
    <row r="236" spans="1:68" x14ac:dyDescent="0.25">
      <c r="A236" s="136"/>
      <c r="B236" s="136" t="s">
        <v>322</v>
      </c>
      <c r="C236" s="136">
        <f t="shared" si="137"/>
        <v>0</v>
      </c>
      <c r="D236" s="136">
        <f t="shared" si="137"/>
        <v>557.66246927834334</v>
      </c>
      <c r="E236" s="136">
        <f t="shared" si="135"/>
        <v>1115.3249385566867</v>
      </c>
      <c r="F236" s="136">
        <f t="shared" si="135"/>
        <v>1678.4163083702429</v>
      </c>
      <c r="G236" s="136">
        <f t="shared" si="135"/>
        <v>2244.2485538992746</v>
      </c>
      <c r="H236" s="136">
        <f t="shared" si="135"/>
        <v>2812.8350164949206</v>
      </c>
      <c r="I236" s="136">
        <f t="shared" si="135"/>
        <v>3384.1891024480205</v>
      </c>
      <c r="J236" s="136">
        <f t="shared" si="135"/>
        <v>3958.3242833052127</v>
      </c>
      <c r="K236" s="136">
        <f t="shared" si="135"/>
        <v>4535.2540961865698</v>
      </c>
      <c r="L236" s="136">
        <f t="shared" si="135"/>
        <v>5114.9921441047809</v>
      </c>
      <c r="M236" s="136">
        <f t="shared" si="135"/>
        <v>5697.5520962858864</v>
      </c>
      <c r="N236" s="136">
        <f t="shared" si="135"/>
        <v>6282.9476884915775</v>
      </c>
      <c r="O236" s="136">
        <f t="shared" si="135"/>
        <v>6871.1927233430588</v>
      </c>
      <c r="P236" s="136">
        <f t="shared" si="135"/>
        <v>7462.301070646492</v>
      </c>
      <c r="Q236" s="136">
        <f t="shared" si="135"/>
        <v>8056.2866677200209</v>
      </c>
      <c r="R236" s="136">
        <f t="shared" si="135"/>
        <v>8653.1635197223914</v>
      </c>
      <c r="S236" s="136">
        <f t="shared" si="135"/>
        <v>9252.9456999831655</v>
      </c>
      <c r="T236" s="136">
        <f t="shared" si="135"/>
        <v>9855.6473503345496</v>
      </c>
      <c r="U236" s="136">
        <f t="shared" si="135"/>
        <v>10461.282681444836</v>
      </c>
      <c r="V236" s="136">
        <f t="shared" si="135"/>
        <v>11069.865973153461</v>
      </c>
      <c r="W236" s="136">
        <f t="shared" si="135"/>
        <v>11681.411574807698</v>
      </c>
      <c r="X236" s="136">
        <f t="shared" si="135"/>
        <v>12295.933905601001</v>
      </c>
      <c r="Y236" s="136">
        <f t="shared" si="135"/>
        <v>12913.447454912974</v>
      </c>
      <c r="Z236" s="136">
        <f t="shared" si="135"/>
        <v>13533.966782651007</v>
      </c>
      <c r="AA236" s="136">
        <f t="shared" si="135"/>
        <v>14157.506519593577</v>
      </c>
      <c r="AB236" s="136">
        <f t="shared" si="135"/>
        <v>14784.081367735216</v>
      </c>
      <c r="AC236" s="136">
        <f t="shared" si="135"/>
        <v>15413.706100633157</v>
      </c>
      <c r="AD236" s="136">
        <f t="shared" si="135"/>
        <v>16046.395563755668</v>
      </c>
      <c r="AE236" s="136">
        <f t="shared" si="135"/>
        <v>16682.164674832089</v>
      </c>
      <c r="AF236" s="136">
        <f t="shared" si="135"/>
        <v>17321.028424204556</v>
      </c>
      <c r="AG236" s="136">
        <f t="shared" si="135"/>
        <v>17963.00187518146</v>
      </c>
      <c r="AH236" s="136">
        <f t="shared" si="135"/>
        <v>18608.100164392603</v>
      </c>
      <c r="AI236" s="136">
        <f t="shared" si="135"/>
        <v>19256.338502146096</v>
      </c>
      <c r="AJ236" s="136">
        <f t="shared" si="135"/>
        <v>19907.732172786997</v>
      </c>
      <c r="AK236" s="136">
        <f t="shared" si="135"/>
        <v>20562.296535057689</v>
      </c>
      <c r="AL236" s="136">
        <f t="shared" ref="AL236:AX236" si="139">+AL19+AL42+AL65+AL88+AL111+AL134+AL157+AL180+AL203+AL226</f>
        <v>21220.047022460003</v>
      </c>
      <c r="AM236" s="136">
        <f t="shared" si="139"/>
        <v>21880.999143619127</v>
      </c>
      <c r="AN236" s="136">
        <f t="shared" si="139"/>
        <v>22545.168482649264</v>
      </c>
      <c r="AO236" s="136">
        <f t="shared" si="139"/>
        <v>23212.570699521082</v>
      </c>
      <c r="AP236" s="136">
        <f t="shared" si="139"/>
        <v>23883.221530430943</v>
      </c>
      <c r="AQ236" s="136">
        <f t="shared" si="139"/>
        <v>24557.136788171949</v>
      </c>
      <c r="AR236" s="136">
        <f t="shared" si="139"/>
        <v>25234.332362506764</v>
      </c>
      <c r="AS236" s="136">
        <f t="shared" si="139"/>
        <v>25914.824220542283</v>
      </c>
      <c r="AT236" s="136">
        <f t="shared" si="139"/>
        <v>26598.628407106091</v>
      </c>
      <c r="AU236" s="136">
        <f t="shared" si="139"/>
        <v>27285.761045124793</v>
      </c>
      <c r="AV236" s="136">
        <f t="shared" si="139"/>
        <v>27976.238336004149</v>
      </c>
      <c r="AW236" s="136">
        <f t="shared" si="139"/>
        <v>28670.076560011083</v>
      </c>
      <c r="AX236" s="136">
        <f t="shared" si="139"/>
        <v>29367.292076657537</v>
      </c>
      <c r="AY236" s="136"/>
      <c r="AZ236" s="136"/>
      <c r="BA236" s="136"/>
      <c r="BB236" s="136"/>
      <c r="BC236" s="136"/>
      <c r="BD236" s="136"/>
      <c r="BE236" s="136"/>
      <c r="BF236" s="136"/>
      <c r="BG236" s="136"/>
      <c r="BH236" s="136"/>
      <c r="BI236" s="136"/>
      <c r="BJ236" s="136"/>
      <c r="BK236" s="136"/>
      <c r="BL236" s="136"/>
      <c r="BM236" s="136"/>
      <c r="BN236" s="136"/>
      <c r="BO236" s="136"/>
      <c r="BP236" s="136"/>
    </row>
    <row r="237" spans="1:68" x14ac:dyDescent="0.25">
      <c r="A237" s="136"/>
      <c r="B237" s="136" t="s">
        <v>323</v>
      </c>
      <c r="C237" s="136">
        <f t="shared" si="137"/>
        <v>0</v>
      </c>
      <c r="D237" s="136">
        <f t="shared" si="137"/>
        <v>778.80809045488775</v>
      </c>
      <c r="E237" s="136">
        <f t="shared" si="135"/>
        <v>778.80809045488775</v>
      </c>
      <c r="F237" s="136">
        <f t="shared" si="135"/>
        <v>773.37918991967501</v>
      </c>
      <c r="G237" s="136">
        <f t="shared" si="135"/>
        <v>770.63831420419922</v>
      </c>
      <c r="H237" s="136">
        <f t="shared" si="135"/>
        <v>767.88409713758506</v>
      </c>
      <c r="I237" s="136">
        <f t="shared" si="135"/>
        <v>765.11647378013129</v>
      </c>
      <c r="J237" s="136">
        <f t="shared" si="135"/>
        <v>762.33537887603904</v>
      </c>
      <c r="K237" s="136">
        <f t="shared" si="135"/>
        <v>759.54074685187436</v>
      </c>
      <c r="L237" s="136">
        <f t="shared" si="135"/>
        <v>756.73251181502042</v>
      </c>
      <c r="M237" s="136">
        <f t="shared" si="135"/>
        <v>753.91060755212527</v>
      </c>
      <c r="N237" s="136">
        <f t="shared" si="135"/>
        <v>751.07496752753991</v>
      </c>
      <c r="O237" s="136">
        <f t="shared" si="135"/>
        <v>748.22552488174972</v>
      </c>
      <c r="P237" s="136">
        <f t="shared" si="135"/>
        <v>745.36221242979821</v>
      </c>
      <c r="Q237" s="136">
        <f t="shared" si="135"/>
        <v>742.48496265970232</v>
      </c>
      <c r="R237" s="136">
        <f t="shared" si="135"/>
        <v>739.59370773086152</v>
      </c>
      <c r="S237" s="136">
        <f t="shared" si="135"/>
        <v>736.6883794724572</v>
      </c>
      <c r="T237" s="136">
        <f t="shared" si="135"/>
        <v>733.76890938184624</v>
      </c>
      <c r="U237" s="136">
        <f t="shared" si="135"/>
        <v>730.83522862294501</v>
      </c>
      <c r="V237" s="136">
        <f t="shared" si="135"/>
        <v>727.88726802460747</v>
      </c>
      <c r="W237" s="136">
        <f t="shared" si="135"/>
        <v>724.92495807899274</v>
      </c>
      <c r="X237" s="136">
        <f t="shared" si="135"/>
        <v>721.94822893992773</v>
      </c>
      <c r="Y237" s="136">
        <f t="shared" si="135"/>
        <v>718.95701042125881</v>
      </c>
      <c r="Z237" s="136">
        <f t="shared" si="135"/>
        <v>715.95123199519844</v>
      </c>
      <c r="AA237" s="136">
        <f t="shared" si="135"/>
        <v>712.93082279066084</v>
      </c>
      <c r="AB237" s="136">
        <f t="shared" si="135"/>
        <v>709.89571159159209</v>
      </c>
      <c r="AC237" s="136">
        <f t="shared" si="135"/>
        <v>706.8458268352905</v>
      </c>
      <c r="AD237" s="136">
        <f t="shared" si="135"/>
        <v>703.78109661071915</v>
      </c>
      <c r="AE237" s="136">
        <f t="shared" si="135"/>
        <v>700.70144865681061</v>
      </c>
      <c r="AF237" s="136">
        <f t="shared" si="135"/>
        <v>697.60681036076301</v>
      </c>
      <c r="AG237" s="136">
        <f t="shared" si="135"/>
        <v>694.49710875632786</v>
      </c>
      <c r="AH237" s="136">
        <f t="shared" si="135"/>
        <v>691.37227052209005</v>
      </c>
      <c r="AI237" s="136">
        <f t="shared" si="135"/>
        <v>688.23222197973837</v>
      </c>
      <c r="AJ237" s="136">
        <f t="shared" si="135"/>
        <v>685.07688909232934</v>
      </c>
      <c r="AK237" s="136">
        <f t="shared" si="135"/>
        <v>681.90619746254049</v>
      </c>
      <c r="AL237" s="136">
        <f t="shared" ref="AL237:AX237" si="140">+AL20+AL43+AL66+AL89+AL112+AL135+AL158+AL181+AL204+AL227</f>
        <v>678.72007233091631</v>
      </c>
      <c r="AM237" s="136">
        <f t="shared" si="140"/>
        <v>675.51843857410654</v>
      </c>
      <c r="AN237" s="136">
        <f t="shared" si="140"/>
        <v>672.30122070309369</v>
      </c>
      <c r="AO237" s="136">
        <f t="shared" si="140"/>
        <v>669.06834286141407</v>
      </c>
      <c r="AP237" s="136">
        <f t="shared" si="140"/>
        <v>665.81972882336845</v>
      </c>
      <c r="AQ237" s="136">
        <f t="shared" si="140"/>
        <v>662.55530199222528</v>
      </c>
      <c r="AR237" s="136">
        <f t="shared" si="140"/>
        <v>659.27498539841486</v>
      </c>
      <c r="AS237" s="136">
        <f t="shared" si="140"/>
        <v>655.97870169771352</v>
      </c>
      <c r="AT237" s="136">
        <f t="shared" si="140"/>
        <v>652.66637316942149</v>
      </c>
      <c r="AU237" s="136">
        <f t="shared" si="140"/>
        <v>649.33792171452876</v>
      </c>
      <c r="AV237" s="136">
        <f t="shared" si="140"/>
        <v>645.99326885387529</v>
      </c>
      <c r="AW237" s="136">
        <f t="shared" si="140"/>
        <v>642.63233572629895</v>
      </c>
      <c r="AX237" s="136">
        <f t="shared" si="140"/>
        <v>639.25504308677739</v>
      </c>
      <c r="AY237" s="136"/>
      <c r="AZ237" s="136"/>
      <c r="BA237" s="136"/>
      <c r="BB237" s="136"/>
      <c r="BC237" s="136"/>
      <c r="BD237" s="136"/>
      <c r="BE237" s="136"/>
      <c r="BF237" s="136"/>
      <c r="BG237" s="136"/>
      <c r="BH237" s="136"/>
      <c r="BI237" s="136"/>
      <c r="BJ237" s="136"/>
      <c r="BK237" s="136"/>
      <c r="BL237" s="136"/>
      <c r="BM237" s="136"/>
      <c r="BN237" s="136"/>
      <c r="BO237" s="136"/>
      <c r="BP237" s="136"/>
    </row>
    <row r="238" spans="1:68" x14ac:dyDescent="0.25">
      <c r="A238" s="136"/>
      <c r="B238" s="136" t="s">
        <v>324</v>
      </c>
      <c r="C238" s="136">
        <f t="shared" si="137"/>
        <v>160000</v>
      </c>
      <c r="D238" s="136">
        <f t="shared" si="137"/>
        <v>160000</v>
      </c>
      <c r="E238" s="136">
        <f t="shared" si="135"/>
        <v>158884.67506144333</v>
      </c>
      <c r="F238" s="136">
        <f t="shared" si="135"/>
        <v>158321.58369162976</v>
      </c>
      <c r="G238" s="136">
        <f t="shared" si="135"/>
        <v>157755.75144610074</v>
      </c>
      <c r="H238" s="136">
        <f t="shared" si="135"/>
        <v>157187.16498350509</v>
      </c>
      <c r="I238" s="136">
        <f t="shared" si="135"/>
        <v>156615.81089755197</v>
      </c>
      <c r="J238" s="136">
        <f t="shared" si="135"/>
        <v>156041.67571669479</v>
      </c>
      <c r="K238" s="136">
        <f t="shared" si="135"/>
        <v>155464.74590381343</v>
      </c>
      <c r="L238" s="136">
        <f t="shared" si="135"/>
        <v>154885.00785589521</v>
      </c>
      <c r="M238" s="136">
        <f t="shared" si="135"/>
        <v>154302.44790371411</v>
      </c>
      <c r="N238" s="136">
        <f t="shared" si="135"/>
        <v>153717.05231150842</v>
      </c>
      <c r="O238" s="136">
        <f t="shared" si="135"/>
        <v>153128.80727665694</v>
      </c>
      <c r="P238" s="136">
        <f t="shared" si="135"/>
        <v>152537.6989293535</v>
      </c>
      <c r="Q238" s="136">
        <f t="shared" si="135"/>
        <v>151943.71333227999</v>
      </c>
      <c r="R238" s="136">
        <f t="shared" si="135"/>
        <v>151346.83648027762</v>
      </c>
      <c r="S238" s="136">
        <f t="shared" si="135"/>
        <v>150747.05430001684</v>
      </c>
      <c r="T238" s="136">
        <f t="shared" si="135"/>
        <v>150144.35264966544</v>
      </c>
      <c r="U238" s="136">
        <f t="shared" si="135"/>
        <v>149538.71731855517</v>
      </c>
      <c r="V238" s="136">
        <f t="shared" si="135"/>
        <v>148930.13402684653</v>
      </c>
      <c r="W238" s="136">
        <f t="shared" si="135"/>
        <v>148318.58842519231</v>
      </c>
      <c r="X238" s="136">
        <f t="shared" si="135"/>
        <v>147704.06609439899</v>
      </c>
      <c r="Y238" s="136">
        <f t="shared" si="135"/>
        <v>147086.55254508703</v>
      </c>
      <c r="Z238" s="136">
        <f t="shared" si="135"/>
        <v>146466.033217349</v>
      </c>
      <c r="AA238" s="136">
        <f t="shared" si="135"/>
        <v>145842.49348040641</v>
      </c>
      <c r="AB238" s="136">
        <f t="shared" si="135"/>
        <v>145215.91863226477</v>
      </c>
      <c r="AC238" s="136">
        <f t="shared" si="135"/>
        <v>144586.29389936684</v>
      </c>
      <c r="AD238" s="136">
        <f t="shared" si="135"/>
        <v>143953.60443624432</v>
      </c>
      <c r="AE238" s="136">
        <f t="shared" si="135"/>
        <v>143317.83532516792</v>
      </c>
      <c r="AF238" s="136">
        <f t="shared" si="135"/>
        <v>142678.97157579544</v>
      </c>
      <c r="AG238" s="136">
        <f t="shared" si="135"/>
        <v>142036.99812481855</v>
      </c>
      <c r="AH238" s="136">
        <f t="shared" si="135"/>
        <v>141391.89983560739</v>
      </c>
      <c r="AI238" s="136">
        <f t="shared" si="135"/>
        <v>140743.6614978539</v>
      </c>
      <c r="AJ238" s="136">
        <f t="shared" si="135"/>
        <v>140092.26782721301</v>
      </c>
      <c r="AK238" s="136">
        <f t="shared" si="135"/>
        <v>139437.70346494231</v>
      </c>
      <c r="AL238" s="136">
        <f t="shared" ref="AL238:AX238" si="141">+AL21+AL44+AL67+AL90+AL113+AL136+AL159+AL182+AL205+AL228</f>
        <v>138779.95297754</v>
      </c>
      <c r="AM238" s="136">
        <f t="shared" si="141"/>
        <v>138119.00085638088</v>
      </c>
      <c r="AN238" s="136">
        <f t="shared" si="141"/>
        <v>137454.83151735074</v>
      </c>
      <c r="AO238" s="136">
        <f t="shared" si="141"/>
        <v>136787.42930047892</v>
      </c>
      <c r="AP238" s="136">
        <f t="shared" si="141"/>
        <v>136116.77846956905</v>
      </c>
      <c r="AQ238" s="136">
        <f t="shared" si="141"/>
        <v>135442.86321182805</v>
      </c>
      <c r="AR238" s="136">
        <f t="shared" si="141"/>
        <v>134765.66763749323</v>
      </c>
      <c r="AS238" s="136">
        <f t="shared" si="141"/>
        <v>134085.17577945773</v>
      </c>
      <c r="AT238" s="136">
        <f t="shared" si="141"/>
        <v>133401.37159289391</v>
      </c>
      <c r="AU238" s="136">
        <f t="shared" si="141"/>
        <v>132714.23895487521</v>
      </c>
      <c r="AV238" s="136">
        <f t="shared" si="141"/>
        <v>132023.76166399586</v>
      </c>
      <c r="AW238" s="136">
        <f t="shared" si="141"/>
        <v>131329.92343998892</v>
      </c>
      <c r="AX238" s="136">
        <f t="shared" si="141"/>
        <v>130632.70792334246</v>
      </c>
      <c r="AY238" s="136"/>
      <c r="AZ238" s="136"/>
      <c r="BA238" s="136"/>
      <c r="BB238" s="136"/>
      <c r="BC238" s="136"/>
      <c r="BD238" s="136"/>
      <c r="BE238" s="136"/>
      <c r="BF238" s="136"/>
      <c r="BG238" s="136"/>
      <c r="BH238" s="136"/>
      <c r="BI238" s="136"/>
      <c r="BJ238" s="136"/>
      <c r="BK238" s="136"/>
      <c r="BL238" s="136"/>
      <c r="BM238" s="136"/>
      <c r="BN238" s="136"/>
      <c r="BO238" s="136"/>
      <c r="BP238" s="136"/>
    </row>
    <row r="239" spans="1:68" x14ac:dyDescent="0.25">
      <c r="A239" s="136"/>
      <c r="B239" s="136"/>
      <c r="C239" s="136"/>
      <c r="D239" s="136"/>
      <c r="E239" s="136"/>
      <c r="F239" s="136"/>
      <c r="G239" s="136"/>
      <c r="H239" s="136"/>
      <c r="I239" s="136"/>
      <c r="J239" s="136"/>
      <c r="K239" s="136"/>
      <c r="L239" s="136"/>
      <c r="M239" s="136"/>
      <c r="N239" s="136"/>
      <c r="O239" s="136"/>
      <c r="P239" s="136"/>
      <c r="Q239" s="136"/>
      <c r="R239" s="136"/>
      <c r="S239" s="136"/>
      <c r="T239" s="136"/>
      <c r="U239" s="136"/>
      <c r="V239" s="136"/>
      <c r="W239" s="136"/>
      <c r="X239" s="136"/>
      <c r="Y239" s="136"/>
      <c r="Z239" s="136"/>
      <c r="AA239" s="136"/>
      <c r="AB239" s="136"/>
      <c r="AC239" s="136"/>
      <c r="AD239" s="136"/>
      <c r="AE239" s="136"/>
      <c r="AF239" s="136"/>
      <c r="AG239" s="136"/>
      <c r="AH239" s="136"/>
      <c r="AI239" s="136"/>
      <c r="AJ239" s="136"/>
      <c r="AK239" s="136"/>
      <c r="AL239" s="136"/>
      <c r="AM239" s="136"/>
      <c r="AN239" s="136"/>
      <c r="AO239" s="136"/>
      <c r="AP239" s="136"/>
      <c r="AQ239" s="136"/>
      <c r="AR239" s="136"/>
      <c r="AS239" s="136"/>
      <c r="AT239" s="136"/>
      <c r="AU239" s="136"/>
      <c r="AV239" s="136"/>
      <c r="AW239" s="136"/>
      <c r="AX239" s="136"/>
      <c r="AY239" s="136"/>
      <c r="AZ239" s="136"/>
      <c r="BA239" s="136"/>
      <c r="BB239" s="136"/>
      <c r="BC239" s="136"/>
      <c r="BD239" s="136"/>
      <c r="BE239" s="136"/>
      <c r="BF239" s="136"/>
      <c r="BG239" s="136"/>
      <c r="BH239" s="136"/>
      <c r="BI239" s="136"/>
      <c r="BJ239" s="136"/>
      <c r="BK239" s="136"/>
      <c r="BL239" s="136"/>
      <c r="BM239" s="136"/>
      <c r="BN239" s="136"/>
      <c r="BO239" s="136"/>
      <c r="BP239" s="136"/>
    </row>
    <row r="240" spans="1:68" x14ac:dyDescent="0.25">
      <c r="A240" s="136"/>
      <c r="B240" s="136" t="s">
        <v>325</v>
      </c>
      <c r="C240" s="136">
        <f>+C238</f>
        <v>160000</v>
      </c>
      <c r="D240" s="136">
        <f>+C240+D238-C238+D235</f>
        <v>160557.66246927835</v>
      </c>
      <c r="E240" s="136">
        <f>+D240+E238-D238+E235</f>
        <v>160000.00000000003</v>
      </c>
      <c r="F240" s="136">
        <f>+E240+F238-E238+F235</f>
        <v>160000.00000000006</v>
      </c>
      <c r="G240" s="136">
        <f t="shared" ref="G240:AK240" si="142">+F240+G238-F238+G235</f>
        <v>160000.00000000003</v>
      </c>
      <c r="H240" s="136">
        <f t="shared" si="142"/>
        <v>160000.00000000006</v>
      </c>
      <c r="I240" s="136">
        <f t="shared" si="142"/>
        <v>160000.00000000006</v>
      </c>
      <c r="J240" s="136">
        <f t="shared" si="142"/>
        <v>160000.00000000006</v>
      </c>
      <c r="K240" s="136">
        <f t="shared" si="142"/>
        <v>160000.00000000009</v>
      </c>
      <c r="L240" s="136">
        <f t="shared" si="142"/>
        <v>160000.00000000012</v>
      </c>
      <c r="M240" s="136">
        <f t="shared" si="142"/>
        <v>160000.00000000015</v>
      </c>
      <c r="N240" s="136">
        <f t="shared" si="142"/>
        <v>160000.00000000015</v>
      </c>
      <c r="O240" s="136">
        <f t="shared" si="142"/>
        <v>160000.00000000015</v>
      </c>
      <c r="P240" s="136">
        <f t="shared" si="142"/>
        <v>160000.00000000012</v>
      </c>
      <c r="Q240" s="136">
        <f t="shared" si="142"/>
        <v>160000.00000000015</v>
      </c>
      <c r="R240" s="136">
        <f t="shared" si="142"/>
        <v>160000.00000000015</v>
      </c>
      <c r="S240" s="136">
        <f t="shared" si="142"/>
        <v>160000.00000000012</v>
      </c>
      <c r="T240" s="136">
        <f t="shared" si="142"/>
        <v>160000.00000000009</v>
      </c>
      <c r="U240" s="136">
        <f t="shared" si="142"/>
        <v>160000.00000000006</v>
      </c>
      <c r="V240" s="136">
        <f t="shared" si="142"/>
        <v>160000.00000000009</v>
      </c>
      <c r="W240" s="136">
        <f t="shared" si="142"/>
        <v>160000.00000000012</v>
      </c>
      <c r="X240" s="136">
        <f t="shared" si="142"/>
        <v>160000.00000000006</v>
      </c>
      <c r="Y240" s="136">
        <f t="shared" si="142"/>
        <v>160000.00000000003</v>
      </c>
      <c r="Z240" s="136">
        <f t="shared" si="142"/>
        <v>160000.00000000003</v>
      </c>
      <c r="AA240" s="136">
        <f t="shared" si="142"/>
        <v>160000.00000000003</v>
      </c>
      <c r="AB240" s="136">
        <f t="shared" si="142"/>
        <v>160000.00000000006</v>
      </c>
      <c r="AC240" s="136">
        <f t="shared" si="142"/>
        <v>160000.00000000003</v>
      </c>
      <c r="AD240" s="136">
        <f t="shared" si="142"/>
        <v>160000.00000000003</v>
      </c>
      <c r="AE240" s="136">
        <f t="shared" si="142"/>
        <v>160000.00000000009</v>
      </c>
      <c r="AF240" s="136">
        <f t="shared" si="142"/>
        <v>160000.00000000012</v>
      </c>
      <c r="AG240" s="136">
        <f t="shared" si="142"/>
        <v>160000.00000000012</v>
      </c>
      <c r="AH240" s="136">
        <f t="shared" si="142"/>
        <v>160000.00000000009</v>
      </c>
      <c r="AI240" s="136">
        <f t="shared" si="142"/>
        <v>160000.00000000009</v>
      </c>
      <c r="AJ240" s="136">
        <f t="shared" si="142"/>
        <v>160000.00000000012</v>
      </c>
      <c r="AK240" s="136">
        <f t="shared" si="142"/>
        <v>160000.00000000009</v>
      </c>
      <c r="AL240" s="136">
        <f t="shared" ref="AL240:AX240" si="143">+AK240+AL238-AK238+AL235</f>
        <v>160000.00000000009</v>
      </c>
      <c r="AM240" s="136">
        <f t="shared" si="143"/>
        <v>160000.00000000009</v>
      </c>
      <c r="AN240" s="136">
        <f t="shared" si="143"/>
        <v>160000.00000000012</v>
      </c>
      <c r="AO240" s="136">
        <f t="shared" si="143"/>
        <v>160000.00000000009</v>
      </c>
      <c r="AP240" s="136">
        <f t="shared" si="143"/>
        <v>160000.00000000012</v>
      </c>
      <c r="AQ240" s="136">
        <f t="shared" si="143"/>
        <v>160000.00000000012</v>
      </c>
      <c r="AR240" s="136">
        <f t="shared" si="143"/>
        <v>160000.00000000012</v>
      </c>
      <c r="AS240" s="136">
        <f t="shared" si="143"/>
        <v>160000.00000000015</v>
      </c>
      <c r="AT240" s="136">
        <f t="shared" si="143"/>
        <v>160000.00000000017</v>
      </c>
      <c r="AU240" s="136">
        <f t="shared" si="143"/>
        <v>160000.00000000017</v>
      </c>
      <c r="AV240" s="136">
        <f t="shared" si="143"/>
        <v>160000.00000000017</v>
      </c>
      <c r="AW240" s="136">
        <f t="shared" si="143"/>
        <v>160000.00000000017</v>
      </c>
      <c r="AX240" s="136">
        <f t="shared" si="143"/>
        <v>160000.00000000017</v>
      </c>
      <c r="AY240" s="136"/>
      <c r="AZ240" s="136"/>
      <c r="BA240" s="136"/>
      <c r="BB240" s="136"/>
      <c r="BC240" s="136"/>
      <c r="BD240" s="136"/>
      <c r="BE240" s="136"/>
      <c r="BF240" s="136"/>
      <c r="BG240" s="136"/>
      <c r="BH240" s="136"/>
      <c r="BI240" s="136"/>
      <c r="BJ240" s="136"/>
      <c r="BK240" s="136"/>
      <c r="BL240" s="136"/>
      <c r="BM240" s="136"/>
      <c r="BN240" s="136"/>
      <c r="BO240" s="136"/>
      <c r="BP240" s="136"/>
    </row>
    <row r="241" spans="1:68" x14ac:dyDescent="0.25">
      <c r="A241" s="136"/>
      <c r="B241" s="136"/>
      <c r="C241" s="136"/>
      <c r="D241" s="136"/>
      <c r="E241" s="136"/>
      <c r="F241" s="136"/>
      <c r="G241" s="136"/>
      <c r="H241" s="136"/>
      <c r="I241" s="136"/>
      <c r="J241" s="136"/>
      <c r="K241" s="136"/>
      <c r="L241" s="136"/>
      <c r="M241" s="136"/>
      <c r="N241" s="136"/>
      <c r="O241" s="136"/>
      <c r="P241" s="136"/>
      <c r="Q241" s="136"/>
      <c r="R241" s="136"/>
      <c r="S241" s="136"/>
      <c r="T241" s="136"/>
      <c r="U241" s="136"/>
      <c r="V241" s="136"/>
      <c r="W241" s="136"/>
      <c r="X241" s="136"/>
      <c r="Y241" s="136"/>
      <c r="Z241" s="136"/>
      <c r="AA241" s="136"/>
      <c r="AB241" s="136"/>
      <c r="AC241" s="136"/>
      <c r="AD241" s="136"/>
      <c r="AE241" s="136"/>
      <c r="AF241" s="136"/>
      <c r="AG241" s="136"/>
      <c r="AH241" s="136"/>
      <c r="AI241" s="136"/>
      <c r="AJ241" s="136"/>
      <c r="AK241" s="136"/>
      <c r="AL241" s="136"/>
      <c r="AM241" s="136"/>
      <c r="AN241" s="136"/>
      <c r="AO241" s="136"/>
      <c r="AP241" s="136"/>
      <c r="AQ241" s="136"/>
      <c r="AR241" s="136"/>
      <c r="AS241" s="136"/>
      <c r="AT241" s="136"/>
      <c r="AU241" s="136"/>
      <c r="AV241" s="136"/>
      <c r="AW241" s="136"/>
      <c r="AX241" s="136"/>
      <c r="AY241" s="136"/>
      <c r="AZ241" s="136"/>
      <c r="BA241" s="136"/>
      <c r="BB241" s="136"/>
      <c r="BC241" s="136"/>
      <c r="BD241" s="136"/>
      <c r="BE241" s="136"/>
      <c r="BF241" s="136"/>
      <c r="BG241" s="136"/>
      <c r="BH241" s="136"/>
      <c r="BI241" s="136"/>
      <c r="BJ241" s="136"/>
      <c r="BK241" s="136"/>
      <c r="BL241" s="136"/>
      <c r="BM241" s="136"/>
      <c r="BN241" s="136"/>
      <c r="BO241" s="136"/>
      <c r="BP241" s="136"/>
    </row>
    <row r="242" spans="1:68" x14ac:dyDescent="0.25">
      <c r="A242" s="136"/>
      <c r="B242" s="136"/>
      <c r="C242" s="136"/>
      <c r="D242" s="136"/>
      <c r="E242" s="136"/>
      <c r="F242" s="136"/>
      <c r="G242" s="136"/>
      <c r="H242" s="136"/>
      <c r="I242" s="136"/>
      <c r="J242" s="136"/>
      <c r="K242" s="136"/>
      <c r="L242" s="136"/>
      <c r="M242" s="136"/>
      <c r="N242" s="136"/>
      <c r="O242" s="136"/>
      <c r="P242" s="136"/>
      <c r="Q242" s="136"/>
      <c r="R242" s="136"/>
      <c r="S242" s="136"/>
      <c r="T242" s="136"/>
      <c r="U242" s="136"/>
      <c r="V242" s="136"/>
      <c r="W242" s="136"/>
      <c r="X242" s="136"/>
      <c r="Y242" s="136"/>
      <c r="Z242" s="136"/>
      <c r="AA242" s="136"/>
      <c r="AB242" s="136"/>
      <c r="AC242" s="136"/>
      <c r="AD242" s="136"/>
      <c r="AE242" s="136"/>
      <c r="AF242" s="136"/>
      <c r="AG242" s="136"/>
      <c r="AH242" s="136"/>
      <c r="AI242" s="136"/>
      <c r="AJ242" s="136"/>
      <c r="AK242" s="136"/>
      <c r="AL242" s="136"/>
      <c r="AM242" s="136"/>
      <c r="AN242" s="136"/>
      <c r="AO242" s="136"/>
      <c r="AP242" s="136"/>
      <c r="AQ242" s="136"/>
      <c r="AR242" s="136"/>
      <c r="AS242" s="136"/>
      <c r="AT242" s="136"/>
      <c r="AU242" s="136"/>
      <c r="AV242" s="136"/>
      <c r="AW242" s="136"/>
      <c r="AX242" s="136"/>
      <c r="AY242" s="136"/>
      <c r="AZ242" s="136"/>
      <c r="BA242" s="136"/>
      <c r="BB242" s="136"/>
      <c r="BC242" s="136"/>
      <c r="BD242" s="136"/>
      <c r="BE242" s="136"/>
      <c r="BF242" s="136"/>
      <c r="BG242" s="136"/>
      <c r="BH242" s="136"/>
      <c r="BI242" s="136"/>
      <c r="BJ242" s="136"/>
      <c r="BK242" s="136"/>
      <c r="BL242" s="136"/>
      <c r="BM242" s="136"/>
      <c r="BN242" s="136"/>
      <c r="BO242" s="136"/>
      <c r="BP242" s="136"/>
    </row>
    <row r="243" spans="1:68" x14ac:dyDescent="0.25">
      <c r="A243" s="136"/>
      <c r="B243" s="136"/>
      <c r="C243" s="136"/>
      <c r="D243" s="136"/>
      <c r="E243" s="136"/>
      <c r="F243" s="136"/>
      <c r="G243" s="136"/>
      <c r="H243" s="136"/>
      <c r="I243" s="136"/>
      <c r="J243" s="136"/>
      <c r="K243" s="136"/>
      <c r="L243" s="136"/>
      <c r="M243" s="136"/>
      <c r="N243" s="136"/>
      <c r="O243" s="136"/>
      <c r="P243" s="136"/>
      <c r="Q243" s="136"/>
      <c r="R243" s="136"/>
      <c r="S243" s="136"/>
      <c r="T243" s="136"/>
      <c r="U243" s="136"/>
      <c r="V243" s="136"/>
      <c r="W243" s="136"/>
      <c r="X243" s="136"/>
      <c r="Y243" s="136"/>
      <c r="Z243" s="136"/>
      <c r="AA243" s="136"/>
      <c r="AB243" s="136"/>
      <c r="AC243" s="136"/>
      <c r="AD243" s="136"/>
      <c r="AE243" s="136"/>
      <c r="AF243" s="136"/>
      <c r="AG243" s="136"/>
      <c r="AH243" s="136"/>
      <c r="AI243" s="136"/>
      <c r="AJ243" s="136"/>
      <c r="AK243" s="136"/>
      <c r="AL243" s="136"/>
      <c r="AM243" s="136"/>
      <c r="AN243" s="136"/>
      <c r="AO243" s="136"/>
      <c r="AP243" s="136"/>
      <c r="AQ243" s="136"/>
      <c r="AR243" s="136"/>
      <c r="AS243" s="136"/>
      <c r="AT243" s="136"/>
      <c r="AU243" s="136"/>
      <c r="AV243" s="136"/>
      <c r="AW243" s="136"/>
      <c r="AX243" s="136"/>
      <c r="AY243" s="136"/>
      <c r="AZ243" s="136"/>
      <c r="BA243" s="136"/>
      <c r="BB243" s="136"/>
      <c r="BC243" s="136"/>
      <c r="BD243" s="136"/>
      <c r="BE243" s="136"/>
      <c r="BF243" s="136"/>
      <c r="BG243" s="136"/>
      <c r="BH243" s="136"/>
      <c r="BI243" s="136"/>
      <c r="BJ243" s="136"/>
      <c r="BK243" s="136"/>
      <c r="BL243" s="136"/>
      <c r="BM243" s="136"/>
      <c r="BN243" s="136"/>
      <c r="BO243" s="136"/>
      <c r="BP243" s="136"/>
    </row>
    <row r="244" spans="1:68" x14ac:dyDescent="0.25">
      <c r="A244" s="136"/>
      <c r="B244" s="136"/>
      <c r="C244" s="136"/>
      <c r="D244" s="136"/>
      <c r="E244" s="136"/>
      <c r="F244" s="136"/>
      <c r="G244" s="136"/>
      <c r="H244" s="136"/>
      <c r="I244" s="136"/>
      <c r="J244" s="136"/>
      <c r="K244" s="136"/>
      <c r="L244" s="136"/>
      <c r="M244" s="136"/>
      <c r="N244" s="136"/>
      <c r="O244" s="136"/>
      <c r="P244" s="136"/>
      <c r="Q244" s="136"/>
      <c r="R244" s="136"/>
      <c r="S244" s="136"/>
      <c r="T244" s="136"/>
      <c r="U244" s="136"/>
      <c r="V244" s="136"/>
      <c r="W244" s="136"/>
      <c r="X244" s="136"/>
      <c r="Y244" s="136"/>
      <c r="Z244" s="136"/>
      <c r="AA244" s="136"/>
      <c r="AB244" s="136"/>
      <c r="AC244" s="136"/>
      <c r="AD244" s="136"/>
      <c r="AE244" s="136"/>
      <c r="AF244" s="136"/>
      <c r="AG244" s="136"/>
      <c r="AH244" s="136"/>
      <c r="AI244" s="136"/>
      <c r="AJ244" s="136"/>
      <c r="AK244" s="136"/>
      <c r="AL244" s="136"/>
      <c r="AM244" s="136"/>
      <c r="AN244" s="136"/>
      <c r="AO244" s="136"/>
      <c r="AP244" s="136"/>
      <c r="AQ244" s="136"/>
      <c r="AR244" s="136"/>
      <c r="AS244" s="136"/>
      <c r="AT244" s="136"/>
      <c r="AU244" s="136"/>
      <c r="AV244" s="136"/>
      <c r="AW244" s="136"/>
      <c r="AX244" s="136"/>
      <c r="AY244" s="136"/>
      <c r="AZ244" s="136"/>
      <c r="BA244" s="136"/>
      <c r="BB244" s="136"/>
      <c r="BC244" s="136"/>
      <c r="BD244" s="136"/>
      <c r="BE244" s="136"/>
      <c r="BF244" s="136"/>
      <c r="BG244" s="136"/>
      <c r="BH244" s="136"/>
      <c r="BI244" s="136"/>
      <c r="BJ244" s="136"/>
      <c r="BK244" s="136"/>
      <c r="BL244" s="136"/>
      <c r="BM244" s="136"/>
      <c r="BN244" s="136"/>
      <c r="BO244" s="136"/>
      <c r="BP244" s="136"/>
    </row>
    <row r="245" spans="1:68" x14ac:dyDescent="0.25">
      <c r="A245" s="136"/>
      <c r="B245" s="136"/>
      <c r="C245" s="136"/>
      <c r="D245" s="136"/>
      <c r="E245" s="136"/>
      <c r="F245" s="136"/>
      <c r="G245" s="136"/>
      <c r="H245" s="136"/>
      <c r="I245" s="136"/>
      <c r="J245" s="136"/>
      <c r="K245" s="136"/>
      <c r="L245" s="136"/>
      <c r="M245" s="136"/>
      <c r="N245" s="136"/>
      <c r="O245" s="136"/>
      <c r="P245" s="136"/>
      <c r="Q245" s="136"/>
      <c r="R245" s="136"/>
      <c r="S245" s="136"/>
      <c r="T245" s="136"/>
      <c r="U245" s="136"/>
      <c r="V245" s="136"/>
      <c r="W245" s="136"/>
      <c r="X245" s="136"/>
      <c r="Y245" s="136"/>
      <c r="Z245" s="136"/>
      <c r="AA245" s="136"/>
      <c r="AB245" s="136"/>
      <c r="AC245" s="136"/>
      <c r="AD245" s="136"/>
      <c r="AE245" s="136"/>
      <c r="AF245" s="136"/>
      <c r="AG245" s="136"/>
      <c r="AH245" s="136"/>
      <c r="AI245" s="136"/>
      <c r="AJ245" s="136"/>
      <c r="AK245" s="136"/>
      <c r="AL245" s="136"/>
      <c r="AM245" s="136"/>
      <c r="AN245" s="136"/>
      <c r="AO245" s="136"/>
      <c r="AP245" s="136"/>
      <c r="AQ245" s="136"/>
      <c r="AR245" s="136"/>
      <c r="AS245" s="136"/>
      <c r="AT245" s="136"/>
      <c r="AU245" s="136"/>
      <c r="AV245" s="136"/>
      <c r="AW245" s="136"/>
      <c r="AX245" s="136"/>
      <c r="AY245" s="136"/>
      <c r="AZ245" s="136"/>
      <c r="BA245" s="136"/>
      <c r="BB245" s="136"/>
      <c r="BC245" s="136"/>
      <c r="BD245" s="136"/>
      <c r="BE245" s="136"/>
      <c r="BF245" s="136"/>
      <c r="BG245" s="136"/>
      <c r="BH245" s="136"/>
      <c r="BI245" s="136"/>
      <c r="BJ245" s="136"/>
      <c r="BK245" s="136"/>
      <c r="BL245" s="136"/>
      <c r="BM245" s="136"/>
      <c r="BN245" s="136"/>
      <c r="BO245" s="136"/>
      <c r="BP245" s="136"/>
    </row>
    <row r="246" spans="1:68" x14ac:dyDescent="0.25">
      <c r="A246" s="136"/>
      <c r="B246" s="136"/>
      <c r="C246" s="136"/>
      <c r="D246" s="136"/>
      <c r="E246" s="136"/>
      <c r="F246" s="136"/>
      <c r="G246" s="136"/>
      <c r="H246" s="136"/>
      <c r="I246" s="136"/>
      <c r="J246" s="136"/>
      <c r="K246" s="136"/>
      <c r="L246" s="136"/>
      <c r="M246" s="136"/>
      <c r="N246" s="136"/>
      <c r="O246" s="136"/>
      <c r="P246" s="136"/>
      <c r="Q246" s="136"/>
      <c r="R246" s="136"/>
      <c r="S246" s="136"/>
      <c r="T246" s="136"/>
      <c r="U246" s="136"/>
      <c r="V246" s="136"/>
      <c r="W246" s="136"/>
      <c r="X246" s="136"/>
      <c r="Y246" s="136"/>
      <c r="Z246" s="136"/>
      <c r="AA246" s="136"/>
      <c r="AB246" s="136"/>
      <c r="AC246" s="136"/>
      <c r="AD246" s="136"/>
      <c r="AE246" s="136"/>
      <c r="AF246" s="136"/>
      <c r="AG246" s="136"/>
      <c r="AH246" s="136"/>
      <c r="AI246" s="136"/>
      <c r="AJ246" s="136"/>
      <c r="AK246" s="136"/>
      <c r="AL246" s="136"/>
      <c r="AM246" s="136"/>
      <c r="AN246" s="136"/>
      <c r="AO246" s="136"/>
      <c r="AP246" s="136"/>
      <c r="AQ246" s="136"/>
      <c r="AR246" s="136"/>
      <c r="AS246" s="136"/>
      <c r="AT246" s="136"/>
      <c r="AU246" s="136"/>
      <c r="AV246" s="136"/>
      <c r="AW246" s="136"/>
      <c r="AX246" s="136"/>
      <c r="AY246" s="136"/>
      <c r="AZ246" s="136"/>
      <c r="BA246" s="136"/>
      <c r="BB246" s="136"/>
      <c r="BC246" s="136"/>
      <c r="BD246" s="136"/>
      <c r="BE246" s="136"/>
      <c r="BF246" s="136"/>
      <c r="BG246" s="136"/>
      <c r="BH246" s="136"/>
      <c r="BI246" s="136"/>
      <c r="BJ246" s="136"/>
      <c r="BK246" s="136"/>
      <c r="BL246" s="136"/>
      <c r="BM246" s="136"/>
      <c r="BN246" s="136"/>
      <c r="BO246" s="136"/>
      <c r="BP246" s="136"/>
    </row>
    <row r="247" spans="1:68" x14ac:dyDescent="0.25">
      <c r="A247" s="136"/>
      <c r="B247" s="136"/>
      <c r="C247" s="136"/>
      <c r="D247" s="136"/>
      <c r="E247" s="136"/>
      <c r="F247" s="136"/>
      <c r="G247" s="136"/>
      <c r="H247" s="136"/>
      <c r="I247" s="136"/>
      <c r="J247" s="136"/>
      <c r="K247" s="136"/>
      <c r="L247" s="136"/>
      <c r="M247" s="136"/>
      <c r="N247" s="136"/>
      <c r="O247" s="136"/>
      <c r="P247" s="136"/>
      <c r="Q247" s="136"/>
      <c r="R247" s="136"/>
      <c r="S247" s="136"/>
      <c r="T247" s="136"/>
      <c r="U247" s="136"/>
      <c r="V247" s="136"/>
      <c r="W247" s="136"/>
      <c r="X247" s="136"/>
      <c r="Y247" s="136"/>
      <c r="Z247" s="136"/>
      <c r="AA247" s="136"/>
      <c r="AB247" s="136"/>
      <c r="AC247" s="136"/>
      <c r="AD247" s="136"/>
      <c r="AE247" s="136"/>
      <c r="AF247" s="136"/>
      <c r="AG247" s="136"/>
      <c r="AH247" s="136"/>
      <c r="AI247" s="136"/>
      <c r="AJ247" s="136"/>
      <c r="AK247" s="136"/>
      <c r="AL247" s="136"/>
      <c r="AM247" s="136"/>
      <c r="AN247" s="136"/>
      <c r="AO247" s="136"/>
      <c r="AP247" s="136"/>
      <c r="AQ247" s="136"/>
      <c r="AR247" s="136"/>
      <c r="AS247" s="136"/>
      <c r="AT247" s="136"/>
      <c r="AU247" s="136"/>
      <c r="AV247" s="136"/>
      <c r="AW247" s="136"/>
      <c r="AX247" s="136"/>
      <c r="AY247" s="136"/>
      <c r="AZ247" s="136"/>
      <c r="BA247" s="136"/>
      <c r="BB247" s="136"/>
      <c r="BC247" s="136"/>
      <c r="BD247" s="136"/>
      <c r="BE247" s="136"/>
      <c r="BF247" s="136"/>
      <c r="BG247" s="136"/>
      <c r="BH247" s="136"/>
      <c r="BI247" s="136"/>
      <c r="BJ247" s="136"/>
      <c r="BK247" s="136"/>
      <c r="BL247" s="136"/>
      <c r="BM247" s="136"/>
      <c r="BN247" s="136"/>
      <c r="BO247" s="136"/>
      <c r="BP247" s="136"/>
    </row>
    <row r="248" spans="1:68" x14ac:dyDescent="0.25">
      <c r="A248" s="136"/>
      <c r="B248" s="136"/>
      <c r="C248" s="136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  <c r="AA248" s="136"/>
      <c r="AB248" s="136"/>
      <c r="AC248" s="136"/>
      <c r="AD248" s="136"/>
      <c r="AE248" s="136"/>
      <c r="AF248" s="136"/>
      <c r="AG248" s="136"/>
      <c r="AH248" s="136"/>
      <c r="AI248" s="136"/>
      <c r="AJ248" s="136"/>
      <c r="AK248" s="136"/>
      <c r="AL248" s="136"/>
      <c r="AM248" s="136"/>
      <c r="AN248" s="136"/>
      <c r="AO248" s="136"/>
      <c r="AP248" s="136"/>
      <c r="AQ248" s="136"/>
      <c r="AR248" s="136"/>
      <c r="AS248" s="136"/>
      <c r="AT248" s="136"/>
      <c r="AU248" s="136"/>
      <c r="AV248" s="136"/>
      <c r="AW248" s="136"/>
      <c r="AX248" s="136"/>
      <c r="AY248" s="136"/>
      <c r="AZ248" s="136"/>
      <c r="BA248" s="136"/>
      <c r="BB248" s="136"/>
      <c r="BC248" s="136"/>
      <c r="BD248" s="136"/>
      <c r="BE248" s="136"/>
      <c r="BF248" s="136"/>
      <c r="BG248" s="136"/>
      <c r="BH248" s="136"/>
      <c r="BI248" s="136"/>
      <c r="BJ248" s="136"/>
      <c r="BK248" s="136"/>
      <c r="BL248" s="136"/>
      <c r="BM248" s="136"/>
      <c r="BN248" s="136"/>
      <c r="BO248" s="136"/>
      <c r="BP248" s="136"/>
    </row>
    <row r="249" spans="1:68" x14ac:dyDescent="0.25">
      <c r="A249" s="136"/>
      <c r="B249" s="136"/>
      <c r="C249" s="136"/>
      <c r="D249" s="136"/>
      <c r="E249" s="136"/>
      <c r="F249" s="136"/>
      <c r="G249" s="136"/>
      <c r="H249" s="136"/>
      <c r="I249" s="136"/>
      <c r="J249" s="136"/>
      <c r="K249" s="136"/>
      <c r="L249" s="136"/>
      <c r="M249" s="136"/>
      <c r="N249" s="136"/>
      <c r="O249" s="136"/>
      <c r="P249" s="136"/>
      <c r="Q249" s="136"/>
      <c r="R249" s="136"/>
      <c r="S249" s="136"/>
      <c r="T249" s="136"/>
      <c r="U249" s="136"/>
      <c r="V249" s="136"/>
      <c r="W249" s="136"/>
      <c r="X249" s="136"/>
      <c r="Y249" s="136"/>
      <c r="Z249" s="136"/>
      <c r="AA249" s="136"/>
      <c r="AB249" s="136"/>
      <c r="AC249" s="136"/>
      <c r="AD249" s="136"/>
      <c r="AE249" s="136"/>
      <c r="AF249" s="136"/>
      <c r="AG249" s="136"/>
      <c r="AH249" s="136"/>
      <c r="AI249" s="136"/>
      <c r="AJ249" s="136"/>
      <c r="AK249" s="136"/>
      <c r="AL249" s="136"/>
      <c r="AM249" s="136"/>
      <c r="AN249" s="136"/>
      <c r="AO249" s="136"/>
      <c r="AP249" s="136"/>
      <c r="AQ249" s="136"/>
      <c r="AR249" s="136"/>
      <c r="AS249" s="136"/>
      <c r="AT249" s="136"/>
      <c r="AU249" s="136"/>
      <c r="AV249" s="136"/>
      <c r="AW249" s="136"/>
      <c r="AX249" s="136"/>
      <c r="AY249" s="136"/>
      <c r="AZ249" s="136"/>
      <c r="BA249" s="136"/>
      <c r="BB249" s="136"/>
      <c r="BC249" s="136"/>
      <c r="BD249" s="136"/>
      <c r="BE249" s="136"/>
      <c r="BF249" s="136"/>
      <c r="BG249" s="136"/>
      <c r="BH249" s="136"/>
      <c r="BI249" s="136"/>
      <c r="BJ249" s="136"/>
      <c r="BK249" s="136"/>
      <c r="BL249" s="136"/>
      <c r="BM249" s="136"/>
      <c r="BN249" s="136"/>
      <c r="BO249" s="136"/>
      <c r="BP249" s="136"/>
    </row>
    <row r="250" spans="1:68" x14ac:dyDescent="0.25">
      <c r="A250" s="136"/>
      <c r="B250" s="136"/>
      <c r="C250" s="136"/>
      <c r="D250" s="136"/>
      <c r="E250" s="136"/>
      <c r="F250" s="136"/>
      <c r="G250" s="136"/>
      <c r="H250" s="136"/>
      <c r="I250" s="136"/>
      <c r="J250" s="136"/>
      <c r="K250" s="136"/>
      <c r="L250" s="136"/>
      <c r="M250" s="136"/>
      <c r="N250" s="136"/>
      <c r="O250" s="136"/>
      <c r="P250" s="136"/>
      <c r="Q250" s="136"/>
      <c r="R250" s="136"/>
      <c r="S250" s="136"/>
      <c r="T250" s="136"/>
      <c r="U250" s="136"/>
      <c r="V250" s="136"/>
      <c r="W250" s="136"/>
      <c r="X250" s="136"/>
      <c r="Y250" s="136"/>
      <c r="Z250" s="136"/>
      <c r="AA250" s="136"/>
      <c r="AB250" s="136"/>
      <c r="AC250" s="136"/>
      <c r="AD250" s="136"/>
      <c r="AE250" s="136"/>
      <c r="AF250" s="136"/>
      <c r="AG250" s="136"/>
      <c r="AH250" s="136"/>
      <c r="AI250" s="136"/>
      <c r="AJ250" s="136"/>
      <c r="AK250" s="136"/>
      <c r="AL250" s="136"/>
      <c r="AM250" s="136"/>
      <c r="AN250" s="136"/>
      <c r="AO250" s="136"/>
      <c r="AP250" s="136"/>
      <c r="AQ250" s="136"/>
      <c r="AR250" s="136"/>
      <c r="AS250" s="136"/>
      <c r="AT250" s="136"/>
      <c r="AU250" s="136"/>
      <c r="AV250" s="136"/>
      <c r="AW250" s="136"/>
      <c r="AX250" s="136"/>
      <c r="AY250" s="136"/>
      <c r="AZ250" s="136"/>
      <c r="BA250" s="136"/>
      <c r="BB250" s="136"/>
      <c r="BC250" s="136"/>
      <c r="BD250" s="136"/>
      <c r="BE250" s="136"/>
      <c r="BF250" s="136"/>
      <c r="BG250" s="136"/>
      <c r="BH250" s="136"/>
      <c r="BI250" s="136"/>
      <c r="BJ250" s="136"/>
      <c r="BK250" s="136"/>
      <c r="BL250" s="136"/>
      <c r="BM250" s="136"/>
      <c r="BN250" s="136"/>
      <c r="BO250" s="136"/>
      <c r="BP250" s="136"/>
    </row>
    <row r="251" spans="1:68" x14ac:dyDescent="0.25">
      <c r="A251" s="136"/>
      <c r="B251" s="136"/>
      <c r="C251" s="136"/>
      <c r="D251" s="136"/>
      <c r="E251" s="136"/>
      <c r="F251" s="136"/>
      <c r="G251" s="136"/>
      <c r="H251" s="136"/>
      <c r="I251" s="136"/>
      <c r="J251" s="136"/>
      <c r="K251" s="136"/>
      <c r="L251" s="136"/>
      <c r="M251" s="136"/>
      <c r="N251" s="136"/>
      <c r="O251" s="136"/>
      <c r="P251" s="136"/>
      <c r="Q251" s="136"/>
      <c r="R251" s="136"/>
      <c r="S251" s="136"/>
      <c r="T251" s="136"/>
      <c r="U251" s="136"/>
      <c r="V251" s="136"/>
      <c r="W251" s="136"/>
      <c r="X251" s="136"/>
      <c r="Y251" s="136"/>
      <c r="Z251" s="136"/>
      <c r="AA251" s="136"/>
      <c r="AB251" s="136"/>
      <c r="AC251" s="136"/>
      <c r="AD251" s="136"/>
      <c r="AE251" s="136"/>
      <c r="AF251" s="136"/>
      <c r="AG251" s="136"/>
      <c r="AH251" s="136"/>
      <c r="AI251" s="136"/>
      <c r="AJ251" s="136"/>
      <c r="AK251" s="136"/>
      <c r="AL251" s="136"/>
      <c r="AM251" s="136"/>
      <c r="AN251" s="136"/>
      <c r="AO251" s="136"/>
      <c r="AP251" s="136"/>
      <c r="AQ251" s="136"/>
      <c r="AR251" s="136"/>
      <c r="AS251" s="136"/>
      <c r="AT251" s="136"/>
      <c r="AU251" s="136"/>
      <c r="AV251" s="136"/>
      <c r="AW251" s="136"/>
      <c r="AX251" s="136"/>
      <c r="AY251" s="136"/>
      <c r="AZ251" s="136"/>
      <c r="BA251" s="136"/>
      <c r="BB251" s="136"/>
      <c r="BC251" s="136"/>
      <c r="BD251" s="136"/>
      <c r="BE251" s="136"/>
      <c r="BF251" s="136"/>
      <c r="BG251" s="136"/>
      <c r="BH251" s="136"/>
      <c r="BI251" s="136"/>
      <c r="BJ251" s="136"/>
      <c r="BK251" s="136"/>
      <c r="BL251" s="136"/>
      <c r="BM251" s="136"/>
      <c r="BN251" s="136"/>
      <c r="BO251" s="136"/>
      <c r="BP251" s="136"/>
    </row>
    <row r="252" spans="1:68" x14ac:dyDescent="0.25">
      <c r="A252" s="136"/>
      <c r="B252" s="136"/>
      <c r="C252" s="136"/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  <c r="O252" s="136"/>
      <c r="P252" s="136"/>
      <c r="Q252" s="136"/>
      <c r="R252" s="136"/>
      <c r="S252" s="136"/>
      <c r="T252" s="136"/>
      <c r="U252" s="136"/>
      <c r="V252" s="136"/>
      <c r="W252" s="136"/>
      <c r="X252" s="136"/>
      <c r="Y252" s="136"/>
      <c r="Z252" s="136"/>
      <c r="AA252" s="136"/>
      <c r="AB252" s="136"/>
      <c r="AC252" s="136"/>
      <c r="AD252" s="136"/>
      <c r="AE252" s="136"/>
      <c r="AF252" s="136"/>
      <c r="AG252" s="136"/>
      <c r="AH252" s="136"/>
      <c r="AI252" s="136"/>
      <c r="AJ252" s="136"/>
      <c r="AK252" s="136"/>
      <c r="AL252" s="136"/>
      <c r="AM252" s="136"/>
      <c r="AN252" s="136"/>
      <c r="AO252" s="136"/>
      <c r="AP252" s="136"/>
      <c r="AQ252" s="136"/>
      <c r="AR252" s="136"/>
      <c r="AS252" s="136"/>
      <c r="AT252" s="136"/>
      <c r="AU252" s="136"/>
      <c r="AV252" s="136"/>
      <c r="AW252" s="136"/>
      <c r="AX252" s="136"/>
      <c r="AY252" s="136"/>
      <c r="AZ252" s="136"/>
      <c r="BA252" s="136"/>
      <c r="BB252" s="136"/>
      <c r="BC252" s="136"/>
      <c r="BD252" s="136"/>
      <c r="BE252" s="136"/>
      <c r="BF252" s="136"/>
      <c r="BG252" s="136"/>
      <c r="BH252" s="136"/>
      <c r="BI252" s="136"/>
      <c r="BJ252" s="136"/>
      <c r="BK252" s="136"/>
      <c r="BL252" s="136"/>
      <c r="BM252" s="136"/>
      <c r="BN252" s="136"/>
      <c r="BO252" s="136"/>
      <c r="BP252" s="136"/>
    </row>
    <row r="253" spans="1:68" x14ac:dyDescent="0.25">
      <c r="A253" s="136"/>
      <c r="B253" s="136"/>
      <c r="C253" s="136"/>
      <c r="D253" s="136"/>
      <c r="E253" s="136"/>
      <c r="F253" s="136"/>
      <c r="G253" s="136"/>
      <c r="H253" s="136"/>
      <c r="I253" s="136"/>
      <c r="J253" s="136"/>
      <c r="K253" s="136"/>
      <c r="L253" s="136"/>
      <c r="M253" s="136"/>
      <c r="N253" s="136"/>
      <c r="O253" s="136"/>
      <c r="P253" s="136"/>
      <c r="Q253" s="136"/>
      <c r="R253" s="136"/>
      <c r="S253" s="136"/>
      <c r="T253" s="136"/>
      <c r="U253" s="136"/>
      <c r="V253" s="136"/>
      <c r="W253" s="136"/>
      <c r="X253" s="136"/>
      <c r="Y253" s="136"/>
      <c r="Z253" s="136"/>
      <c r="AA253" s="136"/>
      <c r="AB253" s="136"/>
      <c r="AC253" s="136"/>
      <c r="AD253" s="136"/>
      <c r="AE253" s="136"/>
      <c r="AF253" s="136"/>
      <c r="AG253" s="136"/>
      <c r="AH253" s="136"/>
      <c r="AI253" s="136"/>
      <c r="AJ253" s="136"/>
      <c r="AK253" s="136"/>
      <c r="AL253" s="136"/>
      <c r="AM253" s="136"/>
      <c r="AN253" s="136"/>
      <c r="AO253" s="136"/>
      <c r="AP253" s="136"/>
      <c r="AQ253" s="136"/>
      <c r="AR253" s="136"/>
      <c r="AS253" s="136"/>
      <c r="AT253" s="136"/>
      <c r="AU253" s="136"/>
      <c r="AV253" s="136"/>
      <c r="AW253" s="136"/>
      <c r="AX253" s="136"/>
      <c r="AY253" s="136"/>
      <c r="AZ253" s="136"/>
      <c r="BA253" s="136"/>
      <c r="BB253" s="136"/>
      <c r="BC253" s="136"/>
      <c r="BD253" s="136"/>
      <c r="BE253" s="136"/>
      <c r="BF253" s="136"/>
      <c r="BG253" s="136"/>
      <c r="BH253" s="136"/>
      <c r="BI253" s="136"/>
      <c r="BJ253" s="136"/>
      <c r="BK253" s="136"/>
      <c r="BL253" s="136"/>
      <c r="BM253" s="136"/>
      <c r="BN253" s="136"/>
      <c r="BO253" s="136"/>
      <c r="BP253" s="136"/>
    </row>
    <row r="254" spans="1:68" x14ac:dyDescent="0.25">
      <c r="A254" s="136"/>
      <c r="B254" s="136"/>
      <c r="C254" s="136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6"/>
      <c r="V254" s="136"/>
      <c r="W254" s="136"/>
      <c r="X254" s="136"/>
      <c r="Y254" s="136"/>
      <c r="Z254" s="136"/>
      <c r="AA254" s="136"/>
      <c r="AB254" s="136"/>
      <c r="AC254" s="136"/>
      <c r="AD254" s="136"/>
      <c r="AE254" s="136"/>
      <c r="AF254" s="136"/>
      <c r="AG254" s="136"/>
      <c r="AH254" s="136"/>
      <c r="AI254" s="136"/>
      <c r="AJ254" s="136"/>
      <c r="AK254" s="136"/>
      <c r="AL254" s="136"/>
      <c r="AM254" s="136"/>
      <c r="AN254" s="136"/>
      <c r="AO254" s="136"/>
      <c r="AP254" s="136"/>
      <c r="AQ254" s="136"/>
      <c r="AR254" s="136"/>
      <c r="AS254" s="136"/>
      <c r="AT254" s="136"/>
      <c r="AU254" s="136"/>
      <c r="AV254" s="136"/>
      <c r="AW254" s="136"/>
      <c r="AX254" s="136"/>
      <c r="AY254" s="136"/>
      <c r="AZ254" s="136"/>
      <c r="BA254" s="136"/>
      <c r="BB254" s="136"/>
      <c r="BC254" s="136"/>
      <c r="BD254" s="136"/>
      <c r="BE254" s="136"/>
      <c r="BF254" s="136"/>
      <c r="BG254" s="136"/>
      <c r="BH254" s="136"/>
      <c r="BI254" s="136"/>
      <c r="BJ254" s="136"/>
      <c r="BK254" s="136"/>
      <c r="BL254" s="136"/>
      <c r="BM254" s="136"/>
      <c r="BN254" s="136"/>
      <c r="BO254" s="136"/>
      <c r="BP254" s="136"/>
    </row>
    <row r="255" spans="1:68" x14ac:dyDescent="0.25">
      <c r="A255" s="136"/>
      <c r="B255" s="136"/>
      <c r="C255" s="136"/>
      <c r="D255" s="136"/>
      <c r="E255" s="136"/>
      <c r="F255" s="136"/>
      <c r="G255" s="136"/>
      <c r="H255" s="136"/>
      <c r="I255" s="136"/>
      <c r="J255" s="136"/>
      <c r="K255" s="136"/>
      <c r="L255" s="136"/>
      <c r="M255" s="136"/>
      <c r="N255" s="136"/>
      <c r="O255" s="136"/>
      <c r="P255" s="136"/>
      <c r="Q255" s="136"/>
      <c r="R255" s="136"/>
      <c r="S255" s="136"/>
      <c r="T255" s="136"/>
      <c r="U255" s="136"/>
      <c r="V255" s="136"/>
      <c r="W255" s="136"/>
      <c r="X255" s="136"/>
      <c r="Y255" s="136"/>
      <c r="Z255" s="136"/>
      <c r="AA255" s="136"/>
      <c r="AB255" s="136"/>
      <c r="AC255" s="136"/>
      <c r="AD255" s="136"/>
      <c r="AE255" s="136"/>
      <c r="AF255" s="136"/>
      <c r="AG255" s="136"/>
      <c r="AH255" s="136"/>
      <c r="AI255" s="136"/>
      <c r="AJ255" s="136"/>
      <c r="AK255" s="136"/>
      <c r="AL255" s="136"/>
      <c r="AM255" s="136"/>
      <c r="AN255" s="136"/>
      <c r="AO255" s="136"/>
      <c r="AP255" s="136"/>
      <c r="AQ255" s="136"/>
      <c r="AR255" s="136"/>
      <c r="AS255" s="136"/>
      <c r="AT255" s="136"/>
      <c r="AU255" s="136"/>
      <c r="AV255" s="136"/>
      <c r="AW255" s="136"/>
      <c r="AX255" s="136"/>
      <c r="AY255" s="136"/>
      <c r="AZ255" s="136"/>
      <c r="BA255" s="136"/>
      <c r="BB255" s="136"/>
      <c r="BC255" s="136"/>
      <c r="BD255" s="136"/>
      <c r="BE255" s="136"/>
      <c r="BF255" s="136"/>
      <c r="BG255" s="136"/>
      <c r="BH255" s="136"/>
      <c r="BI255" s="136"/>
      <c r="BJ255" s="136"/>
      <c r="BK255" s="136"/>
      <c r="BL255" s="136"/>
      <c r="BM255" s="136"/>
      <c r="BN255" s="136"/>
      <c r="BO255" s="136"/>
      <c r="BP255" s="136"/>
    </row>
    <row r="256" spans="1:68" x14ac:dyDescent="0.25">
      <c r="A256" s="136"/>
      <c r="B256" s="136"/>
      <c r="C256" s="136"/>
      <c r="D256" s="136"/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  <c r="U256" s="136"/>
      <c r="V256" s="136"/>
      <c r="W256" s="136"/>
      <c r="X256" s="136"/>
      <c r="Y256" s="136"/>
      <c r="Z256" s="136"/>
      <c r="AA256" s="136"/>
      <c r="AB256" s="136"/>
      <c r="AC256" s="136"/>
      <c r="AD256" s="136"/>
      <c r="AE256" s="136"/>
      <c r="AF256" s="136"/>
      <c r="AG256" s="136"/>
      <c r="AH256" s="136"/>
      <c r="AI256" s="136"/>
      <c r="AJ256" s="136"/>
      <c r="AK256" s="136"/>
      <c r="AL256" s="136"/>
      <c r="AM256" s="136"/>
      <c r="AN256" s="136"/>
      <c r="AO256" s="136"/>
      <c r="AP256" s="136"/>
      <c r="AQ256" s="136"/>
      <c r="AR256" s="136"/>
      <c r="AS256" s="136"/>
      <c r="AT256" s="136"/>
      <c r="AU256" s="136"/>
      <c r="AV256" s="136"/>
      <c r="AW256" s="136"/>
      <c r="AX256" s="136"/>
      <c r="AY256" s="136"/>
      <c r="AZ256" s="136"/>
      <c r="BA256" s="136"/>
      <c r="BB256" s="136"/>
      <c r="BC256" s="136"/>
      <c r="BD256" s="136"/>
      <c r="BE256" s="136"/>
      <c r="BF256" s="136"/>
      <c r="BG256" s="136"/>
      <c r="BH256" s="136"/>
      <c r="BI256" s="136"/>
      <c r="BJ256" s="136"/>
      <c r="BK256" s="136"/>
      <c r="BL256" s="136"/>
      <c r="BM256" s="136"/>
      <c r="BN256" s="136"/>
      <c r="BO256" s="136"/>
      <c r="BP256" s="136"/>
    </row>
    <row r="257" spans="1:68" x14ac:dyDescent="0.25">
      <c r="A257" s="136"/>
      <c r="B257" s="136"/>
      <c r="C257" s="136"/>
      <c r="D257" s="136"/>
      <c r="E257" s="136"/>
      <c r="F257" s="136"/>
      <c r="G257" s="136"/>
      <c r="H257" s="136"/>
      <c r="I257" s="136"/>
      <c r="J257" s="136"/>
      <c r="K257" s="136"/>
      <c r="L257" s="136"/>
      <c r="M257" s="136"/>
      <c r="N257" s="136"/>
      <c r="O257" s="136"/>
      <c r="P257" s="136"/>
      <c r="Q257" s="136"/>
      <c r="R257" s="136"/>
      <c r="S257" s="136"/>
      <c r="T257" s="136"/>
      <c r="U257" s="136"/>
      <c r="V257" s="136"/>
      <c r="W257" s="136"/>
      <c r="X257" s="136"/>
      <c r="Y257" s="136"/>
      <c r="Z257" s="136"/>
      <c r="AA257" s="136"/>
      <c r="AB257" s="136"/>
      <c r="AC257" s="136"/>
      <c r="AD257" s="136"/>
      <c r="AE257" s="136"/>
      <c r="AF257" s="136"/>
      <c r="AG257" s="136"/>
      <c r="AH257" s="136"/>
      <c r="AI257" s="136"/>
      <c r="AJ257" s="136"/>
      <c r="AK257" s="136"/>
      <c r="AL257" s="136"/>
      <c r="AM257" s="136"/>
      <c r="AN257" s="136"/>
      <c r="AO257" s="136"/>
      <c r="AP257" s="136"/>
      <c r="AQ257" s="136"/>
      <c r="AR257" s="136"/>
      <c r="AS257" s="136"/>
      <c r="AT257" s="136"/>
      <c r="AU257" s="136"/>
      <c r="AV257" s="136"/>
      <c r="AW257" s="136"/>
      <c r="AX257" s="136"/>
      <c r="AY257" s="136"/>
      <c r="AZ257" s="136"/>
      <c r="BA257" s="136"/>
      <c r="BB257" s="136"/>
      <c r="BC257" s="136"/>
      <c r="BD257" s="136"/>
      <c r="BE257" s="136"/>
      <c r="BF257" s="136"/>
      <c r="BG257" s="136"/>
      <c r="BH257" s="136"/>
      <c r="BI257" s="136"/>
      <c r="BJ257" s="136"/>
      <c r="BK257" s="136"/>
      <c r="BL257" s="136"/>
      <c r="BM257" s="136"/>
      <c r="BN257" s="136"/>
      <c r="BO257" s="136"/>
      <c r="BP257" s="136"/>
    </row>
    <row r="258" spans="1:68" x14ac:dyDescent="0.25">
      <c r="A258" s="136"/>
      <c r="B258" s="136"/>
      <c r="C258" s="136"/>
      <c r="D258" s="136"/>
      <c r="E258" s="136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136"/>
      <c r="T258" s="136"/>
      <c r="U258" s="136"/>
      <c r="V258" s="136"/>
      <c r="W258" s="136"/>
      <c r="X258" s="136"/>
      <c r="Y258" s="136"/>
      <c r="Z258" s="136"/>
      <c r="AA258" s="136"/>
      <c r="AB258" s="136"/>
      <c r="AC258" s="136"/>
      <c r="AD258" s="136"/>
      <c r="AE258" s="136"/>
      <c r="AF258" s="136"/>
      <c r="AG258" s="136"/>
      <c r="AH258" s="136"/>
      <c r="AI258" s="136"/>
      <c r="AJ258" s="136"/>
      <c r="AK258" s="136"/>
      <c r="AL258" s="136"/>
      <c r="AM258" s="136"/>
      <c r="AN258" s="136"/>
      <c r="AO258" s="136"/>
      <c r="AP258" s="136"/>
      <c r="AQ258" s="136"/>
      <c r="AR258" s="136"/>
      <c r="AS258" s="136"/>
      <c r="AT258" s="136"/>
      <c r="AU258" s="136"/>
      <c r="AV258" s="136"/>
      <c r="AW258" s="136"/>
      <c r="AX258" s="136"/>
      <c r="AY258" s="136"/>
      <c r="AZ258" s="136"/>
      <c r="BA258" s="136"/>
      <c r="BB258" s="136"/>
      <c r="BC258" s="136"/>
      <c r="BD258" s="136"/>
      <c r="BE258" s="136"/>
      <c r="BF258" s="136"/>
      <c r="BG258" s="136"/>
      <c r="BH258" s="136"/>
      <c r="BI258" s="136"/>
      <c r="BJ258" s="136"/>
      <c r="BK258" s="136"/>
      <c r="BL258" s="136"/>
      <c r="BM258" s="136"/>
      <c r="BN258" s="136"/>
      <c r="BO258" s="136"/>
      <c r="BP258" s="136"/>
    </row>
    <row r="259" spans="1:68" x14ac:dyDescent="0.25">
      <c r="A259" s="136"/>
      <c r="B259" s="136"/>
      <c r="C259" s="136"/>
      <c r="D259" s="136"/>
      <c r="E259" s="136"/>
      <c r="F259" s="136"/>
      <c r="G259" s="136"/>
      <c r="H259" s="136"/>
      <c r="I259" s="136"/>
      <c r="J259" s="136"/>
      <c r="K259" s="136"/>
      <c r="L259" s="136"/>
      <c r="M259" s="136"/>
      <c r="N259" s="136"/>
      <c r="O259" s="136"/>
      <c r="P259" s="136"/>
      <c r="Q259" s="136"/>
      <c r="R259" s="136"/>
      <c r="S259" s="136"/>
      <c r="T259" s="136"/>
      <c r="U259" s="136"/>
      <c r="V259" s="136"/>
      <c r="W259" s="136"/>
      <c r="X259" s="136"/>
      <c r="Y259" s="136"/>
      <c r="Z259" s="136"/>
      <c r="AA259" s="136"/>
      <c r="AB259" s="136"/>
      <c r="AC259" s="136"/>
      <c r="AD259" s="136"/>
      <c r="AE259" s="136"/>
      <c r="AF259" s="136"/>
      <c r="AG259" s="136"/>
      <c r="AH259" s="136"/>
      <c r="AI259" s="136"/>
      <c r="AJ259" s="136"/>
      <c r="AK259" s="136"/>
      <c r="AL259" s="136"/>
      <c r="AM259" s="136"/>
      <c r="AN259" s="136"/>
      <c r="AO259" s="136"/>
      <c r="AP259" s="136"/>
      <c r="AQ259" s="136"/>
      <c r="AR259" s="136"/>
      <c r="AS259" s="136"/>
      <c r="AT259" s="136"/>
      <c r="AU259" s="136"/>
      <c r="AV259" s="136"/>
      <c r="AW259" s="136"/>
      <c r="AX259" s="136"/>
      <c r="AY259" s="136"/>
      <c r="AZ259" s="136"/>
      <c r="BA259" s="136"/>
      <c r="BB259" s="136"/>
      <c r="BC259" s="136"/>
      <c r="BD259" s="136"/>
      <c r="BE259" s="136"/>
      <c r="BF259" s="136"/>
      <c r="BG259" s="136"/>
      <c r="BH259" s="136"/>
      <c r="BI259" s="136"/>
      <c r="BJ259" s="136"/>
      <c r="BK259" s="136"/>
      <c r="BL259" s="136"/>
      <c r="BM259" s="136"/>
      <c r="BN259" s="136"/>
      <c r="BO259" s="136"/>
      <c r="BP259" s="136"/>
    </row>
    <row r="260" spans="1:68" x14ac:dyDescent="0.25">
      <c r="A260" s="136"/>
      <c r="B260" s="136"/>
      <c r="C260" s="136"/>
      <c r="D260" s="136"/>
      <c r="E260" s="136"/>
      <c r="F260" s="136"/>
      <c r="G260" s="136"/>
      <c r="H260" s="136"/>
      <c r="I260" s="136"/>
      <c r="J260" s="136"/>
      <c r="K260" s="136"/>
      <c r="L260" s="136"/>
      <c r="M260" s="136"/>
      <c r="N260" s="136"/>
      <c r="O260" s="136"/>
      <c r="P260" s="136"/>
      <c r="Q260" s="136"/>
      <c r="R260" s="136"/>
      <c r="S260" s="136"/>
      <c r="T260" s="136"/>
      <c r="U260" s="136"/>
      <c r="V260" s="136"/>
      <c r="W260" s="136"/>
      <c r="X260" s="136"/>
      <c r="Y260" s="136"/>
      <c r="Z260" s="136"/>
      <c r="AA260" s="136"/>
      <c r="AB260" s="136"/>
      <c r="AC260" s="136"/>
      <c r="AD260" s="136"/>
      <c r="AE260" s="136"/>
      <c r="AF260" s="136"/>
      <c r="AG260" s="136"/>
      <c r="AH260" s="136"/>
      <c r="AI260" s="136"/>
      <c r="AJ260" s="136"/>
      <c r="AK260" s="136"/>
      <c r="AL260" s="136"/>
      <c r="AM260" s="136"/>
      <c r="AN260" s="136"/>
      <c r="AO260" s="136"/>
      <c r="AP260" s="136"/>
      <c r="AQ260" s="136"/>
      <c r="AR260" s="136"/>
      <c r="AS260" s="136"/>
      <c r="AT260" s="136"/>
      <c r="AU260" s="136"/>
      <c r="AV260" s="136"/>
      <c r="AW260" s="136"/>
      <c r="AX260" s="136"/>
      <c r="AY260" s="136"/>
      <c r="AZ260" s="136"/>
      <c r="BA260" s="136"/>
      <c r="BB260" s="136"/>
      <c r="BC260" s="136"/>
      <c r="BD260" s="136"/>
      <c r="BE260" s="136"/>
      <c r="BF260" s="136"/>
      <c r="BG260" s="136"/>
      <c r="BH260" s="136"/>
      <c r="BI260" s="136"/>
      <c r="BJ260" s="136"/>
      <c r="BK260" s="136"/>
      <c r="BL260" s="136"/>
      <c r="BM260" s="136"/>
      <c r="BN260" s="136"/>
      <c r="BO260" s="136"/>
      <c r="BP260" s="136"/>
    </row>
    <row r="261" spans="1:68" x14ac:dyDescent="0.25">
      <c r="A261" s="136"/>
      <c r="B261" s="136"/>
      <c r="C261" s="136"/>
      <c r="D261" s="136"/>
      <c r="E261" s="136"/>
      <c r="F261" s="136"/>
      <c r="G261" s="136"/>
      <c r="H261" s="136"/>
      <c r="I261" s="136"/>
      <c r="J261" s="136"/>
      <c r="K261" s="136"/>
      <c r="L261" s="136"/>
      <c r="M261" s="136"/>
      <c r="N261" s="136"/>
      <c r="O261" s="136"/>
      <c r="P261" s="136"/>
      <c r="Q261" s="136"/>
      <c r="R261" s="136"/>
      <c r="S261" s="136"/>
      <c r="T261" s="136"/>
      <c r="U261" s="136"/>
      <c r="V261" s="136"/>
      <c r="W261" s="136"/>
      <c r="X261" s="136"/>
      <c r="Y261" s="136"/>
      <c r="Z261" s="136"/>
      <c r="AA261" s="136"/>
      <c r="AB261" s="136"/>
      <c r="AC261" s="136"/>
      <c r="AD261" s="136"/>
      <c r="AE261" s="136"/>
      <c r="AF261" s="136"/>
      <c r="AG261" s="136"/>
      <c r="AH261" s="136"/>
      <c r="AI261" s="136"/>
      <c r="AJ261" s="136"/>
      <c r="AK261" s="136"/>
      <c r="AL261" s="136"/>
      <c r="AM261" s="136"/>
      <c r="AN261" s="136"/>
      <c r="AO261" s="136"/>
      <c r="AP261" s="136"/>
      <c r="AQ261" s="136"/>
      <c r="AR261" s="136"/>
      <c r="AS261" s="136"/>
      <c r="AT261" s="136"/>
      <c r="AU261" s="136"/>
      <c r="AV261" s="136"/>
      <c r="AW261" s="136"/>
      <c r="AX261" s="136"/>
      <c r="AY261" s="136"/>
      <c r="AZ261" s="136"/>
      <c r="BA261" s="136"/>
      <c r="BB261" s="136"/>
      <c r="BC261" s="136"/>
      <c r="BD261" s="136"/>
      <c r="BE261" s="136"/>
      <c r="BF261" s="136"/>
      <c r="BG261" s="136"/>
      <c r="BH261" s="136"/>
      <c r="BI261" s="136"/>
      <c r="BJ261" s="136"/>
      <c r="BK261" s="136"/>
      <c r="BL261" s="136"/>
      <c r="BM261" s="136"/>
      <c r="BN261" s="136"/>
      <c r="BO261" s="136"/>
      <c r="BP261" s="136"/>
    </row>
    <row r="262" spans="1:68" x14ac:dyDescent="0.25">
      <c r="A262" s="136"/>
      <c r="B262" s="136"/>
      <c r="C262" s="136"/>
      <c r="D262" s="136"/>
      <c r="E262" s="136"/>
      <c r="F262" s="136"/>
      <c r="G262" s="136"/>
      <c r="H262" s="136"/>
      <c r="I262" s="136"/>
      <c r="J262" s="136"/>
      <c r="K262" s="136"/>
      <c r="L262" s="136"/>
      <c r="M262" s="136"/>
      <c r="N262" s="136"/>
      <c r="O262" s="136"/>
      <c r="P262" s="136"/>
      <c r="Q262" s="136"/>
      <c r="R262" s="136"/>
      <c r="S262" s="136"/>
      <c r="T262" s="136"/>
      <c r="U262" s="136"/>
      <c r="V262" s="136"/>
      <c r="W262" s="136"/>
      <c r="X262" s="136"/>
      <c r="Y262" s="136"/>
      <c r="Z262" s="136"/>
      <c r="AA262" s="136"/>
      <c r="AB262" s="136"/>
      <c r="AC262" s="136"/>
      <c r="AD262" s="136"/>
      <c r="AE262" s="136"/>
      <c r="AF262" s="136"/>
      <c r="AG262" s="136"/>
      <c r="AH262" s="136"/>
      <c r="AI262" s="136"/>
      <c r="AJ262" s="136"/>
      <c r="AK262" s="136"/>
      <c r="AL262" s="136"/>
      <c r="AM262" s="136"/>
      <c r="AN262" s="136"/>
      <c r="AO262" s="136"/>
      <c r="AP262" s="136"/>
      <c r="AQ262" s="136"/>
      <c r="AR262" s="136"/>
      <c r="AS262" s="136"/>
      <c r="AT262" s="136"/>
      <c r="AU262" s="136"/>
      <c r="AV262" s="136"/>
      <c r="AW262" s="136"/>
      <c r="AX262" s="136"/>
      <c r="AY262" s="136"/>
      <c r="AZ262" s="136"/>
      <c r="BA262" s="136"/>
      <c r="BB262" s="136"/>
      <c r="BC262" s="136"/>
      <c r="BD262" s="136"/>
      <c r="BE262" s="136"/>
      <c r="BF262" s="136"/>
      <c r="BG262" s="136"/>
      <c r="BH262" s="136"/>
      <c r="BI262" s="136"/>
      <c r="BJ262" s="136"/>
      <c r="BK262" s="136"/>
      <c r="BL262" s="136"/>
      <c r="BM262" s="136"/>
      <c r="BN262" s="136"/>
      <c r="BO262" s="136"/>
      <c r="BP262" s="136"/>
    </row>
    <row r="263" spans="1:68" x14ac:dyDescent="0.25">
      <c r="A263" s="136"/>
      <c r="B263" s="136"/>
      <c r="C263" s="136"/>
      <c r="D263" s="136"/>
      <c r="E263" s="136"/>
      <c r="F263" s="136"/>
      <c r="G263" s="136"/>
      <c r="H263" s="136"/>
      <c r="I263" s="136"/>
      <c r="J263" s="136"/>
      <c r="K263" s="136"/>
      <c r="L263" s="136"/>
      <c r="M263" s="136"/>
      <c r="N263" s="136"/>
      <c r="O263" s="136"/>
      <c r="P263" s="136"/>
      <c r="Q263" s="136"/>
      <c r="R263" s="136"/>
      <c r="S263" s="136"/>
      <c r="T263" s="136"/>
      <c r="U263" s="136"/>
      <c r="V263" s="136"/>
      <c r="W263" s="136"/>
      <c r="X263" s="136"/>
      <c r="Y263" s="136"/>
      <c r="Z263" s="136"/>
      <c r="AA263" s="136"/>
      <c r="AB263" s="136"/>
      <c r="AC263" s="136"/>
      <c r="AD263" s="136"/>
      <c r="AE263" s="136"/>
      <c r="AF263" s="136"/>
      <c r="AG263" s="136"/>
      <c r="AH263" s="136"/>
      <c r="AI263" s="136"/>
      <c r="AJ263" s="136"/>
      <c r="AK263" s="136"/>
      <c r="AL263" s="136"/>
      <c r="AM263" s="136"/>
      <c r="AN263" s="136"/>
      <c r="AO263" s="136"/>
      <c r="AP263" s="136"/>
      <c r="AQ263" s="136"/>
      <c r="AR263" s="136"/>
      <c r="AS263" s="136"/>
      <c r="AT263" s="136"/>
      <c r="AU263" s="136"/>
      <c r="AV263" s="136"/>
      <c r="AW263" s="136"/>
      <c r="AX263" s="136"/>
      <c r="AY263" s="136"/>
      <c r="AZ263" s="136"/>
      <c r="BA263" s="136"/>
      <c r="BB263" s="136"/>
      <c r="BC263" s="136"/>
      <c r="BD263" s="136"/>
      <c r="BE263" s="136"/>
      <c r="BF263" s="136"/>
      <c r="BG263" s="136"/>
      <c r="BH263" s="136"/>
      <c r="BI263" s="136"/>
      <c r="BJ263" s="136"/>
      <c r="BK263" s="136"/>
      <c r="BL263" s="136"/>
      <c r="BM263" s="136"/>
      <c r="BN263" s="136"/>
      <c r="BO263" s="136"/>
      <c r="BP263" s="136"/>
    </row>
    <row r="264" spans="1:68" x14ac:dyDescent="0.25">
      <c r="A264" s="136"/>
      <c r="B264" s="136"/>
      <c r="C264" s="136"/>
      <c r="D264" s="136"/>
      <c r="E264" s="136"/>
      <c r="F264" s="136"/>
      <c r="G264" s="136"/>
      <c r="H264" s="136"/>
      <c r="I264" s="136"/>
      <c r="J264" s="136"/>
      <c r="K264" s="136"/>
      <c r="L264" s="136"/>
      <c r="M264" s="136"/>
      <c r="N264" s="136"/>
      <c r="O264" s="136"/>
      <c r="P264" s="136"/>
      <c r="Q264" s="136"/>
      <c r="R264" s="136"/>
      <c r="S264" s="136"/>
      <c r="T264" s="136"/>
      <c r="U264" s="136"/>
      <c r="V264" s="136"/>
      <c r="W264" s="136"/>
      <c r="X264" s="136"/>
      <c r="Y264" s="136"/>
      <c r="Z264" s="136"/>
      <c r="AA264" s="136"/>
      <c r="AB264" s="136"/>
      <c r="AC264" s="136"/>
      <c r="AD264" s="136"/>
      <c r="AE264" s="136"/>
      <c r="AF264" s="136"/>
      <c r="AG264" s="136"/>
      <c r="AH264" s="136"/>
      <c r="AI264" s="136"/>
      <c r="AJ264" s="136"/>
      <c r="AK264" s="136"/>
      <c r="AL264" s="136"/>
      <c r="AM264" s="136"/>
      <c r="AN264" s="136"/>
      <c r="AO264" s="136"/>
      <c r="AP264" s="136"/>
      <c r="AQ264" s="136"/>
      <c r="AR264" s="136"/>
      <c r="AS264" s="136"/>
      <c r="AT264" s="136"/>
      <c r="AU264" s="136"/>
      <c r="AV264" s="136"/>
      <c r="AW264" s="136"/>
      <c r="AX264" s="136"/>
      <c r="AY264" s="136"/>
      <c r="AZ264" s="136"/>
      <c r="BA264" s="136"/>
      <c r="BB264" s="136"/>
      <c r="BC264" s="136"/>
      <c r="BD264" s="136"/>
      <c r="BE264" s="136"/>
      <c r="BF264" s="136"/>
      <c r="BG264" s="136"/>
      <c r="BH264" s="136"/>
      <c r="BI264" s="136"/>
      <c r="BJ264" s="136"/>
      <c r="BK264" s="136"/>
      <c r="BL264" s="136"/>
      <c r="BM264" s="136"/>
      <c r="BN264" s="136"/>
      <c r="BO264" s="136"/>
      <c r="BP264" s="136"/>
    </row>
    <row r="265" spans="1:68" x14ac:dyDescent="0.25">
      <c r="A265" s="136"/>
      <c r="B265" s="136"/>
      <c r="C265" s="136"/>
      <c r="D265" s="136"/>
      <c r="E265" s="136"/>
      <c r="F265" s="136"/>
      <c r="G265" s="136"/>
      <c r="H265" s="136"/>
      <c r="I265" s="136"/>
      <c r="J265" s="136"/>
      <c r="K265" s="136"/>
      <c r="L265" s="136"/>
      <c r="M265" s="136"/>
      <c r="N265" s="136"/>
      <c r="O265" s="136"/>
      <c r="P265" s="136"/>
      <c r="Q265" s="136"/>
      <c r="R265" s="136"/>
      <c r="S265" s="136"/>
      <c r="T265" s="136"/>
      <c r="U265" s="136"/>
      <c r="V265" s="136"/>
      <c r="W265" s="136"/>
      <c r="X265" s="136"/>
      <c r="Y265" s="136"/>
      <c r="Z265" s="136"/>
      <c r="AA265" s="136"/>
      <c r="AB265" s="136"/>
      <c r="AC265" s="136"/>
      <c r="AD265" s="136"/>
      <c r="AE265" s="136"/>
      <c r="AF265" s="136"/>
      <c r="AG265" s="136"/>
      <c r="AH265" s="136"/>
      <c r="AI265" s="136"/>
      <c r="AJ265" s="136"/>
      <c r="AK265" s="136"/>
      <c r="AL265" s="136"/>
      <c r="AM265" s="136"/>
      <c r="AN265" s="136"/>
      <c r="AO265" s="136"/>
      <c r="AP265" s="136"/>
      <c r="AQ265" s="136"/>
      <c r="AR265" s="136"/>
      <c r="AS265" s="136"/>
      <c r="AT265" s="136"/>
      <c r="AU265" s="136"/>
      <c r="AV265" s="136"/>
      <c r="AW265" s="136"/>
      <c r="AX265" s="136"/>
      <c r="AY265" s="136"/>
      <c r="AZ265" s="136"/>
      <c r="BA265" s="136"/>
      <c r="BB265" s="136"/>
      <c r="BC265" s="136"/>
      <c r="BD265" s="136"/>
      <c r="BE265" s="136"/>
      <c r="BF265" s="136"/>
      <c r="BG265" s="136"/>
      <c r="BH265" s="136"/>
      <c r="BI265" s="136"/>
      <c r="BJ265" s="136"/>
      <c r="BK265" s="136"/>
      <c r="BL265" s="136"/>
      <c r="BM265" s="136"/>
      <c r="BN265" s="136"/>
      <c r="BO265" s="136"/>
      <c r="BP265" s="136"/>
    </row>
    <row r="266" spans="1:68" x14ac:dyDescent="0.25">
      <c r="A266" s="136"/>
      <c r="B266" s="136"/>
      <c r="C266" s="136"/>
      <c r="D266" s="136"/>
      <c r="E266" s="136"/>
      <c r="F266" s="136"/>
      <c r="G266" s="136"/>
      <c r="H266" s="136"/>
      <c r="I266" s="136"/>
      <c r="J266" s="136"/>
      <c r="K266" s="136"/>
      <c r="L266" s="136"/>
      <c r="M266" s="136"/>
      <c r="N266" s="136"/>
      <c r="O266" s="136"/>
      <c r="P266" s="136"/>
      <c r="Q266" s="136"/>
      <c r="R266" s="136"/>
      <c r="S266" s="136"/>
      <c r="T266" s="136"/>
      <c r="U266" s="136"/>
      <c r="V266" s="136"/>
      <c r="W266" s="136"/>
      <c r="X266" s="136"/>
      <c r="Y266" s="136"/>
      <c r="Z266" s="136"/>
      <c r="AA266" s="136"/>
      <c r="AB266" s="136"/>
      <c r="AC266" s="136"/>
      <c r="AD266" s="136"/>
      <c r="AE266" s="136"/>
      <c r="AF266" s="136"/>
      <c r="AG266" s="136"/>
      <c r="AH266" s="136"/>
      <c r="AI266" s="136"/>
      <c r="AJ266" s="136"/>
      <c r="AK266" s="136"/>
      <c r="AL266" s="136"/>
      <c r="AM266" s="136"/>
      <c r="AN266" s="136"/>
      <c r="AO266" s="136"/>
      <c r="AP266" s="136"/>
      <c r="AQ266" s="136"/>
      <c r="AR266" s="136"/>
      <c r="AS266" s="136"/>
      <c r="AT266" s="136"/>
      <c r="AU266" s="136"/>
      <c r="AV266" s="136"/>
      <c r="AW266" s="136"/>
      <c r="AX266" s="136"/>
      <c r="AY266" s="136"/>
      <c r="AZ266" s="136"/>
      <c r="BA266" s="136"/>
      <c r="BB266" s="136"/>
      <c r="BC266" s="136"/>
      <c r="BD266" s="136"/>
      <c r="BE266" s="136"/>
      <c r="BF266" s="136"/>
      <c r="BG266" s="136"/>
      <c r="BH266" s="136"/>
      <c r="BI266" s="136"/>
      <c r="BJ266" s="136"/>
      <c r="BK266" s="136"/>
      <c r="BL266" s="136"/>
      <c r="BM266" s="136"/>
      <c r="BN266" s="136"/>
      <c r="BO266" s="136"/>
      <c r="BP266" s="136"/>
    </row>
    <row r="267" spans="1:68" x14ac:dyDescent="0.25">
      <c r="A267" s="136"/>
      <c r="B267" s="136"/>
      <c r="C267" s="136"/>
      <c r="D267" s="136"/>
      <c r="E267" s="136"/>
      <c r="F267" s="136"/>
      <c r="G267" s="136"/>
      <c r="H267" s="136"/>
      <c r="I267" s="136"/>
      <c r="J267" s="136"/>
      <c r="K267" s="136"/>
      <c r="L267" s="136"/>
      <c r="M267" s="136"/>
      <c r="N267" s="136"/>
      <c r="O267" s="136"/>
      <c r="P267" s="136"/>
      <c r="Q267" s="136"/>
      <c r="R267" s="136"/>
      <c r="S267" s="136"/>
      <c r="T267" s="136"/>
      <c r="U267" s="136"/>
      <c r="V267" s="136"/>
      <c r="W267" s="136"/>
      <c r="X267" s="136"/>
      <c r="Y267" s="136"/>
      <c r="Z267" s="136"/>
      <c r="AA267" s="136"/>
      <c r="AB267" s="136"/>
      <c r="AC267" s="136"/>
      <c r="AD267" s="136"/>
      <c r="AE267" s="136"/>
      <c r="AF267" s="136"/>
      <c r="AG267" s="136"/>
      <c r="AH267" s="136"/>
      <c r="AI267" s="136"/>
      <c r="AJ267" s="136"/>
      <c r="AK267" s="136"/>
      <c r="AL267" s="136"/>
      <c r="AM267" s="136"/>
      <c r="AN267" s="136"/>
      <c r="AO267" s="136"/>
      <c r="AP267" s="136"/>
      <c r="AQ267" s="136"/>
      <c r="AR267" s="136"/>
      <c r="AS267" s="136"/>
      <c r="AT267" s="136"/>
      <c r="AU267" s="136"/>
      <c r="AV267" s="136"/>
      <c r="AW267" s="136"/>
      <c r="AX267" s="136"/>
      <c r="AY267" s="136"/>
      <c r="AZ267" s="136"/>
      <c r="BA267" s="136"/>
      <c r="BB267" s="136"/>
      <c r="BC267" s="136"/>
      <c r="BD267" s="136"/>
      <c r="BE267" s="136"/>
      <c r="BF267" s="136"/>
      <c r="BG267" s="136"/>
      <c r="BH267" s="136"/>
      <c r="BI267" s="136"/>
      <c r="BJ267" s="136"/>
      <c r="BK267" s="136"/>
      <c r="BL267" s="136"/>
      <c r="BM267" s="136"/>
      <c r="BN267" s="136"/>
      <c r="BO267" s="136"/>
      <c r="BP267" s="136"/>
    </row>
  </sheetData>
  <phoneticPr fontId="25" type="noConversion"/>
  <dataValidations count="1">
    <dataValidation type="list" allowBlank="1" showInputMessage="1" showErrorMessage="1" sqref="C6 C29 C52 C75 C98 C121 C144 C167 C190 C213">
      <formula1>$BA$5:$BA$40</formula1>
    </dataValidation>
  </dataValidations>
  <hyperlinks>
    <hyperlink ref="A1" location="VIEW!A1" display="VIEW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3" tint="0.59999389629810485"/>
  </sheetPr>
  <dimension ref="A1:CR401"/>
  <sheetViews>
    <sheetView showGridLines="0" workbookViewId="0"/>
  </sheetViews>
  <sheetFormatPr defaultRowHeight="15" x14ac:dyDescent="0.25"/>
  <cols>
    <col min="2" max="2" width="33.140625" bestFit="1" customWidth="1"/>
  </cols>
  <sheetData>
    <row r="1" spans="1:96" x14ac:dyDescent="0.25">
      <c r="A1" s="33" t="s">
        <v>115</v>
      </c>
      <c r="B1" s="69" t="s">
        <v>183</v>
      </c>
    </row>
    <row r="2" spans="1:96" x14ac:dyDescent="0.25">
      <c r="A2" s="136"/>
      <c r="B2" s="138" t="s">
        <v>326</v>
      </c>
      <c r="C2" s="138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36"/>
      <c r="AR2" s="136"/>
      <c r="AS2" s="136"/>
      <c r="AT2" s="136"/>
      <c r="AU2" s="136"/>
      <c r="AV2" s="136"/>
      <c r="AW2" s="136"/>
      <c r="AX2" s="136"/>
      <c r="AY2" s="136"/>
      <c r="AZ2" s="124"/>
      <c r="BA2" s="124"/>
      <c r="BB2" s="139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  <c r="CA2" s="136"/>
      <c r="CB2" s="136"/>
      <c r="CC2" s="136"/>
      <c r="CD2" s="136"/>
      <c r="CE2" s="136"/>
      <c r="CF2" s="136"/>
      <c r="CG2" s="136"/>
      <c r="CH2" s="136"/>
      <c r="CI2" s="136"/>
      <c r="CJ2" s="136"/>
      <c r="CK2" s="136"/>
      <c r="CL2" s="136"/>
      <c r="CM2" s="136"/>
      <c r="CN2" s="136"/>
      <c r="CO2" s="136"/>
      <c r="CP2" s="136"/>
      <c r="CQ2" s="136"/>
      <c r="CR2" s="136"/>
    </row>
    <row r="3" spans="1:96" x14ac:dyDescent="0.25">
      <c r="A3" s="136"/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6"/>
      <c r="AD3" s="136"/>
      <c r="AE3" s="136"/>
      <c r="AF3" s="136"/>
      <c r="AG3" s="136"/>
      <c r="AH3" s="136"/>
      <c r="AI3" s="136"/>
      <c r="AJ3" s="136"/>
      <c r="AK3" s="136"/>
      <c r="AL3" s="136"/>
      <c r="AM3" s="136"/>
      <c r="AN3" s="136"/>
      <c r="AO3" s="136"/>
      <c r="AP3" s="136"/>
      <c r="AQ3" s="136"/>
      <c r="AR3" s="136"/>
      <c r="AS3" s="136"/>
      <c r="AT3" s="136"/>
      <c r="AU3" s="136"/>
      <c r="AV3" s="136"/>
      <c r="AW3" s="136"/>
      <c r="AX3" s="136"/>
      <c r="AY3" s="136"/>
      <c r="AZ3" s="136"/>
      <c r="BA3" s="136"/>
      <c r="BB3" s="137"/>
      <c r="BC3" s="136"/>
      <c r="BD3" s="136"/>
      <c r="BE3" s="136"/>
      <c r="BF3" s="136"/>
      <c r="BG3" s="136"/>
      <c r="BH3" s="136"/>
      <c r="BI3" s="136"/>
      <c r="BJ3" s="136"/>
      <c r="BK3" s="136"/>
      <c r="BL3" s="136"/>
      <c r="BM3" s="136"/>
      <c r="BN3" s="136"/>
      <c r="BO3" s="136"/>
      <c r="BP3" s="136"/>
      <c r="BQ3" s="136"/>
      <c r="BR3" s="136"/>
      <c r="BS3" s="136"/>
      <c r="BT3" s="136"/>
      <c r="BU3" s="136"/>
      <c r="BV3" s="136"/>
      <c r="BW3" s="136"/>
      <c r="BX3" s="136"/>
      <c r="BY3" s="136"/>
      <c r="BZ3" s="136"/>
      <c r="CA3" s="136"/>
      <c r="CB3" s="136"/>
      <c r="CC3" s="136"/>
      <c r="CD3" s="136"/>
      <c r="CE3" s="136"/>
      <c r="CF3" s="136"/>
      <c r="CG3" s="136"/>
      <c r="CH3" s="136"/>
      <c r="CI3" s="136"/>
      <c r="CJ3" s="136"/>
      <c r="CK3" s="136"/>
      <c r="CL3" s="136"/>
      <c r="CM3" s="136"/>
      <c r="CN3" s="136"/>
      <c r="CO3" s="136"/>
      <c r="CP3" s="136"/>
      <c r="CQ3" s="136"/>
      <c r="CR3" s="136"/>
    </row>
    <row r="4" spans="1:96" x14ac:dyDescent="0.25">
      <c r="A4" s="136"/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136"/>
      <c r="AL4" s="136"/>
      <c r="AM4" s="136"/>
      <c r="AN4" s="136"/>
      <c r="AO4" s="136"/>
      <c r="AP4" s="136"/>
      <c r="AQ4" s="136"/>
      <c r="AR4" s="136"/>
      <c r="AS4" s="136"/>
      <c r="AT4" s="136"/>
      <c r="AU4" s="136"/>
      <c r="AV4" s="136"/>
      <c r="AW4" s="136"/>
      <c r="AX4" s="136"/>
      <c r="AY4" s="136"/>
      <c r="AZ4" s="136"/>
      <c r="BA4" s="136"/>
      <c r="BB4" s="137"/>
      <c r="BC4" s="136"/>
      <c r="BD4" s="136"/>
      <c r="BE4" s="136"/>
      <c r="BF4" s="136"/>
      <c r="BG4" s="136"/>
      <c r="BH4" s="136"/>
      <c r="BI4" s="136"/>
      <c r="BJ4" s="136"/>
      <c r="BK4" s="136"/>
      <c r="BL4" s="136"/>
      <c r="BM4" s="136"/>
      <c r="BN4" s="136"/>
      <c r="BO4" s="136"/>
      <c r="BP4" s="136"/>
      <c r="BQ4" s="136"/>
      <c r="BR4" s="136"/>
      <c r="BS4" s="136"/>
      <c r="BT4" s="136"/>
      <c r="BU4" s="136"/>
      <c r="BV4" s="136"/>
      <c r="BW4" s="136"/>
      <c r="BX4" s="136"/>
      <c r="BY4" s="136"/>
      <c r="BZ4" s="136"/>
      <c r="CA4" s="136"/>
      <c r="CB4" s="136"/>
      <c r="CC4" s="136"/>
      <c r="CD4" s="136"/>
      <c r="CE4" s="136"/>
      <c r="CF4" s="136"/>
      <c r="CG4" s="136"/>
      <c r="CH4" s="136"/>
      <c r="CI4" s="136"/>
      <c r="CJ4" s="136"/>
      <c r="CK4" s="136"/>
      <c r="CL4" s="136"/>
      <c r="CM4" s="136"/>
      <c r="CN4" s="136"/>
      <c r="CO4" s="136"/>
      <c r="CP4" s="136"/>
      <c r="CQ4" s="136"/>
      <c r="CR4" s="136"/>
    </row>
    <row r="5" spans="1:96" x14ac:dyDescent="0.25">
      <c r="A5" s="136"/>
      <c r="B5" s="140" t="s">
        <v>297</v>
      </c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24"/>
      <c r="BA5" s="124" t="s">
        <v>201</v>
      </c>
      <c r="BB5" s="128">
        <v>1</v>
      </c>
      <c r="BC5" s="136"/>
      <c r="BD5" s="136"/>
      <c r="BE5" s="136"/>
      <c r="BF5" s="136"/>
      <c r="BG5" s="136"/>
      <c r="BH5" s="136"/>
      <c r="BI5" s="136"/>
      <c r="BJ5" s="136"/>
      <c r="BK5" s="136"/>
      <c r="BL5" s="136"/>
      <c r="BM5" s="136"/>
      <c r="BN5" s="136"/>
      <c r="BO5" s="136"/>
      <c r="BP5" s="136"/>
      <c r="BQ5" s="136"/>
      <c r="BR5" s="136"/>
      <c r="BS5" s="136"/>
      <c r="BT5" s="136"/>
      <c r="BU5" s="136"/>
      <c r="BV5" s="136"/>
      <c r="BW5" s="136"/>
      <c r="BX5" s="136"/>
      <c r="BY5" s="136"/>
      <c r="BZ5" s="136"/>
      <c r="CA5" s="136"/>
      <c r="CB5" s="136"/>
      <c r="CC5" s="136"/>
      <c r="CD5" s="136"/>
      <c r="CE5" s="136"/>
      <c r="CF5" s="136"/>
      <c r="CG5" s="136"/>
      <c r="CH5" s="136"/>
      <c r="CI5" s="136"/>
      <c r="CJ5" s="136"/>
      <c r="CK5" s="136"/>
      <c r="CL5" s="136"/>
      <c r="CM5" s="136"/>
      <c r="CN5" s="136"/>
      <c r="CO5" s="136"/>
      <c r="CP5" s="136"/>
      <c r="CQ5" s="136"/>
      <c r="CR5" s="136"/>
    </row>
    <row r="6" spans="1:96" x14ac:dyDescent="0.25">
      <c r="A6" s="136"/>
      <c r="B6" s="141" t="s">
        <v>298</v>
      </c>
      <c r="C6" s="142" t="s">
        <v>207</v>
      </c>
      <c r="D6" s="143">
        <f>VLOOKUP($C6,$BA$5:$BB$38,2,FALSE)</f>
        <v>7</v>
      </c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136"/>
      <c r="AF6" s="136"/>
      <c r="AG6" s="136"/>
      <c r="AH6" s="136"/>
      <c r="AI6" s="136"/>
      <c r="AJ6" s="136"/>
      <c r="AK6" s="136"/>
      <c r="AL6" s="136"/>
      <c r="AM6" s="136"/>
      <c r="AN6" s="136"/>
      <c r="AO6" s="136"/>
      <c r="AP6" s="136"/>
      <c r="AQ6" s="136"/>
      <c r="AR6" s="136"/>
      <c r="AS6" s="136"/>
      <c r="AT6" s="136"/>
      <c r="AU6" s="136"/>
      <c r="AV6" s="136"/>
      <c r="AW6" s="136"/>
      <c r="AX6" s="136"/>
      <c r="AY6" s="136"/>
      <c r="AZ6" s="124"/>
      <c r="BA6" s="124" t="s">
        <v>202</v>
      </c>
      <c r="BB6" s="128">
        <v>2</v>
      </c>
      <c r="BC6" s="136"/>
      <c r="BD6" s="136"/>
      <c r="BE6" s="136"/>
      <c r="BF6" s="136"/>
      <c r="BG6" s="136"/>
      <c r="BH6" s="136"/>
      <c r="BI6" s="136"/>
      <c r="BJ6" s="136"/>
      <c r="BK6" s="136"/>
      <c r="BL6" s="136"/>
      <c r="BM6" s="136"/>
      <c r="BN6" s="136"/>
      <c r="BO6" s="136"/>
      <c r="BP6" s="136"/>
      <c r="BQ6" s="136"/>
      <c r="BR6" s="136"/>
      <c r="BS6" s="136"/>
      <c r="BT6" s="136"/>
      <c r="BU6" s="136"/>
      <c r="BV6" s="136"/>
      <c r="BW6" s="136"/>
      <c r="BX6" s="136"/>
      <c r="BY6" s="136"/>
      <c r="BZ6" s="136"/>
      <c r="CA6" s="136"/>
      <c r="CB6" s="136"/>
      <c r="CC6" s="136"/>
      <c r="CD6" s="136"/>
      <c r="CE6" s="136"/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6"/>
      <c r="CQ6" s="136"/>
      <c r="CR6" s="136"/>
    </row>
    <row r="7" spans="1:96" x14ac:dyDescent="0.25">
      <c r="A7" s="136"/>
      <c r="B7" s="141" t="s">
        <v>299</v>
      </c>
      <c r="C7" s="135">
        <v>0.09</v>
      </c>
      <c r="D7" s="136"/>
      <c r="E7" s="136"/>
      <c r="F7" s="136"/>
      <c r="G7" s="136"/>
      <c r="H7" s="136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36"/>
      <c r="AW7" s="136"/>
      <c r="AX7" s="136"/>
      <c r="AY7" s="136"/>
      <c r="AZ7" s="124"/>
      <c r="BA7" s="124" t="s">
        <v>203</v>
      </c>
      <c r="BB7" s="128">
        <v>3</v>
      </c>
      <c r="BC7" s="136"/>
      <c r="BD7" s="136"/>
      <c r="BE7" s="136"/>
      <c r="BF7" s="136"/>
      <c r="BG7" s="136"/>
      <c r="BH7" s="136"/>
      <c r="BI7" s="136"/>
      <c r="BJ7" s="136"/>
      <c r="BK7" s="136"/>
      <c r="BL7" s="136"/>
      <c r="BM7" s="136"/>
      <c r="BN7" s="136"/>
      <c r="BO7" s="136"/>
      <c r="BP7" s="136"/>
      <c r="BQ7" s="136"/>
      <c r="BR7" s="136"/>
      <c r="BS7" s="136"/>
      <c r="BT7" s="136"/>
      <c r="BU7" s="136"/>
      <c r="BV7" s="136"/>
      <c r="BW7" s="136"/>
      <c r="BX7" s="136"/>
      <c r="BY7" s="136"/>
      <c r="BZ7" s="136"/>
      <c r="CA7" s="136"/>
      <c r="CB7" s="136"/>
      <c r="CC7" s="136"/>
      <c r="CD7" s="136"/>
      <c r="CE7" s="136"/>
      <c r="CF7" s="136"/>
      <c r="CG7" s="136"/>
      <c r="CH7" s="136"/>
      <c r="CI7" s="136"/>
      <c r="CJ7" s="136"/>
      <c r="CK7" s="136"/>
      <c r="CL7" s="136"/>
      <c r="CM7" s="136"/>
      <c r="CN7" s="136"/>
      <c r="CO7" s="136"/>
      <c r="CP7" s="136"/>
      <c r="CQ7" s="136"/>
      <c r="CR7" s="136"/>
    </row>
    <row r="8" spans="1:96" x14ac:dyDescent="0.25">
      <c r="A8" s="136"/>
      <c r="B8" s="144" t="s">
        <v>327</v>
      </c>
      <c r="C8" s="145">
        <v>0</v>
      </c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  <c r="X8" s="136"/>
      <c r="Y8" s="136"/>
      <c r="Z8" s="136"/>
      <c r="AA8" s="136"/>
      <c r="AB8" s="136"/>
      <c r="AC8" s="136"/>
      <c r="AD8" s="136"/>
      <c r="AE8" s="136"/>
      <c r="AF8" s="136"/>
      <c r="AG8" s="136"/>
      <c r="AH8" s="136"/>
      <c r="AI8" s="136"/>
      <c r="AJ8" s="136"/>
      <c r="AK8" s="136"/>
      <c r="AL8" s="136"/>
      <c r="AM8" s="136"/>
      <c r="AN8" s="136"/>
      <c r="AO8" s="136"/>
      <c r="AP8" s="136"/>
      <c r="AQ8" s="136"/>
      <c r="AR8" s="136"/>
      <c r="AS8" s="136"/>
      <c r="AT8" s="136"/>
      <c r="AU8" s="136"/>
      <c r="AV8" s="136"/>
      <c r="AW8" s="136"/>
      <c r="AX8" s="136"/>
      <c r="AY8" s="136"/>
      <c r="AZ8" s="124"/>
      <c r="BA8" s="124" t="s">
        <v>204</v>
      </c>
      <c r="BB8" s="128">
        <v>4</v>
      </c>
      <c r="BC8" s="136"/>
      <c r="BD8" s="136"/>
      <c r="BE8" s="136"/>
      <c r="BF8" s="136"/>
      <c r="BG8" s="136"/>
      <c r="BH8" s="136"/>
      <c r="BI8" s="136"/>
      <c r="BJ8" s="136"/>
      <c r="BK8" s="136"/>
      <c r="BL8" s="136"/>
      <c r="BM8" s="136"/>
      <c r="BN8" s="136"/>
      <c r="BO8" s="136"/>
      <c r="BP8" s="136"/>
      <c r="BQ8" s="136"/>
      <c r="BR8" s="136"/>
      <c r="BS8" s="136"/>
      <c r="BT8" s="136"/>
      <c r="BU8" s="136"/>
      <c r="BV8" s="136"/>
      <c r="BW8" s="136"/>
      <c r="BX8" s="136"/>
      <c r="BY8" s="136"/>
      <c r="BZ8" s="136"/>
      <c r="CA8" s="136"/>
      <c r="CB8" s="136"/>
      <c r="CC8" s="136"/>
      <c r="CD8" s="136"/>
      <c r="CE8" s="136"/>
      <c r="CF8" s="136"/>
      <c r="CG8" s="136"/>
      <c r="CH8" s="136"/>
      <c r="CI8" s="136"/>
      <c r="CJ8" s="136"/>
      <c r="CK8" s="136"/>
      <c r="CL8" s="136"/>
      <c r="CM8" s="136"/>
      <c r="CN8" s="136"/>
      <c r="CO8" s="136"/>
      <c r="CP8" s="136"/>
      <c r="CQ8" s="136"/>
      <c r="CR8" s="136"/>
    </row>
    <row r="9" spans="1:96" x14ac:dyDescent="0.25">
      <c r="A9" s="136"/>
      <c r="B9" s="144" t="s">
        <v>328</v>
      </c>
      <c r="C9" s="146">
        <v>0.1</v>
      </c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  <c r="U9" s="136"/>
      <c r="V9" s="136"/>
      <c r="W9" s="136"/>
      <c r="X9" s="136"/>
      <c r="Y9" s="136"/>
      <c r="Z9" s="136"/>
      <c r="AA9" s="136"/>
      <c r="AB9" s="136"/>
      <c r="AC9" s="136"/>
      <c r="AD9" s="136"/>
      <c r="AE9" s="136"/>
      <c r="AF9" s="136"/>
      <c r="AG9" s="136"/>
      <c r="AH9" s="136"/>
      <c r="AI9" s="136"/>
      <c r="AJ9" s="136"/>
      <c r="AK9" s="136"/>
      <c r="AL9" s="136"/>
      <c r="AM9" s="136"/>
      <c r="AN9" s="136"/>
      <c r="AO9" s="136"/>
      <c r="AP9" s="136"/>
      <c r="AQ9" s="136"/>
      <c r="AR9" s="136"/>
      <c r="AS9" s="136"/>
      <c r="AT9" s="136"/>
      <c r="AU9" s="136"/>
      <c r="AV9" s="136"/>
      <c r="AW9" s="136"/>
      <c r="AX9" s="136"/>
      <c r="AY9" s="136"/>
      <c r="AZ9" s="124"/>
      <c r="BA9" s="124" t="s">
        <v>205</v>
      </c>
      <c r="BB9" s="128">
        <v>5</v>
      </c>
      <c r="BC9" s="136"/>
      <c r="BD9" s="136"/>
      <c r="BE9" s="136"/>
      <c r="BF9" s="136"/>
      <c r="BG9" s="136"/>
      <c r="BH9" s="136"/>
      <c r="BI9" s="136"/>
      <c r="BJ9" s="136"/>
      <c r="BK9" s="136"/>
      <c r="BL9" s="136"/>
      <c r="BM9" s="136"/>
      <c r="BN9" s="136"/>
      <c r="BO9" s="136"/>
      <c r="BP9" s="136"/>
      <c r="BQ9" s="136"/>
      <c r="BR9" s="136"/>
      <c r="BS9" s="136"/>
      <c r="BT9" s="136"/>
      <c r="BU9" s="136"/>
      <c r="BV9" s="136"/>
      <c r="BW9" s="136"/>
      <c r="BX9" s="136"/>
      <c r="BY9" s="136"/>
      <c r="BZ9" s="136"/>
      <c r="CA9" s="136"/>
      <c r="CB9" s="136"/>
      <c r="CC9" s="136"/>
      <c r="CD9" s="136"/>
      <c r="CE9" s="136"/>
      <c r="CF9" s="136"/>
      <c r="CG9" s="136"/>
      <c r="CH9" s="136"/>
      <c r="CI9" s="136"/>
      <c r="CJ9" s="136"/>
      <c r="CK9" s="136"/>
      <c r="CL9" s="136"/>
      <c r="CM9" s="136"/>
      <c r="CN9" s="136"/>
      <c r="CO9" s="136"/>
      <c r="CP9" s="136"/>
      <c r="CQ9" s="136"/>
      <c r="CR9" s="136"/>
    </row>
    <row r="10" spans="1:96" x14ac:dyDescent="0.25">
      <c r="A10" s="136"/>
      <c r="B10" s="144" t="s">
        <v>329</v>
      </c>
      <c r="C10" s="146">
        <v>0.1</v>
      </c>
      <c r="D10" s="136"/>
      <c r="E10" s="136"/>
      <c r="F10" s="136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  <c r="U10" s="136"/>
      <c r="V10" s="136"/>
      <c r="W10" s="136"/>
      <c r="X10" s="136"/>
      <c r="Y10" s="136"/>
      <c r="Z10" s="136"/>
      <c r="AA10" s="136"/>
      <c r="AB10" s="136"/>
      <c r="AC10" s="136"/>
      <c r="AD10" s="136"/>
      <c r="AE10" s="136"/>
      <c r="AF10" s="136"/>
      <c r="AG10" s="136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6"/>
      <c r="AV10" s="136"/>
      <c r="AW10" s="136"/>
      <c r="AX10" s="136"/>
      <c r="AY10" s="136"/>
      <c r="AZ10" s="124"/>
      <c r="BA10" s="124" t="s">
        <v>206</v>
      </c>
      <c r="BB10" s="128">
        <v>6</v>
      </c>
      <c r="BC10" s="136"/>
      <c r="BD10" s="136"/>
      <c r="BE10" s="136"/>
      <c r="BF10" s="136"/>
      <c r="BG10" s="136"/>
      <c r="BH10" s="136"/>
      <c r="BI10" s="136"/>
      <c r="BJ10" s="136"/>
      <c r="BK10" s="136"/>
      <c r="BL10" s="136"/>
      <c r="BM10" s="136"/>
      <c r="BN10" s="136"/>
      <c r="BO10" s="136"/>
      <c r="BP10" s="136"/>
      <c r="BQ10" s="136"/>
      <c r="BR10" s="136"/>
      <c r="BS10" s="136"/>
      <c r="BT10" s="136"/>
      <c r="BU10" s="136"/>
      <c r="BV10" s="136"/>
      <c r="BW10" s="136"/>
      <c r="BX10" s="136"/>
      <c r="BY10" s="136"/>
      <c r="BZ10" s="136"/>
      <c r="CA10" s="136"/>
      <c r="CB10" s="136"/>
      <c r="CC10" s="136"/>
      <c r="CD10" s="136"/>
      <c r="CE10" s="136"/>
      <c r="CF10" s="136"/>
      <c r="CG10" s="136"/>
      <c r="CH10" s="136"/>
      <c r="CI10" s="136"/>
      <c r="CJ10" s="136"/>
      <c r="CK10" s="136"/>
      <c r="CL10" s="136"/>
      <c r="CM10" s="136"/>
      <c r="CN10" s="136"/>
      <c r="CO10" s="136"/>
      <c r="CP10" s="136"/>
      <c r="CQ10" s="136"/>
      <c r="CR10" s="136"/>
    </row>
    <row r="11" spans="1:96" x14ac:dyDescent="0.25">
      <c r="A11" s="136"/>
      <c r="B11" s="147" t="s">
        <v>301</v>
      </c>
      <c r="C11" s="148">
        <v>48</v>
      </c>
      <c r="D11" s="136"/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  <c r="U11" s="136"/>
      <c r="V11" s="136"/>
      <c r="W11" s="136"/>
      <c r="X11" s="136"/>
      <c r="Y11" s="136"/>
      <c r="Z11" s="136"/>
      <c r="AA11" s="136"/>
      <c r="AB11" s="136"/>
      <c r="AC11" s="136"/>
      <c r="AD11" s="136"/>
      <c r="AE11" s="136"/>
      <c r="AF11" s="136"/>
      <c r="AG11" s="136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T11" s="136"/>
      <c r="AU11" s="136"/>
      <c r="AV11" s="136"/>
      <c r="AW11" s="136"/>
      <c r="AX11" s="136"/>
      <c r="AY11" s="136"/>
      <c r="AZ11" s="124"/>
      <c r="BA11" s="124" t="s">
        <v>207</v>
      </c>
      <c r="BB11" s="128">
        <v>7</v>
      </c>
      <c r="BC11" s="136"/>
      <c r="BD11" s="136"/>
      <c r="BE11" s="136"/>
      <c r="BF11" s="136"/>
      <c r="BG11" s="136"/>
      <c r="BH11" s="136"/>
      <c r="BI11" s="136"/>
      <c r="BJ11" s="136"/>
      <c r="BK11" s="136"/>
      <c r="BL11" s="136"/>
      <c r="BM11" s="136"/>
      <c r="BN11" s="136"/>
      <c r="BO11" s="136"/>
      <c r="BP11" s="136"/>
      <c r="BQ11" s="136"/>
      <c r="BR11" s="136"/>
      <c r="BS11" s="136"/>
      <c r="BT11" s="136"/>
      <c r="BU11" s="136"/>
      <c r="BV11" s="136"/>
      <c r="BW11" s="136"/>
      <c r="BX11" s="136"/>
      <c r="BY11" s="136"/>
      <c r="BZ11" s="136"/>
      <c r="CA11" s="136"/>
      <c r="CB11" s="136"/>
      <c r="CC11" s="136"/>
      <c r="CD11" s="136"/>
      <c r="CE11" s="136"/>
      <c r="CF11" s="136"/>
      <c r="CG11" s="136"/>
      <c r="CH11" s="136"/>
      <c r="CI11" s="136"/>
      <c r="CJ11" s="136"/>
      <c r="CK11" s="136"/>
      <c r="CL11" s="136"/>
      <c r="CM11" s="136"/>
      <c r="CN11" s="136"/>
      <c r="CO11" s="136"/>
      <c r="CP11" s="136"/>
      <c r="CQ11" s="136"/>
      <c r="CR11" s="136"/>
    </row>
    <row r="12" spans="1:96" x14ac:dyDescent="0.25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24" t="s">
        <v>208</v>
      </c>
      <c r="BB12" s="128">
        <v>8</v>
      </c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136"/>
      <c r="CK12" s="136"/>
      <c r="CL12" s="136"/>
      <c r="CM12" s="136"/>
      <c r="CN12" s="136"/>
      <c r="CO12" s="136"/>
      <c r="CP12" s="136"/>
      <c r="CQ12" s="136"/>
      <c r="CR12" s="136"/>
    </row>
    <row r="13" spans="1:96" x14ac:dyDescent="0.25">
      <c r="A13" s="136"/>
      <c r="B13" s="140" t="s">
        <v>302</v>
      </c>
      <c r="C13" s="140" t="s">
        <v>182</v>
      </c>
      <c r="D13" s="149">
        <f>((1+C7)^(1/12))-1</f>
        <v>7.2073233161367156E-3</v>
      </c>
      <c r="E13" s="136"/>
      <c r="F13" s="136"/>
      <c r="G13" s="136"/>
      <c r="H13" s="136"/>
      <c r="I13" s="136"/>
      <c r="J13" s="136"/>
      <c r="K13" s="136"/>
      <c r="L13" s="136"/>
      <c r="M13" s="136"/>
      <c r="N13" s="136"/>
      <c r="O13" s="136"/>
      <c r="P13" s="136"/>
      <c r="Q13" s="136"/>
      <c r="R13" s="136"/>
      <c r="S13" s="136"/>
      <c r="T13" s="136"/>
      <c r="U13" s="136"/>
      <c r="V13" s="136"/>
      <c r="W13" s="136"/>
      <c r="X13" s="136"/>
      <c r="Y13" s="136"/>
      <c r="Z13" s="136"/>
      <c r="AA13" s="136"/>
      <c r="AB13" s="136"/>
      <c r="AC13" s="136"/>
      <c r="AD13" s="136"/>
      <c r="AE13" s="136"/>
      <c r="AF13" s="136"/>
      <c r="AG13" s="136"/>
      <c r="AH13" s="136"/>
      <c r="AI13" s="136"/>
      <c r="AJ13" s="136"/>
      <c r="AK13" s="136"/>
      <c r="AL13" s="136"/>
      <c r="AM13" s="136"/>
      <c r="AN13" s="136"/>
      <c r="AO13" s="136"/>
      <c r="AP13" s="136"/>
      <c r="AQ13" s="136"/>
      <c r="AR13" s="136"/>
      <c r="AS13" s="136"/>
      <c r="AT13" s="136"/>
      <c r="AU13" s="136"/>
      <c r="AV13" s="136"/>
      <c r="AW13" s="136"/>
      <c r="AX13" s="136"/>
      <c r="AY13" s="136"/>
      <c r="AZ13" s="124"/>
      <c r="BA13" s="124" t="s">
        <v>209</v>
      </c>
      <c r="BB13" s="128">
        <v>9</v>
      </c>
      <c r="BC13" s="136"/>
      <c r="BD13" s="136"/>
      <c r="BE13" s="136"/>
      <c r="BF13" s="136"/>
      <c r="BG13" s="136"/>
      <c r="BH13" s="136"/>
      <c r="BI13" s="136"/>
      <c r="BJ13" s="136"/>
      <c r="BK13" s="136"/>
      <c r="BL13" s="136"/>
      <c r="BM13" s="136"/>
      <c r="BN13" s="136"/>
      <c r="BO13" s="136"/>
      <c r="BP13" s="136"/>
      <c r="BQ13" s="136"/>
      <c r="BR13" s="136"/>
      <c r="BS13" s="136"/>
      <c r="BT13" s="136"/>
      <c r="BU13" s="136"/>
      <c r="BV13" s="136"/>
      <c r="BW13" s="136"/>
      <c r="BX13" s="136"/>
      <c r="BY13" s="136"/>
      <c r="BZ13" s="136"/>
      <c r="CA13" s="136"/>
      <c r="CB13" s="136"/>
      <c r="CC13" s="136"/>
      <c r="CD13" s="136"/>
      <c r="CE13" s="136"/>
      <c r="CF13" s="136"/>
      <c r="CG13" s="136"/>
      <c r="CH13" s="136"/>
      <c r="CI13" s="136"/>
      <c r="CJ13" s="136"/>
      <c r="CK13" s="136"/>
      <c r="CL13" s="136"/>
      <c r="CM13" s="136"/>
      <c r="CN13" s="136"/>
      <c r="CO13" s="136"/>
      <c r="CP13" s="136"/>
      <c r="CQ13" s="136"/>
      <c r="CR13" s="136"/>
    </row>
    <row r="14" spans="1:96" x14ac:dyDescent="0.25">
      <c r="A14" s="136"/>
      <c r="B14" s="136"/>
      <c r="C14" s="136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136"/>
      <c r="AT14" s="136"/>
      <c r="AU14" s="136"/>
      <c r="AV14" s="136"/>
      <c r="AW14" s="136"/>
      <c r="AX14" s="136"/>
      <c r="AY14" s="136"/>
      <c r="AZ14" s="136"/>
      <c r="BA14" s="124" t="s">
        <v>210</v>
      </c>
      <c r="BB14" s="128">
        <v>10</v>
      </c>
      <c r="BC14" s="136"/>
      <c r="BD14" s="136"/>
      <c r="BE14" s="136"/>
      <c r="BF14" s="136"/>
      <c r="BG14" s="136"/>
      <c r="BH14" s="136"/>
      <c r="BI14" s="136"/>
      <c r="BJ14" s="136"/>
      <c r="BK14" s="136"/>
      <c r="BL14" s="136"/>
      <c r="BM14" s="136"/>
      <c r="BN14" s="136"/>
      <c r="BO14" s="136"/>
      <c r="BP14" s="136"/>
      <c r="BQ14" s="136"/>
      <c r="BR14" s="136"/>
      <c r="BS14" s="136"/>
      <c r="BT14" s="136"/>
      <c r="BU14" s="136"/>
      <c r="BV14" s="136"/>
      <c r="BW14" s="136"/>
      <c r="BX14" s="136"/>
      <c r="BY14" s="136"/>
      <c r="BZ14" s="136"/>
      <c r="CA14" s="136"/>
      <c r="CB14" s="136"/>
      <c r="CC14" s="136"/>
      <c r="CD14" s="136"/>
      <c r="CE14" s="136"/>
      <c r="CF14" s="136"/>
      <c r="CG14" s="136"/>
      <c r="CH14" s="136"/>
      <c r="CI14" s="136"/>
      <c r="CJ14" s="136"/>
      <c r="CK14" s="136"/>
      <c r="CL14" s="136"/>
      <c r="CM14" s="136"/>
      <c r="CN14" s="136"/>
      <c r="CO14" s="136"/>
      <c r="CP14" s="136"/>
      <c r="CQ14" s="136"/>
      <c r="CR14" s="136"/>
    </row>
    <row r="15" spans="1:96" x14ac:dyDescent="0.25">
      <c r="A15" s="136"/>
      <c r="B15" s="140" t="s">
        <v>303</v>
      </c>
      <c r="C15" s="140" t="s">
        <v>182</v>
      </c>
      <c r="D15" s="150">
        <f>(C8-(C8*C9)-(C8*C10))/((1-(1+D13)^(-C11))/D13)</f>
        <v>0</v>
      </c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24"/>
      <c r="BA15" s="124" t="s">
        <v>211</v>
      </c>
      <c r="BB15" s="128">
        <v>11</v>
      </c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136"/>
      <c r="CK15" s="136"/>
      <c r="CL15" s="136"/>
      <c r="CM15" s="136"/>
      <c r="CN15" s="136"/>
      <c r="CO15" s="136"/>
      <c r="CP15" s="136"/>
      <c r="CQ15" s="136"/>
      <c r="CR15" s="136"/>
    </row>
    <row r="16" spans="1:96" x14ac:dyDescent="0.25">
      <c r="A16" s="136"/>
      <c r="B16" s="136"/>
      <c r="C16" s="22">
        <f>+SPm!B2</f>
        <v>42736</v>
      </c>
      <c r="D16" s="22">
        <f>+SPm!C2</f>
        <v>42767</v>
      </c>
      <c r="E16" s="22">
        <f>+SPm!D2</f>
        <v>42797</v>
      </c>
      <c r="F16" s="22">
        <f>+SPm!E2</f>
        <v>42828</v>
      </c>
      <c r="G16" s="22">
        <f>+SPm!F2</f>
        <v>42858</v>
      </c>
      <c r="H16" s="22">
        <f>+SPm!G2</f>
        <v>42889</v>
      </c>
      <c r="I16" s="22">
        <f>+SPm!H2</f>
        <v>42919</v>
      </c>
      <c r="J16" s="22">
        <f>+SPm!I2</f>
        <v>42950</v>
      </c>
      <c r="K16" s="22">
        <f>+SPm!J2</f>
        <v>42980</v>
      </c>
      <c r="L16" s="22">
        <f>+SPm!K2</f>
        <v>43011</v>
      </c>
      <c r="M16" s="22">
        <f>+SPm!L2</f>
        <v>43041</v>
      </c>
      <c r="N16" s="22">
        <f>+SPm!M2</f>
        <v>43072</v>
      </c>
      <c r="O16" s="22">
        <f>+SPm!N2</f>
        <v>43102</v>
      </c>
      <c r="P16" s="22">
        <f>+SPm!O2</f>
        <v>43133</v>
      </c>
      <c r="Q16" s="22">
        <f>+SPm!P2</f>
        <v>43163</v>
      </c>
      <c r="R16" s="22">
        <f>+SPm!Q2</f>
        <v>43194</v>
      </c>
      <c r="S16" s="22">
        <f>+SPm!R2</f>
        <v>43224</v>
      </c>
      <c r="T16" s="22">
        <f>+SPm!S2</f>
        <v>43255</v>
      </c>
      <c r="U16" s="22">
        <f>+SPm!T2</f>
        <v>43285</v>
      </c>
      <c r="V16" s="22">
        <f>+SPm!U2</f>
        <v>43316</v>
      </c>
      <c r="W16" s="22">
        <f>+SPm!V2</f>
        <v>43346</v>
      </c>
      <c r="X16" s="22">
        <f>+SPm!W2</f>
        <v>43377</v>
      </c>
      <c r="Y16" s="22">
        <f>+SPm!X2</f>
        <v>43407</v>
      </c>
      <c r="Z16" s="22">
        <f>+SPm!Y2</f>
        <v>43438</v>
      </c>
      <c r="AA16" s="22">
        <f>+SPm!Z2</f>
        <v>43468</v>
      </c>
      <c r="AB16" s="22">
        <f>+SPm!AA2</f>
        <v>43499</v>
      </c>
      <c r="AC16" s="22">
        <f>+SPm!AB2</f>
        <v>43529</v>
      </c>
      <c r="AD16" s="22">
        <f>+SPm!AC2</f>
        <v>43560</v>
      </c>
      <c r="AE16" s="22">
        <f>+SPm!AD2</f>
        <v>43590</v>
      </c>
      <c r="AF16" s="22">
        <f>+SPm!AE2</f>
        <v>43621</v>
      </c>
      <c r="AG16" s="22">
        <f>+SPm!AF2</f>
        <v>43651</v>
      </c>
      <c r="AH16" s="22">
        <f>+SPm!AG2</f>
        <v>43682</v>
      </c>
      <c r="AI16" s="22">
        <f>+SPm!AH2</f>
        <v>43712</v>
      </c>
      <c r="AJ16" s="22">
        <f>+SPm!AI2</f>
        <v>43743</v>
      </c>
      <c r="AK16" s="22">
        <f>+SPm!AJ2</f>
        <v>43773</v>
      </c>
      <c r="AL16" s="22">
        <f>+SPm!AK2</f>
        <v>43804</v>
      </c>
      <c r="AM16" s="22">
        <f>+SPm!AL2</f>
        <v>43834</v>
      </c>
      <c r="AN16" s="22">
        <f>+SPm!AM2</f>
        <v>43865</v>
      </c>
      <c r="AO16" s="22">
        <f>+SPm!AN2</f>
        <v>43895</v>
      </c>
      <c r="AP16" s="22">
        <f>+SPm!AO2</f>
        <v>43926</v>
      </c>
      <c r="AQ16" s="22">
        <f>+SPm!AP2</f>
        <v>43956</v>
      </c>
      <c r="AR16" s="22">
        <f>+SPm!AQ2</f>
        <v>43987</v>
      </c>
      <c r="AS16" s="22">
        <f>+SPm!AR2</f>
        <v>44017</v>
      </c>
      <c r="AT16" s="22">
        <f>+SPm!AS2</f>
        <v>44048</v>
      </c>
      <c r="AU16" s="22">
        <f>+SPm!AT2</f>
        <v>44078</v>
      </c>
      <c r="AV16" s="22">
        <f>+SPm!AU2</f>
        <v>44109</v>
      </c>
      <c r="AW16" s="22">
        <f>+SPm!AV2</f>
        <v>44139</v>
      </c>
      <c r="AX16" s="22">
        <f>+SPm!AW2</f>
        <v>44170</v>
      </c>
      <c r="AY16" s="136"/>
      <c r="AZ16" s="136"/>
      <c r="BA16" s="124" t="s">
        <v>212</v>
      </c>
      <c r="BB16" s="128">
        <v>12</v>
      </c>
      <c r="BC16" s="136"/>
      <c r="BD16" s="136"/>
      <c r="BE16" s="136"/>
      <c r="BF16" s="136"/>
      <c r="BG16" s="136"/>
      <c r="BH16" s="136"/>
      <c r="BI16" s="136"/>
      <c r="BJ16" s="136"/>
      <c r="BK16" s="136"/>
      <c r="BL16" s="136"/>
      <c r="BM16" s="136"/>
      <c r="BN16" s="136"/>
      <c r="BO16" s="136"/>
      <c r="BP16" s="136"/>
      <c r="BQ16" s="136"/>
      <c r="BR16" s="136"/>
      <c r="BS16" s="136"/>
      <c r="BT16" s="136"/>
      <c r="BU16" s="136"/>
      <c r="BV16" s="136"/>
      <c r="BW16" s="136"/>
      <c r="BX16" s="136"/>
      <c r="BY16" s="136"/>
      <c r="BZ16" s="136"/>
      <c r="CA16" s="136"/>
      <c r="CB16" s="136"/>
      <c r="CC16" s="136"/>
      <c r="CD16" s="136"/>
      <c r="CE16" s="136"/>
      <c r="CF16" s="136"/>
      <c r="CG16" s="136"/>
      <c r="CH16" s="136"/>
      <c r="CI16" s="136"/>
      <c r="CJ16" s="136"/>
      <c r="CK16" s="136"/>
      <c r="CL16" s="136"/>
      <c r="CM16" s="136"/>
      <c r="CN16" s="136"/>
      <c r="CO16" s="136"/>
      <c r="CP16" s="136"/>
      <c r="CQ16" s="136"/>
      <c r="CR16" s="136"/>
    </row>
    <row r="17" spans="1:96" x14ac:dyDescent="0.25">
      <c r="A17" s="136"/>
      <c r="B17" s="136"/>
      <c r="C17" s="151">
        <v>1</v>
      </c>
      <c r="D17" s="151">
        <f>+C17+1</f>
        <v>2</v>
      </c>
      <c r="E17" s="151">
        <f t="shared" ref="E17:AL17" si="0">+D17+1</f>
        <v>3</v>
      </c>
      <c r="F17" s="151">
        <f t="shared" si="0"/>
        <v>4</v>
      </c>
      <c r="G17" s="151">
        <f t="shared" si="0"/>
        <v>5</v>
      </c>
      <c r="H17" s="151">
        <f t="shared" si="0"/>
        <v>6</v>
      </c>
      <c r="I17" s="151">
        <f t="shared" si="0"/>
        <v>7</v>
      </c>
      <c r="J17" s="151">
        <f t="shared" si="0"/>
        <v>8</v>
      </c>
      <c r="K17" s="151">
        <f t="shared" si="0"/>
        <v>9</v>
      </c>
      <c r="L17" s="151">
        <f t="shared" si="0"/>
        <v>10</v>
      </c>
      <c r="M17" s="151">
        <f t="shared" si="0"/>
        <v>11</v>
      </c>
      <c r="N17" s="151">
        <f t="shared" si="0"/>
        <v>12</v>
      </c>
      <c r="O17" s="151">
        <f t="shared" si="0"/>
        <v>13</v>
      </c>
      <c r="P17" s="151">
        <f t="shared" si="0"/>
        <v>14</v>
      </c>
      <c r="Q17" s="151">
        <f t="shared" si="0"/>
        <v>15</v>
      </c>
      <c r="R17" s="151">
        <f t="shared" si="0"/>
        <v>16</v>
      </c>
      <c r="S17" s="151">
        <f t="shared" si="0"/>
        <v>17</v>
      </c>
      <c r="T17" s="151">
        <f t="shared" si="0"/>
        <v>18</v>
      </c>
      <c r="U17" s="151">
        <f t="shared" si="0"/>
        <v>19</v>
      </c>
      <c r="V17" s="151">
        <f t="shared" si="0"/>
        <v>20</v>
      </c>
      <c r="W17" s="151">
        <f t="shared" si="0"/>
        <v>21</v>
      </c>
      <c r="X17" s="151">
        <f t="shared" si="0"/>
        <v>22</v>
      </c>
      <c r="Y17" s="151">
        <f t="shared" si="0"/>
        <v>23</v>
      </c>
      <c r="Z17" s="151">
        <f t="shared" si="0"/>
        <v>24</v>
      </c>
      <c r="AA17" s="151">
        <f t="shared" si="0"/>
        <v>25</v>
      </c>
      <c r="AB17" s="151">
        <f t="shared" si="0"/>
        <v>26</v>
      </c>
      <c r="AC17" s="151">
        <f t="shared" si="0"/>
        <v>27</v>
      </c>
      <c r="AD17" s="151">
        <f t="shared" si="0"/>
        <v>28</v>
      </c>
      <c r="AE17" s="151">
        <f t="shared" si="0"/>
        <v>29</v>
      </c>
      <c r="AF17" s="151">
        <f t="shared" si="0"/>
        <v>30</v>
      </c>
      <c r="AG17" s="151">
        <f t="shared" si="0"/>
        <v>31</v>
      </c>
      <c r="AH17" s="151">
        <f t="shared" si="0"/>
        <v>32</v>
      </c>
      <c r="AI17" s="151">
        <f t="shared" si="0"/>
        <v>33</v>
      </c>
      <c r="AJ17" s="151">
        <f t="shared" si="0"/>
        <v>34</v>
      </c>
      <c r="AK17" s="151">
        <f t="shared" si="0"/>
        <v>35</v>
      </c>
      <c r="AL17" s="151">
        <f t="shared" si="0"/>
        <v>36</v>
      </c>
      <c r="AM17" s="151">
        <f t="shared" ref="AM17:AX17" si="1">+AL17+1</f>
        <v>37</v>
      </c>
      <c r="AN17" s="151">
        <f t="shared" si="1"/>
        <v>38</v>
      </c>
      <c r="AO17" s="151">
        <f t="shared" si="1"/>
        <v>39</v>
      </c>
      <c r="AP17" s="151">
        <f t="shared" si="1"/>
        <v>40</v>
      </c>
      <c r="AQ17" s="151">
        <f t="shared" si="1"/>
        <v>41</v>
      </c>
      <c r="AR17" s="151">
        <f t="shared" si="1"/>
        <v>42</v>
      </c>
      <c r="AS17" s="151">
        <f t="shared" si="1"/>
        <v>43</v>
      </c>
      <c r="AT17" s="151">
        <f t="shared" si="1"/>
        <v>44</v>
      </c>
      <c r="AU17" s="151">
        <f t="shared" si="1"/>
        <v>45</v>
      </c>
      <c r="AV17" s="151">
        <f t="shared" si="1"/>
        <v>46</v>
      </c>
      <c r="AW17" s="151">
        <f t="shared" si="1"/>
        <v>47</v>
      </c>
      <c r="AX17" s="151">
        <f t="shared" si="1"/>
        <v>48</v>
      </c>
      <c r="AY17" s="136"/>
      <c r="AZ17" s="124"/>
      <c r="BA17" s="124" t="s">
        <v>213</v>
      </c>
      <c r="BB17" s="128">
        <v>13</v>
      </c>
      <c r="BC17" s="136"/>
      <c r="BD17" s="136"/>
      <c r="BE17" s="136"/>
      <c r="BF17" s="136"/>
      <c r="BG17" s="136"/>
      <c r="BH17" s="136"/>
      <c r="BI17" s="136"/>
      <c r="BJ17" s="136"/>
      <c r="BK17" s="136"/>
      <c r="BL17" s="136"/>
      <c r="BM17" s="136"/>
      <c r="BN17" s="136"/>
      <c r="BO17" s="136"/>
      <c r="BP17" s="136"/>
      <c r="BQ17" s="136"/>
      <c r="BR17" s="136"/>
      <c r="BS17" s="136"/>
      <c r="BT17" s="136"/>
      <c r="BU17" s="136"/>
      <c r="BV17" s="136"/>
      <c r="BW17" s="136"/>
      <c r="BX17" s="136"/>
      <c r="BY17" s="136"/>
      <c r="BZ17" s="136"/>
      <c r="CA17" s="136"/>
      <c r="CB17" s="136"/>
      <c r="CC17" s="136"/>
      <c r="CD17" s="136"/>
      <c r="CE17" s="136"/>
      <c r="CF17" s="136"/>
      <c r="CG17" s="136"/>
      <c r="CH17" s="136"/>
      <c r="CI17" s="136"/>
      <c r="CJ17" s="136"/>
      <c r="CK17" s="136"/>
      <c r="CL17" s="136"/>
      <c r="CM17" s="136"/>
      <c r="CN17" s="136"/>
      <c r="CO17" s="136"/>
      <c r="CP17" s="136"/>
      <c r="CQ17" s="136"/>
      <c r="CR17" s="136"/>
    </row>
    <row r="18" spans="1:96" x14ac:dyDescent="0.25">
      <c r="A18" s="136"/>
      <c r="B18" s="152" t="s">
        <v>304</v>
      </c>
      <c r="C18" s="153" t="s">
        <v>201</v>
      </c>
      <c r="D18" s="153" t="s">
        <v>202</v>
      </c>
      <c r="E18" s="153" t="s">
        <v>203</v>
      </c>
      <c r="F18" s="153" t="s">
        <v>204</v>
      </c>
      <c r="G18" s="153" t="s">
        <v>205</v>
      </c>
      <c r="H18" s="153" t="s">
        <v>206</v>
      </c>
      <c r="I18" s="153" t="s">
        <v>207</v>
      </c>
      <c r="J18" s="153" t="s">
        <v>208</v>
      </c>
      <c r="K18" s="153" t="s">
        <v>209</v>
      </c>
      <c r="L18" s="153" t="s">
        <v>210</v>
      </c>
      <c r="M18" s="153" t="s">
        <v>211</v>
      </c>
      <c r="N18" s="153" t="s">
        <v>212</v>
      </c>
      <c r="O18" s="153" t="s">
        <v>213</v>
      </c>
      <c r="P18" s="153" t="s">
        <v>214</v>
      </c>
      <c r="Q18" s="153" t="s">
        <v>215</v>
      </c>
      <c r="R18" s="153" t="s">
        <v>216</v>
      </c>
      <c r="S18" s="153" t="s">
        <v>217</v>
      </c>
      <c r="T18" s="153" t="s">
        <v>218</v>
      </c>
      <c r="U18" s="153" t="s">
        <v>219</v>
      </c>
      <c r="V18" s="153" t="s">
        <v>220</v>
      </c>
      <c r="W18" s="153" t="s">
        <v>221</v>
      </c>
      <c r="X18" s="153" t="s">
        <v>222</v>
      </c>
      <c r="Y18" s="153" t="s">
        <v>223</v>
      </c>
      <c r="Z18" s="153" t="s">
        <v>224</v>
      </c>
      <c r="AA18" s="153" t="s">
        <v>225</v>
      </c>
      <c r="AB18" s="153" t="s">
        <v>226</v>
      </c>
      <c r="AC18" s="153" t="s">
        <v>227</v>
      </c>
      <c r="AD18" s="153" t="s">
        <v>228</v>
      </c>
      <c r="AE18" s="153" t="s">
        <v>229</v>
      </c>
      <c r="AF18" s="153" t="s">
        <v>230</v>
      </c>
      <c r="AG18" s="153" t="s">
        <v>231</v>
      </c>
      <c r="AH18" s="153" t="s">
        <v>232</v>
      </c>
      <c r="AI18" s="153" t="s">
        <v>233</v>
      </c>
      <c r="AJ18" s="153" t="s">
        <v>234</v>
      </c>
      <c r="AK18" s="153" t="s">
        <v>235</v>
      </c>
      <c r="AL18" s="153" t="s">
        <v>236</v>
      </c>
      <c r="AM18" s="153" t="s">
        <v>411</v>
      </c>
      <c r="AN18" s="153" t="s">
        <v>412</v>
      </c>
      <c r="AO18" s="153" t="s">
        <v>413</v>
      </c>
      <c r="AP18" s="153" t="s">
        <v>414</v>
      </c>
      <c r="AQ18" s="153" t="s">
        <v>415</v>
      </c>
      <c r="AR18" s="153" t="s">
        <v>416</v>
      </c>
      <c r="AS18" s="153" t="s">
        <v>417</v>
      </c>
      <c r="AT18" s="153" t="s">
        <v>418</v>
      </c>
      <c r="AU18" s="153" t="s">
        <v>419</v>
      </c>
      <c r="AV18" s="153" t="s">
        <v>420</v>
      </c>
      <c r="AW18" s="153" t="s">
        <v>421</v>
      </c>
      <c r="AX18" s="153" t="s">
        <v>422</v>
      </c>
      <c r="AY18" s="136"/>
      <c r="AZ18" s="124"/>
      <c r="BA18" s="124" t="s">
        <v>214</v>
      </c>
      <c r="BB18" s="128">
        <v>14</v>
      </c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136"/>
      <c r="CK18" s="136"/>
      <c r="CL18" s="136"/>
      <c r="CM18" s="136"/>
      <c r="CN18" s="136"/>
      <c r="CO18" s="136"/>
      <c r="CP18" s="136"/>
      <c r="CQ18" s="136"/>
      <c r="CR18" s="136"/>
    </row>
    <row r="19" spans="1:96" x14ac:dyDescent="0.25">
      <c r="A19" s="136"/>
      <c r="B19" s="144" t="s">
        <v>330</v>
      </c>
      <c r="C19" s="150">
        <f t="shared" ref="C19:AL19" si="2">IF(C18=$C6,$C8*$C10,0)</f>
        <v>0</v>
      </c>
      <c r="D19" s="150">
        <f t="shared" si="2"/>
        <v>0</v>
      </c>
      <c r="E19" s="150">
        <f t="shared" si="2"/>
        <v>0</v>
      </c>
      <c r="F19" s="150">
        <f t="shared" si="2"/>
        <v>0</v>
      </c>
      <c r="G19" s="150">
        <f t="shared" si="2"/>
        <v>0</v>
      </c>
      <c r="H19" s="150">
        <f t="shared" si="2"/>
        <v>0</v>
      </c>
      <c r="I19" s="150">
        <f t="shared" si="2"/>
        <v>0</v>
      </c>
      <c r="J19" s="150">
        <f t="shared" si="2"/>
        <v>0</v>
      </c>
      <c r="K19" s="150">
        <f t="shared" si="2"/>
        <v>0</v>
      </c>
      <c r="L19" s="150">
        <f t="shared" si="2"/>
        <v>0</v>
      </c>
      <c r="M19" s="150">
        <f t="shared" si="2"/>
        <v>0</v>
      </c>
      <c r="N19" s="150">
        <f t="shared" si="2"/>
        <v>0</v>
      </c>
      <c r="O19" s="150">
        <f t="shared" si="2"/>
        <v>0</v>
      </c>
      <c r="P19" s="150">
        <f t="shared" si="2"/>
        <v>0</v>
      </c>
      <c r="Q19" s="150">
        <f t="shared" si="2"/>
        <v>0</v>
      </c>
      <c r="R19" s="150">
        <f t="shared" si="2"/>
        <v>0</v>
      </c>
      <c r="S19" s="150">
        <f t="shared" si="2"/>
        <v>0</v>
      </c>
      <c r="T19" s="150">
        <f t="shared" si="2"/>
        <v>0</v>
      </c>
      <c r="U19" s="150">
        <f t="shared" si="2"/>
        <v>0</v>
      </c>
      <c r="V19" s="150">
        <f t="shared" si="2"/>
        <v>0</v>
      </c>
      <c r="W19" s="150">
        <f t="shared" si="2"/>
        <v>0</v>
      </c>
      <c r="X19" s="150">
        <f t="shared" si="2"/>
        <v>0</v>
      </c>
      <c r="Y19" s="150">
        <f t="shared" si="2"/>
        <v>0</v>
      </c>
      <c r="Z19" s="150">
        <f t="shared" si="2"/>
        <v>0</v>
      </c>
      <c r="AA19" s="150">
        <f t="shared" si="2"/>
        <v>0</v>
      </c>
      <c r="AB19" s="150">
        <f t="shared" si="2"/>
        <v>0</v>
      </c>
      <c r="AC19" s="150">
        <f t="shared" si="2"/>
        <v>0</v>
      </c>
      <c r="AD19" s="150">
        <f t="shared" si="2"/>
        <v>0</v>
      </c>
      <c r="AE19" s="150">
        <f t="shared" si="2"/>
        <v>0</v>
      </c>
      <c r="AF19" s="150">
        <f t="shared" si="2"/>
        <v>0</v>
      </c>
      <c r="AG19" s="150">
        <f t="shared" si="2"/>
        <v>0</v>
      </c>
      <c r="AH19" s="150">
        <f t="shared" si="2"/>
        <v>0</v>
      </c>
      <c r="AI19" s="150">
        <f t="shared" si="2"/>
        <v>0</v>
      </c>
      <c r="AJ19" s="150">
        <f t="shared" si="2"/>
        <v>0</v>
      </c>
      <c r="AK19" s="150">
        <f t="shared" si="2"/>
        <v>0</v>
      </c>
      <c r="AL19" s="150">
        <f t="shared" si="2"/>
        <v>0</v>
      </c>
      <c r="AM19" s="150">
        <f t="shared" ref="AM19:AR19" si="3">IF(AM18=$C6,$C8*$C10,0)</f>
        <v>0</v>
      </c>
      <c r="AN19" s="150">
        <f t="shared" si="3"/>
        <v>0</v>
      </c>
      <c r="AO19" s="150">
        <f t="shared" si="3"/>
        <v>0</v>
      </c>
      <c r="AP19" s="150">
        <f t="shared" si="3"/>
        <v>0</v>
      </c>
      <c r="AQ19" s="150">
        <f t="shared" si="3"/>
        <v>0</v>
      </c>
      <c r="AR19" s="150">
        <f t="shared" si="3"/>
        <v>0</v>
      </c>
      <c r="AS19" s="150">
        <f t="shared" ref="AS19:AX19" si="4">IF(AS18=$C6,$C8*$C10,0)</f>
        <v>0</v>
      </c>
      <c r="AT19" s="150">
        <f t="shared" si="4"/>
        <v>0</v>
      </c>
      <c r="AU19" s="150">
        <f t="shared" si="4"/>
        <v>0</v>
      </c>
      <c r="AV19" s="150">
        <f t="shared" si="4"/>
        <v>0</v>
      </c>
      <c r="AW19" s="150">
        <f t="shared" si="4"/>
        <v>0</v>
      </c>
      <c r="AX19" s="150">
        <f t="shared" si="4"/>
        <v>0</v>
      </c>
      <c r="AY19" s="136"/>
      <c r="AZ19" s="124"/>
      <c r="BA19" s="124" t="s">
        <v>215</v>
      </c>
      <c r="BB19" s="128">
        <v>15</v>
      </c>
      <c r="BC19" s="136"/>
      <c r="BD19" s="136"/>
      <c r="BE19" s="136"/>
      <c r="BF19" s="136"/>
      <c r="BG19" s="136"/>
      <c r="BH19" s="136"/>
      <c r="BI19" s="136"/>
      <c r="BJ19" s="136"/>
      <c r="BK19" s="136"/>
      <c r="BL19" s="136"/>
      <c r="BM19" s="136"/>
      <c r="BN19" s="136"/>
      <c r="BO19" s="136"/>
      <c r="BP19" s="136"/>
      <c r="BQ19" s="136"/>
      <c r="BR19" s="136"/>
      <c r="BS19" s="136"/>
      <c r="BT19" s="136"/>
      <c r="BU19" s="136"/>
      <c r="BV19" s="136"/>
      <c r="BW19" s="136"/>
      <c r="BX19" s="136"/>
      <c r="BY19" s="136"/>
      <c r="BZ19" s="136"/>
      <c r="CA19" s="136"/>
      <c r="CB19" s="136"/>
      <c r="CC19" s="136"/>
      <c r="CD19" s="136"/>
      <c r="CE19" s="136"/>
      <c r="CF19" s="136"/>
      <c r="CG19" s="136"/>
      <c r="CH19" s="136"/>
      <c r="CI19" s="136"/>
      <c r="CJ19" s="136"/>
      <c r="CK19" s="136"/>
      <c r="CL19" s="136"/>
      <c r="CM19" s="136"/>
      <c r="CN19" s="136"/>
      <c r="CO19" s="136"/>
      <c r="CP19" s="136"/>
      <c r="CQ19" s="136"/>
      <c r="CR19" s="136"/>
    </row>
    <row r="20" spans="1:96" x14ac:dyDescent="0.25">
      <c r="A20" s="136"/>
      <c r="B20" s="144" t="s">
        <v>305</v>
      </c>
      <c r="C20" s="150"/>
      <c r="D20" s="150">
        <f>+IF(D17&gt;=$D6,$D15,0)*IF(C24&lt;1,0,1)</f>
        <v>0</v>
      </c>
      <c r="E20" s="150">
        <f t="shared" ref="E20:AL20" si="5">+IF(E17&gt;=$D6,$D15,0)*IF(D24&lt;1,0,1)</f>
        <v>0</v>
      </c>
      <c r="F20" s="150">
        <f t="shared" si="5"/>
        <v>0</v>
      </c>
      <c r="G20" s="150">
        <f t="shared" si="5"/>
        <v>0</v>
      </c>
      <c r="H20" s="150">
        <f t="shared" si="5"/>
        <v>0</v>
      </c>
      <c r="I20" s="150">
        <f t="shared" si="5"/>
        <v>0</v>
      </c>
      <c r="J20" s="150">
        <f t="shared" si="5"/>
        <v>0</v>
      </c>
      <c r="K20" s="150">
        <f t="shared" si="5"/>
        <v>0</v>
      </c>
      <c r="L20" s="150">
        <f t="shared" si="5"/>
        <v>0</v>
      </c>
      <c r="M20" s="150">
        <f t="shared" si="5"/>
        <v>0</v>
      </c>
      <c r="N20" s="150">
        <f t="shared" si="5"/>
        <v>0</v>
      </c>
      <c r="O20" s="150">
        <f t="shared" si="5"/>
        <v>0</v>
      </c>
      <c r="P20" s="150">
        <f t="shared" si="5"/>
        <v>0</v>
      </c>
      <c r="Q20" s="150">
        <f t="shared" si="5"/>
        <v>0</v>
      </c>
      <c r="R20" s="150">
        <f t="shared" si="5"/>
        <v>0</v>
      </c>
      <c r="S20" s="150">
        <f t="shared" si="5"/>
        <v>0</v>
      </c>
      <c r="T20" s="150">
        <f t="shared" si="5"/>
        <v>0</v>
      </c>
      <c r="U20" s="150">
        <f t="shared" si="5"/>
        <v>0</v>
      </c>
      <c r="V20" s="150">
        <f t="shared" si="5"/>
        <v>0</v>
      </c>
      <c r="W20" s="150">
        <f t="shared" si="5"/>
        <v>0</v>
      </c>
      <c r="X20" s="150">
        <f t="shared" si="5"/>
        <v>0</v>
      </c>
      <c r="Y20" s="150">
        <f t="shared" si="5"/>
        <v>0</v>
      </c>
      <c r="Z20" s="150">
        <f t="shared" si="5"/>
        <v>0</v>
      </c>
      <c r="AA20" s="150">
        <f t="shared" si="5"/>
        <v>0</v>
      </c>
      <c r="AB20" s="150">
        <f>+IF(AB17&gt;=$D6,$D15,0)*IF(AA24&lt;1,0,1)</f>
        <v>0</v>
      </c>
      <c r="AC20" s="150">
        <f t="shared" si="5"/>
        <v>0</v>
      </c>
      <c r="AD20" s="150">
        <f t="shared" si="5"/>
        <v>0</v>
      </c>
      <c r="AE20" s="150">
        <f t="shared" si="5"/>
        <v>0</v>
      </c>
      <c r="AF20" s="150">
        <f t="shared" si="5"/>
        <v>0</v>
      </c>
      <c r="AG20" s="150">
        <f t="shared" si="5"/>
        <v>0</v>
      </c>
      <c r="AH20" s="150">
        <f t="shared" si="5"/>
        <v>0</v>
      </c>
      <c r="AI20" s="150">
        <f t="shared" si="5"/>
        <v>0</v>
      </c>
      <c r="AJ20" s="150">
        <f t="shared" si="5"/>
        <v>0</v>
      </c>
      <c r="AK20" s="150">
        <f t="shared" si="5"/>
        <v>0</v>
      </c>
      <c r="AL20" s="150">
        <f t="shared" si="5"/>
        <v>0</v>
      </c>
      <c r="AM20" s="150">
        <f t="shared" ref="AM20:AX20" si="6">+IF(AM17&gt;=$D6,$D15,0)*IF(AL24&lt;1,0,1)</f>
        <v>0</v>
      </c>
      <c r="AN20" s="150">
        <f t="shared" si="6"/>
        <v>0</v>
      </c>
      <c r="AO20" s="150">
        <f t="shared" si="6"/>
        <v>0</v>
      </c>
      <c r="AP20" s="150">
        <f t="shared" si="6"/>
        <v>0</v>
      </c>
      <c r="AQ20" s="150">
        <f t="shared" si="6"/>
        <v>0</v>
      </c>
      <c r="AR20" s="150">
        <f t="shared" si="6"/>
        <v>0</v>
      </c>
      <c r="AS20" s="150">
        <f t="shared" si="6"/>
        <v>0</v>
      </c>
      <c r="AT20" s="150">
        <f t="shared" si="6"/>
        <v>0</v>
      </c>
      <c r="AU20" s="150">
        <f t="shared" si="6"/>
        <v>0</v>
      </c>
      <c r="AV20" s="150">
        <f t="shared" si="6"/>
        <v>0</v>
      </c>
      <c r="AW20" s="150">
        <f t="shared" si="6"/>
        <v>0</v>
      </c>
      <c r="AX20" s="150">
        <f t="shared" si="6"/>
        <v>0</v>
      </c>
      <c r="AY20" s="136"/>
      <c r="AZ20" s="124"/>
      <c r="BA20" s="124" t="s">
        <v>216</v>
      </c>
      <c r="BB20" s="128">
        <v>16</v>
      </c>
      <c r="BC20" s="136"/>
      <c r="BD20" s="136"/>
      <c r="BE20" s="136"/>
      <c r="BF20" s="136"/>
      <c r="BG20" s="136"/>
      <c r="BH20" s="136"/>
      <c r="BI20" s="136"/>
      <c r="BJ20" s="136"/>
      <c r="BK20" s="136"/>
      <c r="BL20" s="136"/>
      <c r="BM20" s="136"/>
      <c r="BN20" s="136"/>
      <c r="BO20" s="136"/>
      <c r="BP20" s="136"/>
      <c r="BQ20" s="136"/>
      <c r="BR20" s="136"/>
      <c r="BS20" s="136"/>
      <c r="BT20" s="136"/>
      <c r="BU20" s="136"/>
      <c r="BV20" s="136"/>
      <c r="BW20" s="136"/>
      <c r="BX20" s="136"/>
      <c r="BY20" s="136"/>
      <c r="BZ20" s="136"/>
      <c r="CA20" s="136"/>
      <c r="CB20" s="136"/>
      <c r="CC20" s="136"/>
      <c r="CD20" s="136"/>
      <c r="CE20" s="136"/>
      <c r="CF20" s="136"/>
      <c r="CG20" s="136"/>
      <c r="CH20" s="136"/>
      <c r="CI20" s="136"/>
      <c r="CJ20" s="136"/>
      <c r="CK20" s="136"/>
      <c r="CL20" s="136"/>
      <c r="CM20" s="136"/>
      <c r="CN20" s="136"/>
      <c r="CO20" s="136"/>
      <c r="CP20" s="136"/>
      <c r="CQ20" s="136"/>
      <c r="CR20" s="136"/>
    </row>
    <row r="21" spans="1:96" x14ac:dyDescent="0.25">
      <c r="A21" s="136"/>
      <c r="B21" s="144" t="s">
        <v>306</v>
      </c>
      <c r="C21" s="150"/>
      <c r="D21" s="150">
        <f t="shared" ref="D21:AL21" si="7">D20-D23</f>
        <v>0</v>
      </c>
      <c r="E21" s="150">
        <f t="shared" si="7"/>
        <v>0</v>
      </c>
      <c r="F21" s="150">
        <f t="shared" si="7"/>
        <v>0</v>
      </c>
      <c r="G21" s="150">
        <f t="shared" si="7"/>
        <v>0</v>
      </c>
      <c r="H21" s="150">
        <f t="shared" si="7"/>
        <v>0</v>
      </c>
      <c r="I21" s="150">
        <f t="shared" si="7"/>
        <v>0</v>
      </c>
      <c r="J21" s="150">
        <f t="shared" si="7"/>
        <v>0</v>
      </c>
      <c r="K21" s="150">
        <f t="shared" si="7"/>
        <v>0</v>
      </c>
      <c r="L21" s="150">
        <f t="shared" si="7"/>
        <v>0</v>
      </c>
      <c r="M21" s="150">
        <f t="shared" si="7"/>
        <v>0</v>
      </c>
      <c r="N21" s="150">
        <f t="shared" si="7"/>
        <v>0</v>
      </c>
      <c r="O21" s="150">
        <f t="shared" si="7"/>
        <v>0</v>
      </c>
      <c r="P21" s="150">
        <f t="shared" si="7"/>
        <v>0</v>
      </c>
      <c r="Q21" s="150">
        <f t="shared" si="7"/>
        <v>0</v>
      </c>
      <c r="R21" s="150">
        <f t="shared" si="7"/>
        <v>0</v>
      </c>
      <c r="S21" s="150">
        <f t="shared" si="7"/>
        <v>0</v>
      </c>
      <c r="T21" s="150">
        <f t="shared" si="7"/>
        <v>0</v>
      </c>
      <c r="U21" s="150">
        <f t="shared" si="7"/>
        <v>0</v>
      </c>
      <c r="V21" s="150">
        <f t="shared" si="7"/>
        <v>0</v>
      </c>
      <c r="W21" s="150">
        <f t="shared" si="7"/>
        <v>0</v>
      </c>
      <c r="X21" s="150">
        <f t="shared" si="7"/>
        <v>0</v>
      </c>
      <c r="Y21" s="150">
        <f t="shared" si="7"/>
        <v>0</v>
      </c>
      <c r="Z21" s="150">
        <f t="shared" si="7"/>
        <v>0</v>
      </c>
      <c r="AA21" s="150">
        <f t="shared" si="7"/>
        <v>0</v>
      </c>
      <c r="AB21" s="150">
        <f t="shared" si="7"/>
        <v>0</v>
      </c>
      <c r="AC21" s="150">
        <f t="shared" si="7"/>
        <v>0</v>
      </c>
      <c r="AD21" s="150">
        <f t="shared" si="7"/>
        <v>0</v>
      </c>
      <c r="AE21" s="150">
        <f t="shared" si="7"/>
        <v>0</v>
      </c>
      <c r="AF21" s="150">
        <f t="shared" si="7"/>
        <v>0</v>
      </c>
      <c r="AG21" s="150">
        <f t="shared" si="7"/>
        <v>0</v>
      </c>
      <c r="AH21" s="150">
        <f t="shared" si="7"/>
        <v>0</v>
      </c>
      <c r="AI21" s="150">
        <f t="shared" si="7"/>
        <v>0</v>
      </c>
      <c r="AJ21" s="150">
        <f t="shared" si="7"/>
        <v>0</v>
      </c>
      <c r="AK21" s="150">
        <f t="shared" si="7"/>
        <v>0</v>
      </c>
      <c r="AL21" s="150">
        <f t="shared" si="7"/>
        <v>0</v>
      </c>
      <c r="AM21" s="150">
        <f t="shared" ref="AM21:AR21" si="8">AM20-AM23</f>
        <v>0</v>
      </c>
      <c r="AN21" s="150">
        <f t="shared" si="8"/>
        <v>0</v>
      </c>
      <c r="AO21" s="150">
        <f t="shared" si="8"/>
        <v>0</v>
      </c>
      <c r="AP21" s="150">
        <f t="shared" si="8"/>
        <v>0</v>
      </c>
      <c r="AQ21" s="150">
        <f t="shared" si="8"/>
        <v>0</v>
      </c>
      <c r="AR21" s="150">
        <f t="shared" si="8"/>
        <v>0</v>
      </c>
      <c r="AS21" s="150">
        <f t="shared" ref="AS21:AX21" si="9">AS20-AS23</f>
        <v>0</v>
      </c>
      <c r="AT21" s="150">
        <f t="shared" si="9"/>
        <v>0</v>
      </c>
      <c r="AU21" s="150">
        <f t="shared" si="9"/>
        <v>0</v>
      </c>
      <c r="AV21" s="150">
        <f t="shared" si="9"/>
        <v>0</v>
      </c>
      <c r="AW21" s="150">
        <f t="shared" si="9"/>
        <v>0</v>
      </c>
      <c r="AX21" s="150">
        <f t="shared" si="9"/>
        <v>0</v>
      </c>
      <c r="AY21" s="136"/>
      <c r="AZ21" s="124"/>
      <c r="BA21" s="124" t="s">
        <v>217</v>
      </c>
      <c r="BB21" s="128">
        <v>17</v>
      </c>
      <c r="BC21" s="136"/>
      <c r="BD21" s="136"/>
      <c r="BE21" s="136"/>
      <c r="BF21" s="136"/>
      <c r="BG21" s="136"/>
      <c r="BH21" s="136"/>
      <c r="BI21" s="136"/>
      <c r="BJ21" s="136"/>
      <c r="BK21" s="136"/>
      <c r="BL21" s="136"/>
      <c r="BM21" s="136"/>
      <c r="BN21" s="136"/>
      <c r="BO21" s="136"/>
      <c r="BP21" s="136"/>
      <c r="BQ21" s="136"/>
      <c r="BR21" s="136"/>
      <c r="BS21" s="136"/>
      <c r="BT21" s="136"/>
      <c r="BU21" s="136"/>
      <c r="BV21" s="136"/>
      <c r="BW21" s="136"/>
      <c r="BX21" s="136"/>
      <c r="BY21" s="136"/>
      <c r="BZ21" s="136"/>
      <c r="CA21" s="136"/>
      <c r="CB21" s="136"/>
      <c r="CC21" s="136"/>
      <c r="CD21" s="136"/>
      <c r="CE21" s="136"/>
      <c r="CF21" s="136"/>
      <c r="CG21" s="136"/>
      <c r="CH21" s="136"/>
      <c r="CI21" s="136"/>
      <c r="CJ21" s="136"/>
      <c r="CK21" s="136"/>
      <c r="CL21" s="136"/>
      <c r="CM21" s="136"/>
      <c r="CN21" s="136"/>
      <c r="CO21" s="136"/>
      <c r="CP21" s="136"/>
      <c r="CQ21" s="136"/>
      <c r="CR21" s="136"/>
    </row>
    <row r="22" spans="1:96" x14ac:dyDescent="0.25">
      <c r="A22" s="136"/>
      <c r="B22" s="144" t="s">
        <v>307</v>
      </c>
      <c r="C22" s="150"/>
      <c r="D22" s="150">
        <f t="shared" ref="D22:Q22" si="10">(D21+C22)*(IF(C24&lt;1,0,1))</f>
        <v>0</v>
      </c>
      <c r="E22" s="150">
        <f t="shared" si="10"/>
        <v>0</v>
      </c>
      <c r="F22" s="150">
        <f t="shared" si="10"/>
        <v>0</v>
      </c>
      <c r="G22" s="150">
        <f t="shared" si="10"/>
        <v>0</v>
      </c>
      <c r="H22" s="150">
        <f t="shared" si="10"/>
        <v>0</v>
      </c>
      <c r="I22" s="150">
        <f t="shared" si="10"/>
        <v>0</v>
      </c>
      <c r="J22" s="150">
        <f t="shared" si="10"/>
        <v>0</v>
      </c>
      <c r="K22" s="150">
        <f t="shared" si="10"/>
        <v>0</v>
      </c>
      <c r="L22" s="150">
        <f t="shared" si="10"/>
        <v>0</v>
      </c>
      <c r="M22" s="150">
        <f t="shared" si="10"/>
        <v>0</v>
      </c>
      <c r="N22" s="150">
        <f t="shared" si="10"/>
        <v>0</v>
      </c>
      <c r="O22" s="150">
        <f t="shared" si="10"/>
        <v>0</v>
      </c>
      <c r="P22" s="150">
        <f t="shared" si="10"/>
        <v>0</v>
      </c>
      <c r="Q22" s="150">
        <f t="shared" si="10"/>
        <v>0</v>
      </c>
      <c r="R22" s="150">
        <f>(R21+Q22)*(IF(Q24&lt;1,0,1))</f>
        <v>0</v>
      </c>
      <c r="S22" s="150">
        <f t="shared" ref="S22:AL22" si="11">(S21+R22)*(IF(R24&lt;1,0,1))</f>
        <v>0</v>
      </c>
      <c r="T22" s="150">
        <f t="shared" si="11"/>
        <v>0</v>
      </c>
      <c r="U22" s="150">
        <f t="shared" si="11"/>
        <v>0</v>
      </c>
      <c r="V22" s="150">
        <f t="shared" si="11"/>
        <v>0</v>
      </c>
      <c r="W22" s="150">
        <f t="shared" si="11"/>
        <v>0</v>
      </c>
      <c r="X22" s="150">
        <f t="shared" si="11"/>
        <v>0</v>
      </c>
      <c r="Y22" s="150">
        <f t="shared" si="11"/>
        <v>0</v>
      </c>
      <c r="Z22" s="150">
        <f t="shared" si="11"/>
        <v>0</v>
      </c>
      <c r="AA22" s="150">
        <f t="shared" si="11"/>
        <v>0</v>
      </c>
      <c r="AB22" s="150">
        <f t="shared" si="11"/>
        <v>0</v>
      </c>
      <c r="AC22" s="150">
        <f t="shared" si="11"/>
        <v>0</v>
      </c>
      <c r="AD22" s="150">
        <f t="shared" si="11"/>
        <v>0</v>
      </c>
      <c r="AE22" s="150">
        <f t="shared" si="11"/>
        <v>0</v>
      </c>
      <c r="AF22" s="150">
        <f t="shared" si="11"/>
        <v>0</v>
      </c>
      <c r="AG22" s="150">
        <f t="shared" si="11"/>
        <v>0</v>
      </c>
      <c r="AH22" s="150">
        <f t="shared" si="11"/>
        <v>0</v>
      </c>
      <c r="AI22" s="150">
        <f t="shared" si="11"/>
        <v>0</v>
      </c>
      <c r="AJ22" s="150">
        <f t="shared" si="11"/>
        <v>0</v>
      </c>
      <c r="AK22" s="150">
        <f t="shared" si="11"/>
        <v>0</v>
      </c>
      <c r="AL22" s="150">
        <f t="shared" si="11"/>
        <v>0</v>
      </c>
      <c r="AM22" s="150">
        <f t="shared" ref="AM22:AX22" si="12">(AM21+AL22)*(IF(AL24&lt;1,0,1))</f>
        <v>0</v>
      </c>
      <c r="AN22" s="150">
        <f t="shared" si="12"/>
        <v>0</v>
      </c>
      <c r="AO22" s="150">
        <f t="shared" si="12"/>
        <v>0</v>
      </c>
      <c r="AP22" s="150">
        <f t="shared" si="12"/>
        <v>0</v>
      </c>
      <c r="AQ22" s="150">
        <f t="shared" si="12"/>
        <v>0</v>
      </c>
      <c r="AR22" s="150">
        <f t="shared" si="12"/>
        <v>0</v>
      </c>
      <c r="AS22" s="150">
        <f t="shared" si="12"/>
        <v>0</v>
      </c>
      <c r="AT22" s="150">
        <f t="shared" si="12"/>
        <v>0</v>
      </c>
      <c r="AU22" s="150">
        <f t="shared" si="12"/>
        <v>0</v>
      </c>
      <c r="AV22" s="150">
        <f t="shared" si="12"/>
        <v>0</v>
      </c>
      <c r="AW22" s="150">
        <f t="shared" si="12"/>
        <v>0</v>
      </c>
      <c r="AX22" s="150">
        <f t="shared" si="12"/>
        <v>0</v>
      </c>
      <c r="AY22" s="136"/>
      <c r="AZ22" s="124"/>
      <c r="BA22" s="124" t="s">
        <v>218</v>
      </c>
      <c r="BB22" s="128">
        <v>18</v>
      </c>
      <c r="BC22" s="136"/>
      <c r="BD22" s="136"/>
      <c r="BE22" s="136"/>
      <c r="BF22" s="136"/>
      <c r="BG22" s="136"/>
      <c r="BH22" s="136"/>
      <c r="BI22" s="136"/>
      <c r="BJ22" s="136"/>
      <c r="BK22" s="136"/>
      <c r="BL22" s="136"/>
      <c r="BM22" s="136"/>
      <c r="BN22" s="136"/>
      <c r="BO22" s="136"/>
      <c r="BP22" s="136"/>
      <c r="BQ22" s="136"/>
      <c r="BR22" s="136"/>
      <c r="BS22" s="136"/>
      <c r="BT22" s="136"/>
      <c r="BU22" s="136"/>
      <c r="BV22" s="136"/>
      <c r="BW22" s="136"/>
      <c r="BX22" s="136"/>
      <c r="BY22" s="136"/>
      <c r="BZ22" s="136"/>
      <c r="CA22" s="136"/>
      <c r="CB22" s="136"/>
      <c r="CC22" s="136"/>
      <c r="CD22" s="136"/>
      <c r="CE22" s="136"/>
      <c r="CF22" s="136"/>
      <c r="CG22" s="136"/>
      <c r="CH22" s="136"/>
      <c r="CI22" s="136"/>
      <c r="CJ22" s="136"/>
      <c r="CK22" s="136"/>
      <c r="CL22" s="136"/>
      <c r="CM22" s="136"/>
      <c r="CN22" s="136"/>
      <c r="CO22" s="136"/>
      <c r="CP22" s="136"/>
      <c r="CQ22" s="136"/>
      <c r="CR22" s="136"/>
    </row>
    <row r="23" spans="1:96" x14ac:dyDescent="0.25">
      <c r="A23" s="136"/>
      <c r="B23" s="144" t="s">
        <v>308</v>
      </c>
      <c r="C23" s="150"/>
      <c r="D23" s="150">
        <f>IF(D20&gt;0,C24*$D13,0)</f>
        <v>0</v>
      </c>
      <c r="E23" s="150">
        <f t="shared" ref="E23:AL23" si="13">IF(E20&gt;0,D24*$D$13,0)</f>
        <v>0</v>
      </c>
      <c r="F23" s="150">
        <f t="shared" si="13"/>
        <v>0</v>
      </c>
      <c r="G23" s="150">
        <f t="shared" si="13"/>
        <v>0</v>
      </c>
      <c r="H23" s="150">
        <f t="shared" si="13"/>
        <v>0</v>
      </c>
      <c r="I23" s="150">
        <f t="shared" si="13"/>
        <v>0</v>
      </c>
      <c r="J23" s="150">
        <f t="shared" si="13"/>
        <v>0</v>
      </c>
      <c r="K23" s="150">
        <f t="shared" si="13"/>
        <v>0</v>
      </c>
      <c r="L23" s="150">
        <f t="shared" si="13"/>
        <v>0</v>
      </c>
      <c r="M23" s="150">
        <f t="shared" si="13"/>
        <v>0</v>
      </c>
      <c r="N23" s="150">
        <f t="shared" si="13"/>
        <v>0</v>
      </c>
      <c r="O23" s="150">
        <f t="shared" si="13"/>
        <v>0</v>
      </c>
      <c r="P23" s="150">
        <f t="shared" si="13"/>
        <v>0</v>
      </c>
      <c r="Q23" s="150">
        <f t="shared" si="13"/>
        <v>0</v>
      </c>
      <c r="R23" s="150">
        <f t="shared" si="13"/>
        <v>0</v>
      </c>
      <c r="S23" s="150">
        <f t="shared" si="13"/>
        <v>0</v>
      </c>
      <c r="T23" s="150">
        <f t="shared" si="13"/>
        <v>0</v>
      </c>
      <c r="U23" s="150">
        <f t="shared" si="13"/>
        <v>0</v>
      </c>
      <c r="V23" s="150">
        <f t="shared" si="13"/>
        <v>0</v>
      </c>
      <c r="W23" s="150">
        <f t="shared" si="13"/>
        <v>0</v>
      </c>
      <c r="X23" s="150">
        <f t="shared" si="13"/>
        <v>0</v>
      </c>
      <c r="Y23" s="150">
        <f t="shared" si="13"/>
        <v>0</v>
      </c>
      <c r="Z23" s="150">
        <f t="shared" si="13"/>
        <v>0</v>
      </c>
      <c r="AA23" s="150">
        <f t="shared" si="13"/>
        <v>0</v>
      </c>
      <c r="AB23" s="150">
        <f t="shared" si="13"/>
        <v>0</v>
      </c>
      <c r="AC23" s="150">
        <f t="shared" si="13"/>
        <v>0</v>
      </c>
      <c r="AD23" s="150">
        <f t="shared" si="13"/>
        <v>0</v>
      </c>
      <c r="AE23" s="150">
        <f t="shared" si="13"/>
        <v>0</v>
      </c>
      <c r="AF23" s="150">
        <f t="shared" si="13"/>
        <v>0</v>
      </c>
      <c r="AG23" s="150">
        <f t="shared" si="13"/>
        <v>0</v>
      </c>
      <c r="AH23" s="150">
        <f t="shared" si="13"/>
        <v>0</v>
      </c>
      <c r="AI23" s="150">
        <f t="shared" si="13"/>
        <v>0</v>
      </c>
      <c r="AJ23" s="150">
        <f t="shared" si="13"/>
        <v>0</v>
      </c>
      <c r="AK23" s="150">
        <f t="shared" si="13"/>
        <v>0</v>
      </c>
      <c r="AL23" s="150">
        <f t="shared" si="13"/>
        <v>0</v>
      </c>
      <c r="AM23" s="150">
        <f t="shared" ref="AM23:AX23" si="14">IF(AM20&gt;0,AL24*$D$13,0)</f>
        <v>0</v>
      </c>
      <c r="AN23" s="150">
        <f t="shared" si="14"/>
        <v>0</v>
      </c>
      <c r="AO23" s="150">
        <f t="shared" si="14"/>
        <v>0</v>
      </c>
      <c r="AP23" s="150">
        <f t="shared" si="14"/>
        <v>0</v>
      </c>
      <c r="AQ23" s="150">
        <f t="shared" si="14"/>
        <v>0</v>
      </c>
      <c r="AR23" s="150">
        <f t="shared" si="14"/>
        <v>0</v>
      </c>
      <c r="AS23" s="150">
        <f t="shared" si="14"/>
        <v>0</v>
      </c>
      <c r="AT23" s="150">
        <f t="shared" si="14"/>
        <v>0</v>
      </c>
      <c r="AU23" s="150">
        <f t="shared" si="14"/>
        <v>0</v>
      </c>
      <c r="AV23" s="150">
        <f t="shared" si="14"/>
        <v>0</v>
      </c>
      <c r="AW23" s="150">
        <f t="shared" si="14"/>
        <v>0</v>
      </c>
      <c r="AX23" s="150">
        <f t="shared" si="14"/>
        <v>0</v>
      </c>
      <c r="AY23" s="136"/>
      <c r="AZ23" s="124"/>
      <c r="BA23" s="124" t="s">
        <v>219</v>
      </c>
      <c r="BB23" s="128">
        <v>19</v>
      </c>
      <c r="BC23" s="136"/>
      <c r="BD23" s="136"/>
      <c r="BE23" s="136"/>
      <c r="BF23" s="136"/>
      <c r="BG23" s="136"/>
      <c r="BH23" s="136"/>
      <c r="BI23" s="136"/>
      <c r="BJ23" s="136"/>
      <c r="BK23" s="136"/>
      <c r="BL23" s="136"/>
      <c r="BM23" s="136"/>
      <c r="BN23" s="136"/>
      <c r="BO23" s="136"/>
      <c r="BP23" s="136"/>
      <c r="BQ23" s="136"/>
      <c r="BR23" s="136"/>
      <c r="BS23" s="136"/>
      <c r="BT23" s="136"/>
      <c r="BU23" s="136"/>
      <c r="BV23" s="136"/>
      <c r="BW23" s="136"/>
      <c r="BX23" s="136"/>
      <c r="BY23" s="136"/>
      <c r="BZ23" s="136"/>
      <c r="CA23" s="136"/>
      <c r="CB23" s="136"/>
      <c r="CC23" s="136"/>
      <c r="CD23" s="136"/>
      <c r="CE23" s="136"/>
      <c r="CF23" s="136"/>
      <c r="CG23" s="136"/>
      <c r="CH23" s="136"/>
      <c r="CI23" s="136"/>
      <c r="CJ23" s="136"/>
      <c r="CK23" s="136"/>
      <c r="CL23" s="136"/>
      <c r="CM23" s="136"/>
      <c r="CN23" s="136"/>
      <c r="CO23" s="136"/>
      <c r="CP23" s="136"/>
      <c r="CQ23" s="136"/>
      <c r="CR23" s="136"/>
    </row>
    <row r="24" spans="1:96" x14ac:dyDescent="0.25">
      <c r="A24" s="136"/>
      <c r="B24" s="144" t="s">
        <v>309</v>
      </c>
      <c r="C24" s="150">
        <f>IF(D18=$C6,($C8-($C8*$C10)-($C8*$C9)),(($C8-($C8*$C10)-($C8*$C9))-C22)*IF(B24&lt;1,0,1))</f>
        <v>0</v>
      </c>
      <c r="D24" s="150">
        <f>IF(E18=$C6,($C8-($C8*$C10)-($C8*$C9)),(($C8-($C8*$C10)-($C8*$C9))-D22)*IF(C24&lt;1,0,1))</f>
        <v>0</v>
      </c>
      <c r="E24" s="150">
        <f>IF(F18=$C6,($C8-($C8*$C10)-($C8*$C9)),(($C8-($C8*$C10)-($C8*$C9))-E22)*IF(D24&lt;1,0,1))</f>
        <v>0</v>
      </c>
      <c r="F24" s="150">
        <f>IF(G18=$C6,($C8-($C8*$C10)-($C8*$C9)),(($C8-($C8*$C10)-($C8*$C9))-F22)*IF(E24&lt;1,0,1))</f>
        <v>0</v>
      </c>
      <c r="G24" s="150">
        <f t="shared" ref="G24:AL24" si="15">IF(H18=$C6,($C8-($C8*$C10)-($C8*$C9)),(($C8-($C8*$C10)-($C8*$C9))-G22)*IF(F24&lt;1,0,1))</f>
        <v>0</v>
      </c>
      <c r="H24" s="150">
        <f t="shared" si="15"/>
        <v>0</v>
      </c>
      <c r="I24" s="150">
        <f t="shared" si="15"/>
        <v>0</v>
      </c>
      <c r="J24" s="150">
        <f t="shared" si="15"/>
        <v>0</v>
      </c>
      <c r="K24" s="150">
        <f t="shared" si="15"/>
        <v>0</v>
      </c>
      <c r="L24" s="150">
        <f t="shared" si="15"/>
        <v>0</v>
      </c>
      <c r="M24" s="150">
        <f t="shared" si="15"/>
        <v>0</v>
      </c>
      <c r="N24" s="150">
        <f t="shared" si="15"/>
        <v>0</v>
      </c>
      <c r="O24" s="150">
        <f t="shared" si="15"/>
        <v>0</v>
      </c>
      <c r="P24" s="150">
        <f t="shared" si="15"/>
        <v>0</v>
      </c>
      <c r="Q24" s="150">
        <f t="shared" si="15"/>
        <v>0</v>
      </c>
      <c r="R24" s="150">
        <f t="shared" si="15"/>
        <v>0</v>
      </c>
      <c r="S24" s="150">
        <f t="shared" si="15"/>
        <v>0</v>
      </c>
      <c r="T24" s="150">
        <f t="shared" si="15"/>
        <v>0</v>
      </c>
      <c r="U24" s="150">
        <f t="shared" si="15"/>
        <v>0</v>
      </c>
      <c r="V24" s="150">
        <f t="shared" si="15"/>
        <v>0</v>
      </c>
      <c r="W24" s="150">
        <f t="shared" si="15"/>
        <v>0</v>
      </c>
      <c r="X24" s="150">
        <f t="shared" si="15"/>
        <v>0</v>
      </c>
      <c r="Y24" s="150">
        <f t="shared" si="15"/>
        <v>0</v>
      </c>
      <c r="Z24" s="150">
        <f t="shared" si="15"/>
        <v>0</v>
      </c>
      <c r="AA24" s="150">
        <f t="shared" si="15"/>
        <v>0</v>
      </c>
      <c r="AB24" s="150">
        <f t="shared" si="15"/>
        <v>0</v>
      </c>
      <c r="AC24" s="150">
        <f t="shared" si="15"/>
        <v>0</v>
      </c>
      <c r="AD24" s="150">
        <f t="shared" si="15"/>
        <v>0</v>
      </c>
      <c r="AE24" s="150">
        <f t="shared" si="15"/>
        <v>0</v>
      </c>
      <c r="AF24" s="150">
        <f t="shared" si="15"/>
        <v>0</v>
      </c>
      <c r="AG24" s="150">
        <f t="shared" si="15"/>
        <v>0</v>
      </c>
      <c r="AH24" s="150">
        <f t="shared" si="15"/>
        <v>0</v>
      </c>
      <c r="AI24" s="150">
        <f t="shared" si="15"/>
        <v>0</v>
      </c>
      <c r="AJ24" s="150">
        <f t="shared" si="15"/>
        <v>0</v>
      </c>
      <c r="AK24" s="150">
        <f t="shared" si="15"/>
        <v>0</v>
      </c>
      <c r="AL24" s="150">
        <f t="shared" si="15"/>
        <v>0</v>
      </c>
      <c r="AM24" s="150">
        <f t="shared" ref="AM24:AX24" si="16">IF(AN18=$C6,($C8-($C8*$C10)-($C8*$C9)),(($C8-($C8*$C10)-($C8*$C9))-AM22)*IF(AL24&lt;1,0,1))</f>
        <v>0</v>
      </c>
      <c r="AN24" s="150">
        <f t="shared" si="16"/>
        <v>0</v>
      </c>
      <c r="AO24" s="150">
        <f t="shared" si="16"/>
        <v>0</v>
      </c>
      <c r="AP24" s="150">
        <f t="shared" si="16"/>
        <v>0</v>
      </c>
      <c r="AQ24" s="150">
        <f t="shared" si="16"/>
        <v>0</v>
      </c>
      <c r="AR24" s="150">
        <f t="shared" si="16"/>
        <v>0</v>
      </c>
      <c r="AS24" s="150">
        <f t="shared" si="16"/>
        <v>0</v>
      </c>
      <c r="AT24" s="150">
        <f t="shared" si="16"/>
        <v>0</v>
      </c>
      <c r="AU24" s="150">
        <f t="shared" si="16"/>
        <v>0</v>
      </c>
      <c r="AV24" s="150">
        <f t="shared" si="16"/>
        <v>0</v>
      </c>
      <c r="AW24" s="150">
        <f t="shared" si="16"/>
        <v>0</v>
      </c>
      <c r="AX24" s="150">
        <f t="shared" si="16"/>
        <v>0</v>
      </c>
      <c r="AY24" s="136"/>
      <c r="AZ24" s="124"/>
      <c r="BA24" s="124" t="s">
        <v>220</v>
      </c>
      <c r="BB24" s="128">
        <v>20</v>
      </c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  <c r="CJ24" s="136"/>
      <c r="CK24" s="136"/>
      <c r="CL24" s="136"/>
      <c r="CM24" s="136"/>
      <c r="CN24" s="136"/>
      <c r="CO24" s="136"/>
      <c r="CP24" s="136"/>
      <c r="CQ24" s="136"/>
      <c r="CR24" s="136"/>
    </row>
    <row r="25" spans="1:96" x14ac:dyDescent="0.25">
      <c r="A25" s="136"/>
      <c r="B25" s="144" t="s">
        <v>331</v>
      </c>
      <c r="C25" s="150"/>
      <c r="D25" s="150">
        <f t="shared" ref="D25:Y25" si="17">IF(D24&lt;1,$C8*$C9,0)*IF(C24&lt;1,0,1)</f>
        <v>0</v>
      </c>
      <c r="E25" s="150">
        <f t="shared" si="17"/>
        <v>0</v>
      </c>
      <c r="F25" s="150">
        <f t="shared" si="17"/>
        <v>0</v>
      </c>
      <c r="G25" s="150">
        <f t="shared" si="17"/>
        <v>0</v>
      </c>
      <c r="H25" s="150">
        <f t="shared" si="17"/>
        <v>0</v>
      </c>
      <c r="I25" s="150">
        <f t="shared" si="17"/>
        <v>0</v>
      </c>
      <c r="J25" s="150">
        <f t="shared" si="17"/>
        <v>0</v>
      </c>
      <c r="K25" s="150">
        <f t="shared" si="17"/>
        <v>0</v>
      </c>
      <c r="L25" s="150">
        <f t="shared" si="17"/>
        <v>0</v>
      </c>
      <c r="M25" s="150">
        <f t="shared" si="17"/>
        <v>0</v>
      </c>
      <c r="N25" s="150">
        <f t="shared" si="17"/>
        <v>0</v>
      </c>
      <c r="O25" s="150">
        <f t="shared" si="17"/>
        <v>0</v>
      </c>
      <c r="P25" s="150">
        <f t="shared" si="17"/>
        <v>0</v>
      </c>
      <c r="Q25" s="150">
        <f t="shared" si="17"/>
        <v>0</v>
      </c>
      <c r="R25" s="150">
        <f t="shared" si="17"/>
        <v>0</v>
      </c>
      <c r="S25" s="150">
        <f t="shared" si="17"/>
        <v>0</v>
      </c>
      <c r="T25" s="150">
        <f t="shared" si="17"/>
        <v>0</v>
      </c>
      <c r="U25" s="150">
        <f t="shared" si="17"/>
        <v>0</v>
      </c>
      <c r="V25" s="150">
        <f t="shared" si="17"/>
        <v>0</v>
      </c>
      <c r="W25" s="150">
        <f t="shared" si="17"/>
        <v>0</v>
      </c>
      <c r="X25" s="150">
        <f t="shared" si="17"/>
        <v>0</v>
      </c>
      <c r="Y25" s="150">
        <f t="shared" si="17"/>
        <v>0</v>
      </c>
      <c r="Z25" s="150">
        <f t="shared" ref="Z25:AL25" si="18">IF(Z24&lt;1,$C$8*$C$9,0)*IF(Y24&lt;1,0,1)</f>
        <v>0</v>
      </c>
      <c r="AA25" s="150">
        <f t="shared" si="18"/>
        <v>0</v>
      </c>
      <c r="AB25" s="150">
        <f t="shared" si="18"/>
        <v>0</v>
      </c>
      <c r="AC25" s="150">
        <f t="shared" si="18"/>
        <v>0</v>
      </c>
      <c r="AD25" s="150">
        <f t="shared" si="18"/>
        <v>0</v>
      </c>
      <c r="AE25" s="150">
        <f t="shared" si="18"/>
        <v>0</v>
      </c>
      <c r="AF25" s="150">
        <f t="shared" si="18"/>
        <v>0</v>
      </c>
      <c r="AG25" s="150">
        <f t="shared" si="18"/>
        <v>0</v>
      </c>
      <c r="AH25" s="150">
        <f t="shared" si="18"/>
        <v>0</v>
      </c>
      <c r="AI25" s="150">
        <f t="shared" si="18"/>
        <v>0</v>
      </c>
      <c r="AJ25" s="150">
        <f t="shared" si="18"/>
        <v>0</v>
      </c>
      <c r="AK25" s="150">
        <f t="shared" si="18"/>
        <v>0</v>
      </c>
      <c r="AL25" s="150">
        <f t="shared" si="18"/>
        <v>0</v>
      </c>
      <c r="AM25" s="150">
        <f t="shared" ref="AM25:AX25" si="19">IF(AM24&lt;1,$C$8*$C$9,0)*IF(AL24&lt;1,0,1)</f>
        <v>0</v>
      </c>
      <c r="AN25" s="150">
        <f t="shared" si="19"/>
        <v>0</v>
      </c>
      <c r="AO25" s="150">
        <f t="shared" si="19"/>
        <v>0</v>
      </c>
      <c r="AP25" s="150">
        <f t="shared" si="19"/>
        <v>0</v>
      </c>
      <c r="AQ25" s="150">
        <f t="shared" si="19"/>
        <v>0</v>
      </c>
      <c r="AR25" s="150">
        <f t="shared" si="19"/>
        <v>0</v>
      </c>
      <c r="AS25" s="150">
        <f t="shared" si="19"/>
        <v>0</v>
      </c>
      <c r="AT25" s="150">
        <f t="shared" si="19"/>
        <v>0</v>
      </c>
      <c r="AU25" s="150">
        <f t="shared" si="19"/>
        <v>0</v>
      </c>
      <c r="AV25" s="150">
        <f t="shared" si="19"/>
        <v>0</v>
      </c>
      <c r="AW25" s="150">
        <f t="shared" si="19"/>
        <v>0</v>
      </c>
      <c r="AX25" s="150">
        <f t="shared" si="19"/>
        <v>0</v>
      </c>
      <c r="AY25" s="136"/>
      <c r="AZ25" s="124"/>
      <c r="BA25" s="124" t="s">
        <v>221</v>
      </c>
      <c r="BB25" s="128">
        <v>21</v>
      </c>
      <c r="BC25" s="136"/>
      <c r="BD25" s="136"/>
      <c r="BE25" s="136"/>
      <c r="BF25" s="136"/>
      <c r="BG25" s="136"/>
      <c r="BH25" s="136"/>
      <c r="BI25" s="136"/>
      <c r="BJ25" s="136"/>
      <c r="BK25" s="136"/>
      <c r="BL25" s="136"/>
      <c r="BM25" s="136"/>
      <c r="BN25" s="136"/>
      <c r="BO25" s="136"/>
      <c r="BP25" s="136"/>
      <c r="BQ25" s="136"/>
      <c r="BR25" s="136"/>
      <c r="BS25" s="136"/>
      <c r="BT25" s="136"/>
      <c r="BU25" s="136"/>
      <c r="BV25" s="136"/>
      <c r="BW25" s="136"/>
      <c r="BX25" s="136"/>
      <c r="BY25" s="136"/>
      <c r="BZ25" s="136"/>
      <c r="CA25" s="136"/>
      <c r="CB25" s="136"/>
      <c r="CC25" s="136"/>
      <c r="CD25" s="136"/>
      <c r="CE25" s="136"/>
      <c r="CF25" s="136"/>
      <c r="CG25" s="136"/>
      <c r="CH25" s="136"/>
      <c r="CI25" s="136"/>
      <c r="CJ25" s="136"/>
      <c r="CK25" s="136"/>
      <c r="CL25" s="136"/>
      <c r="CM25" s="136"/>
      <c r="CN25" s="136"/>
      <c r="CO25" s="136"/>
      <c r="CP25" s="136"/>
      <c r="CQ25" s="136"/>
      <c r="CR25" s="136"/>
    </row>
    <row r="26" spans="1:96" x14ac:dyDescent="0.25">
      <c r="A26" s="136"/>
      <c r="B26" s="154" t="s">
        <v>332</v>
      </c>
      <c r="C26" s="150">
        <f>C19+C20+C25</f>
        <v>0</v>
      </c>
      <c r="D26" s="150">
        <f>D19+D20+D25</f>
        <v>0</v>
      </c>
      <c r="E26" s="150">
        <f t="shared" ref="E26:AL26" si="20">E19+E20+E25</f>
        <v>0</v>
      </c>
      <c r="F26" s="150">
        <f t="shared" si="20"/>
        <v>0</v>
      </c>
      <c r="G26" s="150">
        <f t="shared" si="20"/>
        <v>0</v>
      </c>
      <c r="H26" s="150">
        <f t="shared" si="20"/>
        <v>0</v>
      </c>
      <c r="I26" s="150">
        <f t="shared" si="20"/>
        <v>0</v>
      </c>
      <c r="J26" s="150">
        <f t="shared" si="20"/>
        <v>0</v>
      </c>
      <c r="K26" s="150">
        <f t="shared" si="20"/>
        <v>0</v>
      </c>
      <c r="L26" s="150">
        <f t="shared" si="20"/>
        <v>0</v>
      </c>
      <c r="M26" s="150">
        <f t="shared" si="20"/>
        <v>0</v>
      </c>
      <c r="N26" s="150">
        <f t="shared" si="20"/>
        <v>0</v>
      </c>
      <c r="O26" s="150">
        <f t="shared" si="20"/>
        <v>0</v>
      </c>
      <c r="P26" s="150">
        <f t="shared" si="20"/>
        <v>0</v>
      </c>
      <c r="Q26" s="150">
        <f t="shared" si="20"/>
        <v>0</v>
      </c>
      <c r="R26" s="150">
        <f t="shared" si="20"/>
        <v>0</v>
      </c>
      <c r="S26" s="150">
        <f t="shared" si="20"/>
        <v>0</v>
      </c>
      <c r="T26" s="150">
        <f t="shared" si="20"/>
        <v>0</v>
      </c>
      <c r="U26" s="150">
        <f t="shared" si="20"/>
        <v>0</v>
      </c>
      <c r="V26" s="150">
        <f t="shared" si="20"/>
        <v>0</v>
      </c>
      <c r="W26" s="150">
        <f t="shared" si="20"/>
        <v>0</v>
      </c>
      <c r="X26" s="150">
        <f t="shared" si="20"/>
        <v>0</v>
      </c>
      <c r="Y26" s="150">
        <f t="shared" si="20"/>
        <v>0</v>
      </c>
      <c r="Z26" s="150">
        <f t="shared" si="20"/>
        <v>0</v>
      </c>
      <c r="AA26" s="150">
        <f t="shared" si="20"/>
        <v>0</v>
      </c>
      <c r="AB26" s="150">
        <f t="shared" si="20"/>
        <v>0</v>
      </c>
      <c r="AC26" s="150">
        <f t="shared" si="20"/>
        <v>0</v>
      </c>
      <c r="AD26" s="150">
        <f t="shared" si="20"/>
        <v>0</v>
      </c>
      <c r="AE26" s="150">
        <f t="shared" si="20"/>
        <v>0</v>
      </c>
      <c r="AF26" s="150">
        <f t="shared" si="20"/>
        <v>0</v>
      </c>
      <c r="AG26" s="150">
        <f t="shared" si="20"/>
        <v>0</v>
      </c>
      <c r="AH26" s="150">
        <f t="shared" si="20"/>
        <v>0</v>
      </c>
      <c r="AI26" s="150">
        <f t="shared" si="20"/>
        <v>0</v>
      </c>
      <c r="AJ26" s="150">
        <f t="shared" si="20"/>
        <v>0</v>
      </c>
      <c r="AK26" s="150">
        <f t="shared" si="20"/>
        <v>0</v>
      </c>
      <c r="AL26" s="150">
        <f t="shared" si="20"/>
        <v>0</v>
      </c>
      <c r="AM26" s="150">
        <f t="shared" ref="AM26:AR26" si="21">AM19+AM20+AM25</f>
        <v>0</v>
      </c>
      <c r="AN26" s="150">
        <f t="shared" si="21"/>
        <v>0</v>
      </c>
      <c r="AO26" s="150">
        <f t="shared" si="21"/>
        <v>0</v>
      </c>
      <c r="AP26" s="150">
        <f t="shared" si="21"/>
        <v>0</v>
      </c>
      <c r="AQ26" s="150">
        <f t="shared" si="21"/>
        <v>0</v>
      </c>
      <c r="AR26" s="150">
        <f t="shared" si="21"/>
        <v>0</v>
      </c>
      <c r="AS26" s="150">
        <f t="shared" ref="AS26:AX26" si="22">AS19+AS20+AS25</f>
        <v>0</v>
      </c>
      <c r="AT26" s="150">
        <f t="shared" si="22"/>
        <v>0</v>
      </c>
      <c r="AU26" s="150">
        <f t="shared" si="22"/>
        <v>0</v>
      </c>
      <c r="AV26" s="150">
        <f t="shared" si="22"/>
        <v>0</v>
      </c>
      <c r="AW26" s="150">
        <f t="shared" si="22"/>
        <v>0</v>
      </c>
      <c r="AX26" s="150">
        <f t="shared" si="22"/>
        <v>0</v>
      </c>
      <c r="AY26" s="136"/>
      <c r="AZ26" s="124"/>
      <c r="BA26" s="124" t="s">
        <v>222</v>
      </c>
      <c r="BB26" s="128">
        <v>22</v>
      </c>
      <c r="BC26" s="136"/>
      <c r="BD26" s="136"/>
      <c r="BE26" s="136"/>
      <c r="BF26" s="136"/>
      <c r="BG26" s="136"/>
      <c r="BH26" s="136"/>
      <c r="BI26" s="136"/>
      <c r="BJ26" s="136"/>
      <c r="BK26" s="136"/>
      <c r="BL26" s="136"/>
      <c r="BM26" s="136"/>
      <c r="BN26" s="136"/>
      <c r="BO26" s="136"/>
      <c r="BP26" s="136"/>
      <c r="BQ26" s="136"/>
      <c r="BR26" s="136"/>
      <c r="BS26" s="136"/>
      <c r="BT26" s="136"/>
      <c r="BU26" s="136"/>
      <c r="BV26" s="136"/>
      <c r="BW26" s="136"/>
      <c r="BX26" s="136"/>
      <c r="BY26" s="136"/>
      <c r="BZ26" s="136"/>
      <c r="CA26" s="136"/>
      <c r="CB26" s="136"/>
      <c r="CC26" s="136"/>
      <c r="CD26" s="136"/>
      <c r="CE26" s="136"/>
      <c r="CF26" s="136"/>
      <c r="CG26" s="136"/>
      <c r="CH26" s="136"/>
      <c r="CI26" s="136"/>
      <c r="CJ26" s="136"/>
      <c r="CK26" s="136"/>
      <c r="CL26" s="136"/>
      <c r="CM26" s="136"/>
      <c r="CN26" s="136"/>
      <c r="CO26" s="136"/>
      <c r="CP26" s="136"/>
      <c r="CQ26" s="136"/>
      <c r="CR26" s="136"/>
    </row>
    <row r="27" spans="1:96" x14ac:dyDescent="0.25">
      <c r="A27" s="136"/>
      <c r="B27" s="136"/>
      <c r="C27" s="136"/>
      <c r="D27" s="136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  <c r="AF27" s="136"/>
      <c r="AG27" s="136"/>
      <c r="AH27" s="136"/>
      <c r="AI27" s="136"/>
      <c r="AJ27" s="136"/>
      <c r="AK27" s="136"/>
      <c r="AL27" s="136"/>
      <c r="AM27" s="136"/>
      <c r="AN27" s="136"/>
      <c r="AO27" s="136"/>
      <c r="AP27" s="136"/>
      <c r="AQ27" s="136"/>
      <c r="AR27" s="136"/>
      <c r="AS27" s="136"/>
      <c r="AT27" s="136"/>
      <c r="AU27" s="136"/>
      <c r="AV27" s="136"/>
      <c r="AW27" s="136"/>
      <c r="AX27" s="136"/>
      <c r="AY27" s="136"/>
      <c r="AZ27" s="136"/>
      <c r="BA27" s="124" t="s">
        <v>223</v>
      </c>
      <c r="BB27" s="128">
        <v>23</v>
      </c>
      <c r="BC27" s="136"/>
      <c r="BD27" s="136"/>
      <c r="BE27" s="136"/>
      <c r="BF27" s="136"/>
      <c r="BG27" s="136"/>
      <c r="BH27" s="136"/>
      <c r="BI27" s="136"/>
      <c r="BJ27" s="136"/>
      <c r="BK27" s="136"/>
      <c r="BL27" s="136"/>
      <c r="BM27" s="136"/>
      <c r="BN27" s="136"/>
      <c r="BO27" s="136"/>
      <c r="BP27" s="136"/>
      <c r="BQ27" s="136"/>
      <c r="BR27" s="136"/>
      <c r="BS27" s="136"/>
      <c r="BT27" s="136"/>
      <c r="BU27" s="136"/>
      <c r="BV27" s="136"/>
      <c r="BW27" s="136"/>
      <c r="BX27" s="136"/>
      <c r="BY27" s="136"/>
      <c r="BZ27" s="136"/>
      <c r="CA27" s="136"/>
      <c r="CB27" s="136"/>
      <c r="CC27" s="136"/>
      <c r="CD27" s="136"/>
      <c r="CE27" s="136"/>
      <c r="CF27" s="136"/>
      <c r="CG27" s="136"/>
      <c r="CH27" s="136"/>
      <c r="CI27" s="136"/>
      <c r="CJ27" s="136"/>
      <c r="CK27" s="136"/>
      <c r="CL27" s="136"/>
      <c r="CM27" s="136"/>
      <c r="CN27" s="136"/>
      <c r="CO27" s="136"/>
      <c r="CP27" s="136"/>
      <c r="CQ27" s="136"/>
      <c r="CR27" s="136"/>
    </row>
    <row r="28" spans="1:96" x14ac:dyDescent="0.25">
      <c r="A28" s="136"/>
      <c r="B28" s="136"/>
      <c r="C28" s="136"/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  <c r="AA28" s="136"/>
      <c r="AB28" s="136"/>
      <c r="AC28" s="136"/>
      <c r="AD28" s="136"/>
      <c r="AE28" s="136"/>
      <c r="AF28" s="136"/>
      <c r="AG28" s="136"/>
      <c r="AH28" s="136"/>
      <c r="AI28" s="136"/>
      <c r="AJ28" s="136"/>
      <c r="AK28" s="136"/>
      <c r="AL28" s="136"/>
      <c r="AM28" s="136"/>
      <c r="AN28" s="136"/>
      <c r="AO28" s="136"/>
      <c r="AP28" s="136"/>
      <c r="AQ28" s="136"/>
      <c r="AR28" s="136"/>
      <c r="AS28" s="136"/>
      <c r="AT28" s="136"/>
      <c r="AU28" s="136"/>
      <c r="AV28" s="136"/>
      <c r="AW28" s="136"/>
      <c r="AX28" s="136"/>
      <c r="AY28" s="136"/>
      <c r="AZ28" s="124"/>
      <c r="BA28" s="124" t="s">
        <v>224</v>
      </c>
      <c r="BB28" s="128">
        <v>24</v>
      </c>
      <c r="BC28" s="136"/>
      <c r="BD28" s="136"/>
      <c r="BE28" s="136"/>
      <c r="BF28" s="136"/>
      <c r="BG28" s="136"/>
      <c r="BH28" s="136"/>
      <c r="BI28" s="136"/>
      <c r="BJ28" s="136"/>
      <c r="BK28" s="136"/>
      <c r="BL28" s="136"/>
      <c r="BM28" s="136"/>
      <c r="BN28" s="136"/>
      <c r="BO28" s="136"/>
      <c r="BP28" s="136"/>
      <c r="BQ28" s="136"/>
      <c r="BR28" s="136"/>
      <c r="BS28" s="136"/>
      <c r="BT28" s="136"/>
      <c r="BU28" s="136"/>
      <c r="BV28" s="136"/>
      <c r="BW28" s="136"/>
      <c r="BX28" s="136"/>
      <c r="BY28" s="136"/>
      <c r="BZ28" s="136"/>
      <c r="CA28" s="136"/>
      <c r="CB28" s="136"/>
      <c r="CC28" s="136"/>
      <c r="CD28" s="136"/>
      <c r="CE28" s="136"/>
      <c r="CF28" s="136"/>
      <c r="CG28" s="136"/>
      <c r="CH28" s="136"/>
      <c r="CI28" s="136"/>
      <c r="CJ28" s="136"/>
      <c r="CK28" s="136"/>
      <c r="CL28" s="136"/>
      <c r="CM28" s="136"/>
      <c r="CN28" s="136"/>
      <c r="CO28" s="136"/>
      <c r="CP28" s="136"/>
      <c r="CQ28" s="136"/>
      <c r="CR28" s="136"/>
    </row>
    <row r="29" spans="1:96" x14ac:dyDescent="0.25">
      <c r="A29" s="136"/>
      <c r="B29" s="138" t="s">
        <v>333</v>
      </c>
      <c r="C29" s="138"/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  <c r="AA29" s="136"/>
      <c r="AB29" s="136"/>
      <c r="AC29" s="136"/>
      <c r="AD29" s="136"/>
      <c r="AE29" s="136"/>
      <c r="AF29" s="136"/>
      <c r="AG29" s="136"/>
      <c r="AH29" s="136"/>
      <c r="AI29" s="136"/>
      <c r="AJ29" s="136"/>
      <c r="AK29" s="136"/>
      <c r="AL29" s="136"/>
      <c r="AM29" s="136"/>
      <c r="AN29" s="136"/>
      <c r="AO29" s="136"/>
      <c r="AP29" s="136"/>
      <c r="AQ29" s="136"/>
      <c r="AR29" s="136"/>
      <c r="AS29" s="136"/>
      <c r="AT29" s="136"/>
      <c r="AU29" s="136"/>
      <c r="AV29" s="136"/>
      <c r="AW29" s="136"/>
      <c r="AX29" s="136"/>
      <c r="AY29" s="136"/>
      <c r="AZ29" s="124"/>
      <c r="BA29" s="124" t="s">
        <v>225</v>
      </c>
      <c r="BB29" s="128">
        <v>25</v>
      </c>
      <c r="BC29" s="136"/>
      <c r="BD29" s="136"/>
      <c r="BE29" s="136"/>
      <c r="BF29" s="136"/>
      <c r="BG29" s="136"/>
      <c r="BH29" s="136"/>
      <c r="BI29" s="136"/>
      <c r="BJ29" s="136"/>
      <c r="BK29" s="136"/>
      <c r="BL29" s="136"/>
      <c r="BM29" s="136"/>
      <c r="BN29" s="136"/>
      <c r="BO29" s="136"/>
      <c r="BP29" s="136"/>
      <c r="BQ29" s="136"/>
      <c r="BR29" s="136"/>
      <c r="BS29" s="136"/>
      <c r="BT29" s="136"/>
      <c r="BU29" s="136"/>
      <c r="BV29" s="136"/>
      <c r="BW29" s="136"/>
      <c r="BX29" s="136"/>
      <c r="BY29" s="136"/>
      <c r="BZ29" s="136"/>
      <c r="CA29" s="136"/>
      <c r="CB29" s="136"/>
      <c r="CC29" s="136"/>
      <c r="CD29" s="136"/>
      <c r="CE29" s="136"/>
      <c r="CF29" s="136"/>
      <c r="CG29" s="136"/>
      <c r="CH29" s="136"/>
      <c r="CI29" s="136"/>
      <c r="CJ29" s="136"/>
      <c r="CK29" s="136"/>
      <c r="CL29" s="136"/>
      <c r="CM29" s="136"/>
      <c r="CN29" s="136"/>
      <c r="CO29" s="136"/>
      <c r="CP29" s="136"/>
      <c r="CQ29" s="136"/>
      <c r="CR29" s="136"/>
    </row>
    <row r="30" spans="1:96" x14ac:dyDescent="0.25">
      <c r="A30" s="136"/>
      <c r="B30" s="136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  <c r="AA30" s="136"/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  <c r="AL30" s="136"/>
      <c r="AM30" s="136"/>
      <c r="AN30" s="136"/>
      <c r="AO30" s="136"/>
      <c r="AP30" s="136"/>
      <c r="AQ30" s="136"/>
      <c r="AR30" s="136"/>
      <c r="AS30" s="136"/>
      <c r="AT30" s="136"/>
      <c r="AU30" s="136"/>
      <c r="AV30" s="136"/>
      <c r="AW30" s="136"/>
      <c r="AX30" s="136"/>
      <c r="AY30" s="136"/>
      <c r="AZ30" s="136"/>
      <c r="BA30" s="124" t="s">
        <v>226</v>
      </c>
      <c r="BB30" s="128">
        <v>26</v>
      </c>
      <c r="BC30" s="136"/>
      <c r="BD30" s="136"/>
      <c r="BE30" s="136"/>
      <c r="BF30" s="136"/>
      <c r="BG30" s="136"/>
      <c r="BH30" s="136"/>
      <c r="BI30" s="136"/>
      <c r="BJ30" s="136"/>
      <c r="BK30" s="136"/>
      <c r="BL30" s="136"/>
      <c r="BM30" s="136"/>
      <c r="BN30" s="136"/>
      <c r="BO30" s="136"/>
      <c r="BP30" s="136"/>
      <c r="BQ30" s="136"/>
      <c r="BR30" s="136"/>
      <c r="BS30" s="136"/>
      <c r="BT30" s="136"/>
      <c r="BU30" s="136"/>
      <c r="BV30" s="136"/>
      <c r="BW30" s="136"/>
      <c r="BX30" s="136"/>
      <c r="BY30" s="136"/>
      <c r="BZ30" s="136"/>
      <c r="CA30" s="136"/>
      <c r="CB30" s="136"/>
      <c r="CC30" s="136"/>
      <c r="CD30" s="136"/>
      <c r="CE30" s="136"/>
      <c r="CF30" s="136"/>
      <c r="CG30" s="136"/>
      <c r="CH30" s="136"/>
      <c r="CI30" s="136"/>
      <c r="CJ30" s="136"/>
      <c r="CK30" s="136"/>
      <c r="CL30" s="136"/>
      <c r="CM30" s="136"/>
      <c r="CN30" s="136"/>
      <c r="CO30" s="136"/>
      <c r="CP30" s="136"/>
      <c r="CQ30" s="136"/>
      <c r="CR30" s="136"/>
    </row>
    <row r="31" spans="1:96" x14ac:dyDescent="0.25">
      <c r="A31" s="136"/>
      <c r="B31" s="136"/>
      <c r="C31" s="136"/>
      <c r="D31" s="136"/>
      <c r="E31" s="136"/>
      <c r="F31" s="136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  <c r="AC31" s="136"/>
      <c r="AD31" s="136"/>
      <c r="AE31" s="136"/>
      <c r="AF31" s="136"/>
      <c r="AG31" s="136"/>
      <c r="AH31" s="136"/>
      <c r="AI31" s="136"/>
      <c r="AJ31" s="136"/>
      <c r="AK31" s="136"/>
      <c r="AL31" s="136"/>
      <c r="AM31" s="136"/>
      <c r="AN31" s="136"/>
      <c r="AO31" s="136"/>
      <c r="AP31" s="136"/>
      <c r="AQ31" s="136"/>
      <c r="AR31" s="136"/>
      <c r="AS31" s="136"/>
      <c r="AT31" s="136"/>
      <c r="AU31" s="136"/>
      <c r="AV31" s="136"/>
      <c r="AW31" s="136"/>
      <c r="AX31" s="136"/>
      <c r="AY31" s="136"/>
      <c r="AZ31" s="136"/>
      <c r="BA31" s="124" t="s">
        <v>227</v>
      </c>
      <c r="BB31" s="128">
        <v>27</v>
      </c>
      <c r="BC31" s="136"/>
      <c r="BD31" s="136"/>
      <c r="BE31" s="136"/>
      <c r="BF31" s="136"/>
      <c r="BG31" s="136"/>
      <c r="BH31" s="136"/>
      <c r="BI31" s="136"/>
      <c r="BJ31" s="136"/>
      <c r="BK31" s="136"/>
      <c r="BL31" s="136"/>
      <c r="BM31" s="136"/>
      <c r="BN31" s="136"/>
      <c r="BO31" s="136"/>
      <c r="BP31" s="136"/>
      <c r="BQ31" s="136"/>
      <c r="BR31" s="136"/>
      <c r="BS31" s="136"/>
      <c r="BT31" s="136"/>
      <c r="BU31" s="136"/>
      <c r="BV31" s="136"/>
      <c r="BW31" s="136"/>
      <c r="BX31" s="136"/>
      <c r="BY31" s="136"/>
      <c r="BZ31" s="136"/>
      <c r="CA31" s="136"/>
      <c r="CB31" s="136"/>
      <c r="CC31" s="136"/>
      <c r="CD31" s="136"/>
      <c r="CE31" s="136"/>
      <c r="CF31" s="136"/>
      <c r="CG31" s="136"/>
      <c r="CH31" s="136"/>
      <c r="CI31" s="136"/>
      <c r="CJ31" s="136"/>
      <c r="CK31" s="136"/>
      <c r="CL31" s="136"/>
      <c r="CM31" s="136"/>
      <c r="CN31" s="136"/>
      <c r="CO31" s="136"/>
      <c r="CP31" s="136"/>
      <c r="CQ31" s="136"/>
      <c r="CR31" s="136"/>
    </row>
    <row r="32" spans="1:96" x14ac:dyDescent="0.25">
      <c r="A32" s="136"/>
      <c r="B32" s="140" t="s">
        <v>297</v>
      </c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  <c r="AA32" s="136"/>
      <c r="AB32" s="136"/>
      <c r="AC32" s="136"/>
      <c r="AD32" s="136"/>
      <c r="AE32" s="136"/>
      <c r="AF32" s="136"/>
      <c r="AG32" s="136"/>
      <c r="AH32" s="136"/>
      <c r="AI32" s="136"/>
      <c r="AJ32" s="136"/>
      <c r="AK32" s="136"/>
      <c r="AL32" s="136"/>
      <c r="AM32" s="136"/>
      <c r="AN32" s="136"/>
      <c r="AO32" s="136"/>
      <c r="AP32" s="136"/>
      <c r="AQ32" s="136"/>
      <c r="AR32" s="136"/>
      <c r="AS32" s="136"/>
      <c r="AT32" s="136"/>
      <c r="AU32" s="136"/>
      <c r="AV32" s="136"/>
      <c r="AW32" s="136"/>
      <c r="AX32" s="136"/>
      <c r="AY32" s="136"/>
      <c r="AZ32" s="136"/>
      <c r="BA32" s="124" t="s">
        <v>228</v>
      </c>
      <c r="BB32" s="128">
        <v>28</v>
      </c>
      <c r="BC32" s="136"/>
      <c r="BD32" s="136"/>
      <c r="BE32" s="136"/>
      <c r="BF32" s="136"/>
      <c r="BG32" s="136"/>
      <c r="BH32" s="136"/>
      <c r="BI32" s="136"/>
      <c r="BJ32" s="136"/>
      <c r="BK32" s="136"/>
      <c r="BL32" s="136"/>
      <c r="BM32" s="136"/>
      <c r="BN32" s="136"/>
      <c r="BO32" s="136"/>
      <c r="BP32" s="136"/>
      <c r="BQ32" s="136"/>
      <c r="BR32" s="136"/>
      <c r="BS32" s="136"/>
      <c r="BT32" s="136"/>
      <c r="BU32" s="136"/>
      <c r="BV32" s="136"/>
      <c r="BW32" s="136"/>
      <c r="BX32" s="136"/>
      <c r="BY32" s="136"/>
      <c r="BZ32" s="136"/>
      <c r="CA32" s="136"/>
      <c r="CB32" s="136"/>
      <c r="CC32" s="136"/>
      <c r="CD32" s="136"/>
      <c r="CE32" s="136"/>
      <c r="CF32" s="136"/>
      <c r="CG32" s="136"/>
      <c r="CH32" s="136"/>
      <c r="CI32" s="136"/>
      <c r="CJ32" s="136"/>
      <c r="CK32" s="136"/>
      <c r="CL32" s="136"/>
      <c r="CM32" s="136"/>
      <c r="CN32" s="136"/>
      <c r="CO32" s="136"/>
      <c r="CP32" s="136"/>
      <c r="CQ32" s="136"/>
      <c r="CR32" s="136"/>
    </row>
    <row r="33" spans="1:96" x14ac:dyDescent="0.25">
      <c r="A33" s="136"/>
      <c r="B33" s="141" t="s">
        <v>298</v>
      </c>
      <c r="C33" s="142" t="s">
        <v>218</v>
      </c>
      <c r="D33" s="155">
        <f>VLOOKUP($C33,$BA$5:$BB$38,2,FALSE)</f>
        <v>18</v>
      </c>
      <c r="E33" s="136"/>
      <c r="F33" s="136"/>
      <c r="G33" s="136"/>
      <c r="H33" s="136"/>
      <c r="I33" s="136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  <c r="AA33" s="136"/>
      <c r="AB33" s="136"/>
      <c r="AC33" s="136"/>
      <c r="AD33" s="136"/>
      <c r="AE33" s="136"/>
      <c r="AF33" s="136"/>
      <c r="AG33" s="136"/>
      <c r="AH33" s="136"/>
      <c r="AI33" s="136"/>
      <c r="AJ33" s="136"/>
      <c r="AK33" s="136"/>
      <c r="AL33" s="136"/>
      <c r="AM33" s="136"/>
      <c r="AN33" s="136"/>
      <c r="AO33" s="136"/>
      <c r="AP33" s="136"/>
      <c r="AQ33" s="136"/>
      <c r="AR33" s="136"/>
      <c r="AS33" s="136"/>
      <c r="AT33" s="136"/>
      <c r="AU33" s="136"/>
      <c r="AV33" s="136"/>
      <c r="AW33" s="136"/>
      <c r="AX33" s="136"/>
      <c r="AY33" s="136"/>
      <c r="AZ33" s="136"/>
      <c r="BA33" s="124" t="s">
        <v>229</v>
      </c>
      <c r="BB33" s="128">
        <v>29</v>
      </c>
      <c r="BC33" s="136"/>
      <c r="BD33" s="136"/>
      <c r="BE33" s="136"/>
      <c r="BF33" s="136"/>
      <c r="BG33" s="136"/>
      <c r="BH33" s="136"/>
      <c r="BI33" s="136"/>
      <c r="BJ33" s="136"/>
      <c r="BK33" s="136"/>
      <c r="BL33" s="136"/>
      <c r="BM33" s="136"/>
      <c r="BN33" s="136"/>
      <c r="BO33" s="136"/>
      <c r="BP33" s="136"/>
      <c r="BQ33" s="136"/>
      <c r="BR33" s="136"/>
      <c r="BS33" s="136"/>
      <c r="BT33" s="136"/>
      <c r="BU33" s="136"/>
      <c r="BV33" s="136"/>
      <c r="BW33" s="136"/>
      <c r="BX33" s="136"/>
      <c r="BY33" s="136"/>
      <c r="BZ33" s="136"/>
      <c r="CA33" s="136"/>
      <c r="CB33" s="136"/>
      <c r="CC33" s="136"/>
      <c r="CD33" s="136"/>
      <c r="CE33" s="136"/>
      <c r="CF33" s="136"/>
      <c r="CG33" s="136"/>
      <c r="CH33" s="136"/>
      <c r="CI33" s="136"/>
      <c r="CJ33" s="136"/>
      <c r="CK33" s="136"/>
      <c r="CL33" s="136"/>
      <c r="CM33" s="136"/>
      <c r="CN33" s="136"/>
      <c r="CO33" s="136"/>
      <c r="CP33" s="136"/>
      <c r="CQ33" s="136"/>
      <c r="CR33" s="136"/>
    </row>
    <row r="34" spans="1:96" x14ac:dyDescent="0.25">
      <c r="A34" s="136"/>
      <c r="B34" s="141" t="s">
        <v>299</v>
      </c>
      <c r="C34" s="135">
        <v>0.09</v>
      </c>
      <c r="D34" s="136"/>
      <c r="E34" s="136"/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  <c r="AU34" s="136"/>
      <c r="AV34" s="136"/>
      <c r="AW34" s="136"/>
      <c r="AX34" s="136"/>
      <c r="AY34" s="136"/>
      <c r="AZ34" s="136"/>
      <c r="BA34" s="124" t="s">
        <v>230</v>
      </c>
      <c r="BB34" s="128">
        <v>30</v>
      </c>
      <c r="BC34" s="136"/>
      <c r="BD34" s="136"/>
      <c r="BE34" s="136"/>
      <c r="BF34" s="136"/>
      <c r="BG34" s="136"/>
      <c r="BH34" s="136"/>
      <c r="BI34" s="136"/>
      <c r="BJ34" s="136"/>
      <c r="BK34" s="136"/>
      <c r="BL34" s="136"/>
      <c r="BM34" s="136"/>
      <c r="BN34" s="136"/>
      <c r="BO34" s="136"/>
      <c r="BP34" s="136"/>
      <c r="BQ34" s="136"/>
      <c r="BR34" s="136"/>
      <c r="BS34" s="136"/>
      <c r="BT34" s="136"/>
      <c r="BU34" s="136"/>
      <c r="BV34" s="136"/>
      <c r="BW34" s="136"/>
      <c r="BX34" s="136"/>
      <c r="BY34" s="136"/>
      <c r="BZ34" s="136"/>
      <c r="CA34" s="136"/>
      <c r="CB34" s="136"/>
      <c r="CC34" s="136"/>
      <c r="CD34" s="136"/>
      <c r="CE34" s="136"/>
      <c r="CF34" s="136"/>
      <c r="CG34" s="136"/>
      <c r="CH34" s="136"/>
      <c r="CI34" s="136"/>
      <c r="CJ34" s="136"/>
      <c r="CK34" s="136"/>
      <c r="CL34" s="136"/>
      <c r="CM34" s="136"/>
      <c r="CN34" s="136"/>
      <c r="CO34" s="136"/>
      <c r="CP34" s="136"/>
      <c r="CQ34" s="136"/>
      <c r="CR34" s="136"/>
    </row>
    <row r="35" spans="1:96" x14ac:dyDescent="0.25">
      <c r="A35" s="136"/>
      <c r="B35" s="144" t="s">
        <v>327</v>
      </c>
      <c r="C35" s="145">
        <v>0</v>
      </c>
      <c r="D35" s="136"/>
      <c r="E35" s="136"/>
      <c r="F35" s="136"/>
      <c r="G35" s="136"/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136"/>
      <c r="AQ35" s="136"/>
      <c r="AR35" s="136"/>
      <c r="AS35" s="136"/>
      <c r="AT35" s="136"/>
      <c r="AU35" s="136"/>
      <c r="AV35" s="136"/>
      <c r="AW35" s="136"/>
      <c r="AX35" s="136"/>
      <c r="AY35" s="136"/>
      <c r="AZ35" s="136"/>
      <c r="BA35" s="124" t="s">
        <v>231</v>
      </c>
      <c r="BB35" s="128">
        <v>31</v>
      </c>
      <c r="BC35" s="136"/>
      <c r="BD35" s="136"/>
      <c r="BE35" s="136"/>
      <c r="BF35" s="136"/>
      <c r="BG35" s="136"/>
      <c r="BH35" s="136"/>
      <c r="BI35" s="136"/>
      <c r="BJ35" s="136"/>
      <c r="BK35" s="136"/>
      <c r="BL35" s="136"/>
      <c r="BM35" s="136"/>
      <c r="BN35" s="136"/>
      <c r="BO35" s="136"/>
      <c r="BP35" s="136"/>
      <c r="BQ35" s="136"/>
      <c r="BR35" s="136"/>
      <c r="BS35" s="136"/>
      <c r="BT35" s="136"/>
      <c r="BU35" s="136"/>
      <c r="BV35" s="136"/>
      <c r="BW35" s="136"/>
      <c r="BX35" s="136"/>
      <c r="BY35" s="136"/>
      <c r="BZ35" s="136"/>
      <c r="CA35" s="136"/>
      <c r="CB35" s="136"/>
      <c r="CC35" s="136"/>
      <c r="CD35" s="136"/>
      <c r="CE35" s="136"/>
      <c r="CF35" s="136"/>
      <c r="CG35" s="136"/>
      <c r="CH35" s="136"/>
      <c r="CI35" s="136"/>
      <c r="CJ35" s="136"/>
      <c r="CK35" s="136"/>
      <c r="CL35" s="136"/>
      <c r="CM35" s="136"/>
      <c r="CN35" s="136"/>
      <c r="CO35" s="136"/>
      <c r="CP35" s="136"/>
      <c r="CQ35" s="136"/>
      <c r="CR35" s="136"/>
    </row>
    <row r="36" spans="1:96" x14ac:dyDescent="0.25">
      <c r="A36" s="136"/>
      <c r="B36" s="144" t="s">
        <v>328</v>
      </c>
      <c r="C36" s="146">
        <v>0.01</v>
      </c>
      <c r="D36" s="136"/>
      <c r="E36" s="136"/>
      <c r="F36" s="136"/>
      <c r="G36" s="136"/>
      <c r="H36" s="136"/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  <c r="AA36" s="136"/>
      <c r="AB36" s="136"/>
      <c r="AC36" s="136"/>
      <c r="AD36" s="136"/>
      <c r="AE36" s="136"/>
      <c r="AF36" s="136"/>
      <c r="AG36" s="136"/>
      <c r="AH36" s="136"/>
      <c r="AI36" s="136"/>
      <c r="AJ36" s="136"/>
      <c r="AK36" s="136"/>
      <c r="AL36" s="136"/>
      <c r="AM36" s="136"/>
      <c r="AN36" s="136"/>
      <c r="AO36" s="136"/>
      <c r="AP36" s="136"/>
      <c r="AQ36" s="136"/>
      <c r="AR36" s="136"/>
      <c r="AS36" s="136"/>
      <c r="AT36" s="136"/>
      <c r="AU36" s="136"/>
      <c r="AV36" s="136"/>
      <c r="AW36" s="136"/>
      <c r="AX36" s="136"/>
      <c r="AY36" s="136"/>
      <c r="AZ36" s="136"/>
      <c r="BA36" s="124" t="s">
        <v>232</v>
      </c>
      <c r="BB36" s="128">
        <v>32</v>
      </c>
      <c r="BC36" s="136"/>
      <c r="BD36" s="136"/>
      <c r="BE36" s="136"/>
      <c r="BF36" s="136"/>
      <c r="BG36" s="136"/>
      <c r="BH36" s="136"/>
      <c r="BI36" s="136"/>
      <c r="BJ36" s="136"/>
      <c r="BK36" s="136"/>
      <c r="BL36" s="136"/>
      <c r="BM36" s="136"/>
      <c r="BN36" s="136"/>
      <c r="BO36" s="136"/>
      <c r="BP36" s="136"/>
      <c r="BQ36" s="136"/>
      <c r="BR36" s="136"/>
      <c r="BS36" s="136"/>
      <c r="BT36" s="136"/>
      <c r="BU36" s="136"/>
      <c r="BV36" s="136"/>
      <c r="BW36" s="136"/>
      <c r="BX36" s="136"/>
      <c r="BY36" s="136"/>
      <c r="BZ36" s="136"/>
      <c r="CA36" s="136"/>
      <c r="CB36" s="136"/>
      <c r="CC36" s="136"/>
      <c r="CD36" s="136"/>
      <c r="CE36" s="136"/>
      <c r="CF36" s="136"/>
      <c r="CG36" s="136"/>
      <c r="CH36" s="136"/>
      <c r="CI36" s="136"/>
      <c r="CJ36" s="136"/>
      <c r="CK36" s="136"/>
      <c r="CL36" s="136"/>
      <c r="CM36" s="136"/>
      <c r="CN36" s="136"/>
      <c r="CO36" s="136"/>
      <c r="CP36" s="136"/>
      <c r="CQ36" s="136"/>
      <c r="CR36" s="136"/>
    </row>
    <row r="37" spans="1:96" x14ac:dyDescent="0.25">
      <c r="A37" s="136"/>
      <c r="B37" s="144" t="s">
        <v>329</v>
      </c>
      <c r="C37" s="146">
        <v>0.1</v>
      </c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  <c r="AA37" s="136"/>
      <c r="AB37" s="136"/>
      <c r="AC37" s="136"/>
      <c r="AD37" s="136"/>
      <c r="AE37" s="136"/>
      <c r="AF37" s="136"/>
      <c r="AG37" s="136"/>
      <c r="AH37" s="136"/>
      <c r="AI37" s="136"/>
      <c r="AJ37" s="136"/>
      <c r="AK37" s="136"/>
      <c r="AL37" s="136"/>
      <c r="AM37" s="136"/>
      <c r="AN37" s="136"/>
      <c r="AO37" s="136"/>
      <c r="AP37" s="136"/>
      <c r="AQ37" s="136"/>
      <c r="AR37" s="136"/>
      <c r="AS37" s="136"/>
      <c r="AT37" s="136"/>
      <c r="AU37" s="136"/>
      <c r="AV37" s="136"/>
      <c r="AW37" s="136"/>
      <c r="AX37" s="136"/>
      <c r="AY37" s="136"/>
      <c r="AZ37" s="136"/>
      <c r="BA37" s="124" t="s">
        <v>233</v>
      </c>
      <c r="BB37" s="128">
        <v>33</v>
      </c>
      <c r="BC37" s="136"/>
      <c r="BD37" s="136"/>
      <c r="BE37" s="136"/>
      <c r="BF37" s="136"/>
      <c r="BG37" s="136"/>
      <c r="BH37" s="136"/>
      <c r="BI37" s="136"/>
      <c r="BJ37" s="136"/>
      <c r="BK37" s="136"/>
      <c r="BL37" s="136"/>
      <c r="BM37" s="136"/>
      <c r="BN37" s="136"/>
      <c r="BO37" s="136"/>
      <c r="BP37" s="136"/>
      <c r="BQ37" s="136"/>
      <c r="BR37" s="136"/>
      <c r="BS37" s="136"/>
      <c r="BT37" s="136"/>
      <c r="BU37" s="136"/>
      <c r="BV37" s="136"/>
      <c r="BW37" s="136"/>
      <c r="BX37" s="136"/>
      <c r="BY37" s="136"/>
      <c r="BZ37" s="136"/>
      <c r="CA37" s="136"/>
      <c r="CB37" s="136"/>
      <c r="CC37" s="136"/>
      <c r="CD37" s="136"/>
      <c r="CE37" s="136"/>
      <c r="CF37" s="136"/>
      <c r="CG37" s="136"/>
      <c r="CH37" s="136"/>
      <c r="CI37" s="136"/>
      <c r="CJ37" s="136"/>
      <c r="CK37" s="136"/>
      <c r="CL37" s="136"/>
      <c r="CM37" s="136"/>
      <c r="CN37" s="136"/>
      <c r="CO37" s="136"/>
      <c r="CP37" s="136"/>
      <c r="CQ37" s="136"/>
      <c r="CR37" s="136"/>
    </row>
    <row r="38" spans="1:96" x14ac:dyDescent="0.25">
      <c r="A38" s="136"/>
      <c r="B38" s="147" t="s">
        <v>301</v>
      </c>
      <c r="C38" s="148">
        <v>48</v>
      </c>
      <c r="D38" s="136"/>
      <c r="E38" s="136"/>
      <c r="F38" s="136"/>
      <c r="G38" s="136"/>
      <c r="H38" s="136"/>
      <c r="I38" s="136"/>
      <c r="J38" s="136"/>
      <c r="K38" s="136"/>
      <c r="L38" s="136"/>
      <c r="M38" s="136"/>
      <c r="N38" s="136"/>
      <c r="O38" s="136"/>
      <c r="P38" s="136"/>
      <c r="Q38" s="136"/>
      <c r="R38" s="136"/>
      <c r="S38" s="136"/>
      <c r="T38" s="136"/>
      <c r="U38" s="136"/>
      <c r="V38" s="136"/>
      <c r="W38" s="136"/>
      <c r="X38" s="136"/>
      <c r="Y38" s="136"/>
      <c r="Z38" s="136"/>
      <c r="AA38" s="136"/>
      <c r="AB38" s="136"/>
      <c r="AC38" s="136"/>
      <c r="AD38" s="136"/>
      <c r="AE38" s="136"/>
      <c r="AF38" s="136"/>
      <c r="AG38" s="136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6"/>
      <c r="AV38" s="136"/>
      <c r="AW38" s="136"/>
      <c r="AX38" s="136"/>
      <c r="AY38" s="136"/>
      <c r="AZ38" s="136"/>
      <c r="BA38" s="124" t="s">
        <v>234</v>
      </c>
      <c r="BB38" s="128">
        <v>34</v>
      </c>
      <c r="BC38" s="136"/>
      <c r="BD38" s="136"/>
      <c r="BE38" s="136"/>
      <c r="BF38" s="136"/>
      <c r="BG38" s="136"/>
      <c r="BH38" s="136"/>
      <c r="BI38" s="136"/>
      <c r="BJ38" s="136"/>
      <c r="BK38" s="136"/>
      <c r="BL38" s="136"/>
      <c r="BM38" s="136"/>
      <c r="BN38" s="136"/>
      <c r="BO38" s="136"/>
      <c r="BP38" s="136"/>
      <c r="BQ38" s="136"/>
      <c r="BR38" s="136"/>
      <c r="BS38" s="136"/>
      <c r="BT38" s="136"/>
      <c r="BU38" s="136"/>
      <c r="BV38" s="136"/>
      <c r="BW38" s="136"/>
      <c r="BX38" s="136"/>
      <c r="BY38" s="136"/>
      <c r="BZ38" s="136"/>
      <c r="CA38" s="136"/>
      <c r="CB38" s="136"/>
      <c r="CC38" s="136"/>
      <c r="CD38" s="136"/>
      <c r="CE38" s="136"/>
      <c r="CF38" s="136"/>
      <c r="CG38" s="136"/>
      <c r="CH38" s="136"/>
      <c r="CI38" s="136"/>
      <c r="CJ38" s="136"/>
      <c r="CK38" s="136"/>
      <c r="CL38" s="136"/>
      <c r="CM38" s="136"/>
      <c r="CN38" s="136"/>
      <c r="CO38" s="136"/>
      <c r="CP38" s="136"/>
      <c r="CQ38" s="136"/>
      <c r="CR38" s="136"/>
    </row>
    <row r="39" spans="1:96" x14ac:dyDescent="0.25">
      <c r="A39" s="136"/>
      <c r="B39" s="136"/>
      <c r="C39" s="136"/>
      <c r="D39" s="136"/>
      <c r="E39" s="136"/>
      <c r="F39" s="136"/>
      <c r="G39" s="136"/>
      <c r="H39" s="136"/>
      <c r="I39" s="136"/>
      <c r="J39" s="136"/>
      <c r="K39" s="136"/>
      <c r="L39" s="136"/>
      <c r="M39" s="136"/>
      <c r="N39" s="136"/>
      <c r="O39" s="136"/>
      <c r="P39" s="136"/>
      <c r="Q39" s="136"/>
      <c r="R39" s="136"/>
      <c r="S39" s="136"/>
      <c r="T39" s="136"/>
      <c r="U39" s="136"/>
      <c r="V39" s="136"/>
      <c r="W39" s="136"/>
      <c r="X39" s="136"/>
      <c r="Y39" s="136"/>
      <c r="Z39" s="136"/>
      <c r="AA39" s="136"/>
      <c r="AB39" s="136"/>
      <c r="AC39" s="136"/>
      <c r="AD39" s="136"/>
      <c r="AE39" s="136"/>
      <c r="AF39" s="136"/>
      <c r="AG39" s="136"/>
      <c r="AH39" s="136"/>
      <c r="AI39" s="136"/>
      <c r="AJ39" s="136"/>
      <c r="AK39" s="136"/>
      <c r="AL39" s="136"/>
      <c r="AM39" s="136"/>
      <c r="AN39" s="136"/>
      <c r="AO39" s="136"/>
      <c r="AP39" s="136"/>
      <c r="AQ39" s="136"/>
      <c r="AR39" s="136"/>
      <c r="AS39" s="136"/>
      <c r="AT39" s="136"/>
      <c r="AU39" s="136"/>
      <c r="AV39" s="136"/>
      <c r="AW39" s="136"/>
      <c r="AX39" s="136"/>
      <c r="AY39" s="136"/>
      <c r="AZ39" s="136"/>
      <c r="BA39" s="124" t="s">
        <v>235</v>
      </c>
      <c r="BB39" s="128">
        <v>35</v>
      </c>
      <c r="BC39" s="136"/>
      <c r="BD39" s="136"/>
      <c r="BE39" s="136"/>
      <c r="BF39" s="136"/>
      <c r="BG39" s="136"/>
      <c r="BH39" s="136"/>
      <c r="BI39" s="136"/>
      <c r="BJ39" s="136"/>
      <c r="BK39" s="136"/>
      <c r="BL39" s="136"/>
      <c r="BM39" s="136"/>
      <c r="BN39" s="136"/>
      <c r="BO39" s="136"/>
      <c r="BP39" s="136"/>
      <c r="BQ39" s="136"/>
      <c r="BR39" s="136"/>
      <c r="BS39" s="136"/>
      <c r="BT39" s="136"/>
      <c r="BU39" s="136"/>
      <c r="BV39" s="136"/>
      <c r="BW39" s="136"/>
      <c r="BX39" s="136"/>
      <c r="BY39" s="136"/>
      <c r="BZ39" s="136"/>
      <c r="CA39" s="136"/>
      <c r="CB39" s="136"/>
      <c r="CC39" s="136"/>
      <c r="CD39" s="136"/>
      <c r="CE39" s="136"/>
      <c r="CF39" s="136"/>
      <c r="CG39" s="136"/>
      <c r="CH39" s="136"/>
      <c r="CI39" s="136"/>
      <c r="CJ39" s="136"/>
      <c r="CK39" s="136"/>
      <c r="CL39" s="136"/>
      <c r="CM39" s="136"/>
      <c r="CN39" s="136"/>
      <c r="CO39" s="136"/>
      <c r="CP39" s="136"/>
      <c r="CQ39" s="136"/>
      <c r="CR39" s="136"/>
    </row>
    <row r="40" spans="1:96" x14ac:dyDescent="0.25">
      <c r="A40" s="136"/>
      <c r="B40" s="140" t="s">
        <v>302</v>
      </c>
      <c r="C40" s="140" t="s">
        <v>182</v>
      </c>
      <c r="D40" s="149">
        <f>((1+C34)^(1/12))-1</f>
        <v>7.2073233161367156E-3</v>
      </c>
      <c r="E40" s="136"/>
      <c r="F40" s="136"/>
      <c r="G40" s="136"/>
      <c r="H40" s="136"/>
      <c r="I40" s="136"/>
      <c r="J40" s="136"/>
      <c r="K40" s="136"/>
      <c r="L40" s="136"/>
      <c r="M40" s="136"/>
      <c r="N40" s="136"/>
      <c r="O40" s="136"/>
      <c r="P40" s="136"/>
      <c r="Q40" s="136"/>
      <c r="R40" s="136"/>
      <c r="S40" s="136"/>
      <c r="T40" s="136"/>
      <c r="U40" s="136"/>
      <c r="V40" s="136"/>
      <c r="W40" s="136"/>
      <c r="X40" s="136"/>
      <c r="Y40" s="136"/>
      <c r="Z40" s="136"/>
      <c r="AA40" s="136"/>
      <c r="AB40" s="136"/>
      <c r="AC40" s="136"/>
      <c r="AD40" s="136"/>
      <c r="AE40" s="136"/>
      <c r="AF40" s="136"/>
      <c r="AG40" s="136"/>
      <c r="AH40" s="136"/>
      <c r="AI40" s="136"/>
      <c r="AJ40" s="136"/>
      <c r="AK40" s="136"/>
      <c r="AL40" s="136"/>
      <c r="AM40" s="136"/>
      <c r="AN40" s="136"/>
      <c r="AO40" s="136"/>
      <c r="AP40" s="136"/>
      <c r="AQ40" s="136"/>
      <c r="AR40" s="136"/>
      <c r="AS40" s="136"/>
      <c r="AT40" s="136"/>
      <c r="AU40" s="136"/>
      <c r="AV40" s="136"/>
      <c r="AW40" s="136"/>
      <c r="AX40" s="136"/>
      <c r="AY40" s="136"/>
      <c r="AZ40" s="136"/>
      <c r="BA40" s="124" t="s">
        <v>236</v>
      </c>
      <c r="BB40" s="128">
        <v>36</v>
      </c>
      <c r="BC40" s="136"/>
      <c r="BD40" s="136"/>
      <c r="BE40" s="136"/>
      <c r="BF40" s="136"/>
      <c r="BG40" s="136"/>
      <c r="BH40" s="136"/>
      <c r="BI40" s="136"/>
      <c r="BJ40" s="136"/>
      <c r="BK40" s="136"/>
      <c r="BL40" s="136"/>
      <c r="BM40" s="136"/>
      <c r="BN40" s="136"/>
      <c r="BO40" s="136"/>
      <c r="BP40" s="136"/>
      <c r="BQ40" s="136"/>
      <c r="BR40" s="136"/>
      <c r="BS40" s="136"/>
      <c r="BT40" s="136"/>
      <c r="BU40" s="136"/>
      <c r="BV40" s="136"/>
      <c r="BW40" s="136"/>
      <c r="BX40" s="136"/>
      <c r="BY40" s="136"/>
      <c r="BZ40" s="136"/>
      <c r="CA40" s="136"/>
      <c r="CB40" s="136"/>
      <c r="CC40" s="136"/>
      <c r="CD40" s="136"/>
      <c r="CE40" s="136"/>
      <c r="CF40" s="136"/>
      <c r="CG40" s="136"/>
      <c r="CH40" s="136"/>
      <c r="CI40" s="136"/>
      <c r="CJ40" s="136"/>
      <c r="CK40" s="136"/>
      <c r="CL40" s="136"/>
      <c r="CM40" s="136"/>
      <c r="CN40" s="136"/>
      <c r="CO40" s="136"/>
      <c r="CP40" s="136"/>
      <c r="CQ40" s="136"/>
      <c r="CR40" s="136"/>
    </row>
    <row r="41" spans="1:96" x14ac:dyDescent="0.25">
      <c r="A41" s="136"/>
      <c r="B41" s="136"/>
      <c r="C41" s="136"/>
      <c r="D41" s="136"/>
      <c r="E41" s="136"/>
      <c r="F41" s="136"/>
      <c r="G41" s="136"/>
      <c r="H41" s="136"/>
      <c r="I41" s="136"/>
      <c r="J41" s="136"/>
      <c r="K41" s="136"/>
      <c r="L41" s="136"/>
      <c r="M41" s="136"/>
      <c r="N41" s="136"/>
      <c r="O41" s="136"/>
      <c r="P41" s="136"/>
      <c r="Q41" s="136"/>
      <c r="R41" s="136"/>
      <c r="S41" s="136"/>
      <c r="T41" s="136"/>
      <c r="U41" s="136"/>
      <c r="V41" s="136"/>
      <c r="W41" s="136"/>
      <c r="X41" s="136"/>
      <c r="Y41" s="136"/>
      <c r="Z41" s="136"/>
      <c r="AA41" s="136"/>
      <c r="AB41" s="136"/>
      <c r="AC41" s="136"/>
      <c r="AD41" s="136"/>
      <c r="AE41" s="136"/>
      <c r="AF41" s="136"/>
      <c r="AG41" s="136"/>
      <c r="AH41" s="136"/>
      <c r="AI41" s="136"/>
      <c r="AJ41" s="136"/>
      <c r="AK41" s="136"/>
      <c r="AL41" s="136"/>
      <c r="AM41" s="136"/>
      <c r="AN41" s="136"/>
      <c r="AO41" s="136"/>
      <c r="AP41" s="136"/>
      <c r="AQ41" s="136"/>
      <c r="AR41" s="136"/>
      <c r="AS41" s="136"/>
      <c r="AT41" s="136"/>
      <c r="AU41" s="136"/>
      <c r="AV41" s="136"/>
      <c r="AW41" s="136"/>
      <c r="AX41" s="136"/>
      <c r="AY41" s="136"/>
      <c r="AZ41" s="136"/>
      <c r="BA41" s="136"/>
      <c r="BB41" s="137"/>
      <c r="BC41" s="136"/>
      <c r="BD41" s="136"/>
      <c r="BE41" s="136"/>
      <c r="BF41" s="136"/>
      <c r="BG41" s="136"/>
      <c r="BH41" s="136"/>
      <c r="BI41" s="136"/>
      <c r="BJ41" s="136"/>
      <c r="BK41" s="136"/>
      <c r="BL41" s="136"/>
      <c r="BM41" s="136"/>
      <c r="BN41" s="136"/>
      <c r="BO41" s="136"/>
      <c r="BP41" s="136"/>
      <c r="BQ41" s="136"/>
      <c r="BR41" s="136"/>
      <c r="BS41" s="136"/>
      <c r="BT41" s="136"/>
      <c r="BU41" s="136"/>
      <c r="BV41" s="136"/>
      <c r="BW41" s="136"/>
      <c r="BX41" s="136"/>
      <c r="BY41" s="136"/>
      <c r="BZ41" s="136"/>
      <c r="CA41" s="136"/>
      <c r="CB41" s="136"/>
      <c r="CC41" s="136"/>
      <c r="CD41" s="136"/>
      <c r="CE41" s="136"/>
      <c r="CF41" s="136"/>
      <c r="CG41" s="136"/>
      <c r="CH41" s="136"/>
      <c r="CI41" s="136"/>
      <c r="CJ41" s="136"/>
      <c r="CK41" s="136"/>
      <c r="CL41" s="136"/>
      <c r="CM41" s="136"/>
      <c r="CN41" s="136"/>
      <c r="CO41" s="136"/>
      <c r="CP41" s="136"/>
      <c r="CQ41" s="136"/>
      <c r="CR41" s="136"/>
    </row>
    <row r="42" spans="1:96" x14ac:dyDescent="0.25">
      <c r="A42" s="136"/>
      <c r="B42" s="140" t="s">
        <v>303</v>
      </c>
      <c r="C42" s="140" t="s">
        <v>182</v>
      </c>
      <c r="D42" s="150">
        <f>(C35-(C35*C36)-(C35*C37))/((1-(1+D40)^(-C38))/D40)</f>
        <v>0</v>
      </c>
      <c r="E42" s="136"/>
      <c r="F42" s="136"/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6"/>
      <c r="AA42" s="136"/>
      <c r="AB42" s="136"/>
      <c r="AC42" s="136"/>
      <c r="AD42" s="136"/>
      <c r="AE42" s="136"/>
      <c r="AF42" s="136"/>
      <c r="AG42" s="136"/>
      <c r="AH42" s="136"/>
      <c r="AI42" s="136"/>
      <c r="AJ42" s="136"/>
      <c r="AK42" s="136"/>
      <c r="AL42" s="136"/>
      <c r="AM42" s="136"/>
      <c r="AN42" s="136"/>
      <c r="AO42" s="136"/>
      <c r="AP42" s="136"/>
      <c r="AQ42" s="136"/>
      <c r="AR42" s="136"/>
      <c r="AS42" s="136"/>
      <c r="AT42" s="136"/>
      <c r="AU42" s="136"/>
      <c r="AV42" s="136"/>
      <c r="AW42" s="136"/>
      <c r="AX42" s="136"/>
      <c r="AY42" s="136"/>
      <c r="AZ42" s="136"/>
      <c r="BA42" s="136"/>
      <c r="BB42" s="137"/>
      <c r="BC42" s="136"/>
      <c r="BD42" s="136"/>
      <c r="BE42" s="136"/>
      <c r="BF42" s="136"/>
      <c r="BG42" s="136"/>
      <c r="BH42" s="136"/>
      <c r="BI42" s="136"/>
      <c r="BJ42" s="136"/>
      <c r="BK42" s="136"/>
      <c r="BL42" s="136"/>
      <c r="BM42" s="136"/>
      <c r="BN42" s="136"/>
      <c r="BO42" s="136"/>
      <c r="BP42" s="136"/>
      <c r="BQ42" s="136"/>
      <c r="BR42" s="136"/>
      <c r="BS42" s="136"/>
      <c r="BT42" s="136"/>
      <c r="BU42" s="136"/>
      <c r="BV42" s="136"/>
      <c r="BW42" s="136"/>
      <c r="BX42" s="136"/>
      <c r="BY42" s="136"/>
      <c r="BZ42" s="136"/>
      <c r="CA42" s="136"/>
      <c r="CB42" s="136"/>
      <c r="CC42" s="136"/>
      <c r="CD42" s="136"/>
      <c r="CE42" s="136"/>
      <c r="CF42" s="136"/>
      <c r="CG42" s="136"/>
      <c r="CH42" s="136"/>
      <c r="CI42" s="136"/>
      <c r="CJ42" s="136"/>
      <c r="CK42" s="136"/>
      <c r="CL42" s="136"/>
      <c r="CM42" s="136"/>
      <c r="CN42" s="136"/>
      <c r="CO42" s="136"/>
      <c r="CP42" s="136"/>
      <c r="CQ42" s="136"/>
      <c r="CR42" s="136"/>
    </row>
    <row r="43" spans="1:96" x14ac:dyDescent="0.25">
      <c r="A43" s="136"/>
      <c r="B43" s="136"/>
      <c r="C43" s="22">
        <f>+SPm!B2</f>
        <v>42736</v>
      </c>
      <c r="D43" s="22">
        <f>+SPm!C2</f>
        <v>42767</v>
      </c>
      <c r="E43" s="22">
        <f>+SPm!D2</f>
        <v>42797</v>
      </c>
      <c r="F43" s="22">
        <f>+SPm!E2</f>
        <v>42828</v>
      </c>
      <c r="G43" s="22">
        <f>+SPm!F2</f>
        <v>42858</v>
      </c>
      <c r="H43" s="22">
        <f>+SPm!G2</f>
        <v>42889</v>
      </c>
      <c r="I43" s="22">
        <f>+SPm!H2</f>
        <v>42919</v>
      </c>
      <c r="J43" s="22">
        <f>+SPm!I2</f>
        <v>42950</v>
      </c>
      <c r="K43" s="22">
        <f>+SPm!J2</f>
        <v>42980</v>
      </c>
      <c r="L43" s="22">
        <f>+SPm!K2</f>
        <v>43011</v>
      </c>
      <c r="M43" s="22">
        <f>+SPm!L2</f>
        <v>43041</v>
      </c>
      <c r="N43" s="22">
        <f>+SPm!M2</f>
        <v>43072</v>
      </c>
      <c r="O43" s="22">
        <f>+SPm!N2</f>
        <v>43102</v>
      </c>
      <c r="P43" s="22">
        <f>+SPm!O2</f>
        <v>43133</v>
      </c>
      <c r="Q43" s="22">
        <f>+SPm!P2</f>
        <v>43163</v>
      </c>
      <c r="R43" s="22">
        <f>+SPm!Q2</f>
        <v>43194</v>
      </c>
      <c r="S43" s="22">
        <f>+SPm!R2</f>
        <v>43224</v>
      </c>
      <c r="T43" s="22">
        <f>+SPm!S2</f>
        <v>43255</v>
      </c>
      <c r="U43" s="22">
        <f>+SPm!T2</f>
        <v>43285</v>
      </c>
      <c r="V43" s="22">
        <f>+SPm!U2</f>
        <v>43316</v>
      </c>
      <c r="W43" s="22">
        <f>+SPm!V2</f>
        <v>43346</v>
      </c>
      <c r="X43" s="22">
        <f>+SPm!W2</f>
        <v>43377</v>
      </c>
      <c r="Y43" s="22">
        <f>+SPm!X2</f>
        <v>43407</v>
      </c>
      <c r="Z43" s="22">
        <f>+SPm!Y2</f>
        <v>43438</v>
      </c>
      <c r="AA43" s="22">
        <f>+SPm!Z2</f>
        <v>43468</v>
      </c>
      <c r="AB43" s="22">
        <f>+SPm!AA2</f>
        <v>43499</v>
      </c>
      <c r="AC43" s="22">
        <f>+SPm!AB2</f>
        <v>43529</v>
      </c>
      <c r="AD43" s="22">
        <f>+SPm!AC2</f>
        <v>43560</v>
      </c>
      <c r="AE43" s="22">
        <f>+SPm!AD2</f>
        <v>43590</v>
      </c>
      <c r="AF43" s="22">
        <f>+SPm!AE2</f>
        <v>43621</v>
      </c>
      <c r="AG43" s="22">
        <f>+SPm!AF2</f>
        <v>43651</v>
      </c>
      <c r="AH43" s="22">
        <f>+SPm!AG2</f>
        <v>43682</v>
      </c>
      <c r="AI43" s="22">
        <f>+SPm!AH2</f>
        <v>43712</v>
      </c>
      <c r="AJ43" s="22">
        <f>+SPm!AI2</f>
        <v>43743</v>
      </c>
      <c r="AK43" s="22">
        <f>+SPm!AJ2</f>
        <v>43773</v>
      </c>
      <c r="AL43" s="22">
        <f>+SPm!AK2</f>
        <v>43804</v>
      </c>
      <c r="AM43" s="22">
        <f>+SPm!AL2</f>
        <v>43834</v>
      </c>
      <c r="AN43" s="22">
        <f>+SPm!AM2</f>
        <v>43865</v>
      </c>
      <c r="AO43" s="22">
        <f>+SPm!AN2</f>
        <v>43895</v>
      </c>
      <c r="AP43" s="22">
        <f>+SPm!AO2</f>
        <v>43926</v>
      </c>
      <c r="AQ43" s="22">
        <f>+SPm!AP2</f>
        <v>43956</v>
      </c>
      <c r="AR43" s="22">
        <f>+SPm!AQ2</f>
        <v>43987</v>
      </c>
      <c r="AS43" s="22">
        <f>+SPm!AR2</f>
        <v>44017</v>
      </c>
      <c r="AT43" s="22">
        <f>+SPm!AS2</f>
        <v>44048</v>
      </c>
      <c r="AU43" s="22">
        <f>+SPm!AT2</f>
        <v>44078</v>
      </c>
      <c r="AV43" s="22">
        <f>+SPm!AU2</f>
        <v>44109</v>
      </c>
      <c r="AW43" s="22">
        <f>+SPm!AV2</f>
        <v>44139</v>
      </c>
      <c r="AX43" s="22">
        <f>+SPm!AW2</f>
        <v>44170</v>
      </c>
      <c r="AY43" s="136"/>
      <c r="AZ43" s="136"/>
      <c r="BA43" s="136"/>
      <c r="BB43" s="137"/>
      <c r="BC43" s="136"/>
      <c r="BD43" s="136"/>
      <c r="BE43" s="136"/>
      <c r="BF43" s="136"/>
      <c r="BG43" s="136"/>
      <c r="BH43" s="136"/>
      <c r="BI43" s="136"/>
      <c r="BJ43" s="136"/>
      <c r="BK43" s="136"/>
      <c r="BL43" s="136"/>
      <c r="BM43" s="136"/>
      <c r="BN43" s="136"/>
      <c r="BO43" s="136"/>
      <c r="BP43" s="136"/>
      <c r="BQ43" s="136"/>
      <c r="BR43" s="136"/>
      <c r="BS43" s="136"/>
      <c r="BT43" s="136"/>
      <c r="BU43" s="136"/>
      <c r="BV43" s="136"/>
      <c r="BW43" s="136"/>
      <c r="BX43" s="136"/>
      <c r="BY43" s="136"/>
      <c r="BZ43" s="136"/>
      <c r="CA43" s="136"/>
      <c r="CB43" s="136"/>
      <c r="CC43" s="136"/>
      <c r="CD43" s="136"/>
      <c r="CE43" s="136"/>
      <c r="CF43" s="136"/>
      <c r="CG43" s="136"/>
      <c r="CH43" s="136"/>
      <c r="CI43" s="136"/>
      <c r="CJ43" s="136"/>
      <c r="CK43" s="136"/>
      <c r="CL43" s="136"/>
      <c r="CM43" s="136"/>
      <c r="CN43" s="136"/>
      <c r="CO43" s="136"/>
      <c r="CP43" s="136"/>
      <c r="CQ43" s="136"/>
      <c r="CR43" s="136"/>
    </row>
    <row r="44" spans="1:96" x14ac:dyDescent="0.25">
      <c r="A44" s="156"/>
      <c r="B44" s="136"/>
      <c r="C44" s="151">
        <v>1</v>
      </c>
      <c r="D44" s="151">
        <f>+C44+1</f>
        <v>2</v>
      </c>
      <c r="E44" s="151">
        <f t="shared" ref="E44:AL44" si="23">+D44+1</f>
        <v>3</v>
      </c>
      <c r="F44" s="151">
        <f t="shared" si="23"/>
        <v>4</v>
      </c>
      <c r="G44" s="151">
        <f t="shared" si="23"/>
        <v>5</v>
      </c>
      <c r="H44" s="151">
        <f t="shared" si="23"/>
        <v>6</v>
      </c>
      <c r="I44" s="151">
        <f t="shared" si="23"/>
        <v>7</v>
      </c>
      <c r="J44" s="151">
        <f t="shared" si="23"/>
        <v>8</v>
      </c>
      <c r="K44" s="151">
        <f t="shared" si="23"/>
        <v>9</v>
      </c>
      <c r="L44" s="151">
        <f t="shared" si="23"/>
        <v>10</v>
      </c>
      <c r="M44" s="151">
        <f t="shared" si="23"/>
        <v>11</v>
      </c>
      <c r="N44" s="151">
        <f t="shared" si="23"/>
        <v>12</v>
      </c>
      <c r="O44" s="151">
        <f t="shared" si="23"/>
        <v>13</v>
      </c>
      <c r="P44" s="151">
        <f t="shared" si="23"/>
        <v>14</v>
      </c>
      <c r="Q44" s="151">
        <f t="shared" si="23"/>
        <v>15</v>
      </c>
      <c r="R44" s="151">
        <f t="shared" si="23"/>
        <v>16</v>
      </c>
      <c r="S44" s="151">
        <f t="shared" si="23"/>
        <v>17</v>
      </c>
      <c r="T44" s="151">
        <f t="shared" si="23"/>
        <v>18</v>
      </c>
      <c r="U44" s="151">
        <f t="shared" si="23"/>
        <v>19</v>
      </c>
      <c r="V44" s="151">
        <f t="shared" si="23"/>
        <v>20</v>
      </c>
      <c r="W44" s="151">
        <f t="shared" si="23"/>
        <v>21</v>
      </c>
      <c r="X44" s="151">
        <f t="shared" si="23"/>
        <v>22</v>
      </c>
      <c r="Y44" s="151">
        <f t="shared" si="23"/>
        <v>23</v>
      </c>
      <c r="Z44" s="151">
        <f t="shared" si="23"/>
        <v>24</v>
      </c>
      <c r="AA44" s="151">
        <f t="shared" si="23"/>
        <v>25</v>
      </c>
      <c r="AB44" s="151">
        <f t="shared" si="23"/>
        <v>26</v>
      </c>
      <c r="AC44" s="151">
        <f t="shared" si="23"/>
        <v>27</v>
      </c>
      <c r="AD44" s="151">
        <f t="shared" si="23"/>
        <v>28</v>
      </c>
      <c r="AE44" s="151">
        <f t="shared" si="23"/>
        <v>29</v>
      </c>
      <c r="AF44" s="151">
        <f t="shared" si="23"/>
        <v>30</v>
      </c>
      <c r="AG44" s="151">
        <f t="shared" si="23"/>
        <v>31</v>
      </c>
      <c r="AH44" s="151">
        <f t="shared" si="23"/>
        <v>32</v>
      </c>
      <c r="AI44" s="151">
        <f t="shared" si="23"/>
        <v>33</v>
      </c>
      <c r="AJ44" s="151">
        <f t="shared" si="23"/>
        <v>34</v>
      </c>
      <c r="AK44" s="151">
        <f t="shared" si="23"/>
        <v>35</v>
      </c>
      <c r="AL44" s="151">
        <f t="shared" si="23"/>
        <v>36</v>
      </c>
      <c r="AM44" s="151">
        <f t="shared" ref="AM44:AX44" si="24">+AL44+1</f>
        <v>37</v>
      </c>
      <c r="AN44" s="151">
        <f t="shared" si="24"/>
        <v>38</v>
      </c>
      <c r="AO44" s="151">
        <f t="shared" si="24"/>
        <v>39</v>
      </c>
      <c r="AP44" s="151">
        <f t="shared" si="24"/>
        <v>40</v>
      </c>
      <c r="AQ44" s="151">
        <f t="shared" si="24"/>
        <v>41</v>
      </c>
      <c r="AR44" s="151">
        <f t="shared" si="24"/>
        <v>42</v>
      </c>
      <c r="AS44" s="151">
        <f t="shared" si="24"/>
        <v>43</v>
      </c>
      <c r="AT44" s="151">
        <f t="shared" si="24"/>
        <v>44</v>
      </c>
      <c r="AU44" s="151">
        <f t="shared" si="24"/>
        <v>45</v>
      </c>
      <c r="AV44" s="151">
        <f t="shared" si="24"/>
        <v>46</v>
      </c>
      <c r="AW44" s="151">
        <f t="shared" si="24"/>
        <v>47</v>
      </c>
      <c r="AX44" s="151">
        <f t="shared" si="24"/>
        <v>48</v>
      </c>
      <c r="AY44" s="136"/>
      <c r="AZ44" s="136"/>
      <c r="BA44" s="136"/>
      <c r="BB44" s="137"/>
      <c r="BC44" s="136"/>
      <c r="BD44" s="136"/>
      <c r="BE44" s="136"/>
      <c r="BF44" s="136"/>
      <c r="BG44" s="136"/>
      <c r="BH44" s="136"/>
      <c r="BI44" s="136"/>
      <c r="BJ44" s="136"/>
      <c r="BK44" s="136"/>
      <c r="BL44" s="136"/>
      <c r="BM44" s="136"/>
      <c r="BN44" s="136"/>
      <c r="BO44" s="136"/>
      <c r="BP44" s="136"/>
      <c r="BQ44" s="136"/>
      <c r="BR44" s="136"/>
      <c r="BS44" s="136"/>
      <c r="BT44" s="136"/>
      <c r="BU44" s="136"/>
      <c r="BV44" s="136"/>
      <c r="BW44" s="136"/>
      <c r="BX44" s="136"/>
      <c r="BY44" s="136"/>
      <c r="BZ44" s="136"/>
      <c r="CA44" s="136"/>
      <c r="CB44" s="136"/>
      <c r="CC44" s="136"/>
      <c r="CD44" s="136"/>
      <c r="CE44" s="136"/>
      <c r="CF44" s="136"/>
      <c r="CG44" s="136"/>
      <c r="CH44" s="136"/>
      <c r="CI44" s="136"/>
      <c r="CJ44" s="136"/>
      <c r="CK44" s="136"/>
      <c r="CL44" s="136"/>
      <c r="CM44" s="136"/>
      <c r="CN44" s="136"/>
      <c r="CO44" s="136"/>
      <c r="CP44" s="136"/>
      <c r="CQ44" s="136"/>
      <c r="CR44" s="136"/>
    </row>
    <row r="45" spans="1:96" x14ac:dyDescent="0.25">
      <c r="A45" s="136"/>
      <c r="B45" s="152" t="s">
        <v>304</v>
      </c>
      <c r="C45" s="153" t="s">
        <v>201</v>
      </c>
      <c r="D45" s="153" t="s">
        <v>202</v>
      </c>
      <c r="E45" s="153" t="s">
        <v>203</v>
      </c>
      <c r="F45" s="153" t="s">
        <v>204</v>
      </c>
      <c r="G45" s="153" t="s">
        <v>205</v>
      </c>
      <c r="H45" s="153" t="s">
        <v>206</v>
      </c>
      <c r="I45" s="153" t="s">
        <v>207</v>
      </c>
      <c r="J45" s="153" t="s">
        <v>208</v>
      </c>
      <c r="K45" s="153" t="s">
        <v>209</v>
      </c>
      <c r="L45" s="153" t="s">
        <v>210</v>
      </c>
      <c r="M45" s="153" t="s">
        <v>211</v>
      </c>
      <c r="N45" s="153" t="s">
        <v>212</v>
      </c>
      <c r="O45" s="153" t="s">
        <v>213</v>
      </c>
      <c r="P45" s="153" t="s">
        <v>214</v>
      </c>
      <c r="Q45" s="153" t="s">
        <v>215</v>
      </c>
      <c r="R45" s="153" t="s">
        <v>216</v>
      </c>
      <c r="S45" s="153" t="s">
        <v>217</v>
      </c>
      <c r="T45" s="153" t="s">
        <v>218</v>
      </c>
      <c r="U45" s="153" t="s">
        <v>219</v>
      </c>
      <c r="V45" s="153" t="s">
        <v>220</v>
      </c>
      <c r="W45" s="153" t="s">
        <v>221</v>
      </c>
      <c r="X45" s="153" t="s">
        <v>222</v>
      </c>
      <c r="Y45" s="153" t="s">
        <v>223</v>
      </c>
      <c r="Z45" s="153" t="s">
        <v>224</v>
      </c>
      <c r="AA45" s="153" t="s">
        <v>225</v>
      </c>
      <c r="AB45" s="153" t="s">
        <v>226</v>
      </c>
      <c r="AC45" s="153" t="s">
        <v>227</v>
      </c>
      <c r="AD45" s="153" t="s">
        <v>228</v>
      </c>
      <c r="AE45" s="153" t="s">
        <v>229</v>
      </c>
      <c r="AF45" s="153" t="s">
        <v>230</v>
      </c>
      <c r="AG45" s="153" t="s">
        <v>231</v>
      </c>
      <c r="AH45" s="153" t="s">
        <v>232</v>
      </c>
      <c r="AI45" s="153" t="s">
        <v>233</v>
      </c>
      <c r="AJ45" s="153" t="s">
        <v>234</v>
      </c>
      <c r="AK45" s="153" t="s">
        <v>235</v>
      </c>
      <c r="AL45" s="153" t="s">
        <v>236</v>
      </c>
      <c r="AM45" s="153" t="s">
        <v>411</v>
      </c>
      <c r="AN45" s="153" t="s">
        <v>412</v>
      </c>
      <c r="AO45" s="153" t="s">
        <v>413</v>
      </c>
      <c r="AP45" s="153" t="s">
        <v>414</v>
      </c>
      <c r="AQ45" s="153" t="s">
        <v>415</v>
      </c>
      <c r="AR45" s="153" t="s">
        <v>416</v>
      </c>
      <c r="AS45" s="153" t="s">
        <v>417</v>
      </c>
      <c r="AT45" s="153" t="s">
        <v>418</v>
      </c>
      <c r="AU45" s="153" t="s">
        <v>419</v>
      </c>
      <c r="AV45" s="153" t="s">
        <v>420</v>
      </c>
      <c r="AW45" s="153" t="s">
        <v>421</v>
      </c>
      <c r="AX45" s="153" t="s">
        <v>422</v>
      </c>
      <c r="AY45" s="136"/>
      <c r="AZ45" s="136"/>
      <c r="BA45" s="136"/>
      <c r="BB45" s="137"/>
      <c r="BC45" s="136"/>
      <c r="BD45" s="136"/>
      <c r="BE45" s="136"/>
      <c r="BF45" s="136"/>
      <c r="BG45" s="136"/>
      <c r="BH45" s="136"/>
      <c r="BI45" s="136"/>
      <c r="BJ45" s="136"/>
      <c r="BK45" s="136"/>
      <c r="BL45" s="136"/>
      <c r="BM45" s="136"/>
      <c r="BN45" s="136"/>
      <c r="BO45" s="136"/>
      <c r="BP45" s="136"/>
      <c r="BQ45" s="136"/>
      <c r="BR45" s="136"/>
      <c r="BS45" s="136"/>
      <c r="BT45" s="136"/>
      <c r="BU45" s="136"/>
      <c r="BV45" s="136"/>
      <c r="BW45" s="136"/>
      <c r="BX45" s="136"/>
      <c r="BY45" s="136"/>
      <c r="BZ45" s="136"/>
      <c r="CA45" s="136"/>
      <c r="CB45" s="136"/>
      <c r="CC45" s="136"/>
      <c r="CD45" s="136"/>
      <c r="CE45" s="136"/>
      <c r="CF45" s="136"/>
      <c r="CG45" s="136"/>
      <c r="CH45" s="136"/>
      <c r="CI45" s="136"/>
      <c r="CJ45" s="136"/>
      <c r="CK45" s="136"/>
      <c r="CL45" s="136"/>
      <c r="CM45" s="136"/>
      <c r="CN45" s="136"/>
      <c r="CO45" s="136"/>
      <c r="CP45" s="136"/>
      <c r="CQ45" s="136"/>
      <c r="CR45" s="136"/>
    </row>
    <row r="46" spans="1:96" x14ac:dyDescent="0.25">
      <c r="A46" s="136"/>
      <c r="B46" s="144" t="s">
        <v>330</v>
      </c>
      <c r="C46" s="150">
        <f t="shared" ref="C46:AL46" si="25">IF(C45=$C33,$C35*$C37,0)</f>
        <v>0</v>
      </c>
      <c r="D46" s="150">
        <f t="shared" si="25"/>
        <v>0</v>
      </c>
      <c r="E46" s="150">
        <f t="shared" si="25"/>
        <v>0</v>
      </c>
      <c r="F46" s="150">
        <f t="shared" si="25"/>
        <v>0</v>
      </c>
      <c r="G46" s="150">
        <f t="shared" si="25"/>
        <v>0</v>
      </c>
      <c r="H46" s="150">
        <f t="shared" si="25"/>
        <v>0</v>
      </c>
      <c r="I46" s="150">
        <f t="shared" si="25"/>
        <v>0</v>
      </c>
      <c r="J46" s="150">
        <f t="shared" si="25"/>
        <v>0</v>
      </c>
      <c r="K46" s="150">
        <f t="shared" si="25"/>
        <v>0</v>
      </c>
      <c r="L46" s="150">
        <f t="shared" si="25"/>
        <v>0</v>
      </c>
      <c r="M46" s="150">
        <f t="shared" si="25"/>
        <v>0</v>
      </c>
      <c r="N46" s="150">
        <f t="shared" si="25"/>
        <v>0</v>
      </c>
      <c r="O46" s="150">
        <f t="shared" si="25"/>
        <v>0</v>
      </c>
      <c r="P46" s="150">
        <f t="shared" si="25"/>
        <v>0</v>
      </c>
      <c r="Q46" s="150">
        <f t="shared" si="25"/>
        <v>0</v>
      </c>
      <c r="R46" s="150">
        <f t="shared" si="25"/>
        <v>0</v>
      </c>
      <c r="S46" s="150">
        <f t="shared" si="25"/>
        <v>0</v>
      </c>
      <c r="T46" s="150">
        <f t="shared" si="25"/>
        <v>0</v>
      </c>
      <c r="U46" s="150">
        <f t="shared" si="25"/>
        <v>0</v>
      </c>
      <c r="V46" s="150">
        <f t="shared" si="25"/>
        <v>0</v>
      </c>
      <c r="W46" s="150">
        <f t="shared" si="25"/>
        <v>0</v>
      </c>
      <c r="X46" s="150">
        <f t="shared" si="25"/>
        <v>0</v>
      </c>
      <c r="Y46" s="150">
        <f t="shared" si="25"/>
        <v>0</v>
      </c>
      <c r="Z46" s="150">
        <f t="shared" si="25"/>
        <v>0</v>
      </c>
      <c r="AA46" s="150">
        <f t="shared" si="25"/>
        <v>0</v>
      </c>
      <c r="AB46" s="150">
        <f t="shared" si="25"/>
        <v>0</v>
      </c>
      <c r="AC46" s="150">
        <f t="shared" si="25"/>
        <v>0</v>
      </c>
      <c r="AD46" s="150">
        <f t="shared" si="25"/>
        <v>0</v>
      </c>
      <c r="AE46" s="150">
        <f t="shared" si="25"/>
        <v>0</v>
      </c>
      <c r="AF46" s="150">
        <f t="shared" si="25"/>
        <v>0</v>
      </c>
      <c r="AG46" s="150">
        <f t="shared" si="25"/>
        <v>0</v>
      </c>
      <c r="AH46" s="150">
        <f t="shared" si="25"/>
        <v>0</v>
      </c>
      <c r="AI46" s="150">
        <f t="shared" si="25"/>
        <v>0</v>
      </c>
      <c r="AJ46" s="150">
        <f t="shared" si="25"/>
        <v>0</v>
      </c>
      <c r="AK46" s="150">
        <f t="shared" si="25"/>
        <v>0</v>
      </c>
      <c r="AL46" s="150">
        <f t="shared" si="25"/>
        <v>0</v>
      </c>
      <c r="AM46" s="150">
        <f t="shared" ref="AM46:AR46" si="26">IF(AM45=$C33,$C35*$C37,0)</f>
        <v>0</v>
      </c>
      <c r="AN46" s="150">
        <f t="shared" si="26"/>
        <v>0</v>
      </c>
      <c r="AO46" s="150">
        <f t="shared" si="26"/>
        <v>0</v>
      </c>
      <c r="AP46" s="150">
        <f t="shared" si="26"/>
        <v>0</v>
      </c>
      <c r="AQ46" s="150">
        <f t="shared" si="26"/>
        <v>0</v>
      </c>
      <c r="AR46" s="150">
        <f t="shared" si="26"/>
        <v>0</v>
      </c>
      <c r="AS46" s="150">
        <f t="shared" ref="AS46:AX46" si="27">IF(AS45=$C33,$C35*$C37,0)</f>
        <v>0</v>
      </c>
      <c r="AT46" s="150">
        <f t="shared" si="27"/>
        <v>0</v>
      </c>
      <c r="AU46" s="150">
        <f t="shared" si="27"/>
        <v>0</v>
      </c>
      <c r="AV46" s="150">
        <f t="shared" si="27"/>
        <v>0</v>
      </c>
      <c r="AW46" s="150">
        <f t="shared" si="27"/>
        <v>0</v>
      </c>
      <c r="AX46" s="150">
        <f t="shared" si="27"/>
        <v>0</v>
      </c>
      <c r="AY46" s="136"/>
      <c r="AZ46" s="136"/>
      <c r="BA46" s="136"/>
      <c r="BB46" s="137"/>
      <c r="BC46" s="136"/>
      <c r="BD46" s="136"/>
      <c r="BE46" s="136"/>
      <c r="BF46" s="136"/>
      <c r="BG46" s="136"/>
      <c r="BH46" s="136"/>
      <c r="BI46" s="136"/>
      <c r="BJ46" s="136"/>
      <c r="BK46" s="136"/>
      <c r="BL46" s="136"/>
      <c r="BM46" s="136"/>
      <c r="BN46" s="136"/>
      <c r="BO46" s="136"/>
      <c r="BP46" s="136"/>
      <c r="BQ46" s="136"/>
      <c r="BR46" s="136"/>
      <c r="BS46" s="136"/>
      <c r="BT46" s="136"/>
      <c r="BU46" s="136"/>
      <c r="BV46" s="136"/>
      <c r="BW46" s="136"/>
      <c r="BX46" s="136"/>
      <c r="BY46" s="136"/>
      <c r="BZ46" s="136"/>
      <c r="CA46" s="136"/>
      <c r="CB46" s="136"/>
      <c r="CC46" s="136"/>
      <c r="CD46" s="136"/>
      <c r="CE46" s="136"/>
      <c r="CF46" s="136"/>
      <c r="CG46" s="136"/>
      <c r="CH46" s="136"/>
      <c r="CI46" s="136"/>
      <c r="CJ46" s="136"/>
      <c r="CK46" s="136"/>
      <c r="CL46" s="136"/>
      <c r="CM46" s="136"/>
      <c r="CN46" s="136"/>
      <c r="CO46" s="136"/>
      <c r="CP46" s="136"/>
      <c r="CQ46" s="136"/>
      <c r="CR46" s="136"/>
    </row>
    <row r="47" spans="1:96" x14ac:dyDescent="0.25">
      <c r="A47" s="136"/>
      <c r="B47" s="144" t="s">
        <v>305</v>
      </c>
      <c r="C47" s="150"/>
      <c r="D47" s="150">
        <f>+IF(D44&gt;=$D33,$D42,0)*IF(C51&lt;1,0,1)</f>
        <v>0</v>
      </c>
      <c r="E47" s="150">
        <f t="shared" ref="E47:AA47" si="28">+IF(E44&gt;=$D33,$D42,0)*IF(D51&lt;1,0,1)</f>
        <v>0</v>
      </c>
      <c r="F47" s="150">
        <f t="shared" si="28"/>
        <v>0</v>
      </c>
      <c r="G47" s="150">
        <f t="shared" si="28"/>
        <v>0</v>
      </c>
      <c r="H47" s="150">
        <f t="shared" si="28"/>
        <v>0</v>
      </c>
      <c r="I47" s="150">
        <f t="shared" si="28"/>
        <v>0</v>
      </c>
      <c r="J47" s="150">
        <f t="shared" si="28"/>
        <v>0</v>
      </c>
      <c r="K47" s="150">
        <f t="shared" si="28"/>
        <v>0</v>
      </c>
      <c r="L47" s="150">
        <f t="shared" si="28"/>
        <v>0</v>
      </c>
      <c r="M47" s="150">
        <f t="shared" si="28"/>
        <v>0</v>
      </c>
      <c r="N47" s="150">
        <f t="shared" si="28"/>
        <v>0</v>
      </c>
      <c r="O47" s="150">
        <f t="shared" si="28"/>
        <v>0</v>
      </c>
      <c r="P47" s="150">
        <f t="shared" si="28"/>
        <v>0</v>
      </c>
      <c r="Q47" s="150">
        <f t="shared" si="28"/>
        <v>0</v>
      </c>
      <c r="R47" s="150">
        <f t="shared" si="28"/>
        <v>0</v>
      </c>
      <c r="S47" s="150">
        <f t="shared" si="28"/>
        <v>0</v>
      </c>
      <c r="T47" s="150">
        <f t="shared" si="28"/>
        <v>0</v>
      </c>
      <c r="U47" s="150">
        <f t="shared" si="28"/>
        <v>0</v>
      </c>
      <c r="V47" s="150">
        <f t="shared" si="28"/>
        <v>0</v>
      </c>
      <c r="W47" s="150">
        <f t="shared" si="28"/>
        <v>0</v>
      </c>
      <c r="X47" s="150">
        <f t="shared" si="28"/>
        <v>0</v>
      </c>
      <c r="Y47" s="150">
        <f t="shared" si="28"/>
        <v>0</v>
      </c>
      <c r="Z47" s="150">
        <f t="shared" si="28"/>
        <v>0</v>
      </c>
      <c r="AA47" s="150">
        <f t="shared" si="28"/>
        <v>0</v>
      </c>
      <c r="AB47" s="150">
        <f>+IF(AB44&gt;=$D33,$D42,0)*IF(AA51&lt;1,0,1)</f>
        <v>0</v>
      </c>
      <c r="AC47" s="150">
        <f t="shared" ref="AC47:AL47" si="29">+IF(AC44&gt;=$D33,$D42,0)*IF(AB51&lt;1,0,1)</f>
        <v>0</v>
      </c>
      <c r="AD47" s="150">
        <f t="shared" si="29"/>
        <v>0</v>
      </c>
      <c r="AE47" s="150">
        <f t="shared" si="29"/>
        <v>0</v>
      </c>
      <c r="AF47" s="150">
        <f t="shared" si="29"/>
        <v>0</v>
      </c>
      <c r="AG47" s="150">
        <f t="shared" si="29"/>
        <v>0</v>
      </c>
      <c r="AH47" s="150">
        <f t="shared" si="29"/>
        <v>0</v>
      </c>
      <c r="AI47" s="150">
        <f t="shared" si="29"/>
        <v>0</v>
      </c>
      <c r="AJ47" s="150">
        <f t="shared" si="29"/>
        <v>0</v>
      </c>
      <c r="AK47" s="150">
        <f t="shared" si="29"/>
        <v>0</v>
      </c>
      <c r="AL47" s="150">
        <f t="shared" si="29"/>
        <v>0</v>
      </c>
      <c r="AM47" s="150">
        <f t="shared" ref="AM47:AX47" si="30">+IF(AM44&gt;=$D33,$D42,0)*IF(AL51&lt;1,0,1)</f>
        <v>0</v>
      </c>
      <c r="AN47" s="150">
        <f t="shared" si="30"/>
        <v>0</v>
      </c>
      <c r="AO47" s="150">
        <f t="shared" si="30"/>
        <v>0</v>
      </c>
      <c r="AP47" s="150">
        <f t="shared" si="30"/>
        <v>0</v>
      </c>
      <c r="AQ47" s="150">
        <f t="shared" si="30"/>
        <v>0</v>
      </c>
      <c r="AR47" s="150">
        <f t="shared" si="30"/>
        <v>0</v>
      </c>
      <c r="AS47" s="150">
        <f t="shared" si="30"/>
        <v>0</v>
      </c>
      <c r="AT47" s="150">
        <f t="shared" si="30"/>
        <v>0</v>
      </c>
      <c r="AU47" s="150">
        <f t="shared" si="30"/>
        <v>0</v>
      </c>
      <c r="AV47" s="150">
        <f t="shared" si="30"/>
        <v>0</v>
      </c>
      <c r="AW47" s="150">
        <f t="shared" si="30"/>
        <v>0</v>
      </c>
      <c r="AX47" s="150">
        <f t="shared" si="30"/>
        <v>0</v>
      </c>
      <c r="AY47" s="136"/>
      <c r="AZ47" s="136"/>
      <c r="BA47" s="136"/>
      <c r="BB47" s="137"/>
      <c r="BC47" s="136"/>
      <c r="BD47" s="136"/>
      <c r="BE47" s="136"/>
      <c r="BF47" s="136"/>
      <c r="BG47" s="136"/>
      <c r="BH47" s="136"/>
      <c r="BI47" s="136"/>
      <c r="BJ47" s="136"/>
      <c r="BK47" s="136"/>
      <c r="BL47" s="136"/>
      <c r="BM47" s="136"/>
      <c r="BN47" s="136"/>
      <c r="BO47" s="136"/>
      <c r="BP47" s="136"/>
      <c r="BQ47" s="136"/>
      <c r="BR47" s="136"/>
      <c r="BS47" s="136"/>
      <c r="BT47" s="136"/>
      <c r="BU47" s="136"/>
      <c r="BV47" s="136"/>
      <c r="BW47" s="136"/>
      <c r="BX47" s="136"/>
      <c r="BY47" s="136"/>
      <c r="BZ47" s="136"/>
      <c r="CA47" s="136"/>
      <c r="CB47" s="136"/>
      <c r="CC47" s="136"/>
      <c r="CD47" s="136"/>
      <c r="CE47" s="136"/>
      <c r="CF47" s="136"/>
      <c r="CG47" s="136"/>
      <c r="CH47" s="136"/>
      <c r="CI47" s="136"/>
      <c r="CJ47" s="136"/>
      <c r="CK47" s="136"/>
      <c r="CL47" s="136"/>
      <c r="CM47" s="136"/>
      <c r="CN47" s="136"/>
      <c r="CO47" s="136"/>
      <c r="CP47" s="136"/>
      <c r="CQ47" s="136"/>
      <c r="CR47" s="136"/>
    </row>
    <row r="48" spans="1:96" x14ac:dyDescent="0.25">
      <c r="A48" s="136"/>
      <c r="B48" s="144" t="s">
        <v>306</v>
      </c>
      <c r="C48" s="150"/>
      <c r="D48" s="150">
        <f t="shared" ref="D48:AL48" si="31">D47-D50</f>
        <v>0</v>
      </c>
      <c r="E48" s="150">
        <f t="shared" si="31"/>
        <v>0</v>
      </c>
      <c r="F48" s="150">
        <f t="shared" si="31"/>
        <v>0</v>
      </c>
      <c r="G48" s="150">
        <f t="shared" si="31"/>
        <v>0</v>
      </c>
      <c r="H48" s="150">
        <f t="shared" si="31"/>
        <v>0</v>
      </c>
      <c r="I48" s="150">
        <f t="shared" si="31"/>
        <v>0</v>
      </c>
      <c r="J48" s="150">
        <f t="shared" si="31"/>
        <v>0</v>
      </c>
      <c r="K48" s="150">
        <f t="shared" si="31"/>
        <v>0</v>
      </c>
      <c r="L48" s="150">
        <f t="shared" si="31"/>
        <v>0</v>
      </c>
      <c r="M48" s="150">
        <f t="shared" si="31"/>
        <v>0</v>
      </c>
      <c r="N48" s="150">
        <f t="shared" si="31"/>
        <v>0</v>
      </c>
      <c r="O48" s="150">
        <f t="shared" si="31"/>
        <v>0</v>
      </c>
      <c r="P48" s="150">
        <f t="shared" si="31"/>
        <v>0</v>
      </c>
      <c r="Q48" s="150">
        <f t="shared" si="31"/>
        <v>0</v>
      </c>
      <c r="R48" s="150">
        <f t="shared" si="31"/>
        <v>0</v>
      </c>
      <c r="S48" s="150">
        <f t="shared" si="31"/>
        <v>0</v>
      </c>
      <c r="T48" s="150">
        <f t="shared" si="31"/>
        <v>0</v>
      </c>
      <c r="U48" s="150">
        <f t="shared" si="31"/>
        <v>0</v>
      </c>
      <c r="V48" s="150">
        <f t="shared" si="31"/>
        <v>0</v>
      </c>
      <c r="W48" s="150">
        <f t="shared" si="31"/>
        <v>0</v>
      </c>
      <c r="X48" s="150">
        <f t="shared" si="31"/>
        <v>0</v>
      </c>
      <c r="Y48" s="150">
        <f t="shared" si="31"/>
        <v>0</v>
      </c>
      <c r="Z48" s="150">
        <f t="shared" si="31"/>
        <v>0</v>
      </c>
      <c r="AA48" s="150">
        <f t="shared" si="31"/>
        <v>0</v>
      </c>
      <c r="AB48" s="150">
        <f t="shared" si="31"/>
        <v>0</v>
      </c>
      <c r="AC48" s="150">
        <f t="shared" si="31"/>
        <v>0</v>
      </c>
      <c r="AD48" s="150">
        <f t="shared" si="31"/>
        <v>0</v>
      </c>
      <c r="AE48" s="150">
        <f t="shared" si="31"/>
        <v>0</v>
      </c>
      <c r="AF48" s="150">
        <f t="shared" si="31"/>
        <v>0</v>
      </c>
      <c r="AG48" s="150">
        <f t="shared" si="31"/>
        <v>0</v>
      </c>
      <c r="AH48" s="150">
        <f t="shared" si="31"/>
        <v>0</v>
      </c>
      <c r="AI48" s="150">
        <f t="shared" si="31"/>
        <v>0</v>
      </c>
      <c r="AJ48" s="150">
        <f t="shared" si="31"/>
        <v>0</v>
      </c>
      <c r="AK48" s="150">
        <f t="shared" si="31"/>
        <v>0</v>
      </c>
      <c r="AL48" s="150">
        <f t="shared" si="31"/>
        <v>0</v>
      </c>
      <c r="AM48" s="150">
        <f t="shared" ref="AM48:AR48" si="32">AM47-AM50</f>
        <v>0</v>
      </c>
      <c r="AN48" s="150">
        <f t="shared" si="32"/>
        <v>0</v>
      </c>
      <c r="AO48" s="150">
        <f t="shared" si="32"/>
        <v>0</v>
      </c>
      <c r="AP48" s="150">
        <f t="shared" si="32"/>
        <v>0</v>
      </c>
      <c r="AQ48" s="150">
        <f t="shared" si="32"/>
        <v>0</v>
      </c>
      <c r="AR48" s="150">
        <f t="shared" si="32"/>
        <v>0</v>
      </c>
      <c r="AS48" s="150">
        <f t="shared" ref="AS48:AX48" si="33">AS47-AS50</f>
        <v>0</v>
      </c>
      <c r="AT48" s="150">
        <f t="shared" si="33"/>
        <v>0</v>
      </c>
      <c r="AU48" s="150">
        <f t="shared" si="33"/>
        <v>0</v>
      </c>
      <c r="AV48" s="150">
        <f t="shared" si="33"/>
        <v>0</v>
      </c>
      <c r="AW48" s="150">
        <f t="shared" si="33"/>
        <v>0</v>
      </c>
      <c r="AX48" s="150">
        <f t="shared" si="33"/>
        <v>0</v>
      </c>
      <c r="AY48" s="136"/>
      <c r="AZ48" s="136"/>
      <c r="BA48" s="136"/>
      <c r="BB48" s="137"/>
      <c r="BC48" s="136"/>
      <c r="BD48" s="136"/>
      <c r="BE48" s="136"/>
      <c r="BF48" s="136"/>
      <c r="BG48" s="136"/>
      <c r="BH48" s="136"/>
      <c r="BI48" s="136"/>
      <c r="BJ48" s="136"/>
      <c r="BK48" s="136"/>
      <c r="BL48" s="136"/>
      <c r="BM48" s="136"/>
      <c r="BN48" s="136"/>
      <c r="BO48" s="136"/>
      <c r="BP48" s="136"/>
      <c r="BQ48" s="136"/>
      <c r="BR48" s="136"/>
      <c r="BS48" s="136"/>
      <c r="BT48" s="136"/>
      <c r="BU48" s="136"/>
      <c r="BV48" s="136"/>
      <c r="BW48" s="136"/>
      <c r="BX48" s="136"/>
      <c r="BY48" s="136"/>
      <c r="BZ48" s="136"/>
      <c r="CA48" s="136"/>
      <c r="CB48" s="136"/>
      <c r="CC48" s="136"/>
      <c r="CD48" s="136"/>
      <c r="CE48" s="136"/>
      <c r="CF48" s="136"/>
      <c r="CG48" s="136"/>
      <c r="CH48" s="136"/>
      <c r="CI48" s="136"/>
      <c r="CJ48" s="136"/>
      <c r="CK48" s="136"/>
      <c r="CL48" s="136"/>
      <c r="CM48" s="136"/>
      <c r="CN48" s="136"/>
      <c r="CO48" s="136"/>
      <c r="CP48" s="136"/>
      <c r="CQ48" s="136"/>
      <c r="CR48" s="136"/>
    </row>
    <row r="49" spans="1:96" x14ac:dyDescent="0.25">
      <c r="A49" s="136"/>
      <c r="B49" s="144" t="s">
        <v>307</v>
      </c>
      <c r="C49" s="150"/>
      <c r="D49" s="150">
        <f t="shared" ref="D49:Q49" si="34">(D48+C49)*(IF(C51&lt;1,0,1))</f>
        <v>0</v>
      </c>
      <c r="E49" s="150">
        <f t="shared" si="34"/>
        <v>0</v>
      </c>
      <c r="F49" s="150">
        <f t="shared" si="34"/>
        <v>0</v>
      </c>
      <c r="G49" s="150">
        <f t="shared" si="34"/>
        <v>0</v>
      </c>
      <c r="H49" s="150">
        <f t="shared" si="34"/>
        <v>0</v>
      </c>
      <c r="I49" s="150">
        <f t="shared" si="34"/>
        <v>0</v>
      </c>
      <c r="J49" s="150">
        <f t="shared" si="34"/>
        <v>0</v>
      </c>
      <c r="K49" s="150">
        <f t="shared" si="34"/>
        <v>0</v>
      </c>
      <c r="L49" s="150">
        <f t="shared" si="34"/>
        <v>0</v>
      </c>
      <c r="M49" s="150">
        <f t="shared" si="34"/>
        <v>0</v>
      </c>
      <c r="N49" s="150">
        <f t="shared" si="34"/>
        <v>0</v>
      </c>
      <c r="O49" s="150">
        <f t="shared" si="34"/>
        <v>0</v>
      </c>
      <c r="P49" s="150">
        <f t="shared" si="34"/>
        <v>0</v>
      </c>
      <c r="Q49" s="150">
        <f t="shared" si="34"/>
        <v>0</v>
      </c>
      <c r="R49" s="150">
        <f>(R48+Q49)*(IF(Q51&lt;1,0,1))</f>
        <v>0</v>
      </c>
      <c r="S49" s="150">
        <f t="shared" ref="S49:AL49" si="35">(S48+R49)*(IF(R51&lt;1,0,1))</f>
        <v>0</v>
      </c>
      <c r="T49" s="150">
        <f t="shared" si="35"/>
        <v>0</v>
      </c>
      <c r="U49" s="150">
        <f t="shared" si="35"/>
        <v>0</v>
      </c>
      <c r="V49" s="150">
        <f t="shared" si="35"/>
        <v>0</v>
      </c>
      <c r="W49" s="150">
        <f t="shared" si="35"/>
        <v>0</v>
      </c>
      <c r="X49" s="150">
        <f t="shared" si="35"/>
        <v>0</v>
      </c>
      <c r="Y49" s="150">
        <f t="shared" si="35"/>
        <v>0</v>
      </c>
      <c r="Z49" s="150">
        <f t="shared" si="35"/>
        <v>0</v>
      </c>
      <c r="AA49" s="150">
        <f t="shared" si="35"/>
        <v>0</v>
      </c>
      <c r="AB49" s="150">
        <f t="shared" si="35"/>
        <v>0</v>
      </c>
      <c r="AC49" s="150">
        <f t="shared" si="35"/>
        <v>0</v>
      </c>
      <c r="AD49" s="150">
        <f t="shared" si="35"/>
        <v>0</v>
      </c>
      <c r="AE49" s="150">
        <f t="shared" si="35"/>
        <v>0</v>
      </c>
      <c r="AF49" s="150">
        <f t="shared" si="35"/>
        <v>0</v>
      </c>
      <c r="AG49" s="150">
        <f t="shared" si="35"/>
        <v>0</v>
      </c>
      <c r="AH49" s="150">
        <f t="shared" si="35"/>
        <v>0</v>
      </c>
      <c r="AI49" s="150">
        <f t="shared" si="35"/>
        <v>0</v>
      </c>
      <c r="AJ49" s="150">
        <f t="shared" si="35"/>
        <v>0</v>
      </c>
      <c r="AK49" s="150">
        <f t="shared" si="35"/>
        <v>0</v>
      </c>
      <c r="AL49" s="150">
        <f t="shared" si="35"/>
        <v>0</v>
      </c>
      <c r="AM49" s="150">
        <f t="shared" ref="AM49:AX49" si="36">(AM48+AL49)*(IF(AL51&lt;1,0,1))</f>
        <v>0</v>
      </c>
      <c r="AN49" s="150">
        <f t="shared" si="36"/>
        <v>0</v>
      </c>
      <c r="AO49" s="150">
        <f t="shared" si="36"/>
        <v>0</v>
      </c>
      <c r="AP49" s="150">
        <f t="shared" si="36"/>
        <v>0</v>
      </c>
      <c r="AQ49" s="150">
        <f t="shared" si="36"/>
        <v>0</v>
      </c>
      <c r="AR49" s="150">
        <f t="shared" si="36"/>
        <v>0</v>
      </c>
      <c r="AS49" s="150">
        <f t="shared" si="36"/>
        <v>0</v>
      </c>
      <c r="AT49" s="150">
        <f t="shared" si="36"/>
        <v>0</v>
      </c>
      <c r="AU49" s="150">
        <f t="shared" si="36"/>
        <v>0</v>
      </c>
      <c r="AV49" s="150">
        <f t="shared" si="36"/>
        <v>0</v>
      </c>
      <c r="AW49" s="150">
        <f t="shared" si="36"/>
        <v>0</v>
      </c>
      <c r="AX49" s="150">
        <f t="shared" si="36"/>
        <v>0</v>
      </c>
      <c r="AY49" s="136"/>
      <c r="AZ49" s="136"/>
      <c r="BA49" s="136"/>
      <c r="BB49" s="137"/>
      <c r="BC49" s="136"/>
      <c r="BD49" s="136"/>
      <c r="BE49" s="136"/>
      <c r="BF49" s="136"/>
      <c r="BG49" s="136"/>
      <c r="BH49" s="136"/>
      <c r="BI49" s="136"/>
      <c r="BJ49" s="136"/>
      <c r="BK49" s="136"/>
      <c r="BL49" s="136"/>
      <c r="BM49" s="136"/>
      <c r="BN49" s="136"/>
      <c r="BO49" s="136"/>
      <c r="BP49" s="136"/>
      <c r="BQ49" s="136"/>
      <c r="BR49" s="136"/>
      <c r="BS49" s="136"/>
      <c r="BT49" s="136"/>
      <c r="BU49" s="136"/>
      <c r="BV49" s="136"/>
      <c r="BW49" s="136"/>
      <c r="BX49" s="136"/>
      <c r="BY49" s="136"/>
      <c r="BZ49" s="136"/>
      <c r="CA49" s="136"/>
      <c r="CB49" s="136"/>
      <c r="CC49" s="136"/>
      <c r="CD49" s="136"/>
      <c r="CE49" s="136"/>
      <c r="CF49" s="136"/>
      <c r="CG49" s="136"/>
      <c r="CH49" s="136"/>
      <c r="CI49" s="136"/>
      <c r="CJ49" s="136"/>
      <c r="CK49" s="136"/>
      <c r="CL49" s="136"/>
      <c r="CM49" s="136"/>
      <c r="CN49" s="136"/>
      <c r="CO49" s="136"/>
      <c r="CP49" s="136"/>
      <c r="CQ49" s="136"/>
      <c r="CR49" s="136"/>
    </row>
    <row r="50" spans="1:96" x14ac:dyDescent="0.25">
      <c r="A50" s="136"/>
      <c r="B50" s="144" t="s">
        <v>308</v>
      </c>
      <c r="C50" s="150"/>
      <c r="D50" s="150">
        <f>IF(D47&gt;0,C51*$D40,0)</f>
        <v>0</v>
      </c>
      <c r="E50" s="150">
        <f t="shared" ref="E50:AL50" si="37">IF(E47&gt;0,D51*$D$13,0)</f>
        <v>0</v>
      </c>
      <c r="F50" s="150">
        <f t="shared" si="37"/>
        <v>0</v>
      </c>
      <c r="G50" s="150">
        <f t="shared" si="37"/>
        <v>0</v>
      </c>
      <c r="H50" s="150">
        <f t="shared" si="37"/>
        <v>0</v>
      </c>
      <c r="I50" s="150">
        <f t="shared" si="37"/>
        <v>0</v>
      </c>
      <c r="J50" s="150">
        <f t="shared" si="37"/>
        <v>0</v>
      </c>
      <c r="K50" s="150">
        <f t="shared" si="37"/>
        <v>0</v>
      </c>
      <c r="L50" s="150">
        <f t="shared" si="37"/>
        <v>0</v>
      </c>
      <c r="M50" s="150">
        <f t="shared" si="37"/>
        <v>0</v>
      </c>
      <c r="N50" s="150">
        <f t="shared" si="37"/>
        <v>0</v>
      </c>
      <c r="O50" s="150">
        <f t="shared" si="37"/>
        <v>0</v>
      </c>
      <c r="P50" s="150">
        <f t="shared" si="37"/>
        <v>0</v>
      </c>
      <c r="Q50" s="150">
        <f t="shared" si="37"/>
        <v>0</v>
      </c>
      <c r="R50" s="150">
        <f t="shared" si="37"/>
        <v>0</v>
      </c>
      <c r="S50" s="150">
        <f t="shared" si="37"/>
        <v>0</v>
      </c>
      <c r="T50" s="150">
        <f t="shared" si="37"/>
        <v>0</v>
      </c>
      <c r="U50" s="150">
        <f t="shared" si="37"/>
        <v>0</v>
      </c>
      <c r="V50" s="150">
        <f t="shared" si="37"/>
        <v>0</v>
      </c>
      <c r="W50" s="150">
        <f t="shared" si="37"/>
        <v>0</v>
      </c>
      <c r="X50" s="150">
        <f t="shared" si="37"/>
        <v>0</v>
      </c>
      <c r="Y50" s="150">
        <f t="shared" si="37"/>
        <v>0</v>
      </c>
      <c r="Z50" s="150">
        <f t="shared" si="37"/>
        <v>0</v>
      </c>
      <c r="AA50" s="150">
        <f t="shared" si="37"/>
        <v>0</v>
      </c>
      <c r="AB50" s="150">
        <f t="shared" si="37"/>
        <v>0</v>
      </c>
      <c r="AC50" s="150">
        <f t="shared" si="37"/>
        <v>0</v>
      </c>
      <c r="AD50" s="150">
        <f t="shared" si="37"/>
        <v>0</v>
      </c>
      <c r="AE50" s="150">
        <f t="shared" si="37"/>
        <v>0</v>
      </c>
      <c r="AF50" s="150">
        <f t="shared" si="37"/>
        <v>0</v>
      </c>
      <c r="AG50" s="150">
        <f t="shared" si="37"/>
        <v>0</v>
      </c>
      <c r="AH50" s="150">
        <f t="shared" si="37"/>
        <v>0</v>
      </c>
      <c r="AI50" s="150">
        <f t="shared" si="37"/>
        <v>0</v>
      </c>
      <c r="AJ50" s="150">
        <f t="shared" si="37"/>
        <v>0</v>
      </c>
      <c r="AK50" s="150">
        <f t="shared" si="37"/>
        <v>0</v>
      </c>
      <c r="AL50" s="150">
        <f t="shared" si="37"/>
        <v>0</v>
      </c>
      <c r="AM50" s="150">
        <f t="shared" ref="AM50:AX50" si="38">IF(AM47&gt;0,AL51*$D$13,0)</f>
        <v>0</v>
      </c>
      <c r="AN50" s="150">
        <f t="shared" si="38"/>
        <v>0</v>
      </c>
      <c r="AO50" s="150">
        <f t="shared" si="38"/>
        <v>0</v>
      </c>
      <c r="AP50" s="150">
        <f t="shared" si="38"/>
        <v>0</v>
      </c>
      <c r="AQ50" s="150">
        <f t="shared" si="38"/>
        <v>0</v>
      </c>
      <c r="AR50" s="150">
        <f t="shared" si="38"/>
        <v>0</v>
      </c>
      <c r="AS50" s="150">
        <f t="shared" si="38"/>
        <v>0</v>
      </c>
      <c r="AT50" s="150">
        <f t="shared" si="38"/>
        <v>0</v>
      </c>
      <c r="AU50" s="150">
        <f t="shared" si="38"/>
        <v>0</v>
      </c>
      <c r="AV50" s="150">
        <f t="shared" si="38"/>
        <v>0</v>
      </c>
      <c r="AW50" s="150">
        <f t="shared" si="38"/>
        <v>0</v>
      </c>
      <c r="AX50" s="150">
        <f t="shared" si="38"/>
        <v>0</v>
      </c>
      <c r="AY50" s="136"/>
      <c r="AZ50" s="136"/>
      <c r="BA50" s="136"/>
      <c r="BB50" s="137"/>
      <c r="BC50" s="136"/>
      <c r="BD50" s="136"/>
      <c r="BE50" s="136"/>
      <c r="BF50" s="136"/>
      <c r="BG50" s="136"/>
      <c r="BH50" s="136"/>
      <c r="BI50" s="136"/>
      <c r="BJ50" s="136"/>
      <c r="BK50" s="136"/>
      <c r="BL50" s="136"/>
      <c r="BM50" s="136"/>
      <c r="BN50" s="136"/>
      <c r="BO50" s="136"/>
      <c r="BP50" s="136"/>
      <c r="BQ50" s="136"/>
      <c r="BR50" s="136"/>
      <c r="BS50" s="136"/>
      <c r="BT50" s="136"/>
      <c r="BU50" s="136"/>
      <c r="BV50" s="136"/>
      <c r="BW50" s="136"/>
      <c r="BX50" s="136"/>
      <c r="BY50" s="136"/>
      <c r="BZ50" s="136"/>
      <c r="CA50" s="136"/>
      <c r="CB50" s="136"/>
      <c r="CC50" s="136"/>
      <c r="CD50" s="136"/>
      <c r="CE50" s="136"/>
      <c r="CF50" s="136"/>
      <c r="CG50" s="136"/>
      <c r="CH50" s="136"/>
      <c r="CI50" s="136"/>
      <c r="CJ50" s="136"/>
      <c r="CK50" s="136"/>
      <c r="CL50" s="136"/>
      <c r="CM50" s="136"/>
      <c r="CN50" s="136"/>
      <c r="CO50" s="136"/>
      <c r="CP50" s="136"/>
      <c r="CQ50" s="136"/>
      <c r="CR50" s="136"/>
    </row>
    <row r="51" spans="1:96" x14ac:dyDescent="0.25">
      <c r="A51" s="136"/>
      <c r="B51" s="144" t="s">
        <v>309</v>
      </c>
      <c r="C51" s="150">
        <f>IF(D45=$C33,($C35-($C35*$C37)-($C35*$C36)),(($C35-($C35*$C37)-($C35*$C36))-C49)*IF(B51&lt;1,0,1))</f>
        <v>0</v>
      </c>
      <c r="D51" s="150">
        <f>IF(E45=$C33,($C35-($C35*$C37)-($C35*$C36)),(($C35-($C35*$C37)-($C35*$C36))-D49)*IF(C51&lt;1,0,1))</f>
        <v>0</v>
      </c>
      <c r="E51" s="150">
        <f>IF(F45=$C33,($C35-($C35*$C37)-($C35*$C36)),(($C35-($C35*$C37)-($C35*$C36))-E49)*IF(D51&lt;1,0,1))</f>
        <v>0</v>
      </c>
      <c r="F51" s="150">
        <f>IF(G45=$C33,($C35-($C35*$C37)-($C35*$C36)),(($C35-($C35*$C37)-($C35*$C36))-F49)*IF(E51&lt;1,0,1))</f>
        <v>0</v>
      </c>
      <c r="G51" s="150">
        <f t="shared" ref="G51:AL51" si="39">IF(H45=$C33,($C35-($C35*$C37)-($C35*$C36)),(($C35-($C35*$C37)-($C35*$C36))-G49)*IF(F51&lt;1,0,1))</f>
        <v>0</v>
      </c>
      <c r="H51" s="150">
        <f t="shared" si="39"/>
        <v>0</v>
      </c>
      <c r="I51" s="150">
        <f t="shared" si="39"/>
        <v>0</v>
      </c>
      <c r="J51" s="150">
        <f t="shared" si="39"/>
        <v>0</v>
      </c>
      <c r="K51" s="150">
        <f t="shared" si="39"/>
        <v>0</v>
      </c>
      <c r="L51" s="150">
        <f t="shared" si="39"/>
        <v>0</v>
      </c>
      <c r="M51" s="150">
        <f t="shared" si="39"/>
        <v>0</v>
      </c>
      <c r="N51" s="150">
        <f t="shared" si="39"/>
        <v>0</v>
      </c>
      <c r="O51" s="150">
        <f t="shared" si="39"/>
        <v>0</v>
      </c>
      <c r="P51" s="150">
        <f t="shared" si="39"/>
        <v>0</v>
      </c>
      <c r="Q51" s="150">
        <f t="shared" si="39"/>
        <v>0</v>
      </c>
      <c r="R51" s="150">
        <f t="shared" si="39"/>
        <v>0</v>
      </c>
      <c r="S51" s="150">
        <f t="shared" si="39"/>
        <v>0</v>
      </c>
      <c r="T51" s="150">
        <f t="shared" si="39"/>
        <v>0</v>
      </c>
      <c r="U51" s="150">
        <f t="shared" si="39"/>
        <v>0</v>
      </c>
      <c r="V51" s="150">
        <f t="shared" si="39"/>
        <v>0</v>
      </c>
      <c r="W51" s="150">
        <f t="shared" si="39"/>
        <v>0</v>
      </c>
      <c r="X51" s="150">
        <f t="shared" si="39"/>
        <v>0</v>
      </c>
      <c r="Y51" s="150">
        <f t="shared" si="39"/>
        <v>0</v>
      </c>
      <c r="Z51" s="150">
        <f t="shared" si="39"/>
        <v>0</v>
      </c>
      <c r="AA51" s="150">
        <f t="shared" si="39"/>
        <v>0</v>
      </c>
      <c r="AB51" s="150">
        <f t="shared" si="39"/>
        <v>0</v>
      </c>
      <c r="AC51" s="150">
        <f t="shared" si="39"/>
        <v>0</v>
      </c>
      <c r="AD51" s="150">
        <f t="shared" si="39"/>
        <v>0</v>
      </c>
      <c r="AE51" s="150">
        <f t="shared" si="39"/>
        <v>0</v>
      </c>
      <c r="AF51" s="150">
        <f t="shared" si="39"/>
        <v>0</v>
      </c>
      <c r="AG51" s="150">
        <f t="shared" si="39"/>
        <v>0</v>
      </c>
      <c r="AH51" s="150">
        <f t="shared" si="39"/>
        <v>0</v>
      </c>
      <c r="AI51" s="150">
        <f t="shared" si="39"/>
        <v>0</v>
      </c>
      <c r="AJ51" s="150">
        <f t="shared" si="39"/>
        <v>0</v>
      </c>
      <c r="AK51" s="150">
        <f t="shared" si="39"/>
        <v>0</v>
      </c>
      <c r="AL51" s="150">
        <f t="shared" si="39"/>
        <v>0</v>
      </c>
      <c r="AM51" s="150">
        <f t="shared" ref="AM51:AX51" si="40">IF(AN45=$C33,($C35-($C35*$C37)-($C35*$C36)),(($C35-($C35*$C37)-($C35*$C36))-AM49)*IF(AL51&lt;1,0,1))</f>
        <v>0</v>
      </c>
      <c r="AN51" s="150">
        <f t="shared" si="40"/>
        <v>0</v>
      </c>
      <c r="AO51" s="150">
        <f t="shared" si="40"/>
        <v>0</v>
      </c>
      <c r="AP51" s="150">
        <f t="shared" si="40"/>
        <v>0</v>
      </c>
      <c r="AQ51" s="150">
        <f t="shared" si="40"/>
        <v>0</v>
      </c>
      <c r="AR51" s="150">
        <f t="shared" si="40"/>
        <v>0</v>
      </c>
      <c r="AS51" s="150">
        <f t="shared" si="40"/>
        <v>0</v>
      </c>
      <c r="AT51" s="150">
        <f t="shared" si="40"/>
        <v>0</v>
      </c>
      <c r="AU51" s="150">
        <f t="shared" si="40"/>
        <v>0</v>
      </c>
      <c r="AV51" s="150">
        <f t="shared" si="40"/>
        <v>0</v>
      </c>
      <c r="AW51" s="150">
        <f t="shared" si="40"/>
        <v>0</v>
      </c>
      <c r="AX51" s="150">
        <f t="shared" si="40"/>
        <v>0</v>
      </c>
      <c r="AY51" s="136"/>
      <c r="AZ51" s="136"/>
      <c r="BA51" s="136"/>
      <c r="BB51" s="137"/>
      <c r="BC51" s="136"/>
      <c r="BD51" s="136"/>
      <c r="BE51" s="136"/>
      <c r="BF51" s="136"/>
      <c r="BG51" s="136"/>
      <c r="BH51" s="136"/>
      <c r="BI51" s="136"/>
      <c r="BJ51" s="136"/>
      <c r="BK51" s="136"/>
      <c r="BL51" s="136"/>
      <c r="BM51" s="136"/>
      <c r="BN51" s="136"/>
      <c r="BO51" s="136"/>
      <c r="BP51" s="136"/>
      <c r="BQ51" s="136"/>
      <c r="BR51" s="136"/>
      <c r="BS51" s="136"/>
      <c r="BT51" s="136"/>
      <c r="BU51" s="136"/>
      <c r="BV51" s="136"/>
      <c r="BW51" s="136"/>
      <c r="BX51" s="136"/>
      <c r="BY51" s="136"/>
      <c r="BZ51" s="136"/>
      <c r="CA51" s="136"/>
      <c r="CB51" s="136"/>
      <c r="CC51" s="136"/>
      <c r="CD51" s="136"/>
      <c r="CE51" s="136"/>
      <c r="CF51" s="136"/>
      <c r="CG51" s="136"/>
      <c r="CH51" s="136"/>
      <c r="CI51" s="136"/>
      <c r="CJ51" s="136"/>
      <c r="CK51" s="136"/>
      <c r="CL51" s="136"/>
      <c r="CM51" s="136"/>
      <c r="CN51" s="136"/>
      <c r="CO51" s="136"/>
      <c r="CP51" s="136"/>
      <c r="CQ51" s="136"/>
      <c r="CR51" s="136"/>
    </row>
    <row r="52" spans="1:96" x14ac:dyDescent="0.25">
      <c r="A52" s="124"/>
      <c r="B52" s="144" t="s">
        <v>331</v>
      </c>
      <c r="C52" s="150"/>
      <c r="D52" s="150">
        <f t="shared" ref="D52:Y52" si="41">IF(D51&lt;1,$C35*$C36,0)*IF(C51&lt;1,0,1)</f>
        <v>0</v>
      </c>
      <c r="E52" s="150">
        <f t="shared" si="41"/>
        <v>0</v>
      </c>
      <c r="F52" s="150">
        <f t="shared" si="41"/>
        <v>0</v>
      </c>
      <c r="G52" s="150">
        <f t="shared" si="41"/>
        <v>0</v>
      </c>
      <c r="H52" s="150">
        <f t="shared" si="41"/>
        <v>0</v>
      </c>
      <c r="I52" s="150">
        <f t="shared" si="41"/>
        <v>0</v>
      </c>
      <c r="J52" s="150">
        <f t="shared" si="41"/>
        <v>0</v>
      </c>
      <c r="K52" s="150">
        <f t="shared" si="41"/>
        <v>0</v>
      </c>
      <c r="L52" s="150">
        <f t="shared" si="41"/>
        <v>0</v>
      </c>
      <c r="M52" s="150">
        <f t="shared" si="41"/>
        <v>0</v>
      </c>
      <c r="N52" s="150">
        <f t="shared" si="41"/>
        <v>0</v>
      </c>
      <c r="O52" s="150">
        <f t="shared" si="41"/>
        <v>0</v>
      </c>
      <c r="P52" s="150">
        <f t="shared" si="41"/>
        <v>0</v>
      </c>
      <c r="Q52" s="150">
        <f t="shared" si="41"/>
        <v>0</v>
      </c>
      <c r="R52" s="150">
        <f t="shared" si="41"/>
        <v>0</v>
      </c>
      <c r="S52" s="150">
        <f t="shared" si="41"/>
        <v>0</v>
      </c>
      <c r="T52" s="150">
        <f t="shared" si="41"/>
        <v>0</v>
      </c>
      <c r="U52" s="150">
        <f t="shared" si="41"/>
        <v>0</v>
      </c>
      <c r="V52" s="150">
        <f t="shared" si="41"/>
        <v>0</v>
      </c>
      <c r="W52" s="150">
        <f t="shared" si="41"/>
        <v>0</v>
      </c>
      <c r="X52" s="150">
        <f t="shared" si="41"/>
        <v>0</v>
      </c>
      <c r="Y52" s="150">
        <f t="shared" si="41"/>
        <v>0</v>
      </c>
      <c r="Z52" s="150">
        <f t="shared" ref="Z52:AL52" si="42">IF(Z51&lt;1,$C$8*$C$9,0)*IF(Y51&lt;1,0,1)</f>
        <v>0</v>
      </c>
      <c r="AA52" s="150">
        <f t="shared" si="42"/>
        <v>0</v>
      </c>
      <c r="AB52" s="150">
        <f t="shared" si="42"/>
        <v>0</v>
      </c>
      <c r="AC52" s="150">
        <f t="shared" si="42"/>
        <v>0</v>
      </c>
      <c r="AD52" s="150">
        <f t="shared" si="42"/>
        <v>0</v>
      </c>
      <c r="AE52" s="150">
        <f t="shared" si="42"/>
        <v>0</v>
      </c>
      <c r="AF52" s="150">
        <f t="shared" si="42"/>
        <v>0</v>
      </c>
      <c r="AG52" s="150">
        <f t="shared" si="42"/>
        <v>0</v>
      </c>
      <c r="AH52" s="150">
        <f t="shared" si="42"/>
        <v>0</v>
      </c>
      <c r="AI52" s="150">
        <f t="shared" si="42"/>
        <v>0</v>
      </c>
      <c r="AJ52" s="150">
        <f t="shared" si="42"/>
        <v>0</v>
      </c>
      <c r="AK52" s="150">
        <f t="shared" si="42"/>
        <v>0</v>
      </c>
      <c r="AL52" s="150">
        <f t="shared" si="42"/>
        <v>0</v>
      </c>
      <c r="AM52" s="150">
        <f t="shared" ref="AM52:AX52" si="43">IF(AM51&lt;1,$C$8*$C$9,0)*IF(AL51&lt;1,0,1)</f>
        <v>0</v>
      </c>
      <c r="AN52" s="150">
        <f t="shared" si="43"/>
        <v>0</v>
      </c>
      <c r="AO52" s="150">
        <f t="shared" si="43"/>
        <v>0</v>
      </c>
      <c r="AP52" s="150">
        <f t="shared" si="43"/>
        <v>0</v>
      </c>
      <c r="AQ52" s="150">
        <f t="shared" si="43"/>
        <v>0</v>
      </c>
      <c r="AR52" s="150">
        <f t="shared" si="43"/>
        <v>0</v>
      </c>
      <c r="AS52" s="150">
        <f t="shared" si="43"/>
        <v>0</v>
      </c>
      <c r="AT52" s="150">
        <f t="shared" si="43"/>
        <v>0</v>
      </c>
      <c r="AU52" s="150">
        <f t="shared" si="43"/>
        <v>0</v>
      </c>
      <c r="AV52" s="150">
        <f t="shared" si="43"/>
        <v>0</v>
      </c>
      <c r="AW52" s="150">
        <f t="shared" si="43"/>
        <v>0</v>
      </c>
      <c r="AX52" s="150">
        <f t="shared" si="43"/>
        <v>0</v>
      </c>
      <c r="AY52" s="136"/>
      <c r="AZ52" s="136"/>
      <c r="BA52" s="136"/>
      <c r="BB52" s="137"/>
      <c r="BC52" s="136"/>
      <c r="BD52" s="136"/>
      <c r="BE52" s="136"/>
      <c r="BF52" s="136"/>
      <c r="BG52" s="136"/>
      <c r="BH52" s="136"/>
      <c r="BI52" s="136"/>
      <c r="BJ52" s="136"/>
      <c r="BK52" s="136"/>
      <c r="BL52" s="136"/>
      <c r="BM52" s="136"/>
      <c r="BN52" s="136"/>
      <c r="BO52" s="136"/>
      <c r="BP52" s="136"/>
      <c r="BQ52" s="136"/>
      <c r="BR52" s="136"/>
      <c r="BS52" s="136"/>
      <c r="BT52" s="136"/>
      <c r="BU52" s="136"/>
      <c r="BV52" s="136"/>
      <c r="BW52" s="136"/>
      <c r="BX52" s="136"/>
      <c r="BY52" s="136"/>
      <c r="BZ52" s="136"/>
      <c r="CA52" s="136"/>
      <c r="CB52" s="136"/>
      <c r="CC52" s="136"/>
      <c r="CD52" s="136"/>
      <c r="CE52" s="136"/>
      <c r="CF52" s="136"/>
      <c r="CG52" s="136"/>
      <c r="CH52" s="136"/>
      <c r="CI52" s="136"/>
      <c r="CJ52" s="136"/>
      <c r="CK52" s="136"/>
      <c r="CL52" s="136"/>
      <c r="CM52" s="136"/>
      <c r="CN52" s="136"/>
      <c r="CO52" s="136"/>
      <c r="CP52" s="136"/>
      <c r="CQ52" s="136"/>
      <c r="CR52" s="136"/>
    </row>
    <row r="53" spans="1:96" x14ac:dyDescent="0.25">
      <c r="A53" s="125"/>
      <c r="B53" s="154" t="s">
        <v>332</v>
      </c>
      <c r="C53" s="150">
        <f>C46+C47+C52</f>
        <v>0</v>
      </c>
      <c r="D53" s="150">
        <f>D46+D47+D52</f>
        <v>0</v>
      </c>
      <c r="E53" s="150">
        <f t="shared" ref="E53:AL53" si="44">E46+E47+E52</f>
        <v>0</v>
      </c>
      <c r="F53" s="150">
        <f t="shared" si="44"/>
        <v>0</v>
      </c>
      <c r="G53" s="150">
        <f t="shared" si="44"/>
        <v>0</v>
      </c>
      <c r="H53" s="150">
        <f t="shared" si="44"/>
        <v>0</v>
      </c>
      <c r="I53" s="150">
        <f t="shared" si="44"/>
        <v>0</v>
      </c>
      <c r="J53" s="150">
        <f t="shared" si="44"/>
        <v>0</v>
      </c>
      <c r="K53" s="150">
        <f t="shared" si="44"/>
        <v>0</v>
      </c>
      <c r="L53" s="150">
        <f t="shared" si="44"/>
        <v>0</v>
      </c>
      <c r="M53" s="150">
        <f t="shared" si="44"/>
        <v>0</v>
      </c>
      <c r="N53" s="150">
        <f t="shared" si="44"/>
        <v>0</v>
      </c>
      <c r="O53" s="150">
        <f t="shared" si="44"/>
        <v>0</v>
      </c>
      <c r="P53" s="150">
        <f t="shared" si="44"/>
        <v>0</v>
      </c>
      <c r="Q53" s="150">
        <f t="shared" si="44"/>
        <v>0</v>
      </c>
      <c r="R53" s="150">
        <f t="shared" si="44"/>
        <v>0</v>
      </c>
      <c r="S53" s="150">
        <f t="shared" si="44"/>
        <v>0</v>
      </c>
      <c r="T53" s="150">
        <f t="shared" si="44"/>
        <v>0</v>
      </c>
      <c r="U53" s="150">
        <f t="shared" si="44"/>
        <v>0</v>
      </c>
      <c r="V53" s="150">
        <f t="shared" si="44"/>
        <v>0</v>
      </c>
      <c r="W53" s="150">
        <f t="shared" si="44"/>
        <v>0</v>
      </c>
      <c r="X53" s="150">
        <f t="shared" si="44"/>
        <v>0</v>
      </c>
      <c r="Y53" s="150">
        <f t="shared" si="44"/>
        <v>0</v>
      </c>
      <c r="Z53" s="150">
        <f t="shared" si="44"/>
        <v>0</v>
      </c>
      <c r="AA53" s="150">
        <f t="shared" si="44"/>
        <v>0</v>
      </c>
      <c r="AB53" s="150">
        <f t="shared" si="44"/>
        <v>0</v>
      </c>
      <c r="AC53" s="150">
        <f t="shared" si="44"/>
        <v>0</v>
      </c>
      <c r="AD53" s="150">
        <f t="shared" si="44"/>
        <v>0</v>
      </c>
      <c r="AE53" s="150">
        <f t="shared" si="44"/>
        <v>0</v>
      </c>
      <c r="AF53" s="150">
        <f t="shared" si="44"/>
        <v>0</v>
      </c>
      <c r="AG53" s="150">
        <f t="shared" si="44"/>
        <v>0</v>
      </c>
      <c r="AH53" s="150">
        <f t="shared" si="44"/>
        <v>0</v>
      </c>
      <c r="AI53" s="150">
        <f t="shared" si="44"/>
        <v>0</v>
      </c>
      <c r="AJ53" s="150">
        <f t="shared" si="44"/>
        <v>0</v>
      </c>
      <c r="AK53" s="150">
        <f t="shared" si="44"/>
        <v>0</v>
      </c>
      <c r="AL53" s="150">
        <f t="shared" si="44"/>
        <v>0</v>
      </c>
      <c r="AM53" s="150">
        <f t="shared" ref="AM53:AR53" si="45">AM46+AM47+AM52</f>
        <v>0</v>
      </c>
      <c r="AN53" s="150">
        <f t="shared" si="45"/>
        <v>0</v>
      </c>
      <c r="AO53" s="150">
        <f t="shared" si="45"/>
        <v>0</v>
      </c>
      <c r="AP53" s="150">
        <f t="shared" si="45"/>
        <v>0</v>
      </c>
      <c r="AQ53" s="150">
        <f t="shared" si="45"/>
        <v>0</v>
      </c>
      <c r="AR53" s="150">
        <f t="shared" si="45"/>
        <v>0</v>
      </c>
      <c r="AS53" s="150">
        <f t="shared" ref="AS53:AX53" si="46">AS46+AS47+AS52</f>
        <v>0</v>
      </c>
      <c r="AT53" s="150">
        <f t="shared" si="46"/>
        <v>0</v>
      </c>
      <c r="AU53" s="150">
        <f t="shared" si="46"/>
        <v>0</v>
      </c>
      <c r="AV53" s="150">
        <f t="shared" si="46"/>
        <v>0</v>
      </c>
      <c r="AW53" s="150">
        <f t="shared" si="46"/>
        <v>0</v>
      </c>
      <c r="AX53" s="150">
        <f t="shared" si="46"/>
        <v>0</v>
      </c>
      <c r="AY53" s="136"/>
      <c r="AZ53" s="136"/>
      <c r="BA53" s="136"/>
      <c r="BB53" s="139"/>
      <c r="BC53" s="136"/>
      <c r="BD53" s="136"/>
      <c r="BE53" s="136"/>
      <c r="BF53" s="136"/>
      <c r="BG53" s="136"/>
      <c r="BH53" s="136"/>
      <c r="BI53" s="136"/>
      <c r="BJ53" s="136"/>
      <c r="BK53" s="136"/>
      <c r="BL53" s="136"/>
      <c r="BM53" s="136"/>
      <c r="BN53" s="136"/>
      <c r="BO53" s="136"/>
      <c r="BP53" s="136"/>
      <c r="BQ53" s="136"/>
      <c r="BR53" s="136"/>
      <c r="BS53" s="136"/>
      <c r="BT53" s="136"/>
      <c r="BU53" s="136"/>
      <c r="BV53" s="136"/>
      <c r="BW53" s="136"/>
      <c r="BX53" s="136"/>
      <c r="BY53" s="136"/>
      <c r="BZ53" s="136"/>
      <c r="CA53" s="136"/>
      <c r="CB53" s="136"/>
      <c r="CC53" s="136"/>
      <c r="CD53" s="136"/>
      <c r="CE53" s="136"/>
      <c r="CF53" s="136"/>
      <c r="CG53" s="136"/>
      <c r="CH53" s="136"/>
      <c r="CI53" s="136"/>
      <c r="CJ53" s="136"/>
      <c r="CK53" s="136"/>
      <c r="CL53" s="136"/>
      <c r="CM53" s="136"/>
      <c r="CN53" s="136"/>
      <c r="CO53" s="136"/>
      <c r="CP53" s="136"/>
      <c r="CQ53" s="136"/>
      <c r="CR53" s="136"/>
    </row>
    <row r="54" spans="1:96" x14ac:dyDescent="0.25">
      <c r="A54" s="125"/>
      <c r="B54" s="124"/>
      <c r="C54" s="133"/>
      <c r="D54" s="136"/>
      <c r="E54" s="136"/>
      <c r="F54" s="136"/>
      <c r="G54" s="136"/>
      <c r="H54" s="136"/>
      <c r="I54" s="136"/>
      <c r="J54" s="136"/>
      <c r="K54" s="136"/>
      <c r="L54" s="136"/>
      <c r="M54" s="136"/>
      <c r="N54" s="136"/>
      <c r="O54" s="136"/>
      <c r="P54" s="136"/>
      <c r="Q54" s="136"/>
      <c r="R54" s="136"/>
      <c r="S54" s="136"/>
      <c r="T54" s="136"/>
      <c r="U54" s="136"/>
      <c r="V54" s="136"/>
      <c r="W54" s="136"/>
      <c r="X54" s="136"/>
      <c r="Y54" s="136"/>
      <c r="Z54" s="136"/>
      <c r="AA54" s="136"/>
      <c r="AB54" s="136"/>
      <c r="AC54" s="136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6"/>
      <c r="AV54" s="136"/>
      <c r="AW54" s="136"/>
      <c r="AX54" s="136"/>
      <c r="AY54" s="136"/>
      <c r="AZ54" s="136"/>
      <c r="BA54" s="136"/>
      <c r="BB54" s="157"/>
      <c r="BC54" s="136"/>
      <c r="BD54" s="136"/>
      <c r="BE54" s="136"/>
      <c r="BF54" s="136"/>
      <c r="BG54" s="136"/>
      <c r="BH54" s="136"/>
      <c r="BI54" s="136"/>
      <c r="BJ54" s="136"/>
      <c r="BK54" s="136"/>
      <c r="BL54" s="136"/>
      <c r="BM54" s="136"/>
      <c r="BN54" s="136"/>
      <c r="BO54" s="136"/>
      <c r="BP54" s="136"/>
      <c r="BQ54" s="136"/>
      <c r="BR54" s="136"/>
      <c r="BS54" s="136"/>
      <c r="BT54" s="136"/>
      <c r="BU54" s="136"/>
      <c r="BV54" s="136"/>
      <c r="BW54" s="136"/>
      <c r="BX54" s="136"/>
      <c r="BY54" s="136"/>
      <c r="BZ54" s="136"/>
      <c r="CA54" s="136"/>
      <c r="CB54" s="136"/>
      <c r="CC54" s="136"/>
      <c r="CD54" s="136"/>
      <c r="CE54" s="136"/>
      <c r="CF54" s="136"/>
      <c r="CG54" s="136"/>
      <c r="CH54" s="136"/>
      <c r="CI54" s="136"/>
      <c r="CJ54" s="136"/>
      <c r="CK54" s="136"/>
      <c r="CL54" s="136"/>
      <c r="CM54" s="136"/>
      <c r="CN54" s="136"/>
      <c r="CO54" s="136"/>
      <c r="CP54" s="136"/>
      <c r="CQ54" s="136"/>
      <c r="CR54" s="136"/>
    </row>
    <row r="55" spans="1:96" x14ac:dyDescent="0.25">
      <c r="A55" s="125"/>
      <c r="B55" s="126"/>
      <c r="C55" s="127"/>
      <c r="D55" s="136"/>
      <c r="E55" s="136"/>
      <c r="F55" s="136"/>
      <c r="G55" s="136"/>
      <c r="H55" s="136"/>
      <c r="I55" s="136"/>
      <c r="J55" s="136"/>
      <c r="K55" s="136"/>
      <c r="L55" s="136"/>
      <c r="M55" s="136"/>
      <c r="N55" s="136"/>
      <c r="O55" s="136"/>
      <c r="P55" s="136"/>
      <c r="Q55" s="136"/>
      <c r="R55" s="136"/>
      <c r="S55" s="136"/>
      <c r="T55" s="136"/>
      <c r="U55" s="136"/>
      <c r="V55" s="136"/>
      <c r="W55" s="136"/>
      <c r="X55" s="136"/>
      <c r="Y55" s="136"/>
      <c r="Z55" s="136"/>
      <c r="AA55" s="136"/>
      <c r="AB55" s="136"/>
      <c r="AC55" s="136"/>
      <c r="AD55" s="136"/>
      <c r="AE55" s="136"/>
      <c r="AF55" s="136"/>
      <c r="AG55" s="136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6"/>
      <c r="AV55" s="136"/>
      <c r="AW55" s="136"/>
      <c r="AX55" s="136"/>
      <c r="AY55" s="136"/>
      <c r="AZ55" s="136"/>
      <c r="BA55" s="136"/>
      <c r="BB55" s="157"/>
      <c r="BC55" s="136"/>
      <c r="BD55" s="136"/>
      <c r="BE55" s="136"/>
      <c r="BF55" s="136"/>
      <c r="BG55" s="136"/>
      <c r="BH55" s="136"/>
      <c r="BI55" s="136"/>
      <c r="BJ55" s="136"/>
      <c r="BK55" s="136"/>
      <c r="BL55" s="136"/>
      <c r="BM55" s="136"/>
      <c r="BN55" s="136"/>
      <c r="BO55" s="136"/>
      <c r="BP55" s="136"/>
      <c r="BQ55" s="136"/>
      <c r="BR55" s="136"/>
      <c r="BS55" s="136"/>
      <c r="BT55" s="136"/>
      <c r="BU55" s="136"/>
      <c r="BV55" s="136"/>
      <c r="BW55" s="136"/>
      <c r="BX55" s="136"/>
      <c r="BY55" s="136"/>
      <c r="BZ55" s="136"/>
      <c r="CA55" s="136"/>
      <c r="CB55" s="136"/>
      <c r="CC55" s="136"/>
      <c r="CD55" s="136"/>
      <c r="CE55" s="136"/>
      <c r="CF55" s="136"/>
      <c r="CG55" s="136"/>
      <c r="CH55" s="136"/>
      <c r="CI55" s="136"/>
      <c r="CJ55" s="136"/>
      <c r="CK55" s="136"/>
      <c r="CL55" s="136"/>
      <c r="CM55" s="136"/>
      <c r="CN55" s="136"/>
      <c r="CO55" s="136"/>
      <c r="CP55" s="136"/>
      <c r="CQ55" s="136"/>
      <c r="CR55" s="136"/>
    </row>
    <row r="56" spans="1:96" x14ac:dyDescent="0.25">
      <c r="A56" s="136"/>
      <c r="B56" s="138" t="s">
        <v>334</v>
      </c>
      <c r="C56" s="138"/>
      <c r="D56" s="136"/>
      <c r="E56" s="136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36"/>
      <c r="AX56" s="136"/>
      <c r="AY56" s="136"/>
      <c r="AZ56" s="136"/>
      <c r="BA56" s="136"/>
      <c r="BB56" s="139"/>
      <c r="BC56" s="136"/>
      <c r="BD56" s="136"/>
      <c r="BE56" s="136"/>
      <c r="BF56" s="136"/>
      <c r="BG56" s="136"/>
      <c r="BH56" s="136"/>
      <c r="BI56" s="136"/>
      <c r="BJ56" s="136"/>
      <c r="BK56" s="136"/>
      <c r="BL56" s="136"/>
      <c r="BM56" s="136"/>
      <c r="BN56" s="136"/>
      <c r="BO56" s="136"/>
      <c r="BP56" s="136"/>
      <c r="BQ56" s="136"/>
      <c r="BR56" s="136"/>
      <c r="BS56" s="136"/>
      <c r="BT56" s="136"/>
      <c r="BU56" s="136"/>
      <c r="BV56" s="136"/>
      <c r="BW56" s="136"/>
      <c r="BX56" s="136"/>
      <c r="BY56" s="136"/>
      <c r="BZ56" s="136"/>
      <c r="CA56" s="136"/>
      <c r="CB56" s="136"/>
      <c r="CC56" s="136"/>
      <c r="CD56" s="136"/>
      <c r="CE56" s="136"/>
      <c r="CF56" s="136"/>
      <c r="CG56" s="136"/>
      <c r="CH56" s="136"/>
      <c r="CI56" s="136"/>
      <c r="CJ56" s="136"/>
      <c r="CK56" s="136"/>
      <c r="CL56" s="136"/>
      <c r="CM56" s="136"/>
      <c r="CN56" s="136"/>
      <c r="CO56" s="136"/>
      <c r="CP56" s="136"/>
      <c r="CQ56" s="136"/>
      <c r="CR56" s="136"/>
    </row>
    <row r="57" spans="1:96" x14ac:dyDescent="0.25">
      <c r="A57" s="136"/>
      <c r="B57" s="136"/>
      <c r="C57" s="136"/>
      <c r="D57" s="136"/>
      <c r="E57" s="136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  <c r="AV57" s="136"/>
      <c r="AW57" s="136"/>
      <c r="AX57" s="136"/>
      <c r="AY57" s="136"/>
      <c r="AZ57" s="136"/>
      <c r="BA57" s="136"/>
      <c r="BB57" s="158"/>
      <c r="BC57" s="136"/>
      <c r="BD57" s="136"/>
      <c r="BE57" s="136"/>
      <c r="BF57" s="136"/>
      <c r="BG57" s="136"/>
      <c r="BH57" s="136"/>
      <c r="BI57" s="136"/>
      <c r="BJ57" s="136"/>
      <c r="BK57" s="136"/>
      <c r="BL57" s="136"/>
      <c r="BM57" s="136"/>
      <c r="BN57" s="136"/>
      <c r="BO57" s="136"/>
      <c r="BP57" s="136"/>
      <c r="BQ57" s="136"/>
      <c r="BR57" s="136"/>
      <c r="BS57" s="136"/>
      <c r="BT57" s="136"/>
      <c r="BU57" s="136"/>
      <c r="BV57" s="136"/>
      <c r="BW57" s="136"/>
      <c r="BX57" s="136"/>
      <c r="BY57" s="136"/>
      <c r="BZ57" s="136"/>
      <c r="CA57" s="136"/>
      <c r="CB57" s="136"/>
      <c r="CC57" s="136"/>
      <c r="CD57" s="136"/>
      <c r="CE57" s="136"/>
      <c r="CF57" s="136"/>
      <c r="CG57" s="136"/>
      <c r="CH57" s="136"/>
      <c r="CI57" s="136"/>
      <c r="CJ57" s="136"/>
      <c r="CK57" s="136"/>
      <c r="CL57" s="136"/>
      <c r="CM57" s="136"/>
      <c r="CN57" s="136"/>
      <c r="CO57" s="136"/>
      <c r="CP57" s="136"/>
      <c r="CQ57" s="136"/>
      <c r="CR57" s="136"/>
    </row>
    <row r="58" spans="1:96" x14ac:dyDescent="0.25">
      <c r="A58" s="136"/>
      <c r="B58" s="136"/>
      <c r="C58" s="136"/>
      <c r="D58" s="136"/>
      <c r="E58" s="136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36"/>
      <c r="AX58" s="136"/>
      <c r="AY58" s="136"/>
      <c r="AZ58" s="136"/>
      <c r="BA58" s="136"/>
      <c r="BB58" s="139"/>
      <c r="BC58" s="136"/>
      <c r="BD58" s="136"/>
      <c r="BE58" s="136"/>
      <c r="BF58" s="136"/>
      <c r="BG58" s="136"/>
      <c r="BH58" s="136"/>
      <c r="BI58" s="136"/>
      <c r="BJ58" s="136"/>
      <c r="BK58" s="136"/>
      <c r="BL58" s="136"/>
      <c r="BM58" s="136"/>
      <c r="BN58" s="136"/>
      <c r="BO58" s="136"/>
      <c r="BP58" s="136"/>
      <c r="BQ58" s="136"/>
      <c r="BR58" s="136"/>
      <c r="BS58" s="136"/>
      <c r="BT58" s="136"/>
      <c r="BU58" s="136"/>
      <c r="BV58" s="136"/>
      <c r="BW58" s="136"/>
      <c r="BX58" s="136"/>
      <c r="BY58" s="136"/>
      <c r="BZ58" s="136"/>
      <c r="CA58" s="136"/>
      <c r="CB58" s="136"/>
      <c r="CC58" s="136"/>
      <c r="CD58" s="136"/>
      <c r="CE58" s="136"/>
      <c r="CF58" s="136"/>
      <c r="CG58" s="136"/>
      <c r="CH58" s="136"/>
      <c r="CI58" s="136"/>
      <c r="CJ58" s="136"/>
      <c r="CK58" s="136"/>
      <c r="CL58" s="136"/>
      <c r="CM58" s="136"/>
      <c r="CN58" s="136"/>
      <c r="CO58" s="136"/>
      <c r="CP58" s="136"/>
      <c r="CQ58" s="136"/>
      <c r="CR58" s="136"/>
    </row>
    <row r="59" spans="1:96" x14ac:dyDescent="0.25">
      <c r="A59" s="156"/>
      <c r="B59" s="140" t="s">
        <v>297</v>
      </c>
      <c r="C59" s="136"/>
      <c r="D59" s="136"/>
      <c r="E59" s="136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  <c r="AV59" s="136"/>
      <c r="AW59" s="136"/>
      <c r="AX59" s="136"/>
      <c r="AY59" s="156"/>
      <c r="AZ59" s="156"/>
      <c r="BA59" s="156"/>
      <c r="BB59" s="159"/>
      <c r="BC59" s="136"/>
      <c r="BD59" s="136"/>
      <c r="BE59" s="136"/>
      <c r="BF59" s="136"/>
      <c r="BG59" s="136"/>
      <c r="BH59" s="136"/>
      <c r="BI59" s="136"/>
      <c r="BJ59" s="136"/>
      <c r="BK59" s="136"/>
      <c r="BL59" s="136"/>
      <c r="BM59" s="136"/>
      <c r="BN59" s="136"/>
      <c r="BO59" s="136"/>
      <c r="BP59" s="136"/>
      <c r="BQ59" s="136"/>
      <c r="BR59" s="136"/>
      <c r="BS59" s="136"/>
      <c r="BT59" s="136"/>
      <c r="BU59" s="136"/>
      <c r="BV59" s="136"/>
      <c r="BW59" s="136"/>
      <c r="BX59" s="136"/>
      <c r="BY59" s="136"/>
      <c r="BZ59" s="136"/>
      <c r="CA59" s="136"/>
      <c r="CB59" s="136"/>
      <c r="CC59" s="136"/>
      <c r="CD59" s="136"/>
      <c r="CE59" s="136"/>
      <c r="CF59" s="136"/>
      <c r="CG59" s="136"/>
      <c r="CH59" s="136"/>
      <c r="CI59" s="136"/>
      <c r="CJ59" s="136"/>
      <c r="CK59" s="136"/>
      <c r="CL59" s="136"/>
      <c r="CM59" s="136"/>
      <c r="CN59" s="136"/>
      <c r="CO59" s="136"/>
      <c r="CP59" s="136"/>
      <c r="CQ59" s="136"/>
      <c r="CR59" s="136"/>
    </row>
    <row r="60" spans="1:96" x14ac:dyDescent="0.25">
      <c r="A60" s="136"/>
      <c r="B60" s="141" t="s">
        <v>298</v>
      </c>
      <c r="C60" s="142" t="s">
        <v>204</v>
      </c>
      <c r="D60" s="143">
        <f>VLOOKUP($C60,$BA$5:$BB$38,2,FALSE)</f>
        <v>4</v>
      </c>
      <c r="E60" s="136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W60" s="136"/>
      <c r="AX60" s="136"/>
      <c r="AY60" s="136"/>
      <c r="AZ60" s="136"/>
      <c r="BA60" s="136"/>
      <c r="BB60" s="137"/>
      <c r="BC60" s="136"/>
      <c r="BD60" s="136"/>
      <c r="BE60" s="136"/>
      <c r="BF60" s="136"/>
      <c r="BG60" s="136"/>
      <c r="BH60" s="136"/>
      <c r="BI60" s="136"/>
      <c r="BJ60" s="136"/>
      <c r="BK60" s="136"/>
      <c r="BL60" s="136"/>
      <c r="BM60" s="136"/>
      <c r="BN60" s="136"/>
      <c r="BO60" s="136"/>
      <c r="BP60" s="136"/>
      <c r="BQ60" s="136"/>
      <c r="BR60" s="136"/>
      <c r="BS60" s="136"/>
      <c r="BT60" s="136"/>
      <c r="BU60" s="136"/>
      <c r="BV60" s="136"/>
      <c r="BW60" s="136"/>
      <c r="BX60" s="136"/>
      <c r="BY60" s="136"/>
      <c r="BZ60" s="136"/>
      <c r="CA60" s="136"/>
      <c r="CB60" s="136"/>
      <c r="CC60" s="136"/>
      <c r="CD60" s="136"/>
      <c r="CE60" s="136"/>
      <c r="CF60" s="136"/>
      <c r="CG60" s="136"/>
      <c r="CH60" s="136"/>
      <c r="CI60" s="136"/>
      <c r="CJ60" s="136"/>
      <c r="CK60" s="136"/>
      <c r="CL60" s="136"/>
      <c r="CM60" s="136"/>
      <c r="CN60" s="136"/>
      <c r="CO60" s="136"/>
      <c r="CP60" s="136"/>
      <c r="CQ60" s="136"/>
      <c r="CR60" s="136"/>
    </row>
    <row r="61" spans="1:96" x14ac:dyDescent="0.25">
      <c r="A61" s="136"/>
      <c r="B61" s="141" t="s">
        <v>299</v>
      </c>
      <c r="C61" s="135">
        <v>0.05</v>
      </c>
      <c r="D61" s="136"/>
      <c r="E61" s="136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  <c r="AV61" s="136"/>
      <c r="AW61" s="136"/>
      <c r="AX61" s="136"/>
      <c r="AY61" s="136"/>
      <c r="AZ61" s="136"/>
      <c r="BA61" s="136"/>
      <c r="BB61" s="137"/>
      <c r="BC61" s="136"/>
      <c r="BD61" s="136"/>
      <c r="BE61" s="136"/>
      <c r="BF61" s="136"/>
      <c r="BG61" s="136"/>
      <c r="BH61" s="136"/>
      <c r="BI61" s="136"/>
      <c r="BJ61" s="136"/>
      <c r="BK61" s="136"/>
      <c r="BL61" s="136"/>
      <c r="BM61" s="136"/>
      <c r="BN61" s="136"/>
      <c r="BO61" s="136"/>
      <c r="BP61" s="136"/>
      <c r="BQ61" s="136"/>
      <c r="BR61" s="136"/>
      <c r="BS61" s="136"/>
      <c r="BT61" s="136"/>
      <c r="BU61" s="136"/>
      <c r="BV61" s="136"/>
      <c r="BW61" s="136"/>
      <c r="BX61" s="136"/>
      <c r="BY61" s="136"/>
      <c r="BZ61" s="136"/>
      <c r="CA61" s="136"/>
      <c r="CB61" s="136"/>
      <c r="CC61" s="136"/>
      <c r="CD61" s="136"/>
      <c r="CE61" s="136"/>
      <c r="CF61" s="136"/>
      <c r="CG61" s="136"/>
      <c r="CH61" s="136"/>
      <c r="CI61" s="136"/>
      <c r="CJ61" s="136"/>
      <c r="CK61" s="136"/>
      <c r="CL61" s="136"/>
      <c r="CM61" s="136"/>
      <c r="CN61" s="136"/>
      <c r="CO61" s="136"/>
      <c r="CP61" s="136"/>
      <c r="CQ61" s="136"/>
      <c r="CR61" s="136"/>
    </row>
    <row r="62" spans="1:96" x14ac:dyDescent="0.25">
      <c r="A62" s="136"/>
      <c r="B62" s="144" t="s">
        <v>327</v>
      </c>
      <c r="C62" s="145"/>
      <c r="D62" s="136"/>
      <c r="E62" s="136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W62" s="136"/>
      <c r="AX62" s="136"/>
      <c r="AY62" s="136"/>
      <c r="AZ62" s="136"/>
      <c r="BA62" s="136"/>
      <c r="BB62" s="137"/>
      <c r="BC62" s="136"/>
      <c r="BD62" s="136"/>
      <c r="BE62" s="136"/>
      <c r="BF62" s="136"/>
      <c r="BG62" s="136"/>
      <c r="BH62" s="136"/>
      <c r="BI62" s="136"/>
      <c r="BJ62" s="136"/>
      <c r="BK62" s="136"/>
      <c r="BL62" s="136"/>
      <c r="BM62" s="136"/>
      <c r="BN62" s="136"/>
      <c r="BO62" s="136"/>
      <c r="BP62" s="136"/>
      <c r="BQ62" s="136"/>
      <c r="BR62" s="136"/>
      <c r="BS62" s="136"/>
      <c r="BT62" s="136"/>
      <c r="BU62" s="136"/>
      <c r="BV62" s="136"/>
      <c r="BW62" s="136"/>
      <c r="BX62" s="136"/>
      <c r="BY62" s="136"/>
      <c r="BZ62" s="136"/>
      <c r="CA62" s="136"/>
      <c r="CB62" s="136"/>
      <c r="CC62" s="136"/>
      <c r="CD62" s="136"/>
      <c r="CE62" s="136"/>
      <c r="CF62" s="136"/>
      <c r="CG62" s="136"/>
      <c r="CH62" s="136"/>
      <c r="CI62" s="136"/>
      <c r="CJ62" s="136"/>
      <c r="CK62" s="136"/>
      <c r="CL62" s="136"/>
      <c r="CM62" s="136"/>
      <c r="CN62" s="136"/>
      <c r="CO62" s="136"/>
      <c r="CP62" s="136"/>
      <c r="CQ62" s="136"/>
      <c r="CR62" s="136"/>
    </row>
    <row r="63" spans="1:96" x14ac:dyDescent="0.25">
      <c r="A63" s="136"/>
      <c r="B63" s="144" t="s">
        <v>328</v>
      </c>
      <c r="C63" s="146">
        <v>0.1</v>
      </c>
      <c r="D63" s="136"/>
      <c r="E63" s="136"/>
      <c r="F63" s="136"/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  <c r="Z63" s="136"/>
      <c r="AA63" s="136"/>
      <c r="AB63" s="136"/>
      <c r="AC63" s="136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  <c r="AV63" s="136"/>
      <c r="AW63" s="136"/>
      <c r="AX63" s="136"/>
      <c r="AY63" s="136"/>
      <c r="AZ63" s="136"/>
      <c r="BA63" s="136"/>
      <c r="BB63" s="137"/>
      <c r="BC63" s="136"/>
      <c r="BD63" s="136"/>
      <c r="BE63" s="136"/>
      <c r="BF63" s="136"/>
      <c r="BG63" s="136"/>
      <c r="BH63" s="136"/>
      <c r="BI63" s="136"/>
      <c r="BJ63" s="136"/>
      <c r="BK63" s="136"/>
      <c r="BL63" s="136"/>
      <c r="BM63" s="136"/>
      <c r="BN63" s="136"/>
      <c r="BO63" s="136"/>
      <c r="BP63" s="136"/>
      <c r="BQ63" s="136"/>
      <c r="BR63" s="136"/>
      <c r="BS63" s="136"/>
      <c r="BT63" s="136"/>
      <c r="BU63" s="136"/>
      <c r="BV63" s="136"/>
      <c r="BW63" s="136"/>
      <c r="BX63" s="136"/>
      <c r="BY63" s="136"/>
      <c r="BZ63" s="136"/>
      <c r="CA63" s="136"/>
      <c r="CB63" s="136"/>
      <c r="CC63" s="136"/>
      <c r="CD63" s="136"/>
      <c r="CE63" s="136"/>
      <c r="CF63" s="136"/>
      <c r="CG63" s="136"/>
      <c r="CH63" s="136"/>
      <c r="CI63" s="136"/>
      <c r="CJ63" s="136"/>
      <c r="CK63" s="136"/>
      <c r="CL63" s="136"/>
      <c r="CM63" s="136"/>
      <c r="CN63" s="136"/>
      <c r="CO63" s="136"/>
      <c r="CP63" s="136"/>
      <c r="CQ63" s="136"/>
      <c r="CR63" s="136"/>
    </row>
    <row r="64" spans="1:96" x14ac:dyDescent="0.25">
      <c r="A64" s="136"/>
      <c r="B64" s="144" t="s">
        <v>329</v>
      </c>
      <c r="C64" s="146">
        <v>0.1</v>
      </c>
      <c r="D64" s="136"/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AZ64" s="136"/>
      <c r="BA64" s="136"/>
      <c r="BB64" s="137"/>
      <c r="BC64" s="136"/>
      <c r="BD64" s="136"/>
      <c r="BE64" s="136"/>
      <c r="BF64" s="136"/>
      <c r="BG64" s="136"/>
      <c r="BH64" s="136"/>
      <c r="BI64" s="136"/>
      <c r="BJ64" s="136"/>
      <c r="BK64" s="136"/>
      <c r="BL64" s="136"/>
      <c r="BM64" s="136"/>
      <c r="BN64" s="136"/>
      <c r="BO64" s="136"/>
      <c r="BP64" s="136"/>
      <c r="BQ64" s="136"/>
      <c r="BR64" s="136"/>
      <c r="BS64" s="136"/>
      <c r="BT64" s="136"/>
      <c r="BU64" s="136"/>
      <c r="BV64" s="136"/>
      <c r="BW64" s="136"/>
      <c r="BX64" s="136"/>
      <c r="BY64" s="136"/>
      <c r="BZ64" s="136"/>
      <c r="CA64" s="136"/>
      <c r="CB64" s="136"/>
      <c r="CC64" s="136"/>
      <c r="CD64" s="136"/>
      <c r="CE64" s="136"/>
      <c r="CF64" s="136"/>
      <c r="CG64" s="136"/>
      <c r="CH64" s="136"/>
      <c r="CI64" s="136"/>
      <c r="CJ64" s="136"/>
      <c r="CK64" s="136"/>
      <c r="CL64" s="136"/>
      <c r="CM64" s="136"/>
      <c r="CN64" s="136"/>
      <c r="CO64" s="136"/>
      <c r="CP64" s="136"/>
      <c r="CQ64" s="136"/>
      <c r="CR64" s="136"/>
    </row>
    <row r="65" spans="1:96" x14ac:dyDescent="0.25">
      <c r="A65" s="136"/>
      <c r="B65" s="147" t="s">
        <v>301</v>
      </c>
      <c r="C65" s="148">
        <v>12</v>
      </c>
      <c r="D65" s="136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AZ65" s="136"/>
      <c r="BA65" s="136"/>
      <c r="BB65" s="137"/>
      <c r="BC65" s="136"/>
      <c r="BD65" s="136"/>
      <c r="BE65" s="136"/>
      <c r="BF65" s="136"/>
      <c r="BG65" s="136"/>
      <c r="BH65" s="136"/>
      <c r="BI65" s="136"/>
      <c r="BJ65" s="136"/>
      <c r="BK65" s="136"/>
      <c r="BL65" s="136"/>
      <c r="BM65" s="136"/>
      <c r="BN65" s="136"/>
      <c r="BO65" s="136"/>
      <c r="BP65" s="136"/>
      <c r="BQ65" s="136"/>
      <c r="BR65" s="136"/>
      <c r="BS65" s="136"/>
      <c r="BT65" s="136"/>
      <c r="BU65" s="136"/>
      <c r="BV65" s="136"/>
      <c r="BW65" s="136"/>
      <c r="BX65" s="136"/>
      <c r="BY65" s="136"/>
      <c r="BZ65" s="136"/>
      <c r="CA65" s="136"/>
      <c r="CB65" s="136"/>
      <c r="CC65" s="136"/>
      <c r="CD65" s="136"/>
      <c r="CE65" s="136"/>
      <c r="CF65" s="136"/>
      <c r="CG65" s="136"/>
      <c r="CH65" s="136"/>
      <c r="CI65" s="136"/>
      <c r="CJ65" s="136"/>
      <c r="CK65" s="136"/>
      <c r="CL65" s="136"/>
      <c r="CM65" s="136"/>
      <c r="CN65" s="136"/>
      <c r="CO65" s="136"/>
      <c r="CP65" s="136"/>
      <c r="CQ65" s="136"/>
      <c r="CR65" s="136"/>
    </row>
    <row r="66" spans="1:96" x14ac:dyDescent="0.25">
      <c r="A66" s="136"/>
      <c r="B66" s="136"/>
      <c r="C66" s="136"/>
      <c r="D66" s="136"/>
      <c r="E66" s="136"/>
      <c r="F66" s="136"/>
      <c r="G66" s="136"/>
      <c r="H66" s="136"/>
      <c r="I66" s="136"/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6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  <c r="AV66" s="136"/>
      <c r="AW66" s="136"/>
      <c r="AX66" s="136"/>
      <c r="AY66" s="136"/>
      <c r="AZ66" s="136"/>
      <c r="BA66" s="136"/>
      <c r="BB66" s="137"/>
      <c r="BC66" s="136"/>
      <c r="BD66" s="136"/>
      <c r="BE66" s="136"/>
      <c r="BF66" s="136"/>
      <c r="BG66" s="136"/>
      <c r="BH66" s="136"/>
      <c r="BI66" s="136"/>
      <c r="BJ66" s="136"/>
      <c r="BK66" s="136"/>
      <c r="BL66" s="136"/>
      <c r="BM66" s="136"/>
      <c r="BN66" s="136"/>
      <c r="BO66" s="136"/>
      <c r="BP66" s="136"/>
      <c r="BQ66" s="136"/>
      <c r="BR66" s="136"/>
      <c r="BS66" s="136"/>
      <c r="BT66" s="136"/>
      <c r="BU66" s="136"/>
      <c r="BV66" s="136"/>
      <c r="BW66" s="136"/>
      <c r="BX66" s="136"/>
      <c r="BY66" s="136"/>
      <c r="BZ66" s="136"/>
      <c r="CA66" s="136"/>
      <c r="CB66" s="136"/>
      <c r="CC66" s="136"/>
      <c r="CD66" s="136"/>
      <c r="CE66" s="136"/>
      <c r="CF66" s="136"/>
      <c r="CG66" s="136"/>
      <c r="CH66" s="136"/>
      <c r="CI66" s="136"/>
      <c r="CJ66" s="136"/>
      <c r="CK66" s="136"/>
      <c r="CL66" s="136"/>
      <c r="CM66" s="136"/>
      <c r="CN66" s="136"/>
      <c r="CO66" s="136"/>
      <c r="CP66" s="136"/>
      <c r="CQ66" s="136"/>
      <c r="CR66" s="136"/>
    </row>
    <row r="67" spans="1:96" x14ac:dyDescent="0.25">
      <c r="A67" s="136"/>
      <c r="B67" s="140" t="s">
        <v>302</v>
      </c>
      <c r="C67" s="140" t="s">
        <v>182</v>
      </c>
      <c r="D67" s="149">
        <f>((1+C61)^(1/12))-1</f>
        <v>4.0741237836483535E-3</v>
      </c>
      <c r="E67" s="136"/>
      <c r="F67" s="136"/>
      <c r="G67" s="136"/>
      <c r="H67" s="136"/>
      <c r="I67" s="136"/>
      <c r="J67" s="136"/>
      <c r="K67" s="136"/>
      <c r="L67" s="136"/>
      <c r="M67" s="136"/>
      <c r="N67" s="136"/>
      <c r="O67" s="136"/>
      <c r="P67" s="136"/>
      <c r="Q67" s="136"/>
      <c r="R67" s="136"/>
      <c r="S67" s="136"/>
      <c r="T67" s="136"/>
      <c r="U67" s="136"/>
      <c r="V67" s="136"/>
      <c r="W67" s="136"/>
      <c r="X67" s="136"/>
      <c r="Y67" s="136"/>
      <c r="Z67" s="136"/>
      <c r="AA67" s="136"/>
      <c r="AB67" s="136"/>
      <c r="AC67" s="136"/>
      <c r="AD67" s="136"/>
      <c r="AE67" s="136"/>
      <c r="AF67" s="136"/>
      <c r="AG67" s="136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6"/>
      <c r="AV67" s="136"/>
      <c r="AW67" s="136"/>
      <c r="AX67" s="136"/>
      <c r="AY67" s="136"/>
      <c r="AZ67" s="136"/>
      <c r="BA67" s="136"/>
      <c r="BB67" s="137"/>
      <c r="BC67" s="136"/>
      <c r="BD67" s="136"/>
      <c r="BE67" s="136"/>
      <c r="BF67" s="136"/>
      <c r="BG67" s="136"/>
      <c r="BH67" s="136"/>
      <c r="BI67" s="136"/>
      <c r="BJ67" s="136"/>
      <c r="BK67" s="136"/>
      <c r="BL67" s="136"/>
      <c r="BM67" s="136"/>
      <c r="BN67" s="136"/>
      <c r="BO67" s="136"/>
      <c r="BP67" s="136"/>
      <c r="BQ67" s="136"/>
      <c r="BR67" s="136"/>
      <c r="BS67" s="136"/>
      <c r="BT67" s="136"/>
      <c r="BU67" s="136"/>
      <c r="BV67" s="136"/>
      <c r="BW67" s="136"/>
      <c r="BX67" s="136"/>
      <c r="BY67" s="136"/>
      <c r="BZ67" s="136"/>
      <c r="CA67" s="136"/>
      <c r="CB67" s="136"/>
      <c r="CC67" s="136"/>
      <c r="CD67" s="136"/>
      <c r="CE67" s="136"/>
      <c r="CF67" s="136"/>
      <c r="CG67" s="136"/>
      <c r="CH67" s="136"/>
      <c r="CI67" s="136"/>
      <c r="CJ67" s="136"/>
      <c r="CK67" s="136"/>
      <c r="CL67" s="136"/>
      <c r="CM67" s="136"/>
      <c r="CN67" s="136"/>
      <c r="CO67" s="136"/>
      <c r="CP67" s="136"/>
      <c r="CQ67" s="136"/>
      <c r="CR67" s="136"/>
    </row>
    <row r="68" spans="1:96" x14ac:dyDescent="0.25">
      <c r="A68" s="136"/>
      <c r="B68" s="136"/>
      <c r="C68" s="136"/>
      <c r="D68" s="136"/>
      <c r="E68" s="136"/>
      <c r="F68" s="136"/>
      <c r="G68" s="136"/>
      <c r="H68" s="1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  <c r="Z68" s="136"/>
      <c r="AA68" s="136"/>
      <c r="AB68" s="136"/>
      <c r="AC68" s="136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  <c r="AV68" s="136"/>
      <c r="AW68" s="136"/>
      <c r="AX68" s="136"/>
      <c r="AY68" s="136"/>
      <c r="AZ68" s="136"/>
      <c r="BA68" s="136"/>
      <c r="BB68" s="137"/>
      <c r="BC68" s="136"/>
      <c r="BD68" s="136"/>
      <c r="BE68" s="136"/>
      <c r="BF68" s="136"/>
      <c r="BG68" s="136"/>
      <c r="BH68" s="136"/>
      <c r="BI68" s="136"/>
      <c r="BJ68" s="136"/>
      <c r="BK68" s="136"/>
      <c r="BL68" s="136"/>
      <c r="BM68" s="136"/>
      <c r="BN68" s="136"/>
      <c r="BO68" s="136"/>
      <c r="BP68" s="136"/>
      <c r="BQ68" s="136"/>
      <c r="BR68" s="136"/>
      <c r="BS68" s="136"/>
      <c r="BT68" s="136"/>
      <c r="BU68" s="136"/>
      <c r="BV68" s="136"/>
      <c r="BW68" s="136"/>
      <c r="BX68" s="136"/>
      <c r="BY68" s="136"/>
      <c r="BZ68" s="136"/>
      <c r="CA68" s="136"/>
      <c r="CB68" s="136"/>
      <c r="CC68" s="136"/>
      <c r="CD68" s="136"/>
      <c r="CE68" s="136"/>
      <c r="CF68" s="136"/>
      <c r="CG68" s="136"/>
      <c r="CH68" s="136"/>
      <c r="CI68" s="136"/>
      <c r="CJ68" s="136"/>
      <c r="CK68" s="136"/>
      <c r="CL68" s="136"/>
      <c r="CM68" s="136"/>
      <c r="CN68" s="136"/>
      <c r="CO68" s="136"/>
      <c r="CP68" s="136"/>
      <c r="CQ68" s="136"/>
      <c r="CR68" s="136"/>
    </row>
    <row r="69" spans="1:96" x14ac:dyDescent="0.25">
      <c r="A69" s="136"/>
      <c r="B69" s="140" t="s">
        <v>303</v>
      </c>
      <c r="C69" s="140" t="s">
        <v>182</v>
      </c>
      <c r="D69" s="150">
        <f>(C62-(C62*C63)-(C62*C64))/((1-(1+D67)^(-C65))/D67)</f>
        <v>0</v>
      </c>
      <c r="E69" s="136"/>
      <c r="F69" s="136"/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  <c r="Z69" s="136"/>
      <c r="AA69" s="136"/>
      <c r="AB69" s="136"/>
      <c r="AC69" s="136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  <c r="AV69" s="136"/>
      <c r="AW69" s="136"/>
      <c r="AX69" s="136"/>
      <c r="AY69" s="136"/>
      <c r="AZ69" s="136"/>
      <c r="BA69" s="136"/>
      <c r="BB69" s="137"/>
      <c r="BC69" s="136"/>
      <c r="BD69" s="136"/>
      <c r="BE69" s="136"/>
      <c r="BF69" s="136"/>
      <c r="BG69" s="136"/>
      <c r="BH69" s="136"/>
      <c r="BI69" s="136"/>
      <c r="BJ69" s="136"/>
      <c r="BK69" s="136"/>
      <c r="BL69" s="136"/>
      <c r="BM69" s="136"/>
      <c r="BN69" s="136"/>
      <c r="BO69" s="136"/>
      <c r="BP69" s="136"/>
      <c r="BQ69" s="136"/>
      <c r="BR69" s="136"/>
      <c r="BS69" s="136"/>
      <c r="BT69" s="136"/>
      <c r="BU69" s="136"/>
      <c r="BV69" s="136"/>
      <c r="BW69" s="136"/>
      <c r="BX69" s="136"/>
      <c r="BY69" s="136"/>
      <c r="BZ69" s="136"/>
      <c r="CA69" s="136"/>
      <c r="CB69" s="136"/>
      <c r="CC69" s="136"/>
      <c r="CD69" s="136"/>
      <c r="CE69" s="136"/>
      <c r="CF69" s="136"/>
      <c r="CG69" s="136"/>
      <c r="CH69" s="136"/>
      <c r="CI69" s="136"/>
      <c r="CJ69" s="136"/>
      <c r="CK69" s="136"/>
      <c r="CL69" s="136"/>
      <c r="CM69" s="136"/>
      <c r="CN69" s="136"/>
      <c r="CO69" s="136"/>
      <c r="CP69" s="136"/>
      <c r="CQ69" s="136"/>
      <c r="CR69" s="136"/>
    </row>
    <row r="70" spans="1:96" x14ac:dyDescent="0.25">
      <c r="A70" s="136"/>
      <c r="B70" s="136"/>
      <c r="C70" s="22">
        <f>+SPm!B2</f>
        <v>42736</v>
      </c>
      <c r="D70" s="22">
        <f>+SPm!C2</f>
        <v>42767</v>
      </c>
      <c r="E70" s="22">
        <f>+SPm!D2</f>
        <v>42797</v>
      </c>
      <c r="F70" s="22">
        <f>+SPm!E2</f>
        <v>42828</v>
      </c>
      <c r="G70" s="22">
        <f>+SPm!F2</f>
        <v>42858</v>
      </c>
      <c r="H70" s="22">
        <f>+SPm!G2</f>
        <v>42889</v>
      </c>
      <c r="I70" s="22">
        <f>+SPm!H2</f>
        <v>42919</v>
      </c>
      <c r="J70" s="22">
        <f>+SPm!I2</f>
        <v>42950</v>
      </c>
      <c r="K70" s="22">
        <f>+SPm!J2</f>
        <v>42980</v>
      </c>
      <c r="L70" s="22">
        <f>+SPm!K2</f>
        <v>43011</v>
      </c>
      <c r="M70" s="22">
        <f>+SPm!L2</f>
        <v>43041</v>
      </c>
      <c r="N70" s="22">
        <f>+SPm!M2</f>
        <v>43072</v>
      </c>
      <c r="O70" s="22">
        <f>+SPm!N2</f>
        <v>43102</v>
      </c>
      <c r="P70" s="22">
        <f>+SPm!O2</f>
        <v>43133</v>
      </c>
      <c r="Q70" s="22">
        <f>+SPm!P2</f>
        <v>43163</v>
      </c>
      <c r="R70" s="22">
        <f>+SPm!Q2</f>
        <v>43194</v>
      </c>
      <c r="S70" s="22">
        <f>+SPm!R2</f>
        <v>43224</v>
      </c>
      <c r="T70" s="22">
        <f>+SPm!S2</f>
        <v>43255</v>
      </c>
      <c r="U70" s="22">
        <f>+SPm!T2</f>
        <v>43285</v>
      </c>
      <c r="V70" s="22">
        <f>+SPm!U2</f>
        <v>43316</v>
      </c>
      <c r="W70" s="22">
        <f>+SPm!V2</f>
        <v>43346</v>
      </c>
      <c r="X70" s="22">
        <f>+SPm!W2</f>
        <v>43377</v>
      </c>
      <c r="Y70" s="22">
        <f>+SPm!X2</f>
        <v>43407</v>
      </c>
      <c r="Z70" s="22">
        <f>+SPm!Y2</f>
        <v>43438</v>
      </c>
      <c r="AA70" s="22">
        <f>+SPm!Z2</f>
        <v>43468</v>
      </c>
      <c r="AB70" s="22">
        <f>+SPm!AA2</f>
        <v>43499</v>
      </c>
      <c r="AC70" s="22">
        <f>+SPm!AB2</f>
        <v>43529</v>
      </c>
      <c r="AD70" s="22">
        <f>+SPm!AC2</f>
        <v>43560</v>
      </c>
      <c r="AE70" s="22">
        <f>+SPm!AD2</f>
        <v>43590</v>
      </c>
      <c r="AF70" s="22">
        <f>+SPm!AE2</f>
        <v>43621</v>
      </c>
      <c r="AG70" s="22">
        <f>+SPm!AF2</f>
        <v>43651</v>
      </c>
      <c r="AH70" s="22">
        <f>+SPm!AG2</f>
        <v>43682</v>
      </c>
      <c r="AI70" s="22">
        <f>+SPm!AH2</f>
        <v>43712</v>
      </c>
      <c r="AJ70" s="22">
        <f>+SPm!AI2</f>
        <v>43743</v>
      </c>
      <c r="AK70" s="22">
        <f>+SPm!AJ2</f>
        <v>43773</v>
      </c>
      <c r="AL70" s="22">
        <f>+SPm!AK2</f>
        <v>43804</v>
      </c>
      <c r="AM70" s="22">
        <f>+SPm!AL2</f>
        <v>43834</v>
      </c>
      <c r="AN70" s="22">
        <f>+SPm!AM2</f>
        <v>43865</v>
      </c>
      <c r="AO70" s="22">
        <f>+SPm!AN2</f>
        <v>43895</v>
      </c>
      <c r="AP70" s="22">
        <f>+SPm!AO2</f>
        <v>43926</v>
      </c>
      <c r="AQ70" s="22">
        <f>+SPm!AP2</f>
        <v>43956</v>
      </c>
      <c r="AR70" s="22">
        <f>+SPm!AQ2</f>
        <v>43987</v>
      </c>
      <c r="AS70" s="22">
        <f>+SPm!AR2</f>
        <v>44017</v>
      </c>
      <c r="AT70" s="22">
        <f>+SPm!AS2</f>
        <v>44048</v>
      </c>
      <c r="AU70" s="22">
        <f>+SPm!AT2</f>
        <v>44078</v>
      </c>
      <c r="AV70" s="22">
        <f>+SPm!AU2</f>
        <v>44109</v>
      </c>
      <c r="AW70" s="22">
        <f>+SPm!AV2</f>
        <v>44139</v>
      </c>
      <c r="AX70" s="22">
        <f>+SPm!AW2</f>
        <v>44170</v>
      </c>
      <c r="AY70" s="136"/>
      <c r="AZ70" s="136"/>
      <c r="BA70" s="136"/>
      <c r="BB70" s="137"/>
      <c r="BC70" s="136"/>
      <c r="BD70" s="136"/>
      <c r="BE70" s="136"/>
      <c r="BF70" s="136"/>
      <c r="BG70" s="136"/>
      <c r="BH70" s="136"/>
      <c r="BI70" s="136"/>
      <c r="BJ70" s="136"/>
      <c r="BK70" s="136"/>
      <c r="BL70" s="136"/>
      <c r="BM70" s="136"/>
      <c r="BN70" s="136"/>
      <c r="BO70" s="136"/>
      <c r="BP70" s="136"/>
      <c r="BQ70" s="136"/>
      <c r="BR70" s="136"/>
      <c r="BS70" s="136"/>
      <c r="BT70" s="136"/>
      <c r="BU70" s="136"/>
      <c r="BV70" s="136"/>
      <c r="BW70" s="136"/>
      <c r="BX70" s="136"/>
      <c r="BY70" s="136"/>
      <c r="BZ70" s="136"/>
      <c r="CA70" s="136"/>
      <c r="CB70" s="136"/>
      <c r="CC70" s="136"/>
      <c r="CD70" s="136"/>
      <c r="CE70" s="136"/>
      <c r="CF70" s="136"/>
      <c r="CG70" s="136"/>
      <c r="CH70" s="136"/>
      <c r="CI70" s="136"/>
      <c r="CJ70" s="136"/>
      <c r="CK70" s="136"/>
      <c r="CL70" s="136"/>
      <c r="CM70" s="136"/>
      <c r="CN70" s="136"/>
      <c r="CO70" s="136"/>
      <c r="CP70" s="136"/>
      <c r="CQ70" s="136"/>
      <c r="CR70" s="136"/>
    </row>
    <row r="71" spans="1:96" x14ac:dyDescent="0.25">
      <c r="A71" s="136"/>
      <c r="B71" s="136"/>
      <c r="C71" s="151">
        <v>1</v>
      </c>
      <c r="D71" s="151">
        <f>+C71+1</f>
        <v>2</v>
      </c>
      <c r="E71" s="151">
        <f t="shared" ref="E71:AL71" si="47">+D71+1</f>
        <v>3</v>
      </c>
      <c r="F71" s="151">
        <f t="shared" si="47"/>
        <v>4</v>
      </c>
      <c r="G71" s="151">
        <f t="shared" si="47"/>
        <v>5</v>
      </c>
      <c r="H71" s="151">
        <f t="shared" si="47"/>
        <v>6</v>
      </c>
      <c r="I71" s="151">
        <f t="shared" si="47"/>
        <v>7</v>
      </c>
      <c r="J71" s="151">
        <f t="shared" si="47"/>
        <v>8</v>
      </c>
      <c r="K71" s="151">
        <f t="shared" si="47"/>
        <v>9</v>
      </c>
      <c r="L71" s="151">
        <f t="shared" si="47"/>
        <v>10</v>
      </c>
      <c r="M71" s="151">
        <f t="shared" si="47"/>
        <v>11</v>
      </c>
      <c r="N71" s="151">
        <f t="shared" si="47"/>
        <v>12</v>
      </c>
      <c r="O71" s="151">
        <f t="shared" si="47"/>
        <v>13</v>
      </c>
      <c r="P71" s="151">
        <f t="shared" si="47"/>
        <v>14</v>
      </c>
      <c r="Q71" s="151">
        <f t="shared" si="47"/>
        <v>15</v>
      </c>
      <c r="R71" s="151">
        <f t="shared" si="47"/>
        <v>16</v>
      </c>
      <c r="S71" s="151">
        <f t="shared" si="47"/>
        <v>17</v>
      </c>
      <c r="T71" s="151">
        <f t="shared" si="47"/>
        <v>18</v>
      </c>
      <c r="U71" s="151">
        <f t="shared" si="47"/>
        <v>19</v>
      </c>
      <c r="V71" s="151">
        <f t="shared" si="47"/>
        <v>20</v>
      </c>
      <c r="W71" s="151">
        <f t="shared" si="47"/>
        <v>21</v>
      </c>
      <c r="X71" s="151">
        <f t="shared" si="47"/>
        <v>22</v>
      </c>
      <c r="Y71" s="151">
        <f t="shared" si="47"/>
        <v>23</v>
      </c>
      <c r="Z71" s="151">
        <f t="shared" si="47"/>
        <v>24</v>
      </c>
      <c r="AA71" s="151">
        <f t="shared" si="47"/>
        <v>25</v>
      </c>
      <c r="AB71" s="151">
        <f t="shared" si="47"/>
        <v>26</v>
      </c>
      <c r="AC71" s="151">
        <f t="shared" si="47"/>
        <v>27</v>
      </c>
      <c r="AD71" s="151">
        <f t="shared" si="47"/>
        <v>28</v>
      </c>
      <c r="AE71" s="151">
        <f t="shared" si="47"/>
        <v>29</v>
      </c>
      <c r="AF71" s="151">
        <f t="shared" si="47"/>
        <v>30</v>
      </c>
      <c r="AG71" s="151">
        <f t="shared" si="47"/>
        <v>31</v>
      </c>
      <c r="AH71" s="151">
        <f t="shared" si="47"/>
        <v>32</v>
      </c>
      <c r="AI71" s="151">
        <f t="shared" si="47"/>
        <v>33</v>
      </c>
      <c r="AJ71" s="151">
        <f t="shared" si="47"/>
        <v>34</v>
      </c>
      <c r="AK71" s="151">
        <f t="shared" si="47"/>
        <v>35</v>
      </c>
      <c r="AL71" s="151">
        <f t="shared" si="47"/>
        <v>36</v>
      </c>
      <c r="AM71" s="151">
        <f t="shared" ref="AM71:AX71" si="48">+AL71+1</f>
        <v>37</v>
      </c>
      <c r="AN71" s="151">
        <f t="shared" si="48"/>
        <v>38</v>
      </c>
      <c r="AO71" s="151">
        <f t="shared" si="48"/>
        <v>39</v>
      </c>
      <c r="AP71" s="151">
        <f t="shared" si="48"/>
        <v>40</v>
      </c>
      <c r="AQ71" s="151">
        <f t="shared" si="48"/>
        <v>41</v>
      </c>
      <c r="AR71" s="151">
        <f t="shared" si="48"/>
        <v>42</v>
      </c>
      <c r="AS71" s="151">
        <f t="shared" si="48"/>
        <v>43</v>
      </c>
      <c r="AT71" s="151">
        <f t="shared" si="48"/>
        <v>44</v>
      </c>
      <c r="AU71" s="151">
        <f t="shared" si="48"/>
        <v>45</v>
      </c>
      <c r="AV71" s="151">
        <f t="shared" si="48"/>
        <v>46</v>
      </c>
      <c r="AW71" s="151">
        <f t="shared" si="48"/>
        <v>47</v>
      </c>
      <c r="AX71" s="151">
        <f t="shared" si="48"/>
        <v>48</v>
      </c>
      <c r="AY71" s="136"/>
      <c r="AZ71" s="136"/>
      <c r="BA71" s="136"/>
      <c r="BB71" s="137"/>
      <c r="BC71" s="136"/>
      <c r="BD71" s="136"/>
      <c r="BE71" s="136"/>
      <c r="BF71" s="136"/>
      <c r="BG71" s="136"/>
      <c r="BH71" s="136"/>
      <c r="BI71" s="136"/>
      <c r="BJ71" s="136"/>
      <c r="BK71" s="136"/>
      <c r="BL71" s="136"/>
      <c r="BM71" s="136"/>
      <c r="BN71" s="136"/>
      <c r="BO71" s="136"/>
      <c r="BP71" s="136"/>
      <c r="BQ71" s="136"/>
      <c r="BR71" s="136"/>
      <c r="BS71" s="136"/>
      <c r="BT71" s="136"/>
      <c r="BU71" s="136"/>
      <c r="BV71" s="136"/>
      <c r="BW71" s="136"/>
      <c r="BX71" s="136"/>
      <c r="BY71" s="136"/>
      <c r="BZ71" s="136"/>
      <c r="CA71" s="136"/>
      <c r="CB71" s="136"/>
      <c r="CC71" s="136"/>
      <c r="CD71" s="136"/>
      <c r="CE71" s="136"/>
      <c r="CF71" s="136"/>
      <c r="CG71" s="136"/>
      <c r="CH71" s="136"/>
      <c r="CI71" s="136"/>
      <c r="CJ71" s="136"/>
      <c r="CK71" s="136"/>
      <c r="CL71" s="136"/>
      <c r="CM71" s="136"/>
      <c r="CN71" s="136"/>
      <c r="CO71" s="136"/>
      <c r="CP71" s="136"/>
      <c r="CQ71" s="136"/>
      <c r="CR71" s="136"/>
    </row>
    <row r="72" spans="1:96" x14ac:dyDescent="0.25">
      <c r="A72" s="136"/>
      <c r="B72" s="152" t="s">
        <v>304</v>
      </c>
      <c r="C72" s="153" t="s">
        <v>201</v>
      </c>
      <c r="D72" s="153" t="s">
        <v>202</v>
      </c>
      <c r="E72" s="153" t="s">
        <v>203</v>
      </c>
      <c r="F72" s="153" t="s">
        <v>204</v>
      </c>
      <c r="G72" s="153" t="s">
        <v>205</v>
      </c>
      <c r="H72" s="153" t="s">
        <v>206</v>
      </c>
      <c r="I72" s="153" t="s">
        <v>207</v>
      </c>
      <c r="J72" s="153" t="s">
        <v>208</v>
      </c>
      <c r="K72" s="153" t="s">
        <v>209</v>
      </c>
      <c r="L72" s="153" t="s">
        <v>210</v>
      </c>
      <c r="M72" s="153" t="s">
        <v>211</v>
      </c>
      <c r="N72" s="153" t="s">
        <v>212</v>
      </c>
      <c r="O72" s="153" t="s">
        <v>213</v>
      </c>
      <c r="P72" s="153" t="s">
        <v>214</v>
      </c>
      <c r="Q72" s="153" t="s">
        <v>215</v>
      </c>
      <c r="R72" s="153" t="s">
        <v>216</v>
      </c>
      <c r="S72" s="153" t="s">
        <v>217</v>
      </c>
      <c r="T72" s="153" t="s">
        <v>218</v>
      </c>
      <c r="U72" s="153" t="s">
        <v>219</v>
      </c>
      <c r="V72" s="153" t="s">
        <v>220</v>
      </c>
      <c r="W72" s="153" t="s">
        <v>221</v>
      </c>
      <c r="X72" s="153" t="s">
        <v>222</v>
      </c>
      <c r="Y72" s="153" t="s">
        <v>223</v>
      </c>
      <c r="Z72" s="153" t="s">
        <v>224</v>
      </c>
      <c r="AA72" s="153" t="s">
        <v>225</v>
      </c>
      <c r="AB72" s="153" t="s">
        <v>226</v>
      </c>
      <c r="AC72" s="153" t="s">
        <v>227</v>
      </c>
      <c r="AD72" s="153" t="s">
        <v>228</v>
      </c>
      <c r="AE72" s="153" t="s">
        <v>229</v>
      </c>
      <c r="AF72" s="153" t="s">
        <v>230</v>
      </c>
      <c r="AG72" s="153" t="s">
        <v>231</v>
      </c>
      <c r="AH72" s="153" t="s">
        <v>232</v>
      </c>
      <c r="AI72" s="153" t="s">
        <v>233</v>
      </c>
      <c r="AJ72" s="153" t="s">
        <v>234</v>
      </c>
      <c r="AK72" s="153" t="s">
        <v>235</v>
      </c>
      <c r="AL72" s="153" t="s">
        <v>236</v>
      </c>
      <c r="AM72" s="153" t="s">
        <v>411</v>
      </c>
      <c r="AN72" s="153" t="s">
        <v>412</v>
      </c>
      <c r="AO72" s="153" t="s">
        <v>413</v>
      </c>
      <c r="AP72" s="153" t="s">
        <v>414</v>
      </c>
      <c r="AQ72" s="153" t="s">
        <v>415</v>
      </c>
      <c r="AR72" s="153" t="s">
        <v>416</v>
      </c>
      <c r="AS72" s="153" t="s">
        <v>417</v>
      </c>
      <c r="AT72" s="153" t="s">
        <v>418</v>
      </c>
      <c r="AU72" s="153" t="s">
        <v>419</v>
      </c>
      <c r="AV72" s="153" t="s">
        <v>420</v>
      </c>
      <c r="AW72" s="153" t="s">
        <v>421</v>
      </c>
      <c r="AX72" s="153" t="s">
        <v>422</v>
      </c>
      <c r="AY72" s="136"/>
      <c r="AZ72" s="136"/>
      <c r="BA72" s="136"/>
      <c r="BB72" s="137"/>
      <c r="BC72" s="136"/>
      <c r="BD72" s="136"/>
      <c r="BE72" s="136"/>
      <c r="BF72" s="136"/>
      <c r="BG72" s="136"/>
      <c r="BH72" s="136"/>
      <c r="BI72" s="136"/>
      <c r="BJ72" s="136"/>
      <c r="BK72" s="136"/>
      <c r="BL72" s="136"/>
      <c r="BM72" s="136"/>
      <c r="BN72" s="136"/>
      <c r="BO72" s="136"/>
      <c r="BP72" s="136"/>
      <c r="BQ72" s="136"/>
      <c r="BR72" s="136"/>
      <c r="BS72" s="136"/>
      <c r="BT72" s="136"/>
      <c r="BU72" s="136"/>
      <c r="BV72" s="136"/>
      <c r="BW72" s="136"/>
      <c r="BX72" s="136"/>
      <c r="BY72" s="136"/>
      <c r="BZ72" s="136"/>
      <c r="CA72" s="136"/>
      <c r="CB72" s="136"/>
      <c r="CC72" s="136"/>
      <c r="CD72" s="136"/>
      <c r="CE72" s="136"/>
      <c r="CF72" s="136"/>
      <c r="CG72" s="136"/>
      <c r="CH72" s="136"/>
      <c r="CI72" s="136"/>
      <c r="CJ72" s="136"/>
      <c r="CK72" s="136"/>
      <c r="CL72" s="136"/>
      <c r="CM72" s="136"/>
      <c r="CN72" s="136"/>
      <c r="CO72" s="136"/>
      <c r="CP72" s="136"/>
      <c r="CQ72" s="136"/>
      <c r="CR72" s="136"/>
    </row>
    <row r="73" spans="1:96" x14ac:dyDescent="0.25">
      <c r="A73" s="136"/>
      <c r="B73" s="144" t="s">
        <v>330</v>
      </c>
      <c r="C73" s="150">
        <f t="shared" ref="C73:AL73" si="49">IF(C72=$C60,$C62*$C64,0)</f>
        <v>0</v>
      </c>
      <c r="D73" s="150">
        <f t="shared" si="49"/>
        <v>0</v>
      </c>
      <c r="E73" s="150">
        <f t="shared" si="49"/>
        <v>0</v>
      </c>
      <c r="F73" s="150">
        <f t="shared" si="49"/>
        <v>0</v>
      </c>
      <c r="G73" s="150">
        <f t="shared" si="49"/>
        <v>0</v>
      </c>
      <c r="H73" s="150">
        <f t="shared" si="49"/>
        <v>0</v>
      </c>
      <c r="I73" s="150">
        <f t="shared" si="49"/>
        <v>0</v>
      </c>
      <c r="J73" s="150">
        <f t="shared" si="49"/>
        <v>0</v>
      </c>
      <c r="K73" s="150">
        <f t="shared" si="49"/>
        <v>0</v>
      </c>
      <c r="L73" s="150">
        <f t="shared" si="49"/>
        <v>0</v>
      </c>
      <c r="M73" s="150">
        <f t="shared" si="49"/>
        <v>0</v>
      </c>
      <c r="N73" s="150">
        <f t="shared" si="49"/>
        <v>0</v>
      </c>
      <c r="O73" s="150">
        <f t="shared" si="49"/>
        <v>0</v>
      </c>
      <c r="P73" s="150">
        <f t="shared" si="49"/>
        <v>0</v>
      </c>
      <c r="Q73" s="150">
        <f t="shared" si="49"/>
        <v>0</v>
      </c>
      <c r="R73" s="150">
        <f t="shared" si="49"/>
        <v>0</v>
      </c>
      <c r="S73" s="150">
        <f t="shared" si="49"/>
        <v>0</v>
      </c>
      <c r="T73" s="150">
        <f t="shared" si="49"/>
        <v>0</v>
      </c>
      <c r="U73" s="150">
        <f t="shared" si="49"/>
        <v>0</v>
      </c>
      <c r="V73" s="150">
        <f t="shared" si="49"/>
        <v>0</v>
      </c>
      <c r="W73" s="150">
        <f t="shared" si="49"/>
        <v>0</v>
      </c>
      <c r="X73" s="150">
        <f t="shared" si="49"/>
        <v>0</v>
      </c>
      <c r="Y73" s="150">
        <f t="shared" si="49"/>
        <v>0</v>
      </c>
      <c r="Z73" s="150">
        <f t="shared" si="49"/>
        <v>0</v>
      </c>
      <c r="AA73" s="150">
        <f t="shared" si="49"/>
        <v>0</v>
      </c>
      <c r="AB73" s="150">
        <f t="shared" si="49"/>
        <v>0</v>
      </c>
      <c r="AC73" s="150">
        <f t="shared" si="49"/>
        <v>0</v>
      </c>
      <c r="AD73" s="150">
        <f t="shared" si="49"/>
        <v>0</v>
      </c>
      <c r="AE73" s="150">
        <f t="shared" si="49"/>
        <v>0</v>
      </c>
      <c r="AF73" s="150">
        <f t="shared" si="49"/>
        <v>0</v>
      </c>
      <c r="AG73" s="150">
        <f t="shared" si="49"/>
        <v>0</v>
      </c>
      <c r="AH73" s="150">
        <f t="shared" si="49"/>
        <v>0</v>
      </c>
      <c r="AI73" s="150">
        <f t="shared" si="49"/>
        <v>0</v>
      </c>
      <c r="AJ73" s="150">
        <f t="shared" si="49"/>
        <v>0</v>
      </c>
      <c r="AK73" s="150">
        <f t="shared" si="49"/>
        <v>0</v>
      </c>
      <c r="AL73" s="150">
        <f t="shared" si="49"/>
        <v>0</v>
      </c>
      <c r="AM73" s="150">
        <f t="shared" ref="AM73:AR73" si="50">IF(AM72=$C60,$C62*$C64,0)</f>
        <v>0</v>
      </c>
      <c r="AN73" s="150">
        <f t="shared" si="50"/>
        <v>0</v>
      </c>
      <c r="AO73" s="150">
        <f t="shared" si="50"/>
        <v>0</v>
      </c>
      <c r="AP73" s="150">
        <f t="shared" si="50"/>
        <v>0</v>
      </c>
      <c r="AQ73" s="150">
        <f t="shared" si="50"/>
        <v>0</v>
      </c>
      <c r="AR73" s="150">
        <f t="shared" si="50"/>
        <v>0</v>
      </c>
      <c r="AS73" s="150">
        <f t="shared" ref="AS73:AX73" si="51">IF(AS72=$C60,$C62*$C64,0)</f>
        <v>0</v>
      </c>
      <c r="AT73" s="150">
        <f t="shared" si="51"/>
        <v>0</v>
      </c>
      <c r="AU73" s="150">
        <f t="shared" si="51"/>
        <v>0</v>
      </c>
      <c r="AV73" s="150">
        <f t="shared" si="51"/>
        <v>0</v>
      </c>
      <c r="AW73" s="150">
        <f t="shared" si="51"/>
        <v>0</v>
      </c>
      <c r="AX73" s="150">
        <f t="shared" si="51"/>
        <v>0</v>
      </c>
      <c r="AY73" s="136"/>
      <c r="AZ73" s="136"/>
      <c r="BA73" s="136"/>
      <c r="BB73" s="137"/>
      <c r="BC73" s="136"/>
      <c r="BD73" s="136"/>
      <c r="BE73" s="136"/>
      <c r="BF73" s="136"/>
      <c r="BG73" s="136"/>
      <c r="BH73" s="136"/>
      <c r="BI73" s="136"/>
      <c r="BJ73" s="136"/>
      <c r="BK73" s="136"/>
      <c r="BL73" s="136"/>
      <c r="BM73" s="136"/>
      <c r="BN73" s="136"/>
      <c r="BO73" s="136"/>
      <c r="BP73" s="136"/>
      <c r="BQ73" s="136"/>
      <c r="BR73" s="136"/>
      <c r="BS73" s="136"/>
      <c r="BT73" s="136"/>
      <c r="BU73" s="136"/>
      <c r="BV73" s="136"/>
      <c r="BW73" s="136"/>
      <c r="BX73" s="136"/>
      <c r="BY73" s="136"/>
      <c r="BZ73" s="136"/>
      <c r="CA73" s="136"/>
      <c r="CB73" s="136"/>
      <c r="CC73" s="136"/>
      <c r="CD73" s="136"/>
      <c r="CE73" s="136"/>
      <c r="CF73" s="136"/>
      <c r="CG73" s="136"/>
      <c r="CH73" s="136"/>
      <c r="CI73" s="136"/>
      <c r="CJ73" s="136"/>
      <c r="CK73" s="136"/>
      <c r="CL73" s="136"/>
      <c r="CM73" s="136"/>
      <c r="CN73" s="136"/>
      <c r="CO73" s="136"/>
      <c r="CP73" s="136"/>
      <c r="CQ73" s="136"/>
      <c r="CR73" s="136"/>
    </row>
    <row r="74" spans="1:96" x14ac:dyDescent="0.25">
      <c r="A74" s="136"/>
      <c r="B74" s="144" t="s">
        <v>305</v>
      </c>
      <c r="C74" s="150"/>
      <c r="D74" s="150">
        <f>+IF(D71&gt;=$D60,$D69,0)*IF(C78&lt;1,0,1)</f>
        <v>0</v>
      </c>
      <c r="E74" s="150">
        <f t="shared" ref="E74:AA74" si="52">+IF(E71&gt;=$D60,$D69,0)*IF(D78&lt;1,0,1)</f>
        <v>0</v>
      </c>
      <c r="F74" s="150">
        <f t="shared" si="52"/>
        <v>0</v>
      </c>
      <c r="G74" s="150">
        <f t="shared" si="52"/>
        <v>0</v>
      </c>
      <c r="H74" s="150">
        <f t="shared" si="52"/>
        <v>0</v>
      </c>
      <c r="I74" s="150">
        <f t="shared" si="52"/>
        <v>0</v>
      </c>
      <c r="J74" s="150">
        <f t="shared" si="52"/>
        <v>0</v>
      </c>
      <c r="K74" s="150">
        <f t="shared" si="52"/>
        <v>0</v>
      </c>
      <c r="L74" s="150">
        <f t="shared" si="52"/>
        <v>0</v>
      </c>
      <c r="M74" s="150">
        <f t="shared" si="52"/>
        <v>0</v>
      </c>
      <c r="N74" s="150">
        <f t="shared" si="52"/>
        <v>0</v>
      </c>
      <c r="O74" s="150">
        <f t="shared" si="52"/>
        <v>0</v>
      </c>
      <c r="P74" s="150">
        <f t="shared" si="52"/>
        <v>0</v>
      </c>
      <c r="Q74" s="150">
        <f t="shared" si="52"/>
        <v>0</v>
      </c>
      <c r="R74" s="150">
        <f t="shared" si="52"/>
        <v>0</v>
      </c>
      <c r="S74" s="150">
        <f t="shared" si="52"/>
        <v>0</v>
      </c>
      <c r="T74" s="150">
        <f t="shared" si="52"/>
        <v>0</v>
      </c>
      <c r="U74" s="150">
        <f t="shared" si="52"/>
        <v>0</v>
      </c>
      <c r="V74" s="150">
        <f t="shared" si="52"/>
        <v>0</v>
      </c>
      <c r="W74" s="150">
        <f t="shared" si="52"/>
        <v>0</v>
      </c>
      <c r="X74" s="150">
        <f t="shared" si="52"/>
        <v>0</v>
      </c>
      <c r="Y74" s="150">
        <f t="shared" si="52"/>
        <v>0</v>
      </c>
      <c r="Z74" s="150">
        <f t="shared" si="52"/>
        <v>0</v>
      </c>
      <c r="AA74" s="150">
        <f t="shared" si="52"/>
        <v>0</v>
      </c>
      <c r="AB74" s="150">
        <f>+IF(AB71&gt;=$D60,$D69,0)*IF(AA78&lt;1,0,1)</f>
        <v>0</v>
      </c>
      <c r="AC74" s="150">
        <f t="shared" ref="AC74:AL74" si="53">+IF(AC71&gt;=$D60,$D69,0)*IF(AB78&lt;1,0,1)</f>
        <v>0</v>
      </c>
      <c r="AD74" s="150">
        <f t="shared" si="53"/>
        <v>0</v>
      </c>
      <c r="AE74" s="150">
        <f t="shared" si="53"/>
        <v>0</v>
      </c>
      <c r="AF74" s="150">
        <f t="shared" si="53"/>
        <v>0</v>
      </c>
      <c r="AG74" s="150">
        <f t="shared" si="53"/>
        <v>0</v>
      </c>
      <c r="AH74" s="150">
        <f t="shared" si="53"/>
        <v>0</v>
      </c>
      <c r="AI74" s="150">
        <f t="shared" si="53"/>
        <v>0</v>
      </c>
      <c r="AJ74" s="150">
        <f t="shared" si="53"/>
        <v>0</v>
      </c>
      <c r="AK74" s="150">
        <f t="shared" si="53"/>
        <v>0</v>
      </c>
      <c r="AL74" s="150">
        <f t="shared" si="53"/>
        <v>0</v>
      </c>
      <c r="AM74" s="150">
        <f t="shared" ref="AM74:AX74" si="54">+IF(AM71&gt;=$D60,$D69,0)*IF(AL78&lt;1,0,1)</f>
        <v>0</v>
      </c>
      <c r="AN74" s="150">
        <f t="shared" si="54"/>
        <v>0</v>
      </c>
      <c r="AO74" s="150">
        <f t="shared" si="54"/>
        <v>0</v>
      </c>
      <c r="AP74" s="150">
        <f t="shared" si="54"/>
        <v>0</v>
      </c>
      <c r="AQ74" s="150">
        <f t="shared" si="54"/>
        <v>0</v>
      </c>
      <c r="AR74" s="150">
        <f t="shared" si="54"/>
        <v>0</v>
      </c>
      <c r="AS74" s="150">
        <f t="shared" si="54"/>
        <v>0</v>
      </c>
      <c r="AT74" s="150">
        <f t="shared" si="54"/>
        <v>0</v>
      </c>
      <c r="AU74" s="150">
        <f t="shared" si="54"/>
        <v>0</v>
      </c>
      <c r="AV74" s="150">
        <f t="shared" si="54"/>
        <v>0</v>
      </c>
      <c r="AW74" s="150">
        <f t="shared" si="54"/>
        <v>0</v>
      </c>
      <c r="AX74" s="150">
        <f t="shared" si="54"/>
        <v>0</v>
      </c>
      <c r="AY74" s="136"/>
      <c r="AZ74" s="136"/>
      <c r="BA74" s="136"/>
      <c r="BB74" s="137"/>
      <c r="BC74" s="136"/>
      <c r="BD74" s="136"/>
      <c r="BE74" s="136"/>
      <c r="BF74" s="136"/>
      <c r="BG74" s="136"/>
      <c r="BH74" s="136"/>
      <c r="BI74" s="136"/>
      <c r="BJ74" s="136"/>
      <c r="BK74" s="136"/>
      <c r="BL74" s="136"/>
      <c r="BM74" s="136"/>
      <c r="BN74" s="136"/>
      <c r="BO74" s="136"/>
      <c r="BP74" s="136"/>
      <c r="BQ74" s="136"/>
      <c r="BR74" s="136"/>
      <c r="BS74" s="136"/>
      <c r="BT74" s="136"/>
      <c r="BU74" s="136"/>
      <c r="BV74" s="136"/>
      <c r="BW74" s="136"/>
      <c r="BX74" s="136"/>
      <c r="BY74" s="136"/>
      <c r="BZ74" s="136"/>
      <c r="CA74" s="136"/>
      <c r="CB74" s="136"/>
      <c r="CC74" s="136"/>
      <c r="CD74" s="136"/>
      <c r="CE74" s="136"/>
      <c r="CF74" s="136"/>
      <c r="CG74" s="136"/>
      <c r="CH74" s="136"/>
      <c r="CI74" s="136"/>
      <c r="CJ74" s="136"/>
      <c r="CK74" s="136"/>
      <c r="CL74" s="136"/>
      <c r="CM74" s="136"/>
      <c r="CN74" s="136"/>
      <c r="CO74" s="136"/>
      <c r="CP74" s="136"/>
      <c r="CQ74" s="136"/>
      <c r="CR74" s="136"/>
    </row>
    <row r="75" spans="1:96" x14ac:dyDescent="0.25">
      <c r="A75" s="136"/>
      <c r="B75" s="144" t="s">
        <v>306</v>
      </c>
      <c r="C75" s="150"/>
      <c r="D75" s="150">
        <f t="shared" ref="D75:AL75" si="55">D74-D77</f>
        <v>0</v>
      </c>
      <c r="E75" s="150">
        <f t="shared" si="55"/>
        <v>0</v>
      </c>
      <c r="F75" s="150">
        <f t="shared" si="55"/>
        <v>0</v>
      </c>
      <c r="G75" s="150">
        <f t="shared" si="55"/>
        <v>0</v>
      </c>
      <c r="H75" s="150">
        <f t="shared" si="55"/>
        <v>0</v>
      </c>
      <c r="I75" s="150">
        <f t="shared" si="55"/>
        <v>0</v>
      </c>
      <c r="J75" s="150">
        <f t="shared" si="55"/>
        <v>0</v>
      </c>
      <c r="K75" s="150">
        <f t="shared" si="55"/>
        <v>0</v>
      </c>
      <c r="L75" s="150">
        <f t="shared" si="55"/>
        <v>0</v>
      </c>
      <c r="M75" s="150">
        <f t="shared" si="55"/>
        <v>0</v>
      </c>
      <c r="N75" s="150">
        <f t="shared" si="55"/>
        <v>0</v>
      </c>
      <c r="O75" s="150">
        <f t="shared" si="55"/>
        <v>0</v>
      </c>
      <c r="P75" s="150">
        <f t="shared" si="55"/>
        <v>0</v>
      </c>
      <c r="Q75" s="150">
        <f t="shared" si="55"/>
        <v>0</v>
      </c>
      <c r="R75" s="150">
        <f t="shared" si="55"/>
        <v>0</v>
      </c>
      <c r="S75" s="150">
        <f t="shared" si="55"/>
        <v>0</v>
      </c>
      <c r="T75" s="150">
        <f t="shared" si="55"/>
        <v>0</v>
      </c>
      <c r="U75" s="150">
        <f t="shared" si="55"/>
        <v>0</v>
      </c>
      <c r="V75" s="150">
        <f t="shared" si="55"/>
        <v>0</v>
      </c>
      <c r="W75" s="150">
        <f t="shared" si="55"/>
        <v>0</v>
      </c>
      <c r="X75" s="150">
        <f t="shared" si="55"/>
        <v>0</v>
      </c>
      <c r="Y75" s="150">
        <f t="shared" si="55"/>
        <v>0</v>
      </c>
      <c r="Z75" s="150">
        <f t="shared" si="55"/>
        <v>0</v>
      </c>
      <c r="AA75" s="150">
        <f t="shared" si="55"/>
        <v>0</v>
      </c>
      <c r="AB75" s="150">
        <f t="shared" si="55"/>
        <v>0</v>
      </c>
      <c r="AC75" s="150">
        <f t="shared" si="55"/>
        <v>0</v>
      </c>
      <c r="AD75" s="150">
        <f t="shared" si="55"/>
        <v>0</v>
      </c>
      <c r="AE75" s="150">
        <f t="shared" si="55"/>
        <v>0</v>
      </c>
      <c r="AF75" s="150">
        <f t="shared" si="55"/>
        <v>0</v>
      </c>
      <c r="AG75" s="150">
        <f t="shared" si="55"/>
        <v>0</v>
      </c>
      <c r="AH75" s="150">
        <f t="shared" si="55"/>
        <v>0</v>
      </c>
      <c r="AI75" s="150">
        <f t="shared" si="55"/>
        <v>0</v>
      </c>
      <c r="AJ75" s="150">
        <f t="shared" si="55"/>
        <v>0</v>
      </c>
      <c r="AK75" s="150">
        <f t="shared" si="55"/>
        <v>0</v>
      </c>
      <c r="AL75" s="150">
        <f t="shared" si="55"/>
        <v>0</v>
      </c>
      <c r="AM75" s="150">
        <f t="shared" ref="AM75:AR75" si="56">AM74-AM77</f>
        <v>0</v>
      </c>
      <c r="AN75" s="150">
        <f t="shared" si="56"/>
        <v>0</v>
      </c>
      <c r="AO75" s="150">
        <f t="shared" si="56"/>
        <v>0</v>
      </c>
      <c r="AP75" s="150">
        <f t="shared" si="56"/>
        <v>0</v>
      </c>
      <c r="AQ75" s="150">
        <f t="shared" si="56"/>
        <v>0</v>
      </c>
      <c r="AR75" s="150">
        <f t="shared" si="56"/>
        <v>0</v>
      </c>
      <c r="AS75" s="150">
        <f t="shared" ref="AS75:AX75" si="57">AS74-AS77</f>
        <v>0</v>
      </c>
      <c r="AT75" s="150">
        <f t="shared" si="57"/>
        <v>0</v>
      </c>
      <c r="AU75" s="150">
        <f t="shared" si="57"/>
        <v>0</v>
      </c>
      <c r="AV75" s="150">
        <f t="shared" si="57"/>
        <v>0</v>
      </c>
      <c r="AW75" s="150">
        <f t="shared" si="57"/>
        <v>0</v>
      </c>
      <c r="AX75" s="150">
        <f t="shared" si="57"/>
        <v>0</v>
      </c>
      <c r="AY75" s="136"/>
      <c r="AZ75" s="136"/>
      <c r="BA75" s="136"/>
      <c r="BB75" s="137"/>
      <c r="BC75" s="136"/>
      <c r="BD75" s="136"/>
      <c r="BE75" s="136"/>
      <c r="BF75" s="136"/>
      <c r="BG75" s="136"/>
      <c r="BH75" s="136"/>
      <c r="BI75" s="136"/>
      <c r="BJ75" s="136"/>
      <c r="BK75" s="136"/>
      <c r="BL75" s="136"/>
      <c r="BM75" s="136"/>
      <c r="BN75" s="136"/>
      <c r="BO75" s="136"/>
      <c r="BP75" s="136"/>
      <c r="BQ75" s="136"/>
      <c r="BR75" s="136"/>
      <c r="BS75" s="136"/>
      <c r="BT75" s="136"/>
      <c r="BU75" s="136"/>
      <c r="BV75" s="136"/>
      <c r="BW75" s="136"/>
      <c r="BX75" s="136"/>
      <c r="BY75" s="136"/>
      <c r="BZ75" s="136"/>
      <c r="CA75" s="136"/>
      <c r="CB75" s="136"/>
      <c r="CC75" s="136"/>
      <c r="CD75" s="136"/>
      <c r="CE75" s="136"/>
      <c r="CF75" s="136"/>
      <c r="CG75" s="136"/>
      <c r="CH75" s="136"/>
      <c r="CI75" s="136"/>
      <c r="CJ75" s="136"/>
      <c r="CK75" s="136"/>
      <c r="CL75" s="136"/>
      <c r="CM75" s="136"/>
      <c r="CN75" s="136"/>
      <c r="CO75" s="136"/>
      <c r="CP75" s="136"/>
      <c r="CQ75" s="136"/>
      <c r="CR75" s="136"/>
    </row>
    <row r="76" spans="1:96" x14ac:dyDescent="0.25">
      <c r="A76" s="136"/>
      <c r="B76" s="144" t="s">
        <v>307</v>
      </c>
      <c r="C76" s="150"/>
      <c r="D76" s="150">
        <f t="shared" ref="D76:Q76" si="58">(D75+C76)*(IF(C78&lt;1,0,1))</f>
        <v>0</v>
      </c>
      <c r="E76" s="150">
        <f t="shared" si="58"/>
        <v>0</v>
      </c>
      <c r="F76" s="150">
        <f t="shared" si="58"/>
        <v>0</v>
      </c>
      <c r="G76" s="150">
        <f t="shared" si="58"/>
        <v>0</v>
      </c>
      <c r="H76" s="150">
        <f t="shared" si="58"/>
        <v>0</v>
      </c>
      <c r="I76" s="150">
        <f t="shared" si="58"/>
        <v>0</v>
      </c>
      <c r="J76" s="150">
        <f t="shared" si="58"/>
        <v>0</v>
      </c>
      <c r="K76" s="150">
        <f t="shared" si="58"/>
        <v>0</v>
      </c>
      <c r="L76" s="150">
        <f t="shared" si="58"/>
        <v>0</v>
      </c>
      <c r="M76" s="150">
        <f t="shared" si="58"/>
        <v>0</v>
      </c>
      <c r="N76" s="150">
        <f t="shared" si="58"/>
        <v>0</v>
      </c>
      <c r="O76" s="150">
        <f t="shared" si="58"/>
        <v>0</v>
      </c>
      <c r="P76" s="150">
        <f t="shared" si="58"/>
        <v>0</v>
      </c>
      <c r="Q76" s="150">
        <f t="shared" si="58"/>
        <v>0</v>
      </c>
      <c r="R76" s="150">
        <f>(R75+Q76)*(IF(Q78&lt;1,0,1))</f>
        <v>0</v>
      </c>
      <c r="S76" s="150">
        <f t="shared" ref="S76:AL76" si="59">(S75+R76)*(IF(R78&lt;1,0,1))</f>
        <v>0</v>
      </c>
      <c r="T76" s="150">
        <f t="shared" si="59"/>
        <v>0</v>
      </c>
      <c r="U76" s="150">
        <f t="shared" si="59"/>
        <v>0</v>
      </c>
      <c r="V76" s="150">
        <f t="shared" si="59"/>
        <v>0</v>
      </c>
      <c r="W76" s="150">
        <f t="shared" si="59"/>
        <v>0</v>
      </c>
      <c r="X76" s="150">
        <f t="shared" si="59"/>
        <v>0</v>
      </c>
      <c r="Y76" s="150">
        <f t="shared" si="59"/>
        <v>0</v>
      </c>
      <c r="Z76" s="150">
        <f t="shared" si="59"/>
        <v>0</v>
      </c>
      <c r="AA76" s="150">
        <f t="shared" si="59"/>
        <v>0</v>
      </c>
      <c r="AB76" s="150">
        <f t="shared" si="59"/>
        <v>0</v>
      </c>
      <c r="AC76" s="150">
        <f t="shared" si="59"/>
        <v>0</v>
      </c>
      <c r="AD76" s="150">
        <f t="shared" si="59"/>
        <v>0</v>
      </c>
      <c r="AE76" s="150">
        <f t="shared" si="59"/>
        <v>0</v>
      </c>
      <c r="AF76" s="150">
        <f t="shared" si="59"/>
        <v>0</v>
      </c>
      <c r="AG76" s="150">
        <f t="shared" si="59"/>
        <v>0</v>
      </c>
      <c r="AH76" s="150">
        <f t="shared" si="59"/>
        <v>0</v>
      </c>
      <c r="AI76" s="150">
        <f t="shared" si="59"/>
        <v>0</v>
      </c>
      <c r="AJ76" s="150">
        <f t="shared" si="59"/>
        <v>0</v>
      </c>
      <c r="AK76" s="150">
        <f t="shared" si="59"/>
        <v>0</v>
      </c>
      <c r="AL76" s="150">
        <f t="shared" si="59"/>
        <v>0</v>
      </c>
      <c r="AM76" s="150">
        <f t="shared" ref="AM76:AX76" si="60">(AM75+AL76)*(IF(AL78&lt;1,0,1))</f>
        <v>0</v>
      </c>
      <c r="AN76" s="150">
        <f t="shared" si="60"/>
        <v>0</v>
      </c>
      <c r="AO76" s="150">
        <f t="shared" si="60"/>
        <v>0</v>
      </c>
      <c r="AP76" s="150">
        <f t="shared" si="60"/>
        <v>0</v>
      </c>
      <c r="AQ76" s="150">
        <f t="shared" si="60"/>
        <v>0</v>
      </c>
      <c r="AR76" s="150">
        <f t="shared" si="60"/>
        <v>0</v>
      </c>
      <c r="AS76" s="150">
        <f t="shared" si="60"/>
        <v>0</v>
      </c>
      <c r="AT76" s="150">
        <f t="shared" si="60"/>
        <v>0</v>
      </c>
      <c r="AU76" s="150">
        <f t="shared" si="60"/>
        <v>0</v>
      </c>
      <c r="AV76" s="150">
        <f t="shared" si="60"/>
        <v>0</v>
      </c>
      <c r="AW76" s="150">
        <f t="shared" si="60"/>
        <v>0</v>
      </c>
      <c r="AX76" s="150">
        <f t="shared" si="60"/>
        <v>0</v>
      </c>
      <c r="AY76" s="136"/>
      <c r="AZ76" s="136"/>
      <c r="BA76" s="136"/>
      <c r="BB76" s="137"/>
      <c r="BC76" s="136"/>
      <c r="BD76" s="136"/>
      <c r="BE76" s="136"/>
      <c r="BF76" s="136"/>
      <c r="BG76" s="136"/>
      <c r="BH76" s="136"/>
      <c r="BI76" s="136"/>
      <c r="BJ76" s="136"/>
      <c r="BK76" s="136"/>
      <c r="BL76" s="136"/>
      <c r="BM76" s="136"/>
      <c r="BN76" s="136"/>
      <c r="BO76" s="136"/>
      <c r="BP76" s="136"/>
      <c r="BQ76" s="136"/>
      <c r="BR76" s="136"/>
      <c r="BS76" s="136"/>
      <c r="BT76" s="136"/>
      <c r="BU76" s="136"/>
      <c r="BV76" s="136"/>
      <c r="BW76" s="136"/>
      <c r="BX76" s="136"/>
      <c r="BY76" s="136"/>
      <c r="BZ76" s="136"/>
      <c r="CA76" s="136"/>
      <c r="CB76" s="136"/>
      <c r="CC76" s="136"/>
      <c r="CD76" s="136"/>
      <c r="CE76" s="136"/>
      <c r="CF76" s="136"/>
      <c r="CG76" s="136"/>
      <c r="CH76" s="136"/>
      <c r="CI76" s="136"/>
      <c r="CJ76" s="136"/>
      <c r="CK76" s="136"/>
      <c r="CL76" s="136"/>
      <c r="CM76" s="136"/>
      <c r="CN76" s="136"/>
      <c r="CO76" s="136"/>
      <c r="CP76" s="136"/>
      <c r="CQ76" s="136"/>
      <c r="CR76" s="136"/>
    </row>
    <row r="77" spans="1:96" x14ac:dyDescent="0.25">
      <c r="A77" s="136"/>
      <c r="B77" s="144" t="s">
        <v>308</v>
      </c>
      <c r="C77" s="150"/>
      <c r="D77" s="150">
        <f>IF(D74&gt;0,C78*$D67,0)</f>
        <v>0</v>
      </c>
      <c r="E77" s="150">
        <f t="shared" ref="E77:AL77" si="61">IF(E74&gt;0,D78*$D$13,0)</f>
        <v>0</v>
      </c>
      <c r="F77" s="150">
        <f t="shared" si="61"/>
        <v>0</v>
      </c>
      <c r="G77" s="150">
        <f t="shared" si="61"/>
        <v>0</v>
      </c>
      <c r="H77" s="150">
        <f t="shared" si="61"/>
        <v>0</v>
      </c>
      <c r="I77" s="150">
        <f t="shared" si="61"/>
        <v>0</v>
      </c>
      <c r="J77" s="150">
        <f t="shared" si="61"/>
        <v>0</v>
      </c>
      <c r="K77" s="150">
        <f t="shared" si="61"/>
        <v>0</v>
      </c>
      <c r="L77" s="150">
        <f t="shared" si="61"/>
        <v>0</v>
      </c>
      <c r="M77" s="150">
        <f t="shared" si="61"/>
        <v>0</v>
      </c>
      <c r="N77" s="150">
        <f t="shared" si="61"/>
        <v>0</v>
      </c>
      <c r="O77" s="150">
        <f t="shared" si="61"/>
        <v>0</v>
      </c>
      <c r="P77" s="150">
        <f t="shared" si="61"/>
        <v>0</v>
      </c>
      <c r="Q77" s="150">
        <f t="shared" si="61"/>
        <v>0</v>
      </c>
      <c r="R77" s="150">
        <f t="shared" si="61"/>
        <v>0</v>
      </c>
      <c r="S77" s="150">
        <f t="shared" si="61"/>
        <v>0</v>
      </c>
      <c r="T77" s="150">
        <f t="shared" si="61"/>
        <v>0</v>
      </c>
      <c r="U77" s="150">
        <f t="shared" si="61"/>
        <v>0</v>
      </c>
      <c r="V77" s="150">
        <f t="shared" si="61"/>
        <v>0</v>
      </c>
      <c r="W77" s="150">
        <f t="shared" si="61"/>
        <v>0</v>
      </c>
      <c r="X77" s="150">
        <f t="shared" si="61"/>
        <v>0</v>
      </c>
      <c r="Y77" s="150">
        <f t="shared" si="61"/>
        <v>0</v>
      </c>
      <c r="Z77" s="150">
        <f t="shared" si="61"/>
        <v>0</v>
      </c>
      <c r="AA77" s="150">
        <f t="shared" si="61"/>
        <v>0</v>
      </c>
      <c r="AB77" s="150">
        <f t="shared" si="61"/>
        <v>0</v>
      </c>
      <c r="AC77" s="150">
        <f t="shared" si="61"/>
        <v>0</v>
      </c>
      <c r="AD77" s="150">
        <f t="shared" si="61"/>
        <v>0</v>
      </c>
      <c r="AE77" s="150">
        <f t="shared" si="61"/>
        <v>0</v>
      </c>
      <c r="AF77" s="150">
        <f t="shared" si="61"/>
        <v>0</v>
      </c>
      <c r="AG77" s="150">
        <f t="shared" si="61"/>
        <v>0</v>
      </c>
      <c r="AH77" s="150">
        <f t="shared" si="61"/>
        <v>0</v>
      </c>
      <c r="AI77" s="150">
        <f t="shared" si="61"/>
        <v>0</v>
      </c>
      <c r="AJ77" s="150">
        <f t="shared" si="61"/>
        <v>0</v>
      </c>
      <c r="AK77" s="150">
        <f t="shared" si="61"/>
        <v>0</v>
      </c>
      <c r="AL77" s="150">
        <f t="shared" si="61"/>
        <v>0</v>
      </c>
      <c r="AM77" s="150">
        <f t="shared" ref="AM77:AX77" si="62">IF(AM74&gt;0,AL78*$D$13,0)</f>
        <v>0</v>
      </c>
      <c r="AN77" s="150">
        <f t="shared" si="62"/>
        <v>0</v>
      </c>
      <c r="AO77" s="150">
        <f t="shared" si="62"/>
        <v>0</v>
      </c>
      <c r="AP77" s="150">
        <f t="shared" si="62"/>
        <v>0</v>
      </c>
      <c r="AQ77" s="150">
        <f t="shared" si="62"/>
        <v>0</v>
      </c>
      <c r="AR77" s="150">
        <f t="shared" si="62"/>
        <v>0</v>
      </c>
      <c r="AS77" s="150">
        <f t="shared" si="62"/>
        <v>0</v>
      </c>
      <c r="AT77" s="150">
        <f t="shared" si="62"/>
        <v>0</v>
      </c>
      <c r="AU77" s="150">
        <f t="shared" si="62"/>
        <v>0</v>
      </c>
      <c r="AV77" s="150">
        <f t="shared" si="62"/>
        <v>0</v>
      </c>
      <c r="AW77" s="150">
        <f t="shared" si="62"/>
        <v>0</v>
      </c>
      <c r="AX77" s="150">
        <f t="shared" si="62"/>
        <v>0</v>
      </c>
      <c r="AY77" s="136"/>
      <c r="AZ77" s="136"/>
      <c r="BA77" s="136"/>
      <c r="BB77" s="137"/>
      <c r="BC77" s="136"/>
      <c r="BD77" s="136"/>
      <c r="BE77" s="136"/>
      <c r="BF77" s="136"/>
      <c r="BG77" s="136"/>
      <c r="BH77" s="136"/>
      <c r="BI77" s="136"/>
      <c r="BJ77" s="136"/>
      <c r="BK77" s="136"/>
      <c r="BL77" s="136"/>
      <c r="BM77" s="136"/>
      <c r="BN77" s="136"/>
      <c r="BO77" s="136"/>
      <c r="BP77" s="136"/>
      <c r="BQ77" s="136"/>
      <c r="BR77" s="136"/>
      <c r="BS77" s="136"/>
      <c r="BT77" s="136"/>
      <c r="BU77" s="136"/>
      <c r="BV77" s="136"/>
      <c r="BW77" s="136"/>
      <c r="BX77" s="136"/>
      <c r="BY77" s="136"/>
      <c r="BZ77" s="136"/>
      <c r="CA77" s="136"/>
      <c r="CB77" s="136"/>
      <c r="CC77" s="136"/>
      <c r="CD77" s="136"/>
      <c r="CE77" s="136"/>
      <c r="CF77" s="136"/>
      <c r="CG77" s="136"/>
      <c r="CH77" s="136"/>
      <c r="CI77" s="136"/>
      <c r="CJ77" s="136"/>
      <c r="CK77" s="136"/>
      <c r="CL77" s="136"/>
      <c r="CM77" s="136"/>
      <c r="CN77" s="136"/>
      <c r="CO77" s="136"/>
      <c r="CP77" s="136"/>
      <c r="CQ77" s="136"/>
      <c r="CR77" s="136"/>
    </row>
    <row r="78" spans="1:96" x14ac:dyDescent="0.25">
      <c r="A78" s="136"/>
      <c r="B78" s="144" t="s">
        <v>309</v>
      </c>
      <c r="C78" s="150">
        <f>IF(D72=$C60,($C62-($C62*$C64)-($C62*$C63)),(($C62-($C62*$C64)-($C62*$C63))-C76)*IF(B78&lt;1,0,1))</f>
        <v>0</v>
      </c>
      <c r="D78" s="150">
        <f>IF(E72=$C60,($C62-($C62*$C64)-($C62*$C63)),(($C62-($C62*$C64)-($C62*$C63))-D76)*IF(C78&lt;1,0,1))</f>
        <v>0</v>
      </c>
      <c r="E78" s="150">
        <f>IF(F72=$C60,($C62-($C62*$C64)-($C62*$C63)),(($C62-($C62*$C64)-($C62*$C63))-E76)*IF(D78&lt;1,0,1))</f>
        <v>0</v>
      </c>
      <c r="F78" s="150">
        <f>IF(G72=$C60,($C62-($C62*$C64)-($C62*$C63)),(($C62-($C62*$C64)-($C62*$C63))-F76)*IF(E78&lt;1,0,1))</f>
        <v>0</v>
      </c>
      <c r="G78" s="150">
        <f t="shared" ref="G78:AL78" si="63">IF(H72=$C60,($C62-($C62*$C64)-($C62*$C63)),(($C62-($C62*$C64)-($C62*$C63))-G76)*IF(F78&lt;1,0,1))</f>
        <v>0</v>
      </c>
      <c r="H78" s="150">
        <f t="shared" si="63"/>
        <v>0</v>
      </c>
      <c r="I78" s="150">
        <f t="shared" si="63"/>
        <v>0</v>
      </c>
      <c r="J78" s="150">
        <f t="shared" si="63"/>
        <v>0</v>
      </c>
      <c r="K78" s="150">
        <f t="shared" si="63"/>
        <v>0</v>
      </c>
      <c r="L78" s="150">
        <f t="shared" si="63"/>
        <v>0</v>
      </c>
      <c r="M78" s="150">
        <f t="shared" si="63"/>
        <v>0</v>
      </c>
      <c r="N78" s="150">
        <f t="shared" si="63"/>
        <v>0</v>
      </c>
      <c r="O78" s="150">
        <f t="shared" si="63"/>
        <v>0</v>
      </c>
      <c r="P78" s="150">
        <f t="shared" si="63"/>
        <v>0</v>
      </c>
      <c r="Q78" s="150">
        <f t="shared" si="63"/>
        <v>0</v>
      </c>
      <c r="R78" s="150">
        <f t="shared" si="63"/>
        <v>0</v>
      </c>
      <c r="S78" s="150">
        <f t="shared" si="63"/>
        <v>0</v>
      </c>
      <c r="T78" s="150">
        <f t="shared" si="63"/>
        <v>0</v>
      </c>
      <c r="U78" s="150">
        <f t="shared" si="63"/>
        <v>0</v>
      </c>
      <c r="V78" s="150">
        <f t="shared" si="63"/>
        <v>0</v>
      </c>
      <c r="W78" s="150">
        <f t="shared" si="63"/>
        <v>0</v>
      </c>
      <c r="X78" s="150">
        <f t="shared" si="63"/>
        <v>0</v>
      </c>
      <c r="Y78" s="150">
        <f t="shared" si="63"/>
        <v>0</v>
      </c>
      <c r="Z78" s="150">
        <f t="shared" si="63"/>
        <v>0</v>
      </c>
      <c r="AA78" s="150">
        <f t="shared" si="63"/>
        <v>0</v>
      </c>
      <c r="AB78" s="150">
        <f t="shared" si="63"/>
        <v>0</v>
      </c>
      <c r="AC78" s="150">
        <f t="shared" si="63"/>
        <v>0</v>
      </c>
      <c r="AD78" s="150">
        <f t="shared" si="63"/>
        <v>0</v>
      </c>
      <c r="AE78" s="150">
        <f t="shared" si="63"/>
        <v>0</v>
      </c>
      <c r="AF78" s="150">
        <f t="shared" si="63"/>
        <v>0</v>
      </c>
      <c r="AG78" s="150">
        <f t="shared" si="63"/>
        <v>0</v>
      </c>
      <c r="AH78" s="150">
        <f t="shared" si="63"/>
        <v>0</v>
      </c>
      <c r="AI78" s="150">
        <f t="shared" si="63"/>
        <v>0</v>
      </c>
      <c r="AJ78" s="150">
        <f t="shared" si="63"/>
        <v>0</v>
      </c>
      <c r="AK78" s="150">
        <f t="shared" si="63"/>
        <v>0</v>
      </c>
      <c r="AL78" s="150">
        <f t="shared" si="63"/>
        <v>0</v>
      </c>
      <c r="AM78" s="150">
        <f t="shared" ref="AM78:AX78" si="64">IF(AN72=$C60,($C62-($C62*$C64)-($C62*$C63)),(($C62-($C62*$C64)-($C62*$C63))-AM76)*IF(AL78&lt;1,0,1))</f>
        <v>0</v>
      </c>
      <c r="AN78" s="150">
        <f t="shared" si="64"/>
        <v>0</v>
      </c>
      <c r="AO78" s="150">
        <f t="shared" si="64"/>
        <v>0</v>
      </c>
      <c r="AP78" s="150">
        <f t="shared" si="64"/>
        <v>0</v>
      </c>
      <c r="AQ78" s="150">
        <f t="shared" si="64"/>
        <v>0</v>
      </c>
      <c r="AR78" s="150">
        <f t="shared" si="64"/>
        <v>0</v>
      </c>
      <c r="AS78" s="150">
        <f t="shared" si="64"/>
        <v>0</v>
      </c>
      <c r="AT78" s="150">
        <f t="shared" si="64"/>
        <v>0</v>
      </c>
      <c r="AU78" s="150">
        <f t="shared" si="64"/>
        <v>0</v>
      </c>
      <c r="AV78" s="150">
        <f t="shared" si="64"/>
        <v>0</v>
      </c>
      <c r="AW78" s="150">
        <f t="shared" si="64"/>
        <v>0</v>
      </c>
      <c r="AX78" s="150">
        <f t="shared" si="64"/>
        <v>0</v>
      </c>
      <c r="AY78" s="136"/>
      <c r="AZ78" s="136"/>
      <c r="BA78" s="136"/>
      <c r="BB78" s="137"/>
      <c r="BC78" s="136"/>
      <c r="BD78" s="136"/>
      <c r="BE78" s="136"/>
      <c r="BF78" s="136"/>
      <c r="BG78" s="136"/>
      <c r="BH78" s="136"/>
      <c r="BI78" s="136"/>
      <c r="BJ78" s="136"/>
      <c r="BK78" s="136"/>
      <c r="BL78" s="136"/>
      <c r="BM78" s="136"/>
      <c r="BN78" s="136"/>
      <c r="BO78" s="136"/>
      <c r="BP78" s="136"/>
      <c r="BQ78" s="136"/>
      <c r="BR78" s="136"/>
      <c r="BS78" s="136"/>
      <c r="BT78" s="136"/>
      <c r="BU78" s="136"/>
      <c r="BV78" s="136"/>
      <c r="BW78" s="136"/>
      <c r="BX78" s="136"/>
      <c r="BY78" s="136"/>
      <c r="BZ78" s="136"/>
      <c r="CA78" s="136"/>
      <c r="CB78" s="136"/>
      <c r="CC78" s="136"/>
      <c r="CD78" s="136"/>
      <c r="CE78" s="136"/>
      <c r="CF78" s="136"/>
      <c r="CG78" s="136"/>
      <c r="CH78" s="136"/>
      <c r="CI78" s="136"/>
      <c r="CJ78" s="136"/>
      <c r="CK78" s="136"/>
      <c r="CL78" s="136"/>
      <c r="CM78" s="136"/>
      <c r="CN78" s="136"/>
      <c r="CO78" s="136"/>
      <c r="CP78" s="136"/>
      <c r="CQ78" s="136"/>
      <c r="CR78" s="136"/>
    </row>
    <row r="79" spans="1:96" x14ac:dyDescent="0.25">
      <c r="A79" s="136"/>
      <c r="B79" s="144" t="s">
        <v>331</v>
      </c>
      <c r="C79" s="150"/>
      <c r="D79" s="150">
        <f t="shared" ref="D79:Y79" si="65">IF(D78&lt;1,$C62*$C63,0)*IF(C78&lt;1,0,1)</f>
        <v>0</v>
      </c>
      <c r="E79" s="150">
        <f t="shared" si="65"/>
        <v>0</v>
      </c>
      <c r="F79" s="150">
        <f t="shared" si="65"/>
        <v>0</v>
      </c>
      <c r="G79" s="150">
        <f t="shared" si="65"/>
        <v>0</v>
      </c>
      <c r="H79" s="150">
        <f t="shared" si="65"/>
        <v>0</v>
      </c>
      <c r="I79" s="150">
        <f t="shared" si="65"/>
        <v>0</v>
      </c>
      <c r="J79" s="150">
        <f t="shared" si="65"/>
        <v>0</v>
      </c>
      <c r="K79" s="150">
        <f t="shared" si="65"/>
        <v>0</v>
      </c>
      <c r="L79" s="150">
        <f t="shared" si="65"/>
        <v>0</v>
      </c>
      <c r="M79" s="150">
        <f t="shared" si="65"/>
        <v>0</v>
      </c>
      <c r="N79" s="150">
        <f t="shared" si="65"/>
        <v>0</v>
      </c>
      <c r="O79" s="150">
        <f t="shared" si="65"/>
        <v>0</v>
      </c>
      <c r="P79" s="150">
        <f t="shared" si="65"/>
        <v>0</v>
      </c>
      <c r="Q79" s="150">
        <f t="shared" si="65"/>
        <v>0</v>
      </c>
      <c r="R79" s="150">
        <f t="shared" si="65"/>
        <v>0</v>
      </c>
      <c r="S79" s="150">
        <f t="shared" si="65"/>
        <v>0</v>
      </c>
      <c r="T79" s="150">
        <f t="shared" si="65"/>
        <v>0</v>
      </c>
      <c r="U79" s="150">
        <f t="shared" si="65"/>
        <v>0</v>
      </c>
      <c r="V79" s="150">
        <f t="shared" si="65"/>
        <v>0</v>
      </c>
      <c r="W79" s="150">
        <f t="shared" si="65"/>
        <v>0</v>
      </c>
      <c r="X79" s="150">
        <f t="shared" si="65"/>
        <v>0</v>
      </c>
      <c r="Y79" s="150">
        <f t="shared" si="65"/>
        <v>0</v>
      </c>
      <c r="Z79" s="150">
        <f t="shared" ref="Z79:AL79" si="66">IF(Z78&lt;1,$C$8*$C$9,0)*IF(Y78&lt;1,0,1)</f>
        <v>0</v>
      </c>
      <c r="AA79" s="150">
        <f t="shared" si="66"/>
        <v>0</v>
      </c>
      <c r="AB79" s="150">
        <f t="shared" si="66"/>
        <v>0</v>
      </c>
      <c r="AC79" s="150">
        <f t="shared" si="66"/>
        <v>0</v>
      </c>
      <c r="AD79" s="150">
        <f t="shared" si="66"/>
        <v>0</v>
      </c>
      <c r="AE79" s="150">
        <f t="shared" si="66"/>
        <v>0</v>
      </c>
      <c r="AF79" s="150">
        <f t="shared" si="66"/>
        <v>0</v>
      </c>
      <c r="AG79" s="150">
        <f t="shared" si="66"/>
        <v>0</v>
      </c>
      <c r="AH79" s="150">
        <f t="shared" si="66"/>
        <v>0</v>
      </c>
      <c r="AI79" s="150">
        <f t="shared" si="66"/>
        <v>0</v>
      </c>
      <c r="AJ79" s="150">
        <f t="shared" si="66"/>
        <v>0</v>
      </c>
      <c r="AK79" s="150">
        <f t="shared" si="66"/>
        <v>0</v>
      </c>
      <c r="AL79" s="150">
        <f t="shared" si="66"/>
        <v>0</v>
      </c>
      <c r="AM79" s="150">
        <f t="shared" ref="AM79:AX79" si="67">IF(AM78&lt;1,$C$8*$C$9,0)*IF(AL78&lt;1,0,1)</f>
        <v>0</v>
      </c>
      <c r="AN79" s="150">
        <f t="shared" si="67"/>
        <v>0</v>
      </c>
      <c r="AO79" s="150">
        <f t="shared" si="67"/>
        <v>0</v>
      </c>
      <c r="AP79" s="150">
        <f t="shared" si="67"/>
        <v>0</v>
      </c>
      <c r="AQ79" s="150">
        <f t="shared" si="67"/>
        <v>0</v>
      </c>
      <c r="AR79" s="150">
        <f t="shared" si="67"/>
        <v>0</v>
      </c>
      <c r="AS79" s="150">
        <f t="shared" si="67"/>
        <v>0</v>
      </c>
      <c r="AT79" s="150">
        <f t="shared" si="67"/>
        <v>0</v>
      </c>
      <c r="AU79" s="150">
        <f t="shared" si="67"/>
        <v>0</v>
      </c>
      <c r="AV79" s="150">
        <f t="shared" si="67"/>
        <v>0</v>
      </c>
      <c r="AW79" s="150">
        <f t="shared" si="67"/>
        <v>0</v>
      </c>
      <c r="AX79" s="150">
        <f t="shared" si="67"/>
        <v>0</v>
      </c>
      <c r="AY79" s="136"/>
      <c r="AZ79" s="136"/>
      <c r="BA79" s="136"/>
      <c r="BB79" s="137"/>
      <c r="BC79" s="136"/>
      <c r="BD79" s="136"/>
      <c r="BE79" s="136"/>
      <c r="BF79" s="136"/>
      <c r="BG79" s="136"/>
      <c r="BH79" s="136"/>
      <c r="BI79" s="136"/>
      <c r="BJ79" s="136"/>
      <c r="BK79" s="136"/>
      <c r="BL79" s="136"/>
      <c r="BM79" s="136"/>
      <c r="BN79" s="136"/>
      <c r="BO79" s="136"/>
      <c r="BP79" s="136"/>
      <c r="BQ79" s="136"/>
      <c r="BR79" s="136"/>
      <c r="BS79" s="136"/>
      <c r="BT79" s="136"/>
      <c r="BU79" s="136"/>
      <c r="BV79" s="136"/>
      <c r="BW79" s="136"/>
      <c r="BX79" s="136"/>
      <c r="BY79" s="136"/>
      <c r="BZ79" s="136"/>
      <c r="CA79" s="136"/>
      <c r="CB79" s="136"/>
      <c r="CC79" s="136"/>
      <c r="CD79" s="136"/>
      <c r="CE79" s="136"/>
      <c r="CF79" s="136"/>
      <c r="CG79" s="136"/>
      <c r="CH79" s="136"/>
      <c r="CI79" s="136"/>
      <c r="CJ79" s="136"/>
      <c r="CK79" s="136"/>
      <c r="CL79" s="136"/>
      <c r="CM79" s="136"/>
      <c r="CN79" s="136"/>
      <c r="CO79" s="136"/>
      <c r="CP79" s="136"/>
      <c r="CQ79" s="136"/>
      <c r="CR79" s="136"/>
    </row>
    <row r="80" spans="1:96" x14ac:dyDescent="0.25">
      <c r="A80" s="136"/>
      <c r="B80" s="154" t="s">
        <v>332</v>
      </c>
      <c r="C80" s="150">
        <f>C73+C74+C79</f>
        <v>0</v>
      </c>
      <c r="D80" s="150">
        <f>D73+D74+D79</f>
        <v>0</v>
      </c>
      <c r="E80" s="150">
        <f t="shared" ref="E80:AL80" si="68">E73+E74+E79</f>
        <v>0</v>
      </c>
      <c r="F80" s="150">
        <f t="shared" si="68"/>
        <v>0</v>
      </c>
      <c r="G80" s="150">
        <f t="shared" si="68"/>
        <v>0</v>
      </c>
      <c r="H80" s="150">
        <f t="shared" si="68"/>
        <v>0</v>
      </c>
      <c r="I80" s="150">
        <f t="shared" si="68"/>
        <v>0</v>
      </c>
      <c r="J80" s="150">
        <f t="shared" si="68"/>
        <v>0</v>
      </c>
      <c r="K80" s="150">
        <f t="shared" si="68"/>
        <v>0</v>
      </c>
      <c r="L80" s="150">
        <f t="shared" si="68"/>
        <v>0</v>
      </c>
      <c r="M80" s="150">
        <f t="shared" si="68"/>
        <v>0</v>
      </c>
      <c r="N80" s="150">
        <f t="shared" si="68"/>
        <v>0</v>
      </c>
      <c r="O80" s="150">
        <f t="shared" si="68"/>
        <v>0</v>
      </c>
      <c r="P80" s="150">
        <f t="shared" si="68"/>
        <v>0</v>
      </c>
      <c r="Q80" s="150">
        <f t="shared" si="68"/>
        <v>0</v>
      </c>
      <c r="R80" s="150">
        <f t="shared" si="68"/>
        <v>0</v>
      </c>
      <c r="S80" s="150">
        <f t="shared" si="68"/>
        <v>0</v>
      </c>
      <c r="T80" s="150">
        <f t="shared" si="68"/>
        <v>0</v>
      </c>
      <c r="U80" s="150">
        <f t="shared" si="68"/>
        <v>0</v>
      </c>
      <c r="V80" s="150">
        <f t="shared" si="68"/>
        <v>0</v>
      </c>
      <c r="W80" s="150">
        <f t="shared" si="68"/>
        <v>0</v>
      </c>
      <c r="X80" s="150">
        <f t="shared" si="68"/>
        <v>0</v>
      </c>
      <c r="Y80" s="150">
        <f t="shared" si="68"/>
        <v>0</v>
      </c>
      <c r="Z80" s="150">
        <f t="shared" si="68"/>
        <v>0</v>
      </c>
      <c r="AA80" s="150">
        <f t="shared" si="68"/>
        <v>0</v>
      </c>
      <c r="AB80" s="150">
        <f t="shared" si="68"/>
        <v>0</v>
      </c>
      <c r="AC80" s="150">
        <f t="shared" si="68"/>
        <v>0</v>
      </c>
      <c r="AD80" s="150">
        <f t="shared" si="68"/>
        <v>0</v>
      </c>
      <c r="AE80" s="150">
        <f t="shared" si="68"/>
        <v>0</v>
      </c>
      <c r="AF80" s="150">
        <f t="shared" si="68"/>
        <v>0</v>
      </c>
      <c r="AG80" s="150">
        <f t="shared" si="68"/>
        <v>0</v>
      </c>
      <c r="AH80" s="150">
        <f t="shared" si="68"/>
        <v>0</v>
      </c>
      <c r="AI80" s="150">
        <f t="shared" si="68"/>
        <v>0</v>
      </c>
      <c r="AJ80" s="150">
        <f t="shared" si="68"/>
        <v>0</v>
      </c>
      <c r="AK80" s="150">
        <f t="shared" si="68"/>
        <v>0</v>
      </c>
      <c r="AL80" s="150">
        <f t="shared" si="68"/>
        <v>0</v>
      </c>
      <c r="AM80" s="150">
        <f t="shared" ref="AM80:AR80" si="69">AM73+AM74+AM79</f>
        <v>0</v>
      </c>
      <c r="AN80" s="150">
        <f t="shared" si="69"/>
        <v>0</v>
      </c>
      <c r="AO80" s="150">
        <f t="shared" si="69"/>
        <v>0</v>
      </c>
      <c r="AP80" s="150">
        <f t="shared" si="69"/>
        <v>0</v>
      </c>
      <c r="AQ80" s="150">
        <f t="shared" si="69"/>
        <v>0</v>
      </c>
      <c r="AR80" s="150">
        <f t="shared" si="69"/>
        <v>0</v>
      </c>
      <c r="AS80" s="150">
        <f t="shared" ref="AS80:AX80" si="70">AS73+AS74+AS79</f>
        <v>0</v>
      </c>
      <c r="AT80" s="150">
        <f t="shared" si="70"/>
        <v>0</v>
      </c>
      <c r="AU80" s="150">
        <f t="shared" si="70"/>
        <v>0</v>
      </c>
      <c r="AV80" s="150">
        <f t="shared" si="70"/>
        <v>0</v>
      </c>
      <c r="AW80" s="150">
        <f t="shared" si="70"/>
        <v>0</v>
      </c>
      <c r="AX80" s="150">
        <f t="shared" si="70"/>
        <v>0</v>
      </c>
      <c r="AY80" s="136"/>
      <c r="AZ80" s="136"/>
      <c r="BA80" s="136"/>
      <c r="BB80" s="137"/>
      <c r="BC80" s="136"/>
      <c r="BD80" s="136"/>
      <c r="BE80" s="136"/>
      <c r="BF80" s="136"/>
      <c r="BG80" s="136"/>
      <c r="BH80" s="136"/>
      <c r="BI80" s="136"/>
      <c r="BJ80" s="136"/>
      <c r="BK80" s="136"/>
      <c r="BL80" s="136"/>
      <c r="BM80" s="136"/>
      <c r="BN80" s="136"/>
      <c r="BO80" s="136"/>
      <c r="BP80" s="136"/>
      <c r="BQ80" s="136"/>
      <c r="BR80" s="136"/>
      <c r="BS80" s="136"/>
      <c r="BT80" s="136"/>
      <c r="BU80" s="136"/>
      <c r="BV80" s="136"/>
      <c r="BW80" s="136"/>
      <c r="BX80" s="136"/>
      <c r="BY80" s="136"/>
      <c r="BZ80" s="136"/>
      <c r="CA80" s="136"/>
      <c r="CB80" s="136"/>
      <c r="CC80" s="136"/>
      <c r="CD80" s="136"/>
      <c r="CE80" s="136"/>
      <c r="CF80" s="136"/>
      <c r="CG80" s="136"/>
      <c r="CH80" s="136"/>
      <c r="CI80" s="136"/>
      <c r="CJ80" s="136"/>
      <c r="CK80" s="136"/>
      <c r="CL80" s="136"/>
      <c r="CM80" s="136"/>
      <c r="CN80" s="136"/>
      <c r="CO80" s="136"/>
      <c r="CP80" s="136"/>
      <c r="CQ80" s="136"/>
      <c r="CR80" s="136"/>
    </row>
    <row r="81" spans="1:96" x14ac:dyDescent="0.25">
      <c r="A81" s="136"/>
      <c r="B81" s="136"/>
      <c r="C81" s="136"/>
      <c r="D81" s="136"/>
      <c r="E81" s="136"/>
      <c r="F81" s="136"/>
      <c r="G81" s="136"/>
      <c r="H81" s="136"/>
      <c r="I81" s="136"/>
      <c r="J81" s="136"/>
      <c r="K81" s="136"/>
      <c r="L81" s="136"/>
      <c r="M81" s="136"/>
      <c r="N81" s="136"/>
      <c r="O81" s="136"/>
      <c r="P81" s="136"/>
      <c r="Q81" s="136"/>
      <c r="R81" s="136"/>
      <c r="S81" s="136"/>
      <c r="T81" s="136"/>
      <c r="U81" s="136"/>
      <c r="V81" s="136"/>
      <c r="W81" s="136"/>
      <c r="X81" s="136"/>
      <c r="Y81" s="136"/>
      <c r="Z81" s="136"/>
      <c r="AA81" s="136"/>
      <c r="AB81" s="136"/>
      <c r="AC81" s="136"/>
      <c r="AD81" s="136"/>
      <c r="AE81" s="136"/>
      <c r="AF81" s="136"/>
      <c r="AG81" s="136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  <c r="AV81" s="136"/>
      <c r="AW81" s="136"/>
      <c r="AX81" s="136"/>
      <c r="AY81" s="136"/>
      <c r="AZ81" s="136"/>
      <c r="BA81" s="136"/>
      <c r="BB81" s="137"/>
      <c r="BC81" s="136"/>
      <c r="BD81" s="136"/>
      <c r="BE81" s="136"/>
      <c r="BF81" s="136"/>
      <c r="BG81" s="136"/>
      <c r="BH81" s="136"/>
      <c r="BI81" s="136"/>
      <c r="BJ81" s="136"/>
      <c r="BK81" s="136"/>
      <c r="BL81" s="136"/>
      <c r="BM81" s="136"/>
      <c r="BN81" s="136"/>
      <c r="BO81" s="136"/>
      <c r="BP81" s="136"/>
      <c r="BQ81" s="136"/>
      <c r="BR81" s="136"/>
      <c r="BS81" s="136"/>
      <c r="BT81" s="136"/>
      <c r="BU81" s="136"/>
      <c r="BV81" s="136"/>
      <c r="BW81" s="136"/>
      <c r="BX81" s="136"/>
      <c r="BY81" s="136"/>
      <c r="BZ81" s="136"/>
      <c r="CA81" s="136"/>
      <c r="CB81" s="136"/>
      <c r="CC81" s="136"/>
      <c r="CD81" s="136"/>
      <c r="CE81" s="136"/>
      <c r="CF81" s="136"/>
      <c r="CG81" s="136"/>
      <c r="CH81" s="136"/>
      <c r="CI81" s="136"/>
      <c r="CJ81" s="136"/>
      <c r="CK81" s="136"/>
      <c r="CL81" s="136"/>
      <c r="CM81" s="136"/>
      <c r="CN81" s="136"/>
      <c r="CO81" s="136"/>
      <c r="CP81" s="136"/>
      <c r="CQ81" s="136"/>
      <c r="CR81" s="136"/>
    </row>
    <row r="82" spans="1:96" x14ac:dyDescent="0.25">
      <c r="A82" s="136"/>
      <c r="B82" s="136"/>
      <c r="C82" s="136"/>
      <c r="D82" s="136"/>
      <c r="E82" s="136"/>
      <c r="F82" s="136"/>
      <c r="G82" s="136"/>
      <c r="H82" s="136"/>
      <c r="I82" s="136"/>
      <c r="J82" s="136"/>
      <c r="K82" s="136"/>
      <c r="L82" s="136"/>
      <c r="M82" s="136"/>
      <c r="N82" s="136"/>
      <c r="O82" s="136"/>
      <c r="P82" s="136"/>
      <c r="Q82" s="136"/>
      <c r="R82" s="136"/>
      <c r="S82" s="136"/>
      <c r="T82" s="136"/>
      <c r="U82" s="136"/>
      <c r="V82" s="136"/>
      <c r="W82" s="136"/>
      <c r="X82" s="136"/>
      <c r="Y82" s="136"/>
      <c r="Z82" s="136"/>
      <c r="AA82" s="136"/>
      <c r="AB82" s="136"/>
      <c r="AC82" s="136"/>
      <c r="AD82" s="136"/>
      <c r="AE82" s="136"/>
      <c r="AF82" s="136"/>
      <c r="AG82" s="136"/>
      <c r="AH82" s="136"/>
      <c r="AI82" s="136"/>
      <c r="AJ82" s="136"/>
      <c r="AK82" s="136"/>
      <c r="AL82" s="136"/>
      <c r="AM82" s="136"/>
      <c r="AN82" s="136"/>
      <c r="AO82" s="136"/>
      <c r="AP82" s="136"/>
      <c r="AQ82" s="136"/>
      <c r="AR82" s="136"/>
      <c r="AS82" s="136"/>
      <c r="AT82" s="136"/>
      <c r="AU82" s="136"/>
      <c r="AV82" s="136"/>
      <c r="AW82" s="136"/>
      <c r="AX82" s="136"/>
      <c r="AY82" s="136"/>
      <c r="AZ82" s="136"/>
      <c r="BA82" s="136"/>
      <c r="BB82" s="137"/>
      <c r="BC82" s="136"/>
      <c r="BD82" s="136"/>
      <c r="BE82" s="136"/>
      <c r="BF82" s="136"/>
      <c r="BG82" s="136"/>
      <c r="BH82" s="136"/>
      <c r="BI82" s="136"/>
      <c r="BJ82" s="136"/>
      <c r="BK82" s="136"/>
      <c r="BL82" s="136"/>
      <c r="BM82" s="136"/>
      <c r="BN82" s="136"/>
      <c r="BO82" s="136"/>
      <c r="BP82" s="136"/>
      <c r="BQ82" s="136"/>
      <c r="BR82" s="136"/>
      <c r="BS82" s="136"/>
      <c r="BT82" s="136"/>
      <c r="BU82" s="136"/>
      <c r="BV82" s="136"/>
      <c r="BW82" s="136"/>
      <c r="BX82" s="136"/>
      <c r="BY82" s="136"/>
      <c r="BZ82" s="136"/>
      <c r="CA82" s="136"/>
      <c r="CB82" s="136"/>
      <c r="CC82" s="136"/>
      <c r="CD82" s="136"/>
      <c r="CE82" s="136"/>
      <c r="CF82" s="136"/>
      <c r="CG82" s="136"/>
      <c r="CH82" s="136"/>
      <c r="CI82" s="136"/>
      <c r="CJ82" s="136"/>
      <c r="CK82" s="136"/>
      <c r="CL82" s="136"/>
      <c r="CM82" s="136"/>
      <c r="CN82" s="136"/>
      <c r="CO82" s="136"/>
      <c r="CP82" s="136"/>
      <c r="CQ82" s="136"/>
      <c r="CR82" s="136"/>
    </row>
    <row r="83" spans="1:96" x14ac:dyDescent="0.25">
      <c r="A83" s="136"/>
      <c r="B83" s="138" t="s">
        <v>335</v>
      </c>
      <c r="C83" s="138"/>
      <c r="D83" s="136"/>
      <c r="E83" s="136"/>
      <c r="F83" s="136"/>
      <c r="G83" s="136"/>
      <c r="H83" s="136"/>
      <c r="I83" s="136"/>
      <c r="J83" s="136"/>
      <c r="K83" s="136"/>
      <c r="L83" s="136"/>
      <c r="M83" s="136"/>
      <c r="N83" s="136"/>
      <c r="O83" s="136"/>
      <c r="P83" s="136"/>
      <c r="Q83" s="136"/>
      <c r="R83" s="136"/>
      <c r="S83" s="136"/>
      <c r="T83" s="136"/>
      <c r="U83" s="136"/>
      <c r="V83" s="136"/>
      <c r="W83" s="136"/>
      <c r="X83" s="136"/>
      <c r="Y83" s="136"/>
      <c r="Z83" s="136"/>
      <c r="AA83" s="136"/>
      <c r="AB83" s="136"/>
      <c r="AC83" s="136"/>
      <c r="AD83" s="136"/>
      <c r="AE83" s="136"/>
      <c r="AF83" s="136"/>
      <c r="AG83" s="136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  <c r="AV83" s="136"/>
      <c r="AW83" s="136"/>
      <c r="AX83" s="136"/>
      <c r="AY83" s="136"/>
      <c r="AZ83" s="136"/>
      <c r="BA83" s="136"/>
      <c r="BB83" s="137"/>
      <c r="BC83" s="136"/>
      <c r="BD83" s="136"/>
      <c r="BE83" s="136"/>
      <c r="BF83" s="136"/>
      <c r="BG83" s="136"/>
      <c r="BH83" s="136"/>
      <c r="BI83" s="136"/>
      <c r="BJ83" s="136"/>
      <c r="BK83" s="136"/>
      <c r="BL83" s="136"/>
      <c r="BM83" s="136"/>
      <c r="BN83" s="136"/>
      <c r="BO83" s="136"/>
      <c r="BP83" s="136"/>
      <c r="BQ83" s="136"/>
      <c r="BR83" s="136"/>
      <c r="BS83" s="136"/>
      <c r="BT83" s="136"/>
      <c r="BU83" s="136"/>
      <c r="BV83" s="136"/>
      <c r="BW83" s="136"/>
      <c r="BX83" s="136"/>
      <c r="BY83" s="136"/>
      <c r="BZ83" s="136"/>
      <c r="CA83" s="136"/>
      <c r="CB83" s="136"/>
      <c r="CC83" s="136"/>
      <c r="CD83" s="136"/>
      <c r="CE83" s="136"/>
      <c r="CF83" s="136"/>
      <c r="CG83" s="136"/>
      <c r="CH83" s="136"/>
      <c r="CI83" s="136"/>
      <c r="CJ83" s="136"/>
      <c r="CK83" s="136"/>
      <c r="CL83" s="136"/>
      <c r="CM83" s="136"/>
      <c r="CN83" s="136"/>
      <c r="CO83" s="136"/>
      <c r="CP83" s="136"/>
      <c r="CQ83" s="136"/>
      <c r="CR83" s="136"/>
    </row>
    <row r="84" spans="1:96" x14ac:dyDescent="0.25">
      <c r="A84" s="136"/>
      <c r="B84" s="136"/>
      <c r="C84" s="136"/>
      <c r="D84" s="136"/>
      <c r="E84" s="136"/>
      <c r="F84" s="136"/>
      <c r="G84" s="136"/>
      <c r="H84" s="136"/>
      <c r="I84" s="136"/>
      <c r="J84" s="136"/>
      <c r="K84" s="136"/>
      <c r="L84" s="136"/>
      <c r="M84" s="136"/>
      <c r="N84" s="136"/>
      <c r="O84" s="136"/>
      <c r="P84" s="136"/>
      <c r="Q84" s="136"/>
      <c r="R84" s="136"/>
      <c r="S84" s="136"/>
      <c r="T84" s="136"/>
      <c r="U84" s="136"/>
      <c r="V84" s="136"/>
      <c r="W84" s="136"/>
      <c r="X84" s="136"/>
      <c r="Y84" s="136"/>
      <c r="Z84" s="136"/>
      <c r="AA84" s="136"/>
      <c r="AB84" s="136"/>
      <c r="AC84" s="136"/>
      <c r="AD84" s="136"/>
      <c r="AE84" s="136"/>
      <c r="AF84" s="136"/>
      <c r="AG84" s="136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6"/>
      <c r="AV84" s="136"/>
      <c r="AW84" s="136"/>
      <c r="AX84" s="136"/>
      <c r="AY84" s="136"/>
      <c r="AZ84" s="136"/>
      <c r="BA84" s="136"/>
      <c r="BB84" s="137"/>
      <c r="BC84" s="136"/>
      <c r="BD84" s="136"/>
      <c r="BE84" s="136"/>
      <c r="BF84" s="136"/>
      <c r="BG84" s="136"/>
      <c r="BH84" s="136"/>
      <c r="BI84" s="136"/>
      <c r="BJ84" s="136"/>
      <c r="BK84" s="136"/>
      <c r="BL84" s="136"/>
      <c r="BM84" s="136"/>
      <c r="BN84" s="136"/>
      <c r="BO84" s="136"/>
      <c r="BP84" s="136"/>
      <c r="BQ84" s="136"/>
      <c r="BR84" s="136"/>
      <c r="BS84" s="136"/>
      <c r="BT84" s="136"/>
      <c r="BU84" s="136"/>
      <c r="BV84" s="136"/>
      <c r="BW84" s="136"/>
      <c r="BX84" s="136"/>
      <c r="BY84" s="136"/>
      <c r="BZ84" s="136"/>
      <c r="CA84" s="136"/>
      <c r="CB84" s="136"/>
      <c r="CC84" s="136"/>
      <c r="CD84" s="136"/>
      <c r="CE84" s="136"/>
      <c r="CF84" s="136"/>
      <c r="CG84" s="136"/>
      <c r="CH84" s="136"/>
      <c r="CI84" s="136"/>
      <c r="CJ84" s="136"/>
      <c r="CK84" s="136"/>
      <c r="CL84" s="136"/>
      <c r="CM84" s="136"/>
      <c r="CN84" s="136"/>
      <c r="CO84" s="136"/>
      <c r="CP84" s="136"/>
      <c r="CQ84" s="136"/>
      <c r="CR84" s="136"/>
    </row>
    <row r="85" spans="1:96" x14ac:dyDescent="0.25">
      <c r="A85" s="136"/>
      <c r="B85" s="136"/>
      <c r="C85" s="136"/>
      <c r="D85" s="136"/>
      <c r="E85" s="136"/>
      <c r="F85" s="136"/>
      <c r="G85" s="136"/>
      <c r="H85" s="136"/>
      <c r="I85" s="136"/>
      <c r="J85" s="136"/>
      <c r="K85" s="136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136"/>
      <c r="AB85" s="136"/>
      <c r="AC85" s="136"/>
      <c r="AD85" s="136"/>
      <c r="AE85" s="136"/>
      <c r="AF85" s="136"/>
      <c r="AG85" s="136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  <c r="AV85" s="136"/>
      <c r="AW85" s="136"/>
      <c r="AX85" s="136"/>
      <c r="AY85" s="136"/>
      <c r="AZ85" s="136"/>
      <c r="BA85" s="136"/>
      <c r="BB85" s="137"/>
      <c r="BC85" s="136"/>
      <c r="BD85" s="136"/>
      <c r="BE85" s="136"/>
      <c r="BF85" s="136"/>
      <c r="BG85" s="136"/>
      <c r="BH85" s="136"/>
      <c r="BI85" s="136"/>
      <c r="BJ85" s="136"/>
      <c r="BK85" s="136"/>
      <c r="BL85" s="136"/>
      <c r="BM85" s="136"/>
      <c r="BN85" s="136"/>
      <c r="BO85" s="136"/>
      <c r="BP85" s="136"/>
      <c r="BQ85" s="136"/>
      <c r="BR85" s="136"/>
      <c r="BS85" s="136"/>
      <c r="BT85" s="136"/>
      <c r="BU85" s="136"/>
      <c r="BV85" s="136"/>
      <c r="BW85" s="136"/>
      <c r="BX85" s="136"/>
      <c r="BY85" s="136"/>
      <c r="BZ85" s="136"/>
      <c r="CA85" s="136"/>
      <c r="CB85" s="136"/>
      <c r="CC85" s="136"/>
      <c r="CD85" s="136"/>
      <c r="CE85" s="136"/>
      <c r="CF85" s="136"/>
      <c r="CG85" s="136"/>
      <c r="CH85" s="136"/>
      <c r="CI85" s="136"/>
      <c r="CJ85" s="136"/>
      <c r="CK85" s="136"/>
      <c r="CL85" s="136"/>
      <c r="CM85" s="136"/>
      <c r="CN85" s="136"/>
      <c r="CO85" s="136"/>
      <c r="CP85" s="136"/>
      <c r="CQ85" s="136"/>
      <c r="CR85" s="136"/>
    </row>
    <row r="86" spans="1:96" x14ac:dyDescent="0.25">
      <c r="A86" s="136"/>
      <c r="B86" s="140" t="s">
        <v>297</v>
      </c>
      <c r="C86" s="136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36"/>
      <c r="AB86" s="136"/>
      <c r="AC86" s="136"/>
      <c r="AD86" s="136"/>
      <c r="AE86" s="136"/>
      <c r="AF86" s="136"/>
      <c r="AG86" s="136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6"/>
      <c r="AV86" s="136"/>
      <c r="AW86" s="136"/>
      <c r="AX86" s="136"/>
      <c r="AY86" s="136"/>
      <c r="AZ86" s="136"/>
      <c r="BA86" s="136"/>
      <c r="BB86" s="137"/>
      <c r="BC86" s="136"/>
      <c r="BD86" s="136"/>
      <c r="BE86" s="136"/>
      <c r="BF86" s="136"/>
      <c r="BG86" s="136"/>
      <c r="BH86" s="136"/>
      <c r="BI86" s="136"/>
      <c r="BJ86" s="136"/>
      <c r="BK86" s="136"/>
      <c r="BL86" s="136"/>
      <c r="BM86" s="136"/>
      <c r="BN86" s="136"/>
      <c r="BO86" s="136"/>
      <c r="BP86" s="136"/>
      <c r="BQ86" s="136"/>
      <c r="BR86" s="136"/>
      <c r="BS86" s="136"/>
      <c r="BT86" s="136"/>
      <c r="BU86" s="136"/>
      <c r="BV86" s="136"/>
      <c r="BW86" s="136"/>
      <c r="BX86" s="136"/>
      <c r="BY86" s="136"/>
      <c r="BZ86" s="136"/>
      <c r="CA86" s="136"/>
      <c r="CB86" s="136"/>
      <c r="CC86" s="136"/>
      <c r="CD86" s="136"/>
      <c r="CE86" s="136"/>
      <c r="CF86" s="136"/>
      <c r="CG86" s="136"/>
      <c r="CH86" s="136"/>
      <c r="CI86" s="136"/>
      <c r="CJ86" s="136"/>
      <c r="CK86" s="136"/>
      <c r="CL86" s="136"/>
      <c r="CM86" s="136"/>
      <c r="CN86" s="136"/>
      <c r="CO86" s="136"/>
      <c r="CP86" s="136"/>
      <c r="CQ86" s="136"/>
      <c r="CR86" s="136"/>
    </row>
    <row r="87" spans="1:96" x14ac:dyDescent="0.25">
      <c r="A87" s="136"/>
      <c r="B87" s="141" t="s">
        <v>298</v>
      </c>
      <c r="C87" s="142" t="s">
        <v>204</v>
      </c>
      <c r="D87" s="143">
        <f>VLOOKUP($C87,$BA$5:$BB$38,2,FALSE)</f>
        <v>4</v>
      </c>
      <c r="E87" s="136"/>
      <c r="F87" s="136"/>
      <c r="G87" s="136"/>
      <c r="H87" s="136"/>
      <c r="I87" s="136"/>
      <c r="J87" s="136"/>
      <c r="K87" s="136"/>
      <c r="L87" s="136"/>
      <c r="M87" s="136"/>
      <c r="N87" s="136"/>
      <c r="O87" s="136"/>
      <c r="P87" s="136"/>
      <c r="Q87" s="136"/>
      <c r="R87" s="136"/>
      <c r="S87" s="136"/>
      <c r="T87" s="136"/>
      <c r="U87" s="136"/>
      <c r="V87" s="136"/>
      <c r="W87" s="136"/>
      <c r="X87" s="136"/>
      <c r="Y87" s="136"/>
      <c r="Z87" s="136"/>
      <c r="AA87" s="136"/>
      <c r="AB87" s="136"/>
      <c r="AC87" s="136"/>
      <c r="AD87" s="136"/>
      <c r="AE87" s="136"/>
      <c r="AF87" s="136"/>
      <c r="AG87" s="136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  <c r="AV87" s="136"/>
      <c r="AW87" s="136"/>
      <c r="AX87" s="136"/>
      <c r="AY87" s="136"/>
      <c r="AZ87" s="136"/>
      <c r="BA87" s="136"/>
      <c r="BB87" s="137"/>
      <c r="BC87" s="136"/>
      <c r="BD87" s="136"/>
      <c r="BE87" s="136"/>
      <c r="BF87" s="136"/>
      <c r="BG87" s="136"/>
      <c r="BH87" s="136"/>
      <c r="BI87" s="136"/>
      <c r="BJ87" s="136"/>
      <c r="BK87" s="136"/>
      <c r="BL87" s="136"/>
      <c r="BM87" s="136"/>
      <c r="BN87" s="136"/>
      <c r="BO87" s="136"/>
      <c r="BP87" s="136"/>
      <c r="BQ87" s="136"/>
      <c r="BR87" s="136"/>
      <c r="BS87" s="136"/>
      <c r="BT87" s="136"/>
      <c r="BU87" s="136"/>
      <c r="BV87" s="136"/>
      <c r="BW87" s="136"/>
      <c r="BX87" s="136"/>
      <c r="BY87" s="136"/>
      <c r="BZ87" s="136"/>
      <c r="CA87" s="136"/>
      <c r="CB87" s="136"/>
      <c r="CC87" s="136"/>
      <c r="CD87" s="136"/>
      <c r="CE87" s="136"/>
      <c r="CF87" s="136"/>
      <c r="CG87" s="136"/>
      <c r="CH87" s="136"/>
      <c r="CI87" s="136"/>
      <c r="CJ87" s="136"/>
      <c r="CK87" s="136"/>
      <c r="CL87" s="136"/>
      <c r="CM87" s="136"/>
      <c r="CN87" s="136"/>
      <c r="CO87" s="136"/>
      <c r="CP87" s="136"/>
      <c r="CQ87" s="136"/>
      <c r="CR87" s="136"/>
    </row>
    <row r="88" spans="1:96" x14ac:dyDescent="0.25">
      <c r="A88" s="136"/>
      <c r="B88" s="141" t="s">
        <v>299</v>
      </c>
      <c r="C88" s="135">
        <v>0.05</v>
      </c>
      <c r="D88" s="136"/>
      <c r="E88" s="136"/>
      <c r="F88" s="136"/>
      <c r="G88" s="136"/>
      <c r="H88" s="136"/>
      <c r="I88" s="136"/>
      <c r="J88" s="136"/>
      <c r="K88" s="136"/>
      <c r="L88" s="136"/>
      <c r="M88" s="136"/>
      <c r="N88" s="136"/>
      <c r="O88" s="136"/>
      <c r="P88" s="136"/>
      <c r="Q88" s="136"/>
      <c r="R88" s="136"/>
      <c r="S88" s="136"/>
      <c r="T88" s="136"/>
      <c r="U88" s="136"/>
      <c r="V88" s="136"/>
      <c r="W88" s="136"/>
      <c r="X88" s="136"/>
      <c r="Y88" s="136"/>
      <c r="Z88" s="136"/>
      <c r="AA88" s="136"/>
      <c r="AB88" s="136"/>
      <c r="AC88" s="136"/>
      <c r="AD88" s="136"/>
      <c r="AE88" s="136"/>
      <c r="AF88" s="136"/>
      <c r="AG88" s="136"/>
      <c r="AH88" s="136"/>
      <c r="AI88" s="136"/>
      <c r="AJ88" s="136"/>
      <c r="AK88" s="136"/>
      <c r="AL88" s="136"/>
      <c r="AM88" s="136"/>
      <c r="AN88" s="136"/>
      <c r="AO88" s="136"/>
      <c r="AP88" s="136"/>
      <c r="AQ88" s="136"/>
      <c r="AR88" s="136"/>
      <c r="AS88" s="136"/>
      <c r="AT88" s="136"/>
      <c r="AU88" s="136"/>
      <c r="AV88" s="136"/>
      <c r="AW88" s="136"/>
      <c r="AX88" s="136"/>
      <c r="AY88" s="136"/>
      <c r="AZ88" s="136"/>
      <c r="BA88" s="136"/>
      <c r="BB88" s="137"/>
      <c r="BC88" s="136"/>
      <c r="BD88" s="136"/>
      <c r="BE88" s="136"/>
      <c r="BF88" s="136"/>
      <c r="BG88" s="136"/>
      <c r="BH88" s="136"/>
      <c r="BI88" s="136"/>
      <c r="BJ88" s="136"/>
      <c r="BK88" s="136"/>
      <c r="BL88" s="136"/>
      <c r="BM88" s="136"/>
      <c r="BN88" s="136"/>
      <c r="BO88" s="136"/>
      <c r="BP88" s="136"/>
      <c r="BQ88" s="136"/>
      <c r="BR88" s="136"/>
      <c r="BS88" s="136"/>
      <c r="BT88" s="136"/>
      <c r="BU88" s="136"/>
      <c r="BV88" s="136"/>
      <c r="BW88" s="136"/>
      <c r="BX88" s="136"/>
      <c r="BY88" s="136"/>
      <c r="BZ88" s="136"/>
      <c r="CA88" s="136"/>
      <c r="CB88" s="136"/>
      <c r="CC88" s="136"/>
      <c r="CD88" s="136"/>
      <c r="CE88" s="136"/>
      <c r="CF88" s="136"/>
      <c r="CG88" s="136"/>
      <c r="CH88" s="136"/>
      <c r="CI88" s="136"/>
      <c r="CJ88" s="136"/>
      <c r="CK88" s="136"/>
      <c r="CL88" s="136"/>
      <c r="CM88" s="136"/>
      <c r="CN88" s="136"/>
      <c r="CO88" s="136"/>
      <c r="CP88" s="136"/>
      <c r="CQ88" s="136"/>
      <c r="CR88" s="136"/>
    </row>
    <row r="89" spans="1:96" x14ac:dyDescent="0.25">
      <c r="A89" s="136"/>
      <c r="B89" s="144" t="s">
        <v>327</v>
      </c>
      <c r="C89" s="145"/>
      <c r="D89" s="136"/>
      <c r="E89" s="136"/>
      <c r="F89" s="136"/>
      <c r="G89" s="136"/>
      <c r="H89" s="136"/>
      <c r="I89" s="136"/>
      <c r="J89" s="136"/>
      <c r="K89" s="136"/>
      <c r="L89" s="136"/>
      <c r="M89" s="136"/>
      <c r="N89" s="136"/>
      <c r="O89" s="136"/>
      <c r="P89" s="136"/>
      <c r="Q89" s="136"/>
      <c r="R89" s="136"/>
      <c r="S89" s="136"/>
      <c r="T89" s="136"/>
      <c r="U89" s="136"/>
      <c r="V89" s="136"/>
      <c r="W89" s="136"/>
      <c r="X89" s="136"/>
      <c r="Y89" s="136"/>
      <c r="Z89" s="136"/>
      <c r="AA89" s="136"/>
      <c r="AB89" s="136"/>
      <c r="AC89" s="136"/>
      <c r="AD89" s="136"/>
      <c r="AE89" s="136"/>
      <c r="AF89" s="136"/>
      <c r="AG89" s="136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  <c r="AV89" s="136"/>
      <c r="AW89" s="136"/>
      <c r="AX89" s="136"/>
      <c r="AY89" s="136"/>
      <c r="AZ89" s="136"/>
      <c r="BA89" s="136"/>
      <c r="BB89" s="137"/>
      <c r="BC89" s="136"/>
      <c r="BD89" s="136"/>
      <c r="BE89" s="136"/>
      <c r="BF89" s="136"/>
      <c r="BG89" s="136"/>
      <c r="BH89" s="136"/>
      <c r="BI89" s="136"/>
      <c r="BJ89" s="136"/>
      <c r="BK89" s="136"/>
      <c r="BL89" s="136"/>
      <c r="BM89" s="136"/>
      <c r="BN89" s="136"/>
      <c r="BO89" s="136"/>
      <c r="BP89" s="136"/>
      <c r="BQ89" s="136"/>
      <c r="BR89" s="136"/>
      <c r="BS89" s="136"/>
      <c r="BT89" s="136"/>
      <c r="BU89" s="136"/>
      <c r="BV89" s="136"/>
      <c r="BW89" s="136"/>
      <c r="BX89" s="136"/>
      <c r="BY89" s="136"/>
      <c r="BZ89" s="136"/>
      <c r="CA89" s="136"/>
      <c r="CB89" s="136"/>
      <c r="CC89" s="136"/>
      <c r="CD89" s="136"/>
      <c r="CE89" s="136"/>
      <c r="CF89" s="136"/>
      <c r="CG89" s="136"/>
      <c r="CH89" s="136"/>
      <c r="CI89" s="136"/>
      <c r="CJ89" s="136"/>
      <c r="CK89" s="136"/>
      <c r="CL89" s="136"/>
      <c r="CM89" s="136"/>
      <c r="CN89" s="136"/>
      <c r="CO89" s="136"/>
      <c r="CP89" s="136"/>
      <c r="CQ89" s="136"/>
      <c r="CR89" s="136"/>
    </row>
    <row r="90" spans="1:96" x14ac:dyDescent="0.25">
      <c r="A90" s="136"/>
      <c r="B90" s="144" t="s">
        <v>328</v>
      </c>
      <c r="C90" s="146">
        <v>0.1</v>
      </c>
      <c r="D90" s="136"/>
      <c r="E90" s="136"/>
      <c r="F90" s="136"/>
      <c r="G90" s="136"/>
      <c r="H90" s="136"/>
      <c r="I90" s="136"/>
      <c r="J90" s="136"/>
      <c r="K90" s="136"/>
      <c r="L90" s="136"/>
      <c r="M90" s="136"/>
      <c r="N90" s="136"/>
      <c r="O90" s="136"/>
      <c r="P90" s="136"/>
      <c r="Q90" s="136"/>
      <c r="R90" s="136"/>
      <c r="S90" s="136"/>
      <c r="T90" s="136"/>
      <c r="U90" s="136"/>
      <c r="V90" s="136"/>
      <c r="W90" s="136"/>
      <c r="X90" s="136"/>
      <c r="Y90" s="136"/>
      <c r="Z90" s="136"/>
      <c r="AA90" s="136"/>
      <c r="AB90" s="136"/>
      <c r="AC90" s="136"/>
      <c r="AD90" s="136"/>
      <c r="AE90" s="136"/>
      <c r="AF90" s="136"/>
      <c r="AG90" s="136"/>
      <c r="AH90" s="136"/>
      <c r="AI90" s="136"/>
      <c r="AJ90" s="136"/>
      <c r="AK90" s="136"/>
      <c r="AL90" s="136"/>
      <c r="AM90" s="136"/>
      <c r="AN90" s="136"/>
      <c r="AO90" s="136"/>
      <c r="AP90" s="136"/>
      <c r="AQ90" s="136"/>
      <c r="AR90" s="136"/>
      <c r="AS90" s="136"/>
      <c r="AT90" s="136"/>
      <c r="AU90" s="136"/>
      <c r="AV90" s="136"/>
      <c r="AW90" s="136"/>
      <c r="AX90" s="136"/>
      <c r="AY90" s="136"/>
      <c r="AZ90" s="136"/>
      <c r="BA90" s="136"/>
      <c r="BB90" s="137"/>
      <c r="BC90" s="136"/>
      <c r="BD90" s="136"/>
      <c r="BE90" s="136"/>
      <c r="BF90" s="136"/>
      <c r="BG90" s="136"/>
      <c r="BH90" s="136"/>
      <c r="BI90" s="136"/>
      <c r="BJ90" s="136"/>
      <c r="BK90" s="136"/>
      <c r="BL90" s="136"/>
      <c r="BM90" s="136"/>
      <c r="BN90" s="136"/>
      <c r="BO90" s="136"/>
      <c r="BP90" s="136"/>
      <c r="BQ90" s="136"/>
      <c r="BR90" s="136"/>
      <c r="BS90" s="136"/>
      <c r="BT90" s="136"/>
      <c r="BU90" s="136"/>
      <c r="BV90" s="136"/>
      <c r="BW90" s="136"/>
      <c r="BX90" s="136"/>
      <c r="BY90" s="136"/>
      <c r="BZ90" s="136"/>
      <c r="CA90" s="136"/>
      <c r="CB90" s="136"/>
      <c r="CC90" s="136"/>
      <c r="CD90" s="136"/>
      <c r="CE90" s="136"/>
      <c r="CF90" s="136"/>
      <c r="CG90" s="136"/>
      <c r="CH90" s="136"/>
      <c r="CI90" s="136"/>
      <c r="CJ90" s="136"/>
      <c r="CK90" s="136"/>
      <c r="CL90" s="136"/>
      <c r="CM90" s="136"/>
      <c r="CN90" s="136"/>
      <c r="CO90" s="136"/>
      <c r="CP90" s="136"/>
      <c r="CQ90" s="136"/>
      <c r="CR90" s="136"/>
    </row>
    <row r="91" spans="1:96" x14ac:dyDescent="0.25">
      <c r="A91" s="136"/>
      <c r="B91" s="144" t="s">
        <v>329</v>
      </c>
      <c r="C91" s="146">
        <v>0.1</v>
      </c>
      <c r="D91" s="136"/>
      <c r="E91" s="136"/>
      <c r="F91" s="136"/>
      <c r="G91" s="136"/>
      <c r="H91" s="136"/>
      <c r="I91" s="136"/>
      <c r="J91" s="136"/>
      <c r="K91" s="136"/>
      <c r="L91" s="136"/>
      <c r="M91" s="136"/>
      <c r="N91" s="136"/>
      <c r="O91" s="136"/>
      <c r="P91" s="136"/>
      <c r="Q91" s="136"/>
      <c r="R91" s="136"/>
      <c r="S91" s="136"/>
      <c r="T91" s="136"/>
      <c r="U91" s="136"/>
      <c r="V91" s="136"/>
      <c r="W91" s="136"/>
      <c r="X91" s="136"/>
      <c r="Y91" s="136"/>
      <c r="Z91" s="136"/>
      <c r="AA91" s="136"/>
      <c r="AB91" s="136"/>
      <c r="AC91" s="136"/>
      <c r="AD91" s="136"/>
      <c r="AE91" s="136"/>
      <c r="AF91" s="136"/>
      <c r="AG91" s="136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  <c r="AV91" s="136"/>
      <c r="AW91" s="136"/>
      <c r="AX91" s="136"/>
      <c r="AY91" s="136"/>
      <c r="AZ91" s="136"/>
      <c r="BA91" s="136"/>
      <c r="BB91" s="137"/>
      <c r="BC91" s="136"/>
      <c r="BD91" s="136"/>
      <c r="BE91" s="136"/>
      <c r="BF91" s="136"/>
      <c r="BG91" s="136"/>
      <c r="BH91" s="136"/>
      <c r="BI91" s="136"/>
      <c r="BJ91" s="136"/>
      <c r="BK91" s="136"/>
      <c r="BL91" s="136"/>
      <c r="BM91" s="136"/>
      <c r="BN91" s="136"/>
      <c r="BO91" s="136"/>
      <c r="BP91" s="136"/>
      <c r="BQ91" s="136"/>
      <c r="BR91" s="136"/>
      <c r="BS91" s="136"/>
      <c r="BT91" s="136"/>
      <c r="BU91" s="136"/>
      <c r="BV91" s="136"/>
      <c r="BW91" s="136"/>
      <c r="BX91" s="136"/>
      <c r="BY91" s="136"/>
      <c r="BZ91" s="136"/>
      <c r="CA91" s="136"/>
      <c r="CB91" s="136"/>
      <c r="CC91" s="136"/>
      <c r="CD91" s="136"/>
      <c r="CE91" s="136"/>
      <c r="CF91" s="136"/>
      <c r="CG91" s="136"/>
      <c r="CH91" s="136"/>
      <c r="CI91" s="136"/>
      <c r="CJ91" s="136"/>
      <c r="CK91" s="136"/>
      <c r="CL91" s="136"/>
      <c r="CM91" s="136"/>
      <c r="CN91" s="136"/>
      <c r="CO91" s="136"/>
      <c r="CP91" s="136"/>
      <c r="CQ91" s="136"/>
      <c r="CR91" s="136"/>
    </row>
    <row r="92" spans="1:96" x14ac:dyDescent="0.25">
      <c r="A92" s="136"/>
      <c r="B92" s="147" t="s">
        <v>301</v>
      </c>
      <c r="C92" s="148">
        <v>12</v>
      </c>
      <c r="D92" s="136"/>
      <c r="E92" s="136"/>
      <c r="F92" s="136"/>
      <c r="G92" s="136"/>
      <c r="H92" s="136"/>
      <c r="I92" s="136"/>
      <c r="J92" s="136"/>
      <c r="K92" s="136"/>
      <c r="L92" s="136"/>
      <c r="M92" s="136"/>
      <c r="N92" s="136"/>
      <c r="O92" s="136"/>
      <c r="P92" s="136"/>
      <c r="Q92" s="136"/>
      <c r="R92" s="136"/>
      <c r="S92" s="136"/>
      <c r="T92" s="136"/>
      <c r="U92" s="136"/>
      <c r="V92" s="136"/>
      <c r="W92" s="136"/>
      <c r="X92" s="136"/>
      <c r="Y92" s="136"/>
      <c r="Z92" s="136"/>
      <c r="AA92" s="136"/>
      <c r="AB92" s="136"/>
      <c r="AC92" s="136"/>
      <c r="AD92" s="136"/>
      <c r="AE92" s="136"/>
      <c r="AF92" s="136"/>
      <c r="AG92" s="136"/>
      <c r="AH92" s="136"/>
      <c r="AI92" s="136"/>
      <c r="AJ92" s="136"/>
      <c r="AK92" s="136"/>
      <c r="AL92" s="136"/>
      <c r="AM92" s="136"/>
      <c r="AN92" s="136"/>
      <c r="AO92" s="136"/>
      <c r="AP92" s="136"/>
      <c r="AQ92" s="136"/>
      <c r="AR92" s="136"/>
      <c r="AS92" s="136"/>
      <c r="AT92" s="136"/>
      <c r="AU92" s="136"/>
      <c r="AV92" s="136"/>
      <c r="AW92" s="136"/>
      <c r="AX92" s="136"/>
      <c r="AY92" s="136"/>
      <c r="AZ92" s="136"/>
      <c r="BA92" s="136"/>
      <c r="BB92" s="137"/>
      <c r="BC92" s="136"/>
      <c r="BD92" s="136"/>
      <c r="BE92" s="136"/>
      <c r="BF92" s="136"/>
      <c r="BG92" s="136"/>
      <c r="BH92" s="136"/>
      <c r="BI92" s="136"/>
      <c r="BJ92" s="136"/>
      <c r="BK92" s="136"/>
      <c r="BL92" s="136"/>
      <c r="BM92" s="136"/>
      <c r="BN92" s="136"/>
      <c r="BO92" s="136"/>
      <c r="BP92" s="136"/>
      <c r="BQ92" s="136"/>
      <c r="BR92" s="136"/>
      <c r="BS92" s="136"/>
      <c r="BT92" s="136"/>
      <c r="BU92" s="136"/>
      <c r="BV92" s="136"/>
      <c r="BW92" s="136"/>
      <c r="BX92" s="136"/>
      <c r="BY92" s="136"/>
      <c r="BZ92" s="136"/>
      <c r="CA92" s="136"/>
      <c r="CB92" s="136"/>
      <c r="CC92" s="136"/>
      <c r="CD92" s="136"/>
      <c r="CE92" s="136"/>
      <c r="CF92" s="136"/>
      <c r="CG92" s="136"/>
      <c r="CH92" s="136"/>
      <c r="CI92" s="136"/>
      <c r="CJ92" s="136"/>
      <c r="CK92" s="136"/>
      <c r="CL92" s="136"/>
      <c r="CM92" s="136"/>
      <c r="CN92" s="136"/>
      <c r="CO92" s="136"/>
      <c r="CP92" s="136"/>
      <c r="CQ92" s="136"/>
      <c r="CR92" s="136"/>
    </row>
    <row r="93" spans="1:96" x14ac:dyDescent="0.25">
      <c r="A93" s="136"/>
      <c r="B93" s="136"/>
      <c r="C93" s="136"/>
      <c r="D93" s="136"/>
      <c r="E93" s="136"/>
      <c r="F93" s="136"/>
      <c r="G93" s="136"/>
      <c r="H93" s="136"/>
      <c r="I93" s="136"/>
      <c r="J93" s="136"/>
      <c r="K93" s="136"/>
      <c r="L93" s="136"/>
      <c r="M93" s="136"/>
      <c r="N93" s="136"/>
      <c r="O93" s="136"/>
      <c r="P93" s="136"/>
      <c r="Q93" s="136"/>
      <c r="R93" s="136"/>
      <c r="S93" s="136"/>
      <c r="T93" s="136"/>
      <c r="U93" s="136"/>
      <c r="V93" s="136"/>
      <c r="W93" s="136"/>
      <c r="X93" s="136"/>
      <c r="Y93" s="136"/>
      <c r="Z93" s="136"/>
      <c r="AA93" s="136"/>
      <c r="AB93" s="136"/>
      <c r="AC93" s="136"/>
      <c r="AD93" s="136"/>
      <c r="AE93" s="136"/>
      <c r="AF93" s="136"/>
      <c r="AG93" s="136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  <c r="AV93" s="136"/>
      <c r="AW93" s="136"/>
      <c r="AX93" s="136"/>
      <c r="AY93" s="136"/>
      <c r="AZ93" s="136"/>
      <c r="BA93" s="136"/>
      <c r="BB93" s="137"/>
      <c r="BC93" s="136"/>
      <c r="BD93" s="136"/>
      <c r="BE93" s="136"/>
      <c r="BF93" s="136"/>
      <c r="BG93" s="136"/>
      <c r="BH93" s="136"/>
      <c r="BI93" s="136"/>
      <c r="BJ93" s="136"/>
      <c r="BK93" s="136"/>
      <c r="BL93" s="136"/>
      <c r="BM93" s="136"/>
      <c r="BN93" s="136"/>
      <c r="BO93" s="136"/>
      <c r="BP93" s="136"/>
      <c r="BQ93" s="136"/>
      <c r="BR93" s="136"/>
      <c r="BS93" s="136"/>
      <c r="BT93" s="136"/>
      <c r="BU93" s="136"/>
      <c r="BV93" s="136"/>
      <c r="BW93" s="136"/>
      <c r="BX93" s="136"/>
      <c r="BY93" s="136"/>
      <c r="BZ93" s="136"/>
      <c r="CA93" s="136"/>
      <c r="CB93" s="136"/>
      <c r="CC93" s="136"/>
      <c r="CD93" s="136"/>
      <c r="CE93" s="136"/>
      <c r="CF93" s="136"/>
      <c r="CG93" s="136"/>
      <c r="CH93" s="136"/>
      <c r="CI93" s="136"/>
      <c r="CJ93" s="136"/>
      <c r="CK93" s="136"/>
      <c r="CL93" s="136"/>
      <c r="CM93" s="136"/>
      <c r="CN93" s="136"/>
      <c r="CO93" s="136"/>
      <c r="CP93" s="136"/>
      <c r="CQ93" s="136"/>
      <c r="CR93" s="136"/>
    </row>
    <row r="94" spans="1:96" x14ac:dyDescent="0.25">
      <c r="A94" s="136"/>
      <c r="B94" s="140" t="s">
        <v>302</v>
      </c>
      <c r="C94" s="140" t="s">
        <v>182</v>
      </c>
      <c r="D94" s="149">
        <f>((1+C88)^(1/12))-1</f>
        <v>4.0741237836483535E-3</v>
      </c>
      <c r="E94" s="136"/>
      <c r="F94" s="136"/>
      <c r="G94" s="136"/>
      <c r="H94" s="136"/>
      <c r="I94" s="136"/>
      <c r="J94" s="136"/>
      <c r="K94" s="136"/>
      <c r="L94" s="136"/>
      <c r="M94" s="136"/>
      <c r="N94" s="136"/>
      <c r="O94" s="136"/>
      <c r="P94" s="136"/>
      <c r="Q94" s="136"/>
      <c r="R94" s="136"/>
      <c r="S94" s="136"/>
      <c r="T94" s="136"/>
      <c r="U94" s="136"/>
      <c r="V94" s="136"/>
      <c r="W94" s="136"/>
      <c r="X94" s="136"/>
      <c r="Y94" s="136"/>
      <c r="Z94" s="136"/>
      <c r="AA94" s="136"/>
      <c r="AB94" s="136"/>
      <c r="AC94" s="136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6"/>
      <c r="AV94" s="136"/>
      <c r="AW94" s="136"/>
      <c r="AX94" s="136"/>
      <c r="AY94" s="136"/>
      <c r="AZ94" s="136"/>
      <c r="BA94" s="136"/>
      <c r="BB94" s="137"/>
      <c r="BC94" s="136"/>
      <c r="BD94" s="136"/>
      <c r="BE94" s="136"/>
      <c r="BF94" s="136"/>
      <c r="BG94" s="136"/>
      <c r="BH94" s="136"/>
      <c r="BI94" s="136"/>
      <c r="BJ94" s="136"/>
      <c r="BK94" s="136"/>
      <c r="BL94" s="136"/>
      <c r="BM94" s="136"/>
      <c r="BN94" s="136"/>
      <c r="BO94" s="136"/>
      <c r="BP94" s="136"/>
      <c r="BQ94" s="136"/>
      <c r="BR94" s="136"/>
      <c r="BS94" s="136"/>
      <c r="BT94" s="136"/>
      <c r="BU94" s="136"/>
      <c r="BV94" s="136"/>
      <c r="BW94" s="136"/>
      <c r="BX94" s="136"/>
      <c r="BY94" s="136"/>
      <c r="BZ94" s="136"/>
      <c r="CA94" s="136"/>
      <c r="CB94" s="136"/>
      <c r="CC94" s="136"/>
      <c r="CD94" s="136"/>
      <c r="CE94" s="136"/>
      <c r="CF94" s="136"/>
      <c r="CG94" s="136"/>
      <c r="CH94" s="136"/>
      <c r="CI94" s="136"/>
      <c r="CJ94" s="136"/>
      <c r="CK94" s="136"/>
      <c r="CL94" s="136"/>
      <c r="CM94" s="136"/>
      <c r="CN94" s="136"/>
      <c r="CO94" s="136"/>
      <c r="CP94" s="136"/>
      <c r="CQ94" s="136"/>
      <c r="CR94" s="136"/>
    </row>
    <row r="95" spans="1:96" x14ac:dyDescent="0.25">
      <c r="A95" s="136"/>
      <c r="B95" s="136"/>
      <c r="C95" s="136"/>
      <c r="D95" s="136"/>
      <c r="E95" s="136"/>
      <c r="F95" s="136"/>
      <c r="G95" s="136"/>
      <c r="H95" s="136"/>
      <c r="I95" s="136"/>
      <c r="J95" s="136"/>
      <c r="K95" s="136"/>
      <c r="L95" s="136"/>
      <c r="M95" s="136"/>
      <c r="N95" s="136"/>
      <c r="O95" s="136"/>
      <c r="P95" s="136"/>
      <c r="Q95" s="136"/>
      <c r="R95" s="136"/>
      <c r="S95" s="136"/>
      <c r="T95" s="136"/>
      <c r="U95" s="136"/>
      <c r="V95" s="136"/>
      <c r="W95" s="136"/>
      <c r="X95" s="136"/>
      <c r="Y95" s="136"/>
      <c r="Z95" s="136"/>
      <c r="AA95" s="136"/>
      <c r="AB95" s="136"/>
      <c r="AC95" s="136"/>
      <c r="AD95" s="136"/>
      <c r="AE95" s="136"/>
      <c r="AF95" s="136"/>
      <c r="AG95" s="136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  <c r="AV95" s="136"/>
      <c r="AW95" s="136"/>
      <c r="AX95" s="136"/>
      <c r="AY95" s="136"/>
      <c r="AZ95" s="136"/>
      <c r="BA95" s="136"/>
      <c r="BB95" s="137"/>
      <c r="BC95" s="136"/>
      <c r="BD95" s="136"/>
      <c r="BE95" s="136"/>
      <c r="BF95" s="136"/>
      <c r="BG95" s="136"/>
      <c r="BH95" s="136"/>
      <c r="BI95" s="136"/>
      <c r="BJ95" s="136"/>
      <c r="BK95" s="136"/>
      <c r="BL95" s="136"/>
      <c r="BM95" s="136"/>
      <c r="BN95" s="136"/>
      <c r="BO95" s="136"/>
      <c r="BP95" s="136"/>
      <c r="BQ95" s="136"/>
      <c r="BR95" s="136"/>
      <c r="BS95" s="136"/>
      <c r="BT95" s="136"/>
      <c r="BU95" s="136"/>
      <c r="BV95" s="136"/>
      <c r="BW95" s="136"/>
      <c r="BX95" s="136"/>
      <c r="BY95" s="136"/>
      <c r="BZ95" s="136"/>
      <c r="CA95" s="136"/>
      <c r="CB95" s="136"/>
      <c r="CC95" s="136"/>
      <c r="CD95" s="136"/>
      <c r="CE95" s="136"/>
      <c r="CF95" s="136"/>
      <c r="CG95" s="136"/>
      <c r="CH95" s="136"/>
      <c r="CI95" s="136"/>
      <c r="CJ95" s="136"/>
      <c r="CK95" s="136"/>
      <c r="CL95" s="136"/>
      <c r="CM95" s="136"/>
      <c r="CN95" s="136"/>
      <c r="CO95" s="136"/>
      <c r="CP95" s="136"/>
      <c r="CQ95" s="136"/>
      <c r="CR95" s="136"/>
    </row>
    <row r="96" spans="1:96" x14ac:dyDescent="0.25">
      <c r="A96" s="136"/>
      <c r="B96" s="140" t="s">
        <v>303</v>
      </c>
      <c r="C96" s="140" t="s">
        <v>182</v>
      </c>
      <c r="D96" s="150">
        <f>(C89-(C89*C90)-(C89*C91))/((1-(1+D94)^(-C92))/D94)</f>
        <v>0</v>
      </c>
      <c r="E96" s="136"/>
      <c r="F96" s="136"/>
      <c r="G96" s="136"/>
      <c r="H96" s="136"/>
      <c r="I96" s="136"/>
      <c r="J96" s="136"/>
      <c r="K96" s="136"/>
      <c r="L96" s="136"/>
      <c r="M96" s="136"/>
      <c r="N96" s="136"/>
      <c r="O96" s="136"/>
      <c r="P96" s="136"/>
      <c r="Q96" s="136"/>
      <c r="R96" s="136"/>
      <c r="S96" s="136"/>
      <c r="T96" s="136"/>
      <c r="U96" s="136"/>
      <c r="V96" s="136"/>
      <c r="W96" s="136"/>
      <c r="X96" s="136"/>
      <c r="Y96" s="136"/>
      <c r="Z96" s="136"/>
      <c r="AA96" s="136"/>
      <c r="AB96" s="136"/>
      <c r="AC96" s="136"/>
      <c r="AD96" s="136"/>
      <c r="AE96" s="136"/>
      <c r="AF96" s="136"/>
      <c r="AG96" s="136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6"/>
      <c r="AV96" s="136"/>
      <c r="AW96" s="136"/>
      <c r="AX96" s="136"/>
      <c r="AY96" s="136"/>
      <c r="AZ96" s="136"/>
      <c r="BA96" s="136"/>
      <c r="BB96" s="137"/>
      <c r="BC96" s="136"/>
      <c r="BD96" s="136"/>
      <c r="BE96" s="136"/>
      <c r="BF96" s="136"/>
      <c r="BG96" s="136"/>
      <c r="BH96" s="136"/>
      <c r="BI96" s="136"/>
      <c r="BJ96" s="136"/>
      <c r="BK96" s="136"/>
      <c r="BL96" s="136"/>
      <c r="BM96" s="136"/>
      <c r="BN96" s="136"/>
      <c r="BO96" s="136"/>
      <c r="BP96" s="136"/>
      <c r="BQ96" s="136"/>
      <c r="BR96" s="136"/>
      <c r="BS96" s="136"/>
      <c r="BT96" s="136"/>
      <c r="BU96" s="136"/>
      <c r="BV96" s="136"/>
      <c r="BW96" s="136"/>
      <c r="BX96" s="136"/>
      <c r="BY96" s="136"/>
      <c r="BZ96" s="136"/>
      <c r="CA96" s="136"/>
      <c r="CB96" s="136"/>
      <c r="CC96" s="136"/>
      <c r="CD96" s="136"/>
      <c r="CE96" s="136"/>
      <c r="CF96" s="136"/>
      <c r="CG96" s="136"/>
      <c r="CH96" s="136"/>
      <c r="CI96" s="136"/>
      <c r="CJ96" s="136"/>
      <c r="CK96" s="136"/>
      <c r="CL96" s="136"/>
      <c r="CM96" s="136"/>
      <c r="CN96" s="136"/>
      <c r="CO96" s="136"/>
      <c r="CP96" s="136"/>
      <c r="CQ96" s="136"/>
      <c r="CR96" s="136"/>
    </row>
    <row r="97" spans="1:96" x14ac:dyDescent="0.25">
      <c r="A97" s="136"/>
      <c r="B97" s="136"/>
      <c r="C97" s="22">
        <f>+SPm!B2</f>
        <v>42736</v>
      </c>
      <c r="D97" s="22">
        <f>+SPm!C2</f>
        <v>42767</v>
      </c>
      <c r="E97" s="22">
        <f>+SPm!D2</f>
        <v>42797</v>
      </c>
      <c r="F97" s="22">
        <f>+SPm!E2</f>
        <v>42828</v>
      </c>
      <c r="G97" s="22">
        <f>+SPm!F2</f>
        <v>42858</v>
      </c>
      <c r="H97" s="22">
        <f>+SPm!G2</f>
        <v>42889</v>
      </c>
      <c r="I97" s="22">
        <f>+SPm!H2</f>
        <v>42919</v>
      </c>
      <c r="J97" s="22">
        <f>+SPm!I2</f>
        <v>42950</v>
      </c>
      <c r="K97" s="22">
        <f>+SPm!J2</f>
        <v>42980</v>
      </c>
      <c r="L97" s="22">
        <f>+SPm!K2</f>
        <v>43011</v>
      </c>
      <c r="M97" s="22">
        <f>+SPm!L2</f>
        <v>43041</v>
      </c>
      <c r="N97" s="22">
        <f>+SPm!M2</f>
        <v>43072</v>
      </c>
      <c r="O97" s="22">
        <f>+SPm!N2</f>
        <v>43102</v>
      </c>
      <c r="P97" s="22">
        <f>+SPm!O2</f>
        <v>43133</v>
      </c>
      <c r="Q97" s="22">
        <f>+SPm!P2</f>
        <v>43163</v>
      </c>
      <c r="R97" s="22">
        <f>+SPm!Q2</f>
        <v>43194</v>
      </c>
      <c r="S97" s="22">
        <f>+SPm!R2</f>
        <v>43224</v>
      </c>
      <c r="T97" s="22">
        <f>+SPm!S2</f>
        <v>43255</v>
      </c>
      <c r="U97" s="22">
        <f>+SPm!T2</f>
        <v>43285</v>
      </c>
      <c r="V97" s="22">
        <f>+SPm!U2</f>
        <v>43316</v>
      </c>
      <c r="W97" s="22">
        <f>+SPm!V2</f>
        <v>43346</v>
      </c>
      <c r="X97" s="22">
        <f>+SPm!W2</f>
        <v>43377</v>
      </c>
      <c r="Y97" s="22">
        <f>+SPm!X2</f>
        <v>43407</v>
      </c>
      <c r="Z97" s="22">
        <f>+SPm!Y2</f>
        <v>43438</v>
      </c>
      <c r="AA97" s="22">
        <f>+SPm!Z2</f>
        <v>43468</v>
      </c>
      <c r="AB97" s="22">
        <f>+SPm!AA2</f>
        <v>43499</v>
      </c>
      <c r="AC97" s="22">
        <f>+SPm!AB2</f>
        <v>43529</v>
      </c>
      <c r="AD97" s="22">
        <f>+SPm!AC2</f>
        <v>43560</v>
      </c>
      <c r="AE97" s="22">
        <f>+SPm!AD2</f>
        <v>43590</v>
      </c>
      <c r="AF97" s="22">
        <f>+SPm!AE2</f>
        <v>43621</v>
      </c>
      <c r="AG97" s="22">
        <f>+SPm!AF2</f>
        <v>43651</v>
      </c>
      <c r="AH97" s="22">
        <f>+SPm!AG2</f>
        <v>43682</v>
      </c>
      <c r="AI97" s="22">
        <f>+SPm!AH2</f>
        <v>43712</v>
      </c>
      <c r="AJ97" s="22">
        <f>+SPm!AI2</f>
        <v>43743</v>
      </c>
      <c r="AK97" s="22">
        <f>+SPm!AJ2</f>
        <v>43773</v>
      </c>
      <c r="AL97" s="22">
        <f>+SPm!AK2</f>
        <v>43804</v>
      </c>
      <c r="AM97" s="22">
        <f>+SPm!AL2</f>
        <v>43834</v>
      </c>
      <c r="AN97" s="22">
        <f>+SPm!AM2</f>
        <v>43865</v>
      </c>
      <c r="AO97" s="22">
        <f>+SPm!AN2</f>
        <v>43895</v>
      </c>
      <c r="AP97" s="22">
        <f>+SPm!AO2</f>
        <v>43926</v>
      </c>
      <c r="AQ97" s="22">
        <f>+SPm!AP2</f>
        <v>43956</v>
      </c>
      <c r="AR97" s="22">
        <f>+SPm!AQ2</f>
        <v>43987</v>
      </c>
      <c r="AS97" s="22">
        <f>+SPm!AR2</f>
        <v>44017</v>
      </c>
      <c r="AT97" s="22">
        <f>+SPm!AS2</f>
        <v>44048</v>
      </c>
      <c r="AU97" s="22">
        <f>+SPm!AT2</f>
        <v>44078</v>
      </c>
      <c r="AV97" s="22">
        <f>+SPm!AU2</f>
        <v>44109</v>
      </c>
      <c r="AW97" s="22">
        <f>+SPm!AV2</f>
        <v>44139</v>
      </c>
      <c r="AX97" s="22">
        <f>+SPm!AW2</f>
        <v>44170</v>
      </c>
      <c r="AY97" s="136"/>
      <c r="AZ97" s="136"/>
      <c r="BA97" s="136"/>
      <c r="BB97" s="137"/>
      <c r="BC97" s="136"/>
      <c r="BD97" s="136"/>
      <c r="BE97" s="136"/>
      <c r="BF97" s="136"/>
      <c r="BG97" s="136"/>
      <c r="BH97" s="136"/>
      <c r="BI97" s="136"/>
      <c r="BJ97" s="136"/>
      <c r="BK97" s="136"/>
      <c r="BL97" s="136"/>
      <c r="BM97" s="136"/>
      <c r="BN97" s="136"/>
      <c r="BO97" s="136"/>
      <c r="BP97" s="136"/>
      <c r="BQ97" s="136"/>
      <c r="BR97" s="136"/>
      <c r="BS97" s="136"/>
      <c r="BT97" s="136"/>
      <c r="BU97" s="136"/>
      <c r="BV97" s="136"/>
      <c r="BW97" s="136"/>
      <c r="BX97" s="136"/>
      <c r="BY97" s="136"/>
      <c r="BZ97" s="136"/>
      <c r="CA97" s="136"/>
      <c r="CB97" s="136"/>
      <c r="CC97" s="136"/>
      <c r="CD97" s="136"/>
      <c r="CE97" s="136"/>
      <c r="CF97" s="136"/>
      <c r="CG97" s="136"/>
      <c r="CH97" s="136"/>
      <c r="CI97" s="136"/>
      <c r="CJ97" s="136"/>
      <c r="CK97" s="136"/>
      <c r="CL97" s="136"/>
      <c r="CM97" s="136"/>
      <c r="CN97" s="136"/>
      <c r="CO97" s="136"/>
      <c r="CP97" s="136"/>
      <c r="CQ97" s="136"/>
      <c r="CR97" s="136"/>
    </row>
    <row r="98" spans="1:96" x14ac:dyDescent="0.25">
      <c r="A98" s="136"/>
      <c r="B98" s="136"/>
      <c r="C98" s="151">
        <v>1</v>
      </c>
      <c r="D98" s="151">
        <f>+C98+1</f>
        <v>2</v>
      </c>
      <c r="E98" s="151">
        <f t="shared" ref="E98:AL98" si="71">+D98+1</f>
        <v>3</v>
      </c>
      <c r="F98" s="151">
        <f t="shared" si="71"/>
        <v>4</v>
      </c>
      <c r="G98" s="151">
        <f t="shared" si="71"/>
        <v>5</v>
      </c>
      <c r="H98" s="151">
        <f t="shared" si="71"/>
        <v>6</v>
      </c>
      <c r="I98" s="151">
        <f t="shared" si="71"/>
        <v>7</v>
      </c>
      <c r="J98" s="151">
        <f t="shared" si="71"/>
        <v>8</v>
      </c>
      <c r="K98" s="151">
        <f t="shared" si="71"/>
        <v>9</v>
      </c>
      <c r="L98" s="151">
        <f t="shared" si="71"/>
        <v>10</v>
      </c>
      <c r="M98" s="151">
        <f t="shared" si="71"/>
        <v>11</v>
      </c>
      <c r="N98" s="151">
        <f t="shared" si="71"/>
        <v>12</v>
      </c>
      <c r="O98" s="151">
        <f t="shared" si="71"/>
        <v>13</v>
      </c>
      <c r="P98" s="151">
        <f t="shared" si="71"/>
        <v>14</v>
      </c>
      <c r="Q98" s="151">
        <f t="shared" si="71"/>
        <v>15</v>
      </c>
      <c r="R98" s="151">
        <f t="shared" si="71"/>
        <v>16</v>
      </c>
      <c r="S98" s="151">
        <f t="shared" si="71"/>
        <v>17</v>
      </c>
      <c r="T98" s="151">
        <f t="shared" si="71"/>
        <v>18</v>
      </c>
      <c r="U98" s="151">
        <f t="shared" si="71"/>
        <v>19</v>
      </c>
      <c r="V98" s="151">
        <f t="shared" si="71"/>
        <v>20</v>
      </c>
      <c r="W98" s="151">
        <f t="shared" si="71"/>
        <v>21</v>
      </c>
      <c r="X98" s="151">
        <f t="shared" si="71"/>
        <v>22</v>
      </c>
      <c r="Y98" s="151">
        <f t="shared" si="71"/>
        <v>23</v>
      </c>
      <c r="Z98" s="151">
        <f t="shared" si="71"/>
        <v>24</v>
      </c>
      <c r="AA98" s="151">
        <f t="shared" si="71"/>
        <v>25</v>
      </c>
      <c r="AB98" s="151">
        <f t="shared" si="71"/>
        <v>26</v>
      </c>
      <c r="AC98" s="151">
        <f t="shared" si="71"/>
        <v>27</v>
      </c>
      <c r="AD98" s="151">
        <f t="shared" si="71"/>
        <v>28</v>
      </c>
      <c r="AE98" s="151">
        <f t="shared" si="71"/>
        <v>29</v>
      </c>
      <c r="AF98" s="151">
        <f t="shared" si="71"/>
        <v>30</v>
      </c>
      <c r="AG98" s="151">
        <f t="shared" si="71"/>
        <v>31</v>
      </c>
      <c r="AH98" s="151">
        <f t="shared" si="71"/>
        <v>32</v>
      </c>
      <c r="AI98" s="151">
        <f t="shared" si="71"/>
        <v>33</v>
      </c>
      <c r="AJ98" s="151">
        <f t="shared" si="71"/>
        <v>34</v>
      </c>
      <c r="AK98" s="151">
        <f t="shared" si="71"/>
        <v>35</v>
      </c>
      <c r="AL98" s="151">
        <f t="shared" si="71"/>
        <v>36</v>
      </c>
      <c r="AM98" s="151">
        <f t="shared" ref="AM98:AX98" si="72">+AL98+1</f>
        <v>37</v>
      </c>
      <c r="AN98" s="151">
        <f t="shared" si="72"/>
        <v>38</v>
      </c>
      <c r="AO98" s="151">
        <f t="shared" si="72"/>
        <v>39</v>
      </c>
      <c r="AP98" s="151">
        <f t="shared" si="72"/>
        <v>40</v>
      </c>
      <c r="AQ98" s="151">
        <f t="shared" si="72"/>
        <v>41</v>
      </c>
      <c r="AR98" s="151">
        <f t="shared" si="72"/>
        <v>42</v>
      </c>
      <c r="AS98" s="151">
        <f t="shared" si="72"/>
        <v>43</v>
      </c>
      <c r="AT98" s="151">
        <f t="shared" si="72"/>
        <v>44</v>
      </c>
      <c r="AU98" s="151">
        <f t="shared" si="72"/>
        <v>45</v>
      </c>
      <c r="AV98" s="151">
        <f t="shared" si="72"/>
        <v>46</v>
      </c>
      <c r="AW98" s="151">
        <f t="shared" si="72"/>
        <v>47</v>
      </c>
      <c r="AX98" s="151">
        <f t="shared" si="72"/>
        <v>48</v>
      </c>
      <c r="AY98" s="136"/>
      <c r="AZ98" s="136"/>
      <c r="BA98" s="136"/>
      <c r="BB98" s="137"/>
      <c r="BC98" s="136"/>
      <c r="BD98" s="136"/>
      <c r="BE98" s="136"/>
      <c r="BF98" s="136"/>
      <c r="BG98" s="136"/>
      <c r="BH98" s="136"/>
      <c r="BI98" s="136"/>
      <c r="BJ98" s="136"/>
      <c r="BK98" s="136"/>
      <c r="BL98" s="136"/>
      <c r="BM98" s="136"/>
      <c r="BN98" s="136"/>
      <c r="BO98" s="136"/>
      <c r="BP98" s="136"/>
      <c r="BQ98" s="136"/>
      <c r="BR98" s="136"/>
      <c r="BS98" s="136"/>
      <c r="BT98" s="136"/>
      <c r="BU98" s="136"/>
      <c r="BV98" s="136"/>
      <c r="BW98" s="136"/>
      <c r="BX98" s="136"/>
      <c r="BY98" s="136"/>
      <c r="BZ98" s="136"/>
      <c r="CA98" s="136"/>
      <c r="CB98" s="136"/>
      <c r="CC98" s="136"/>
      <c r="CD98" s="136"/>
      <c r="CE98" s="136"/>
      <c r="CF98" s="136"/>
      <c r="CG98" s="136"/>
      <c r="CH98" s="136"/>
      <c r="CI98" s="136"/>
      <c r="CJ98" s="136"/>
      <c r="CK98" s="136"/>
      <c r="CL98" s="136"/>
      <c r="CM98" s="136"/>
      <c r="CN98" s="136"/>
      <c r="CO98" s="136"/>
      <c r="CP98" s="136"/>
      <c r="CQ98" s="136"/>
      <c r="CR98" s="136"/>
    </row>
    <row r="99" spans="1:96" x14ac:dyDescent="0.25">
      <c r="A99" s="136"/>
      <c r="B99" s="152" t="s">
        <v>304</v>
      </c>
      <c r="C99" s="153" t="s">
        <v>201</v>
      </c>
      <c r="D99" s="153" t="s">
        <v>202</v>
      </c>
      <c r="E99" s="153" t="s">
        <v>203</v>
      </c>
      <c r="F99" s="153" t="s">
        <v>204</v>
      </c>
      <c r="G99" s="153" t="s">
        <v>205</v>
      </c>
      <c r="H99" s="153" t="s">
        <v>206</v>
      </c>
      <c r="I99" s="153" t="s">
        <v>207</v>
      </c>
      <c r="J99" s="153" t="s">
        <v>208</v>
      </c>
      <c r="K99" s="153" t="s">
        <v>209</v>
      </c>
      <c r="L99" s="153" t="s">
        <v>210</v>
      </c>
      <c r="M99" s="153" t="s">
        <v>211</v>
      </c>
      <c r="N99" s="153" t="s">
        <v>212</v>
      </c>
      <c r="O99" s="153" t="s">
        <v>213</v>
      </c>
      <c r="P99" s="153" t="s">
        <v>214</v>
      </c>
      <c r="Q99" s="153" t="s">
        <v>215</v>
      </c>
      <c r="R99" s="153" t="s">
        <v>216</v>
      </c>
      <c r="S99" s="153" t="s">
        <v>217</v>
      </c>
      <c r="T99" s="153" t="s">
        <v>218</v>
      </c>
      <c r="U99" s="153" t="s">
        <v>219</v>
      </c>
      <c r="V99" s="153" t="s">
        <v>220</v>
      </c>
      <c r="W99" s="153" t="s">
        <v>221</v>
      </c>
      <c r="X99" s="153" t="s">
        <v>222</v>
      </c>
      <c r="Y99" s="153" t="s">
        <v>223</v>
      </c>
      <c r="Z99" s="153" t="s">
        <v>224</v>
      </c>
      <c r="AA99" s="153" t="s">
        <v>225</v>
      </c>
      <c r="AB99" s="153" t="s">
        <v>226</v>
      </c>
      <c r="AC99" s="153" t="s">
        <v>227</v>
      </c>
      <c r="AD99" s="153" t="s">
        <v>228</v>
      </c>
      <c r="AE99" s="153" t="s">
        <v>229</v>
      </c>
      <c r="AF99" s="153" t="s">
        <v>230</v>
      </c>
      <c r="AG99" s="153" t="s">
        <v>231</v>
      </c>
      <c r="AH99" s="153" t="s">
        <v>232</v>
      </c>
      <c r="AI99" s="153" t="s">
        <v>233</v>
      </c>
      <c r="AJ99" s="153" t="s">
        <v>234</v>
      </c>
      <c r="AK99" s="153" t="s">
        <v>235</v>
      </c>
      <c r="AL99" s="153" t="s">
        <v>236</v>
      </c>
      <c r="AM99" s="153" t="s">
        <v>411</v>
      </c>
      <c r="AN99" s="153" t="s">
        <v>412</v>
      </c>
      <c r="AO99" s="153" t="s">
        <v>413</v>
      </c>
      <c r="AP99" s="153" t="s">
        <v>414</v>
      </c>
      <c r="AQ99" s="153" t="s">
        <v>415</v>
      </c>
      <c r="AR99" s="153" t="s">
        <v>416</v>
      </c>
      <c r="AS99" s="153" t="s">
        <v>417</v>
      </c>
      <c r="AT99" s="153" t="s">
        <v>418</v>
      </c>
      <c r="AU99" s="153" t="s">
        <v>419</v>
      </c>
      <c r="AV99" s="153" t="s">
        <v>420</v>
      </c>
      <c r="AW99" s="153" t="s">
        <v>421</v>
      </c>
      <c r="AX99" s="153" t="s">
        <v>422</v>
      </c>
      <c r="AY99" s="136"/>
      <c r="AZ99" s="136"/>
      <c r="BA99" s="136"/>
      <c r="BB99" s="137"/>
      <c r="BC99" s="136"/>
      <c r="BD99" s="136"/>
      <c r="BE99" s="136"/>
      <c r="BF99" s="136"/>
      <c r="BG99" s="136"/>
      <c r="BH99" s="136"/>
      <c r="BI99" s="136"/>
      <c r="BJ99" s="136"/>
      <c r="BK99" s="136"/>
      <c r="BL99" s="136"/>
      <c r="BM99" s="136"/>
      <c r="BN99" s="136"/>
      <c r="BO99" s="136"/>
      <c r="BP99" s="136"/>
      <c r="BQ99" s="136"/>
      <c r="BR99" s="136"/>
      <c r="BS99" s="136"/>
      <c r="BT99" s="136"/>
      <c r="BU99" s="136"/>
      <c r="BV99" s="136"/>
      <c r="BW99" s="136"/>
      <c r="BX99" s="136"/>
      <c r="BY99" s="136"/>
      <c r="BZ99" s="136"/>
      <c r="CA99" s="136"/>
      <c r="CB99" s="136"/>
      <c r="CC99" s="136"/>
      <c r="CD99" s="136"/>
      <c r="CE99" s="136"/>
      <c r="CF99" s="136"/>
      <c r="CG99" s="136"/>
      <c r="CH99" s="136"/>
      <c r="CI99" s="136"/>
      <c r="CJ99" s="136"/>
      <c r="CK99" s="136"/>
      <c r="CL99" s="136"/>
      <c r="CM99" s="136"/>
      <c r="CN99" s="136"/>
      <c r="CO99" s="136"/>
      <c r="CP99" s="136"/>
      <c r="CQ99" s="136"/>
      <c r="CR99" s="136"/>
    </row>
    <row r="100" spans="1:96" x14ac:dyDescent="0.25">
      <c r="A100" s="136"/>
      <c r="B100" s="144" t="s">
        <v>330</v>
      </c>
      <c r="C100" s="150">
        <f t="shared" ref="C100:AL100" si="73">IF(C99=$C87,$C89*$C91,0)</f>
        <v>0</v>
      </c>
      <c r="D100" s="150">
        <f t="shared" si="73"/>
        <v>0</v>
      </c>
      <c r="E100" s="150">
        <f t="shared" si="73"/>
        <v>0</v>
      </c>
      <c r="F100" s="150">
        <f t="shared" si="73"/>
        <v>0</v>
      </c>
      <c r="G100" s="150">
        <f t="shared" si="73"/>
        <v>0</v>
      </c>
      <c r="H100" s="150">
        <f t="shared" si="73"/>
        <v>0</v>
      </c>
      <c r="I100" s="150">
        <f t="shared" si="73"/>
        <v>0</v>
      </c>
      <c r="J100" s="150">
        <f t="shared" si="73"/>
        <v>0</v>
      </c>
      <c r="K100" s="150">
        <f t="shared" si="73"/>
        <v>0</v>
      </c>
      <c r="L100" s="150">
        <f t="shared" si="73"/>
        <v>0</v>
      </c>
      <c r="M100" s="150">
        <f t="shared" si="73"/>
        <v>0</v>
      </c>
      <c r="N100" s="150">
        <f t="shared" si="73"/>
        <v>0</v>
      </c>
      <c r="O100" s="150">
        <f t="shared" si="73"/>
        <v>0</v>
      </c>
      <c r="P100" s="150">
        <f t="shared" si="73"/>
        <v>0</v>
      </c>
      <c r="Q100" s="150">
        <f t="shared" si="73"/>
        <v>0</v>
      </c>
      <c r="R100" s="150">
        <f t="shared" si="73"/>
        <v>0</v>
      </c>
      <c r="S100" s="150">
        <f t="shared" si="73"/>
        <v>0</v>
      </c>
      <c r="T100" s="150">
        <f t="shared" si="73"/>
        <v>0</v>
      </c>
      <c r="U100" s="150">
        <f t="shared" si="73"/>
        <v>0</v>
      </c>
      <c r="V100" s="150">
        <f t="shared" si="73"/>
        <v>0</v>
      </c>
      <c r="W100" s="150">
        <f t="shared" si="73"/>
        <v>0</v>
      </c>
      <c r="X100" s="150">
        <f t="shared" si="73"/>
        <v>0</v>
      </c>
      <c r="Y100" s="150">
        <f t="shared" si="73"/>
        <v>0</v>
      </c>
      <c r="Z100" s="150">
        <f t="shared" si="73"/>
        <v>0</v>
      </c>
      <c r="AA100" s="150">
        <f t="shared" si="73"/>
        <v>0</v>
      </c>
      <c r="AB100" s="150">
        <f t="shared" si="73"/>
        <v>0</v>
      </c>
      <c r="AC100" s="150">
        <f t="shared" si="73"/>
        <v>0</v>
      </c>
      <c r="AD100" s="150">
        <f t="shared" si="73"/>
        <v>0</v>
      </c>
      <c r="AE100" s="150">
        <f t="shared" si="73"/>
        <v>0</v>
      </c>
      <c r="AF100" s="150">
        <f t="shared" si="73"/>
        <v>0</v>
      </c>
      <c r="AG100" s="150">
        <f t="shared" si="73"/>
        <v>0</v>
      </c>
      <c r="AH100" s="150">
        <f t="shared" si="73"/>
        <v>0</v>
      </c>
      <c r="AI100" s="150">
        <f t="shared" si="73"/>
        <v>0</v>
      </c>
      <c r="AJ100" s="150">
        <f t="shared" si="73"/>
        <v>0</v>
      </c>
      <c r="AK100" s="150">
        <f t="shared" si="73"/>
        <v>0</v>
      </c>
      <c r="AL100" s="150">
        <f t="shared" si="73"/>
        <v>0</v>
      </c>
      <c r="AM100" s="150">
        <f t="shared" ref="AM100:AR100" si="74">IF(AM99=$C87,$C89*$C91,0)</f>
        <v>0</v>
      </c>
      <c r="AN100" s="150">
        <f t="shared" si="74"/>
        <v>0</v>
      </c>
      <c r="AO100" s="150">
        <f t="shared" si="74"/>
        <v>0</v>
      </c>
      <c r="AP100" s="150">
        <f t="shared" si="74"/>
        <v>0</v>
      </c>
      <c r="AQ100" s="150">
        <f t="shared" si="74"/>
        <v>0</v>
      </c>
      <c r="AR100" s="150">
        <f t="shared" si="74"/>
        <v>0</v>
      </c>
      <c r="AS100" s="150">
        <f t="shared" ref="AS100:AX100" si="75">IF(AS99=$C87,$C89*$C91,0)</f>
        <v>0</v>
      </c>
      <c r="AT100" s="150">
        <f t="shared" si="75"/>
        <v>0</v>
      </c>
      <c r="AU100" s="150">
        <f t="shared" si="75"/>
        <v>0</v>
      </c>
      <c r="AV100" s="150">
        <f t="shared" si="75"/>
        <v>0</v>
      </c>
      <c r="AW100" s="150">
        <f t="shared" si="75"/>
        <v>0</v>
      </c>
      <c r="AX100" s="150">
        <f t="shared" si="75"/>
        <v>0</v>
      </c>
      <c r="AY100" s="136"/>
      <c r="AZ100" s="136"/>
      <c r="BA100" s="136"/>
      <c r="BB100" s="137"/>
      <c r="BC100" s="136"/>
      <c r="BD100" s="136"/>
      <c r="BE100" s="136"/>
      <c r="BF100" s="136"/>
      <c r="BG100" s="136"/>
      <c r="BH100" s="136"/>
      <c r="BI100" s="136"/>
      <c r="BJ100" s="136"/>
      <c r="BK100" s="136"/>
      <c r="BL100" s="136"/>
      <c r="BM100" s="136"/>
      <c r="BN100" s="136"/>
      <c r="BO100" s="136"/>
      <c r="BP100" s="136"/>
      <c r="BQ100" s="136"/>
      <c r="BR100" s="136"/>
      <c r="BS100" s="136"/>
      <c r="BT100" s="136"/>
      <c r="BU100" s="136"/>
      <c r="BV100" s="136"/>
      <c r="BW100" s="136"/>
      <c r="BX100" s="136"/>
      <c r="BY100" s="136"/>
      <c r="BZ100" s="136"/>
      <c r="CA100" s="136"/>
      <c r="CB100" s="136"/>
      <c r="CC100" s="136"/>
      <c r="CD100" s="136"/>
      <c r="CE100" s="136"/>
      <c r="CF100" s="136"/>
      <c r="CG100" s="136"/>
      <c r="CH100" s="136"/>
      <c r="CI100" s="136"/>
      <c r="CJ100" s="136"/>
      <c r="CK100" s="136"/>
      <c r="CL100" s="136"/>
      <c r="CM100" s="136"/>
      <c r="CN100" s="136"/>
      <c r="CO100" s="136"/>
      <c r="CP100" s="136"/>
      <c r="CQ100" s="136"/>
      <c r="CR100" s="136"/>
    </row>
    <row r="101" spans="1:96" x14ac:dyDescent="0.25">
      <c r="A101" s="136"/>
      <c r="B101" s="144" t="s">
        <v>305</v>
      </c>
      <c r="C101" s="150"/>
      <c r="D101" s="150">
        <f>+IF(D98&gt;=$D87,$D96,0)*IF(C105&lt;1,0,1)</f>
        <v>0</v>
      </c>
      <c r="E101" s="150">
        <f t="shared" ref="E101:AA101" si="76">+IF(E98&gt;=$D87,$D96,0)*IF(D105&lt;1,0,1)</f>
        <v>0</v>
      </c>
      <c r="F101" s="150">
        <f t="shared" si="76"/>
        <v>0</v>
      </c>
      <c r="G101" s="150">
        <f t="shared" si="76"/>
        <v>0</v>
      </c>
      <c r="H101" s="150">
        <f t="shared" si="76"/>
        <v>0</v>
      </c>
      <c r="I101" s="150">
        <f t="shared" si="76"/>
        <v>0</v>
      </c>
      <c r="J101" s="150">
        <f t="shared" si="76"/>
        <v>0</v>
      </c>
      <c r="K101" s="150">
        <f t="shared" si="76"/>
        <v>0</v>
      </c>
      <c r="L101" s="150">
        <f t="shared" si="76"/>
        <v>0</v>
      </c>
      <c r="M101" s="150">
        <f t="shared" si="76"/>
        <v>0</v>
      </c>
      <c r="N101" s="150">
        <f t="shared" si="76"/>
        <v>0</v>
      </c>
      <c r="O101" s="150">
        <f t="shared" si="76"/>
        <v>0</v>
      </c>
      <c r="P101" s="150">
        <f t="shared" si="76"/>
        <v>0</v>
      </c>
      <c r="Q101" s="150">
        <f t="shared" si="76"/>
        <v>0</v>
      </c>
      <c r="R101" s="150">
        <f t="shared" si="76"/>
        <v>0</v>
      </c>
      <c r="S101" s="150">
        <f t="shared" si="76"/>
        <v>0</v>
      </c>
      <c r="T101" s="150">
        <f t="shared" si="76"/>
        <v>0</v>
      </c>
      <c r="U101" s="150">
        <f t="shared" si="76"/>
        <v>0</v>
      </c>
      <c r="V101" s="150">
        <f t="shared" si="76"/>
        <v>0</v>
      </c>
      <c r="W101" s="150">
        <f t="shared" si="76"/>
        <v>0</v>
      </c>
      <c r="X101" s="150">
        <f t="shared" si="76"/>
        <v>0</v>
      </c>
      <c r="Y101" s="150">
        <f t="shared" si="76"/>
        <v>0</v>
      </c>
      <c r="Z101" s="150">
        <f t="shared" si="76"/>
        <v>0</v>
      </c>
      <c r="AA101" s="150">
        <f t="shared" si="76"/>
        <v>0</v>
      </c>
      <c r="AB101" s="150">
        <f>+IF(AB98&gt;=$D87,$D96,0)*IF(AA105&lt;1,0,1)</f>
        <v>0</v>
      </c>
      <c r="AC101" s="150">
        <f t="shared" ref="AC101:AL101" si="77">+IF(AC98&gt;=$D87,$D96,0)*IF(AB105&lt;1,0,1)</f>
        <v>0</v>
      </c>
      <c r="AD101" s="150">
        <f t="shared" si="77"/>
        <v>0</v>
      </c>
      <c r="AE101" s="150">
        <f t="shared" si="77"/>
        <v>0</v>
      </c>
      <c r="AF101" s="150">
        <f t="shared" si="77"/>
        <v>0</v>
      </c>
      <c r="AG101" s="150">
        <f t="shared" si="77"/>
        <v>0</v>
      </c>
      <c r="AH101" s="150">
        <f t="shared" si="77"/>
        <v>0</v>
      </c>
      <c r="AI101" s="150">
        <f t="shared" si="77"/>
        <v>0</v>
      </c>
      <c r="AJ101" s="150">
        <f t="shared" si="77"/>
        <v>0</v>
      </c>
      <c r="AK101" s="150">
        <f t="shared" si="77"/>
        <v>0</v>
      </c>
      <c r="AL101" s="150">
        <f t="shared" si="77"/>
        <v>0</v>
      </c>
      <c r="AM101" s="150">
        <f t="shared" ref="AM101:AX101" si="78">+IF(AM98&gt;=$D87,$D96,0)*IF(AL105&lt;1,0,1)</f>
        <v>0</v>
      </c>
      <c r="AN101" s="150">
        <f t="shared" si="78"/>
        <v>0</v>
      </c>
      <c r="AO101" s="150">
        <f t="shared" si="78"/>
        <v>0</v>
      </c>
      <c r="AP101" s="150">
        <f t="shared" si="78"/>
        <v>0</v>
      </c>
      <c r="AQ101" s="150">
        <f t="shared" si="78"/>
        <v>0</v>
      </c>
      <c r="AR101" s="150">
        <f t="shared" si="78"/>
        <v>0</v>
      </c>
      <c r="AS101" s="150">
        <f t="shared" si="78"/>
        <v>0</v>
      </c>
      <c r="AT101" s="150">
        <f t="shared" si="78"/>
        <v>0</v>
      </c>
      <c r="AU101" s="150">
        <f t="shared" si="78"/>
        <v>0</v>
      </c>
      <c r="AV101" s="150">
        <f t="shared" si="78"/>
        <v>0</v>
      </c>
      <c r="AW101" s="150">
        <f t="shared" si="78"/>
        <v>0</v>
      </c>
      <c r="AX101" s="150">
        <f t="shared" si="78"/>
        <v>0</v>
      </c>
      <c r="AY101" s="136"/>
      <c r="AZ101" s="136"/>
      <c r="BA101" s="136"/>
      <c r="BB101" s="137"/>
      <c r="BC101" s="136"/>
      <c r="BD101" s="136"/>
      <c r="BE101" s="136"/>
      <c r="BF101" s="136"/>
      <c r="BG101" s="136"/>
      <c r="BH101" s="136"/>
      <c r="BI101" s="136"/>
      <c r="BJ101" s="136"/>
      <c r="BK101" s="136"/>
      <c r="BL101" s="136"/>
      <c r="BM101" s="136"/>
      <c r="BN101" s="136"/>
      <c r="BO101" s="136"/>
      <c r="BP101" s="136"/>
      <c r="BQ101" s="136"/>
      <c r="BR101" s="136"/>
      <c r="BS101" s="136"/>
      <c r="BT101" s="136"/>
      <c r="BU101" s="136"/>
      <c r="BV101" s="136"/>
      <c r="BW101" s="136"/>
      <c r="BX101" s="136"/>
      <c r="BY101" s="136"/>
      <c r="BZ101" s="136"/>
      <c r="CA101" s="136"/>
      <c r="CB101" s="136"/>
      <c r="CC101" s="136"/>
      <c r="CD101" s="136"/>
      <c r="CE101" s="136"/>
      <c r="CF101" s="136"/>
      <c r="CG101" s="136"/>
      <c r="CH101" s="136"/>
      <c r="CI101" s="136"/>
      <c r="CJ101" s="136"/>
      <c r="CK101" s="136"/>
      <c r="CL101" s="136"/>
      <c r="CM101" s="136"/>
      <c r="CN101" s="136"/>
      <c r="CO101" s="136"/>
      <c r="CP101" s="136"/>
      <c r="CQ101" s="136"/>
      <c r="CR101" s="136"/>
    </row>
    <row r="102" spans="1:96" x14ac:dyDescent="0.25">
      <c r="A102" s="136"/>
      <c r="B102" s="144" t="s">
        <v>306</v>
      </c>
      <c r="C102" s="150"/>
      <c r="D102" s="150">
        <f t="shared" ref="D102:AL102" si="79">D101-D104</f>
        <v>0</v>
      </c>
      <c r="E102" s="150">
        <f t="shared" si="79"/>
        <v>0</v>
      </c>
      <c r="F102" s="150">
        <f t="shared" si="79"/>
        <v>0</v>
      </c>
      <c r="G102" s="150">
        <f t="shared" si="79"/>
        <v>0</v>
      </c>
      <c r="H102" s="150">
        <f t="shared" si="79"/>
        <v>0</v>
      </c>
      <c r="I102" s="150">
        <f t="shared" si="79"/>
        <v>0</v>
      </c>
      <c r="J102" s="150">
        <f t="shared" si="79"/>
        <v>0</v>
      </c>
      <c r="K102" s="150">
        <f t="shared" si="79"/>
        <v>0</v>
      </c>
      <c r="L102" s="150">
        <f t="shared" si="79"/>
        <v>0</v>
      </c>
      <c r="M102" s="150">
        <f t="shared" si="79"/>
        <v>0</v>
      </c>
      <c r="N102" s="150">
        <f t="shared" si="79"/>
        <v>0</v>
      </c>
      <c r="O102" s="150">
        <f t="shared" si="79"/>
        <v>0</v>
      </c>
      <c r="P102" s="150">
        <f t="shared" si="79"/>
        <v>0</v>
      </c>
      <c r="Q102" s="150">
        <f t="shared" si="79"/>
        <v>0</v>
      </c>
      <c r="R102" s="150">
        <f t="shared" si="79"/>
        <v>0</v>
      </c>
      <c r="S102" s="150">
        <f t="shared" si="79"/>
        <v>0</v>
      </c>
      <c r="T102" s="150">
        <f t="shared" si="79"/>
        <v>0</v>
      </c>
      <c r="U102" s="150">
        <f t="shared" si="79"/>
        <v>0</v>
      </c>
      <c r="V102" s="150">
        <f t="shared" si="79"/>
        <v>0</v>
      </c>
      <c r="W102" s="150">
        <f t="shared" si="79"/>
        <v>0</v>
      </c>
      <c r="X102" s="150">
        <f t="shared" si="79"/>
        <v>0</v>
      </c>
      <c r="Y102" s="150">
        <f t="shared" si="79"/>
        <v>0</v>
      </c>
      <c r="Z102" s="150">
        <f t="shared" si="79"/>
        <v>0</v>
      </c>
      <c r="AA102" s="150">
        <f t="shared" si="79"/>
        <v>0</v>
      </c>
      <c r="AB102" s="150">
        <f t="shared" si="79"/>
        <v>0</v>
      </c>
      <c r="AC102" s="150">
        <f t="shared" si="79"/>
        <v>0</v>
      </c>
      <c r="AD102" s="150">
        <f t="shared" si="79"/>
        <v>0</v>
      </c>
      <c r="AE102" s="150">
        <f t="shared" si="79"/>
        <v>0</v>
      </c>
      <c r="AF102" s="150">
        <f t="shared" si="79"/>
        <v>0</v>
      </c>
      <c r="AG102" s="150">
        <f t="shared" si="79"/>
        <v>0</v>
      </c>
      <c r="AH102" s="150">
        <f t="shared" si="79"/>
        <v>0</v>
      </c>
      <c r="AI102" s="150">
        <f t="shared" si="79"/>
        <v>0</v>
      </c>
      <c r="AJ102" s="150">
        <f t="shared" si="79"/>
        <v>0</v>
      </c>
      <c r="AK102" s="150">
        <f t="shared" si="79"/>
        <v>0</v>
      </c>
      <c r="AL102" s="150">
        <f t="shared" si="79"/>
        <v>0</v>
      </c>
      <c r="AM102" s="150">
        <f t="shared" ref="AM102:AR102" si="80">AM101-AM104</f>
        <v>0</v>
      </c>
      <c r="AN102" s="150">
        <f t="shared" si="80"/>
        <v>0</v>
      </c>
      <c r="AO102" s="150">
        <f t="shared" si="80"/>
        <v>0</v>
      </c>
      <c r="AP102" s="150">
        <f t="shared" si="80"/>
        <v>0</v>
      </c>
      <c r="AQ102" s="150">
        <f t="shared" si="80"/>
        <v>0</v>
      </c>
      <c r="AR102" s="150">
        <f t="shared" si="80"/>
        <v>0</v>
      </c>
      <c r="AS102" s="150">
        <f t="shared" ref="AS102:AX102" si="81">AS101-AS104</f>
        <v>0</v>
      </c>
      <c r="AT102" s="150">
        <f t="shared" si="81"/>
        <v>0</v>
      </c>
      <c r="AU102" s="150">
        <f t="shared" si="81"/>
        <v>0</v>
      </c>
      <c r="AV102" s="150">
        <f t="shared" si="81"/>
        <v>0</v>
      </c>
      <c r="AW102" s="150">
        <f t="shared" si="81"/>
        <v>0</v>
      </c>
      <c r="AX102" s="150">
        <f t="shared" si="81"/>
        <v>0</v>
      </c>
      <c r="AY102" s="136"/>
      <c r="AZ102" s="136"/>
      <c r="BA102" s="136"/>
      <c r="BB102" s="137"/>
      <c r="BC102" s="136"/>
      <c r="BD102" s="136"/>
      <c r="BE102" s="136"/>
      <c r="BF102" s="136"/>
      <c r="BG102" s="136"/>
      <c r="BH102" s="136"/>
      <c r="BI102" s="136"/>
      <c r="BJ102" s="136"/>
      <c r="BK102" s="136"/>
      <c r="BL102" s="136"/>
      <c r="BM102" s="136"/>
      <c r="BN102" s="136"/>
      <c r="BO102" s="136"/>
      <c r="BP102" s="136"/>
      <c r="BQ102" s="136"/>
      <c r="BR102" s="136"/>
      <c r="BS102" s="136"/>
      <c r="BT102" s="136"/>
      <c r="BU102" s="136"/>
      <c r="BV102" s="136"/>
      <c r="BW102" s="136"/>
      <c r="BX102" s="136"/>
      <c r="BY102" s="136"/>
      <c r="BZ102" s="136"/>
      <c r="CA102" s="136"/>
      <c r="CB102" s="136"/>
      <c r="CC102" s="136"/>
      <c r="CD102" s="136"/>
      <c r="CE102" s="136"/>
      <c r="CF102" s="136"/>
      <c r="CG102" s="136"/>
      <c r="CH102" s="136"/>
      <c r="CI102" s="136"/>
      <c r="CJ102" s="136"/>
      <c r="CK102" s="136"/>
      <c r="CL102" s="136"/>
      <c r="CM102" s="136"/>
      <c r="CN102" s="136"/>
      <c r="CO102" s="136"/>
      <c r="CP102" s="136"/>
      <c r="CQ102" s="136"/>
      <c r="CR102" s="136"/>
    </row>
    <row r="103" spans="1:96" x14ac:dyDescent="0.25">
      <c r="A103" s="136"/>
      <c r="B103" s="144" t="s">
        <v>307</v>
      </c>
      <c r="C103" s="150"/>
      <c r="D103" s="150">
        <f t="shared" ref="D103:Q103" si="82">(D102+C103)*(IF(C105&lt;1,0,1))</f>
        <v>0</v>
      </c>
      <c r="E103" s="150">
        <f t="shared" si="82"/>
        <v>0</v>
      </c>
      <c r="F103" s="150">
        <f t="shared" si="82"/>
        <v>0</v>
      </c>
      <c r="G103" s="150">
        <f t="shared" si="82"/>
        <v>0</v>
      </c>
      <c r="H103" s="150">
        <f t="shared" si="82"/>
        <v>0</v>
      </c>
      <c r="I103" s="150">
        <f t="shared" si="82"/>
        <v>0</v>
      </c>
      <c r="J103" s="150">
        <f t="shared" si="82"/>
        <v>0</v>
      </c>
      <c r="K103" s="150">
        <f t="shared" si="82"/>
        <v>0</v>
      </c>
      <c r="L103" s="150">
        <f t="shared" si="82"/>
        <v>0</v>
      </c>
      <c r="M103" s="150">
        <f t="shared" si="82"/>
        <v>0</v>
      </c>
      <c r="N103" s="150">
        <f t="shared" si="82"/>
        <v>0</v>
      </c>
      <c r="O103" s="150">
        <f t="shared" si="82"/>
        <v>0</v>
      </c>
      <c r="P103" s="150">
        <f t="shared" si="82"/>
        <v>0</v>
      </c>
      <c r="Q103" s="150">
        <f t="shared" si="82"/>
        <v>0</v>
      </c>
      <c r="R103" s="150">
        <f>(R102+Q103)*(IF(Q105&lt;1,0,1))</f>
        <v>0</v>
      </c>
      <c r="S103" s="150">
        <f t="shared" ref="S103:AL103" si="83">(S102+R103)*(IF(R105&lt;1,0,1))</f>
        <v>0</v>
      </c>
      <c r="T103" s="150">
        <f t="shared" si="83"/>
        <v>0</v>
      </c>
      <c r="U103" s="150">
        <f t="shared" si="83"/>
        <v>0</v>
      </c>
      <c r="V103" s="150">
        <f t="shared" si="83"/>
        <v>0</v>
      </c>
      <c r="W103" s="150">
        <f t="shared" si="83"/>
        <v>0</v>
      </c>
      <c r="X103" s="150">
        <f t="shared" si="83"/>
        <v>0</v>
      </c>
      <c r="Y103" s="150">
        <f t="shared" si="83"/>
        <v>0</v>
      </c>
      <c r="Z103" s="150">
        <f t="shared" si="83"/>
        <v>0</v>
      </c>
      <c r="AA103" s="150">
        <f t="shared" si="83"/>
        <v>0</v>
      </c>
      <c r="AB103" s="150">
        <f t="shared" si="83"/>
        <v>0</v>
      </c>
      <c r="AC103" s="150">
        <f t="shared" si="83"/>
        <v>0</v>
      </c>
      <c r="AD103" s="150">
        <f t="shared" si="83"/>
        <v>0</v>
      </c>
      <c r="AE103" s="150">
        <f t="shared" si="83"/>
        <v>0</v>
      </c>
      <c r="AF103" s="150">
        <f t="shared" si="83"/>
        <v>0</v>
      </c>
      <c r="AG103" s="150">
        <f t="shared" si="83"/>
        <v>0</v>
      </c>
      <c r="AH103" s="150">
        <f t="shared" si="83"/>
        <v>0</v>
      </c>
      <c r="AI103" s="150">
        <f t="shared" si="83"/>
        <v>0</v>
      </c>
      <c r="AJ103" s="150">
        <f t="shared" si="83"/>
        <v>0</v>
      </c>
      <c r="AK103" s="150">
        <f t="shared" si="83"/>
        <v>0</v>
      </c>
      <c r="AL103" s="150">
        <f t="shared" si="83"/>
        <v>0</v>
      </c>
      <c r="AM103" s="150">
        <f t="shared" ref="AM103:AX103" si="84">(AM102+AL103)*(IF(AL105&lt;1,0,1))</f>
        <v>0</v>
      </c>
      <c r="AN103" s="150">
        <f t="shared" si="84"/>
        <v>0</v>
      </c>
      <c r="AO103" s="150">
        <f t="shared" si="84"/>
        <v>0</v>
      </c>
      <c r="AP103" s="150">
        <f t="shared" si="84"/>
        <v>0</v>
      </c>
      <c r="AQ103" s="150">
        <f t="shared" si="84"/>
        <v>0</v>
      </c>
      <c r="AR103" s="150">
        <f t="shared" si="84"/>
        <v>0</v>
      </c>
      <c r="AS103" s="150">
        <f t="shared" si="84"/>
        <v>0</v>
      </c>
      <c r="AT103" s="150">
        <f t="shared" si="84"/>
        <v>0</v>
      </c>
      <c r="AU103" s="150">
        <f t="shared" si="84"/>
        <v>0</v>
      </c>
      <c r="AV103" s="150">
        <f t="shared" si="84"/>
        <v>0</v>
      </c>
      <c r="AW103" s="150">
        <f t="shared" si="84"/>
        <v>0</v>
      </c>
      <c r="AX103" s="150">
        <f t="shared" si="84"/>
        <v>0</v>
      </c>
      <c r="AY103" s="136"/>
      <c r="AZ103" s="136"/>
      <c r="BA103" s="136"/>
      <c r="BB103" s="137"/>
      <c r="BC103" s="136"/>
      <c r="BD103" s="136"/>
      <c r="BE103" s="136"/>
      <c r="BF103" s="136"/>
      <c r="BG103" s="136"/>
      <c r="BH103" s="136"/>
      <c r="BI103" s="136"/>
      <c r="BJ103" s="136"/>
      <c r="BK103" s="136"/>
      <c r="BL103" s="136"/>
      <c r="BM103" s="136"/>
      <c r="BN103" s="136"/>
      <c r="BO103" s="136"/>
      <c r="BP103" s="136"/>
      <c r="BQ103" s="136"/>
      <c r="BR103" s="136"/>
      <c r="BS103" s="136"/>
      <c r="BT103" s="136"/>
      <c r="BU103" s="136"/>
      <c r="BV103" s="136"/>
      <c r="BW103" s="136"/>
      <c r="BX103" s="136"/>
      <c r="BY103" s="136"/>
      <c r="BZ103" s="136"/>
      <c r="CA103" s="136"/>
      <c r="CB103" s="136"/>
      <c r="CC103" s="136"/>
      <c r="CD103" s="136"/>
      <c r="CE103" s="136"/>
      <c r="CF103" s="136"/>
      <c r="CG103" s="136"/>
      <c r="CH103" s="136"/>
      <c r="CI103" s="136"/>
      <c r="CJ103" s="136"/>
      <c r="CK103" s="136"/>
      <c r="CL103" s="136"/>
      <c r="CM103" s="136"/>
      <c r="CN103" s="136"/>
      <c r="CO103" s="136"/>
      <c r="CP103" s="136"/>
      <c r="CQ103" s="136"/>
      <c r="CR103" s="136"/>
    </row>
    <row r="104" spans="1:96" x14ac:dyDescent="0.25">
      <c r="A104" s="136"/>
      <c r="B104" s="144" t="s">
        <v>308</v>
      </c>
      <c r="C104" s="150"/>
      <c r="D104" s="150">
        <f>IF(D101&gt;0,C105*$D94,0)</f>
        <v>0</v>
      </c>
      <c r="E104" s="150">
        <f t="shared" ref="E104:AL104" si="85">IF(E101&gt;0,D105*$D$13,0)</f>
        <v>0</v>
      </c>
      <c r="F104" s="150">
        <f t="shared" si="85"/>
        <v>0</v>
      </c>
      <c r="G104" s="150">
        <f t="shared" si="85"/>
        <v>0</v>
      </c>
      <c r="H104" s="150">
        <f t="shared" si="85"/>
        <v>0</v>
      </c>
      <c r="I104" s="150">
        <f t="shared" si="85"/>
        <v>0</v>
      </c>
      <c r="J104" s="150">
        <f t="shared" si="85"/>
        <v>0</v>
      </c>
      <c r="K104" s="150">
        <f t="shared" si="85"/>
        <v>0</v>
      </c>
      <c r="L104" s="150">
        <f t="shared" si="85"/>
        <v>0</v>
      </c>
      <c r="M104" s="150">
        <f t="shared" si="85"/>
        <v>0</v>
      </c>
      <c r="N104" s="150">
        <f t="shared" si="85"/>
        <v>0</v>
      </c>
      <c r="O104" s="150">
        <f t="shared" si="85"/>
        <v>0</v>
      </c>
      <c r="P104" s="150">
        <f t="shared" si="85"/>
        <v>0</v>
      </c>
      <c r="Q104" s="150">
        <f t="shared" si="85"/>
        <v>0</v>
      </c>
      <c r="R104" s="150">
        <f t="shared" si="85"/>
        <v>0</v>
      </c>
      <c r="S104" s="150">
        <f t="shared" si="85"/>
        <v>0</v>
      </c>
      <c r="T104" s="150">
        <f t="shared" si="85"/>
        <v>0</v>
      </c>
      <c r="U104" s="150">
        <f t="shared" si="85"/>
        <v>0</v>
      </c>
      <c r="V104" s="150">
        <f t="shared" si="85"/>
        <v>0</v>
      </c>
      <c r="W104" s="150">
        <f t="shared" si="85"/>
        <v>0</v>
      </c>
      <c r="X104" s="150">
        <f t="shared" si="85"/>
        <v>0</v>
      </c>
      <c r="Y104" s="150">
        <f t="shared" si="85"/>
        <v>0</v>
      </c>
      <c r="Z104" s="150">
        <f t="shared" si="85"/>
        <v>0</v>
      </c>
      <c r="AA104" s="150">
        <f t="shared" si="85"/>
        <v>0</v>
      </c>
      <c r="AB104" s="150">
        <f t="shared" si="85"/>
        <v>0</v>
      </c>
      <c r="AC104" s="150">
        <f t="shared" si="85"/>
        <v>0</v>
      </c>
      <c r="AD104" s="150">
        <f t="shared" si="85"/>
        <v>0</v>
      </c>
      <c r="AE104" s="150">
        <f t="shared" si="85"/>
        <v>0</v>
      </c>
      <c r="AF104" s="150">
        <f t="shared" si="85"/>
        <v>0</v>
      </c>
      <c r="AG104" s="150">
        <f t="shared" si="85"/>
        <v>0</v>
      </c>
      <c r="AH104" s="150">
        <f t="shared" si="85"/>
        <v>0</v>
      </c>
      <c r="AI104" s="150">
        <f t="shared" si="85"/>
        <v>0</v>
      </c>
      <c r="AJ104" s="150">
        <f t="shared" si="85"/>
        <v>0</v>
      </c>
      <c r="AK104" s="150">
        <f t="shared" si="85"/>
        <v>0</v>
      </c>
      <c r="AL104" s="150">
        <f t="shared" si="85"/>
        <v>0</v>
      </c>
      <c r="AM104" s="150">
        <f t="shared" ref="AM104:AX104" si="86">IF(AM101&gt;0,AL105*$D$13,0)</f>
        <v>0</v>
      </c>
      <c r="AN104" s="150">
        <f t="shared" si="86"/>
        <v>0</v>
      </c>
      <c r="AO104" s="150">
        <f t="shared" si="86"/>
        <v>0</v>
      </c>
      <c r="AP104" s="150">
        <f t="shared" si="86"/>
        <v>0</v>
      </c>
      <c r="AQ104" s="150">
        <f t="shared" si="86"/>
        <v>0</v>
      </c>
      <c r="AR104" s="150">
        <f t="shared" si="86"/>
        <v>0</v>
      </c>
      <c r="AS104" s="150">
        <f t="shared" si="86"/>
        <v>0</v>
      </c>
      <c r="AT104" s="150">
        <f t="shared" si="86"/>
        <v>0</v>
      </c>
      <c r="AU104" s="150">
        <f t="shared" si="86"/>
        <v>0</v>
      </c>
      <c r="AV104" s="150">
        <f t="shared" si="86"/>
        <v>0</v>
      </c>
      <c r="AW104" s="150">
        <f t="shared" si="86"/>
        <v>0</v>
      </c>
      <c r="AX104" s="150">
        <f t="shared" si="86"/>
        <v>0</v>
      </c>
      <c r="AY104" s="136"/>
      <c r="AZ104" s="136"/>
      <c r="BA104" s="136"/>
      <c r="BB104" s="137"/>
      <c r="BC104" s="136"/>
      <c r="BD104" s="136"/>
      <c r="BE104" s="136"/>
      <c r="BF104" s="136"/>
      <c r="BG104" s="136"/>
      <c r="BH104" s="136"/>
      <c r="BI104" s="136"/>
      <c r="BJ104" s="136"/>
      <c r="BK104" s="136"/>
      <c r="BL104" s="136"/>
      <c r="BM104" s="136"/>
      <c r="BN104" s="136"/>
      <c r="BO104" s="136"/>
      <c r="BP104" s="136"/>
      <c r="BQ104" s="136"/>
      <c r="BR104" s="136"/>
      <c r="BS104" s="136"/>
      <c r="BT104" s="136"/>
      <c r="BU104" s="136"/>
      <c r="BV104" s="136"/>
      <c r="BW104" s="136"/>
      <c r="BX104" s="136"/>
      <c r="BY104" s="136"/>
      <c r="BZ104" s="136"/>
      <c r="CA104" s="136"/>
      <c r="CB104" s="136"/>
      <c r="CC104" s="136"/>
      <c r="CD104" s="136"/>
      <c r="CE104" s="136"/>
      <c r="CF104" s="136"/>
      <c r="CG104" s="136"/>
      <c r="CH104" s="136"/>
      <c r="CI104" s="136"/>
      <c r="CJ104" s="136"/>
      <c r="CK104" s="136"/>
      <c r="CL104" s="136"/>
      <c r="CM104" s="136"/>
      <c r="CN104" s="136"/>
      <c r="CO104" s="136"/>
      <c r="CP104" s="136"/>
      <c r="CQ104" s="136"/>
      <c r="CR104" s="136"/>
    </row>
    <row r="105" spans="1:96" x14ac:dyDescent="0.25">
      <c r="A105" s="136"/>
      <c r="B105" s="144" t="s">
        <v>309</v>
      </c>
      <c r="C105" s="150">
        <f>IF(D99=$C87,($C89-($C89*$C91)-($C89*$C90)),(($C89-($C89*$C91)-($C89*$C90))-C103)*IF(B105&lt;1,0,1))</f>
        <v>0</v>
      </c>
      <c r="D105" s="150">
        <f>IF(E99=$C87,($C89-($C89*$C91)-($C89*$C90)),(($C89-($C89*$C91)-($C89*$C90))-D103)*IF(C105&lt;1,0,1))</f>
        <v>0</v>
      </c>
      <c r="E105" s="150">
        <f>IF(F99=$C87,($C89-($C89*$C91)-($C89*$C90)),(($C89-($C89*$C91)-($C89*$C90))-E103)*IF(D105&lt;1,0,1))</f>
        <v>0</v>
      </c>
      <c r="F105" s="150">
        <f>IF(G99=$C87,($C89-($C89*$C91)-($C89*$C90)),(($C89-($C89*$C91)-($C89*$C90))-F103)*IF(E105&lt;1,0,1))</f>
        <v>0</v>
      </c>
      <c r="G105" s="150">
        <f t="shared" ref="G105:AL105" si="87">IF(H99=$C87,($C89-($C89*$C91)-($C89*$C90)),(($C89-($C89*$C91)-($C89*$C90))-G103)*IF(F105&lt;1,0,1))</f>
        <v>0</v>
      </c>
      <c r="H105" s="150">
        <f t="shared" si="87"/>
        <v>0</v>
      </c>
      <c r="I105" s="150">
        <f t="shared" si="87"/>
        <v>0</v>
      </c>
      <c r="J105" s="150">
        <f t="shared" si="87"/>
        <v>0</v>
      </c>
      <c r="K105" s="150">
        <f t="shared" si="87"/>
        <v>0</v>
      </c>
      <c r="L105" s="150">
        <f t="shared" si="87"/>
        <v>0</v>
      </c>
      <c r="M105" s="150">
        <f t="shared" si="87"/>
        <v>0</v>
      </c>
      <c r="N105" s="150">
        <f t="shared" si="87"/>
        <v>0</v>
      </c>
      <c r="O105" s="150">
        <f t="shared" si="87"/>
        <v>0</v>
      </c>
      <c r="P105" s="150">
        <f t="shared" si="87"/>
        <v>0</v>
      </c>
      <c r="Q105" s="150">
        <f t="shared" si="87"/>
        <v>0</v>
      </c>
      <c r="R105" s="150">
        <f t="shared" si="87"/>
        <v>0</v>
      </c>
      <c r="S105" s="150">
        <f t="shared" si="87"/>
        <v>0</v>
      </c>
      <c r="T105" s="150">
        <f t="shared" si="87"/>
        <v>0</v>
      </c>
      <c r="U105" s="150">
        <f t="shared" si="87"/>
        <v>0</v>
      </c>
      <c r="V105" s="150">
        <f t="shared" si="87"/>
        <v>0</v>
      </c>
      <c r="W105" s="150">
        <f t="shared" si="87"/>
        <v>0</v>
      </c>
      <c r="X105" s="150">
        <f t="shared" si="87"/>
        <v>0</v>
      </c>
      <c r="Y105" s="150">
        <f t="shared" si="87"/>
        <v>0</v>
      </c>
      <c r="Z105" s="150">
        <f t="shared" si="87"/>
        <v>0</v>
      </c>
      <c r="AA105" s="150">
        <f t="shared" si="87"/>
        <v>0</v>
      </c>
      <c r="AB105" s="150">
        <f t="shared" si="87"/>
        <v>0</v>
      </c>
      <c r="AC105" s="150">
        <f t="shared" si="87"/>
        <v>0</v>
      </c>
      <c r="AD105" s="150">
        <f t="shared" si="87"/>
        <v>0</v>
      </c>
      <c r="AE105" s="150">
        <f t="shared" si="87"/>
        <v>0</v>
      </c>
      <c r="AF105" s="150">
        <f t="shared" si="87"/>
        <v>0</v>
      </c>
      <c r="AG105" s="150">
        <f t="shared" si="87"/>
        <v>0</v>
      </c>
      <c r="AH105" s="150">
        <f t="shared" si="87"/>
        <v>0</v>
      </c>
      <c r="AI105" s="150">
        <f t="shared" si="87"/>
        <v>0</v>
      </c>
      <c r="AJ105" s="150">
        <f t="shared" si="87"/>
        <v>0</v>
      </c>
      <c r="AK105" s="150">
        <f t="shared" si="87"/>
        <v>0</v>
      </c>
      <c r="AL105" s="150">
        <f t="shared" si="87"/>
        <v>0</v>
      </c>
      <c r="AM105" s="150">
        <f t="shared" ref="AM105:AX105" si="88">IF(AN99=$C87,($C89-($C89*$C91)-($C89*$C90)),(($C89-($C89*$C91)-($C89*$C90))-AM103)*IF(AL105&lt;1,0,1))</f>
        <v>0</v>
      </c>
      <c r="AN105" s="150">
        <f t="shared" si="88"/>
        <v>0</v>
      </c>
      <c r="AO105" s="150">
        <f t="shared" si="88"/>
        <v>0</v>
      </c>
      <c r="AP105" s="150">
        <f t="shared" si="88"/>
        <v>0</v>
      </c>
      <c r="AQ105" s="150">
        <f t="shared" si="88"/>
        <v>0</v>
      </c>
      <c r="AR105" s="150">
        <f t="shared" si="88"/>
        <v>0</v>
      </c>
      <c r="AS105" s="150">
        <f t="shared" si="88"/>
        <v>0</v>
      </c>
      <c r="AT105" s="150">
        <f t="shared" si="88"/>
        <v>0</v>
      </c>
      <c r="AU105" s="150">
        <f t="shared" si="88"/>
        <v>0</v>
      </c>
      <c r="AV105" s="150">
        <f t="shared" si="88"/>
        <v>0</v>
      </c>
      <c r="AW105" s="150">
        <f t="shared" si="88"/>
        <v>0</v>
      </c>
      <c r="AX105" s="150">
        <f t="shared" si="88"/>
        <v>0</v>
      </c>
      <c r="AY105" s="136"/>
      <c r="AZ105" s="136"/>
      <c r="BA105" s="136"/>
      <c r="BB105" s="137"/>
      <c r="BC105" s="136"/>
      <c r="BD105" s="136"/>
      <c r="BE105" s="136"/>
      <c r="BF105" s="136"/>
      <c r="BG105" s="136"/>
      <c r="BH105" s="136"/>
      <c r="BI105" s="136"/>
      <c r="BJ105" s="136"/>
      <c r="BK105" s="136"/>
      <c r="BL105" s="136"/>
      <c r="BM105" s="136"/>
      <c r="BN105" s="136"/>
      <c r="BO105" s="136"/>
      <c r="BP105" s="136"/>
      <c r="BQ105" s="136"/>
      <c r="BR105" s="136"/>
      <c r="BS105" s="136"/>
      <c r="BT105" s="136"/>
      <c r="BU105" s="136"/>
      <c r="BV105" s="136"/>
      <c r="BW105" s="136"/>
      <c r="BX105" s="136"/>
      <c r="BY105" s="136"/>
      <c r="BZ105" s="136"/>
      <c r="CA105" s="136"/>
      <c r="CB105" s="136"/>
      <c r="CC105" s="136"/>
      <c r="CD105" s="136"/>
      <c r="CE105" s="136"/>
      <c r="CF105" s="136"/>
      <c r="CG105" s="136"/>
      <c r="CH105" s="136"/>
      <c r="CI105" s="136"/>
      <c r="CJ105" s="136"/>
      <c r="CK105" s="136"/>
      <c r="CL105" s="136"/>
      <c r="CM105" s="136"/>
      <c r="CN105" s="136"/>
      <c r="CO105" s="136"/>
      <c r="CP105" s="136"/>
      <c r="CQ105" s="136"/>
      <c r="CR105" s="136"/>
    </row>
    <row r="106" spans="1:96" x14ac:dyDescent="0.25">
      <c r="A106" s="136"/>
      <c r="B106" s="144" t="s">
        <v>331</v>
      </c>
      <c r="C106" s="150"/>
      <c r="D106" s="150">
        <f t="shared" ref="D106:Y106" si="89">IF(D105&lt;1,$C89*$C90,0)*IF(C105&lt;1,0,1)</f>
        <v>0</v>
      </c>
      <c r="E106" s="150">
        <f t="shared" si="89"/>
        <v>0</v>
      </c>
      <c r="F106" s="150">
        <f t="shared" si="89"/>
        <v>0</v>
      </c>
      <c r="G106" s="150">
        <f t="shared" si="89"/>
        <v>0</v>
      </c>
      <c r="H106" s="150">
        <f t="shared" si="89"/>
        <v>0</v>
      </c>
      <c r="I106" s="150">
        <f t="shared" si="89"/>
        <v>0</v>
      </c>
      <c r="J106" s="150">
        <f t="shared" si="89"/>
        <v>0</v>
      </c>
      <c r="K106" s="150">
        <f t="shared" si="89"/>
        <v>0</v>
      </c>
      <c r="L106" s="150">
        <f t="shared" si="89"/>
        <v>0</v>
      </c>
      <c r="M106" s="150">
        <f t="shared" si="89"/>
        <v>0</v>
      </c>
      <c r="N106" s="150">
        <f t="shared" si="89"/>
        <v>0</v>
      </c>
      <c r="O106" s="150">
        <f t="shared" si="89"/>
        <v>0</v>
      </c>
      <c r="P106" s="150">
        <f t="shared" si="89"/>
        <v>0</v>
      </c>
      <c r="Q106" s="150">
        <f t="shared" si="89"/>
        <v>0</v>
      </c>
      <c r="R106" s="150">
        <f t="shared" si="89"/>
        <v>0</v>
      </c>
      <c r="S106" s="150">
        <f t="shared" si="89"/>
        <v>0</v>
      </c>
      <c r="T106" s="150">
        <f t="shared" si="89"/>
        <v>0</v>
      </c>
      <c r="U106" s="150">
        <f t="shared" si="89"/>
        <v>0</v>
      </c>
      <c r="V106" s="150">
        <f t="shared" si="89"/>
        <v>0</v>
      </c>
      <c r="W106" s="150">
        <f t="shared" si="89"/>
        <v>0</v>
      </c>
      <c r="X106" s="150">
        <f t="shared" si="89"/>
        <v>0</v>
      </c>
      <c r="Y106" s="150">
        <f t="shared" si="89"/>
        <v>0</v>
      </c>
      <c r="Z106" s="150">
        <f t="shared" ref="Z106:AL106" si="90">IF(Z105&lt;1,$C$8*$C$9,0)*IF(Y105&lt;1,0,1)</f>
        <v>0</v>
      </c>
      <c r="AA106" s="150">
        <f t="shared" si="90"/>
        <v>0</v>
      </c>
      <c r="AB106" s="150">
        <f t="shared" si="90"/>
        <v>0</v>
      </c>
      <c r="AC106" s="150">
        <f t="shared" si="90"/>
        <v>0</v>
      </c>
      <c r="AD106" s="150">
        <f t="shared" si="90"/>
        <v>0</v>
      </c>
      <c r="AE106" s="150">
        <f t="shared" si="90"/>
        <v>0</v>
      </c>
      <c r="AF106" s="150">
        <f t="shared" si="90"/>
        <v>0</v>
      </c>
      <c r="AG106" s="150">
        <f t="shared" si="90"/>
        <v>0</v>
      </c>
      <c r="AH106" s="150">
        <f t="shared" si="90"/>
        <v>0</v>
      </c>
      <c r="AI106" s="150">
        <f t="shared" si="90"/>
        <v>0</v>
      </c>
      <c r="AJ106" s="150">
        <f t="shared" si="90"/>
        <v>0</v>
      </c>
      <c r="AK106" s="150">
        <f t="shared" si="90"/>
        <v>0</v>
      </c>
      <c r="AL106" s="150">
        <f t="shared" si="90"/>
        <v>0</v>
      </c>
      <c r="AM106" s="150">
        <f t="shared" ref="AM106:AX106" si="91">IF(AM105&lt;1,$C$8*$C$9,0)*IF(AL105&lt;1,0,1)</f>
        <v>0</v>
      </c>
      <c r="AN106" s="150">
        <f t="shared" si="91"/>
        <v>0</v>
      </c>
      <c r="AO106" s="150">
        <f t="shared" si="91"/>
        <v>0</v>
      </c>
      <c r="AP106" s="150">
        <f t="shared" si="91"/>
        <v>0</v>
      </c>
      <c r="AQ106" s="150">
        <f t="shared" si="91"/>
        <v>0</v>
      </c>
      <c r="AR106" s="150">
        <f t="shared" si="91"/>
        <v>0</v>
      </c>
      <c r="AS106" s="150">
        <f t="shared" si="91"/>
        <v>0</v>
      </c>
      <c r="AT106" s="150">
        <f t="shared" si="91"/>
        <v>0</v>
      </c>
      <c r="AU106" s="150">
        <f t="shared" si="91"/>
        <v>0</v>
      </c>
      <c r="AV106" s="150">
        <f t="shared" si="91"/>
        <v>0</v>
      </c>
      <c r="AW106" s="150">
        <f t="shared" si="91"/>
        <v>0</v>
      </c>
      <c r="AX106" s="150">
        <f t="shared" si="91"/>
        <v>0</v>
      </c>
      <c r="AY106" s="136"/>
      <c r="AZ106" s="136"/>
      <c r="BA106" s="136"/>
      <c r="BB106" s="137"/>
      <c r="BC106" s="136"/>
      <c r="BD106" s="136"/>
      <c r="BE106" s="136"/>
      <c r="BF106" s="136"/>
      <c r="BG106" s="136"/>
      <c r="BH106" s="136"/>
      <c r="BI106" s="136"/>
      <c r="BJ106" s="136"/>
      <c r="BK106" s="136"/>
      <c r="BL106" s="136"/>
      <c r="BM106" s="136"/>
      <c r="BN106" s="136"/>
      <c r="BO106" s="136"/>
      <c r="BP106" s="136"/>
      <c r="BQ106" s="136"/>
      <c r="BR106" s="136"/>
      <c r="BS106" s="136"/>
      <c r="BT106" s="136"/>
      <c r="BU106" s="136"/>
      <c r="BV106" s="136"/>
      <c r="BW106" s="136"/>
      <c r="BX106" s="136"/>
      <c r="BY106" s="136"/>
      <c r="BZ106" s="136"/>
      <c r="CA106" s="136"/>
      <c r="CB106" s="136"/>
      <c r="CC106" s="136"/>
      <c r="CD106" s="136"/>
      <c r="CE106" s="136"/>
      <c r="CF106" s="136"/>
      <c r="CG106" s="136"/>
      <c r="CH106" s="136"/>
      <c r="CI106" s="136"/>
      <c r="CJ106" s="136"/>
      <c r="CK106" s="136"/>
      <c r="CL106" s="136"/>
      <c r="CM106" s="136"/>
      <c r="CN106" s="136"/>
      <c r="CO106" s="136"/>
      <c r="CP106" s="136"/>
      <c r="CQ106" s="136"/>
      <c r="CR106" s="136"/>
    </row>
    <row r="107" spans="1:96" x14ac:dyDescent="0.25">
      <c r="A107" s="136"/>
      <c r="B107" s="154" t="s">
        <v>332</v>
      </c>
      <c r="C107" s="150">
        <f>C100+C101+C106</f>
        <v>0</v>
      </c>
      <c r="D107" s="150">
        <f>D100+D101+D106</f>
        <v>0</v>
      </c>
      <c r="E107" s="150">
        <f t="shared" ref="E107:AL107" si="92">E100+E101+E106</f>
        <v>0</v>
      </c>
      <c r="F107" s="150">
        <f t="shared" si="92"/>
        <v>0</v>
      </c>
      <c r="G107" s="150">
        <f t="shared" si="92"/>
        <v>0</v>
      </c>
      <c r="H107" s="150">
        <f t="shared" si="92"/>
        <v>0</v>
      </c>
      <c r="I107" s="150">
        <f t="shared" si="92"/>
        <v>0</v>
      </c>
      <c r="J107" s="150">
        <f t="shared" si="92"/>
        <v>0</v>
      </c>
      <c r="K107" s="150">
        <f t="shared" si="92"/>
        <v>0</v>
      </c>
      <c r="L107" s="150">
        <f t="shared" si="92"/>
        <v>0</v>
      </c>
      <c r="M107" s="150">
        <f t="shared" si="92"/>
        <v>0</v>
      </c>
      <c r="N107" s="150">
        <f t="shared" si="92"/>
        <v>0</v>
      </c>
      <c r="O107" s="150">
        <f t="shared" si="92"/>
        <v>0</v>
      </c>
      <c r="P107" s="150">
        <f t="shared" si="92"/>
        <v>0</v>
      </c>
      <c r="Q107" s="150">
        <f t="shared" si="92"/>
        <v>0</v>
      </c>
      <c r="R107" s="150">
        <f t="shared" si="92"/>
        <v>0</v>
      </c>
      <c r="S107" s="150">
        <f t="shared" si="92"/>
        <v>0</v>
      </c>
      <c r="T107" s="150">
        <f t="shared" si="92"/>
        <v>0</v>
      </c>
      <c r="U107" s="150">
        <f t="shared" si="92"/>
        <v>0</v>
      </c>
      <c r="V107" s="150">
        <f t="shared" si="92"/>
        <v>0</v>
      </c>
      <c r="W107" s="150">
        <f t="shared" si="92"/>
        <v>0</v>
      </c>
      <c r="X107" s="150">
        <f t="shared" si="92"/>
        <v>0</v>
      </c>
      <c r="Y107" s="150">
        <f t="shared" si="92"/>
        <v>0</v>
      </c>
      <c r="Z107" s="150">
        <f t="shared" si="92"/>
        <v>0</v>
      </c>
      <c r="AA107" s="150">
        <f t="shared" si="92"/>
        <v>0</v>
      </c>
      <c r="AB107" s="150">
        <f t="shared" si="92"/>
        <v>0</v>
      </c>
      <c r="AC107" s="150">
        <f t="shared" si="92"/>
        <v>0</v>
      </c>
      <c r="AD107" s="150">
        <f t="shared" si="92"/>
        <v>0</v>
      </c>
      <c r="AE107" s="150">
        <f t="shared" si="92"/>
        <v>0</v>
      </c>
      <c r="AF107" s="150">
        <f t="shared" si="92"/>
        <v>0</v>
      </c>
      <c r="AG107" s="150">
        <f t="shared" si="92"/>
        <v>0</v>
      </c>
      <c r="AH107" s="150">
        <f t="shared" si="92"/>
        <v>0</v>
      </c>
      <c r="AI107" s="150">
        <f t="shared" si="92"/>
        <v>0</v>
      </c>
      <c r="AJ107" s="150">
        <f t="shared" si="92"/>
        <v>0</v>
      </c>
      <c r="AK107" s="150">
        <f t="shared" si="92"/>
        <v>0</v>
      </c>
      <c r="AL107" s="150">
        <f t="shared" si="92"/>
        <v>0</v>
      </c>
      <c r="AM107" s="150">
        <f t="shared" ref="AM107:AR107" si="93">AM100+AM101+AM106</f>
        <v>0</v>
      </c>
      <c r="AN107" s="150">
        <f t="shared" si="93"/>
        <v>0</v>
      </c>
      <c r="AO107" s="150">
        <f t="shared" si="93"/>
        <v>0</v>
      </c>
      <c r="AP107" s="150">
        <f t="shared" si="93"/>
        <v>0</v>
      </c>
      <c r="AQ107" s="150">
        <f t="shared" si="93"/>
        <v>0</v>
      </c>
      <c r="AR107" s="150">
        <f t="shared" si="93"/>
        <v>0</v>
      </c>
      <c r="AS107" s="150">
        <f t="shared" ref="AS107:AX107" si="94">AS100+AS101+AS106</f>
        <v>0</v>
      </c>
      <c r="AT107" s="150">
        <f t="shared" si="94"/>
        <v>0</v>
      </c>
      <c r="AU107" s="150">
        <f t="shared" si="94"/>
        <v>0</v>
      </c>
      <c r="AV107" s="150">
        <f t="shared" si="94"/>
        <v>0</v>
      </c>
      <c r="AW107" s="150">
        <f t="shared" si="94"/>
        <v>0</v>
      </c>
      <c r="AX107" s="150">
        <f t="shared" si="94"/>
        <v>0</v>
      </c>
      <c r="AY107" s="136"/>
      <c r="AZ107" s="136"/>
      <c r="BA107" s="136"/>
      <c r="BB107" s="137"/>
      <c r="BC107" s="136"/>
      <c r="BD107" s="136"/>
      <c r="BE107" s="136"/>
      <c r="BF107" s="136"/>
      <c r="BG107" s="136"/>
      <c r="BH107" s="136"/>
      <c r="BI107" s="136"/>
      <c r="BJ107" s="136"/>
      <c r="BK107" s="136"/>
      <c r="BL107" s="136"/>
      <c r="BM107" s="136"/>
      <c r="BN107" s="136"/>
      <c r="BO107" s="136"/>
      <c r="BP107" s="136"/>
      <c r="BQ107" s="136"/>
      <c r="BR107" s="136"/>
      <c r="BS107" s="136"/>
      <c r="BT107" s="136"/>
      <c r="BU107" s="136"/>
      <c r="BV107" s="136"/>
      <c r="BW107" s="136"/>
      <c r="BX107" s="136"/>
      <c r="BY107" s="136"/>
      <c r="BZ107" s="136"/>
      <c r="CA107" s="136"/>
      <c r="CB107" s="136"/>
      <c r="CC107" s="136"/>
      <c r="CD107" s="136"/>
      <c r="CE107" s="136"/>
      <c r="CF107" s="136"/>
      <c r="CG107" s="136"/>
      <c r="CH107" s="136"/>
      <c r="CI107" s="136"/>
      <c r="CJ107" s="136"/>
      <c r="CK107" s="136"/>
      <c r="CL107" s="136"/>
      <c r="CM107" s="136"/>
      <c r="CN107" s="136"/>
      <c r="CO107" s="136"/>
      <c r="CP107" s="136"/>
      <c r="CQ107" s="136"/>
      <c r="CR107" s="136"/>
    </row>
    <row r="108" spans="1:96" x14ac:dyDescent="0.25">
      <c r="A108" s="136"/>
      <c r="B108" s="136"/>
      <c r="C108" s="136"/>
      <c r="D108" s="136"/>
      <c r="E108" s="136"/>
      <c r="F108" s="136"/>
      <c r="G108" s="136"/>
      <c r="H108" s="136"/>
      <c r="I108" s="136"/>
      <c r="J108" s="136"/>
      <c r="K108" s="136"/>
      <c r="L108" s="136"/>
      <c r="M108" s="136"/>
      <c r="N108" s="136"/>
      <c r="O108" s="136"/>
      <c r="P108" s="136"/>
      <c r="Q108" s="136"/>
      <c r="R108" s="136"/>
      <c r="S108" s="136"/>
      <c r="T108" s="136"/>
      <c r="U108" s="136"/>
      <c r="V108" s="136"/>
      <c r="W108" s="136"/>
      <c r="X108" s="136"/>
      <c r="Y108" s="136"/>
      <c r="Z108" s="136"/>
      <c r="AA108" s="136"/>
      <c r="AB108" s="136"/>
      <c r="AC108" s="136"/>
      <c r="AD108" s="136"/>
      <c r="AE108" s="136"/>
      <c r="AF108" s="136"/>
      <c r="AG108" s="136"/>
      <c r="AH108" s="136"/>
      <c r="AI108" s="136"/>
      <c r="AJ108" s="136"/>
      <c r="AK108" s="136"/>
      <c r="AL108" s="136"/>
      <c r="AM108" s="136"/>
      <c r="AN108" s="136"/>
      <c r="AO108" s="136"/>
      <c r="AP108" s="136"/>
      <c r="AQ108" s="136"/>
      <c r="AR108" s="136"/>
      <c r="AS108" s="136"/>
      <c r="AT108" s="136"/>
      <c r="AU108" s="136"/>
      <c r="AV108" s="136"/>
      <c r="AW108" s="136"/>
      <c r="AX108" s="136"/>
      <c r="AY108" s="136"/>
      <c r="AZ108" s="136"/>
      <c r="BA108" s="136"/>
      <c r="BB108" s="137"/>
      <c r="BC108" s="136"/>
      <c r="BD108" s="136"/>
      <c r="BE108" s="136"/>
      <c r="BF108" s="136"/>
      <c r="BG108" s="136"/>
      <c r="BH108" s="136"/>
      <c r="BI108" s="136"/>
      <c r="BJ108" s="136"/>
      <c r="BK108" s="136"/>
      <c r="BL108" s="136"/>
      <c r="BM108" s="136"/>
      <c r="BN108" s="136"/>
      <c r="BO108" s="136"/>
      <c r="BP108" s="136"/>
      <c r="BQ108" s="136"/>
      <c r="BR108" s="136"/>
      <c r="BS108" s="136"/>
      <c r="BT108" s="136"/>
      <c r="BU108" s="136"/>
      <c r="BV108" s="136"/>
      <c r="BW108" s="136"/>
      <c r="BX108" s="136"/>
      <c r="BY108" s="136"/>
      <c r="BZ108" s="136"/>
      <c r="CA108" s="136"/>
      <c r="CB108" s="136"/>
      <c r="CC108" s="136"/>
      <c r="CD108" s="136"/>
      <c r="CE108" s="136"/>
      <c r="CF108" s="136"/>
      <c r="CG108" s="136"/>
      <c r="CH108" s="136"/>
      <c r="CI108" s="136"/>
      <c r="CJ108" s="136"/>
      <c r="CK108" s="136"/>
      <c r="CL108" s="136"/>
      <c r="CM108" s="136"/>
      <c r="CN108" s="136"/>
      <c r="CO108" s="136"/>
      <c r="CP108" s="136"/>
      <c r="CQ108" s="136"/>
      <c r="CR108" s="136"/>
    </row>
    <row r="109" spans="1:96" x14ac:dyDescent="0.25">
      <c r="A109" s="136"/>
      <c r="B109" s="136"/>
      <c r="C109" s="136"/>
      <c r="D109" s="136"/>
      <c r="E109" s="136"/>
      <c r="F109" s="136"/>
      <c r="G109" s="136"/>
      <c r="H109" s="136"/>
      <c r="I109" s="136"/>
      <c r="J109" s="136"/>
      <c r="K109" s="136"/>
      <c r="L109" s="136"/>
      <c r="M109" s="136"/>
      <c r="N109" s="136"/>
      <c r="O109" s="136"/>
      <c r="P109" s="136"/>
      <c r="Q109" s="136"/>
      <c r="R109" s="136"/>
      <c r="S109" s="136"/>
      <c r="T109" s="136"/>
      <c r="U109" s="136"/>
      <c r="V109" s="136"/>
      <c r="W109" s="136"/>
      <c r="X109" s="136"/>
      <c r="Y109" s="136"/>
      <c r="Z109" s="136"/>
      <c r="AA109" s="136"/>
      <c r="AB109" s="136"/>
      <c r="AC109" s="136"/>
      <c r="AD109" s="136"/>
      <c r="AE109" s="136"/>
      <c r="AF109" s="136"/>
      <c r="AG109" s="136"/>
      <c r="AH109" s="136"/>
      <c r="AI109" s="136"/>
      <c r="AJ109" s="136"/>
      <c r="AK109" s="136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6"/>
      <c r="AV109" s="136"/>
      <c r="AW109" s="136"/>
      <c r="AX109" s="136"/>
      <c r="AY109" s="136"/>
      <c r="AZ109" s="136"/>
      <c r="BA109" s="136"/>
      <c r="BB109" s="137"/>
      <c r="BC109" s="136"/>
      <c r="BD109" s="136"/>
      <c r="BE109" s="136"/>
      <c r="BF109" s="136"/>
      <c r="BG109" s="136"/>
      <c r="BH109" s="136"/>
      <c r="BI109" s="136"/>
      <c r="BJ109" s="136"/>
      <c r="BK109" s="136"/>
      <c r="BL109" s="136"/>
      <c r="BM109" s="136"/>
      <c r="BN109" s="136"/>
      <c r="BO109" s="136"/>
      <c r="BP109" s="136"/>
      <c r="BQ109" s="136"/>
      <c r="BR109" s="136"/>
      <c r="BS109" s="136"/>
      <c r="BT109" s="136"/>
      <c r="BU109" s="136"/>
      <c r="BV109" s="136"/>
      <c r="BW109" s="136"/>
      <c r="BX109" s="136"/>
      <c r="BY109" s="136"/>
      <c r="BZ109" s="136"/>
      <c r="CA109" s="136"/>
      <c r="CB109" s="136"/>
      <c r="CC109" s="136"/>
      <c r="CD109" s="136"/>
      <c r="CE109" s="136"/>
      <c r="CF109" s="136"/>
      <c r="CG109" s="136"/>
      <c r="CH109" s="136"/>
      <c r="CI109" s="136"/>
      <c r="CJ109" s="136"/>
      <c r="CK109" s="136"/>
      <c r="CL109" s="136"/>
      <c r="CM109" s="136"/>
      <c r="CN109" s="136"/>
      <c r="CO109" s="136"/>
      <c r="CP109" s="136"/>
      <c r="CQ109" s="136"/>
      <c r="CR109" s="136"/>
    </row>
    <row r="110" spans="1:96" x14ac:dyDescent="0.25">
      <c r="A110" s="136"/>
      <c r="B110" s="138" t="s">
        <v>336</v>
      </c>
      <c r="C110" s="138"/>
      <c r="D110" s="136"/>
      <c r="E110" s="136"/>
      <c r="F110" s="136"/>
      <c r="G110" s="136"/>
      <c r="H110" s="136"/>
      <c r="I110" s="136"/>
      <c r="J110" s="136"/>
      <c r="K110" s="136"/>
      <c r="L110" s="136"/>
      <c r="M110" s="136"/>
      <c r="N110" s="136"/>
      <c r="O110" s="136"/>
      <c r="P110" s="136"/>
      <c r="Q110" s="136"/>
      <c r="R110" s="136"/>
      <c r="S110" s="136"/>
      <c r="T110" s="136"/>
      <c r="U110" s="136"/>
      <c r="V110" s="136"/>
      <c r="W110" s="136"/>
      <c r="X110" s="136"/>
      <c r="Y110" s="136"/>
      <c r="Z110" s="136"/>
      <c r="AA110" s="136"/>
      <c r="AB110" s="136"/>
      <c r="AC110" s="136"/>
      <c r="AD110" s="136"/>
      <c r="AE110" s="136"/>
      <c r="AF110" s="136"/>
      <c r="AG110" s="136"/>
      <c r="AH110" s="136"/>
      <c r="AI110" s="136"/>
      <c r="AJ110" s="136"/>
      <c r="AK110" s="136"/>
      <c r="AL110" s="136"/>
      <c r="AM110" s="136"/>
      <c r="AN110" s="136"/>
      <c r="AO110" s="136"/>
      <c r="AP110" s="136"/>
      <c r="AQ110" s="136"/>
      <c r="AR110" s="136"/>
      <c r="AS110" s="136"/>
      <c r="AT110" s="136"/>
      <c r="AU110" s="136"/>
      <c r="AV110" s="136"/>
      <c r="AW110" s="136"/>
      <c r="AX110" s="136"/>
      <c r="AY110" s="136"/>
      <c r="AZ110" s="136"/>
      <c r="BA110" s="136"/>
      <c r="BB110" s="137"/>
      <c r="BC110" s="136"/>
      <c r="BD110" s="136"/>
      <c r="BE110" s="136"/>
      <c r="BF110" s="136"/>
      <c r="BG110" s="136"/>
      <c r="BH110" s="136"/>
      <c r="BI110" s="136"/>
      <c r="BJ110" s="136"/>
      <c r="BK110" s="136"/>
      <c r="BL110" s="136"/>
      <c r="BM110" s="136"/>
      <c r="BN110" s="136"/>
      <c r="BO110" s="136"/>
      <c r="BP110" s="136"/>
      <c r="BQ110" s="136"/>
      <c r="BR110" s="136"/>
      <c r="BS110" s="136"/>
      <c r="BT110" s="136"/>
      <c r="BU110" s="136"/>
      <c r="BV110" s="136"/>
      <c r="BW110" s="136"/>
      <c r="BX110" s="136"/>
      <c r="BY110" s="136"/>
      <c r="BZ110" s="136"/>
      <c r="CA110" s="136"/>
      <c r="CB110" s="136"/>
      <c r="CC110" s="136"/>
      <c r="CD110" s="136"/>
      <c r="CE110" s="136"/>
      <c r="CF110" s="136"/>
      <c r="CG110" s="136"/>
      <c r="CH110" s="136"/>
      <c r="CI110" s="136"/>
      <c r="CJ110" s="136"/>
      <c r="CK110" s="136"/>
      <c r="CL110" s="136"/>
      <c r="CM110" s="136"/>
      <c r="CN110" s="136"/>
      <c r="CO110" s="136"/>
      <c r="CP110" s="136"/>
      <c r="CQ110" s="136"/>
      <c r="CR110" s="136"/>
    </row>
    <row r="111" spans="1:96" x14ac:dyDescent="0.25">
      <c r="A111" s="136"/>
      <c r="B111" s="136"/>
      <c r="C111" s="136"/>
      <c r="D111" s="136"/>
      <c r="E111" s="136"/>
      <c r="F111" s="136"/>
      <c r="G111" s="136"/>
      <c r="H111" s="136"/>
      <c r="I111" s="136"/>
      <c r="J111" s="136"/>
      <c r="K111" s="136"/>
      <c r="L111" s="136"/>
      <c r="M111" s="136"/>
      <c r="N111" s="136"/>
      <c r="O111" s="136"/>
      <c r="P111" s="136"/>
      <c r="Q111" s="136"/>
      <c r="R111" s="136"/>
      <c r="S111" s="136"/>
      <c r="T111" s="136"/>
      <c r="U111" s="136"/>
      <c r="V111" s="136"/>
      <c r="W111" s="136"/>
      <c r="X111" s="136"/>
      <c r="Y111" s="136"/>
      <c r="Z111" s="136"/>
      <c r="AA111" s="136"/>
      <c r="AB111" s="136"/>
      <c r="AC111" s="136"/>
      <c r="AD111" s="136"/>
      <c r="AE111" s="136"/>
      <c r="AF111" s="136"/>
      <c r="AG111" s="136"/>
      <c r="AH111" s="136"/>
      <c r="AI111" s="136"/>
      <c r="AJ111" s="136"/>
      <c r="AK111" s="136"/>
      <c r="AL111" s="136"/>
      <c r="AM111" s="136"/>
      <c r="AN111" s="136"/>
      <c r="AO111" s="136"/>
      <c r="AP111" s="136"/>
      <c r="AQ111" s="136"/>
      <c r="AR111" s="136"/>
      <c r="AS111" s="136"/>
      <c r="AT111" s="136"/>
      <c r="AU111" s="136"/>
      <c r="AV111" s="136"/>
      <c r="AW111" s="136"/>
      <c r="AX111" s="136"/>
      <c r="AY111" s="136"/>
      <c r="AZ111" s="136"/>
      <c r="BA111" s="136"/>
      <c r="BB111" s="137"/>
      <c r="BC111" s="136"/>
      <c r="BD111" s="136"/>
      <c r="BE111" s="136"/>
      <c r="BF111" s="136"/>
      <c r="BG111" s="136"/>
      <c r="BH111" s="136"/>
      <c r="BI111" s="136"/>
      <c r="BJ111" s="136"/>
      <c r="BK111" s="136"/>
      <c r="BL111" s="136"/>
      <c r="BM111" s="136"/>
      <c r="BN111" s="136"/>
      <c r="BO111" s="136"/>
      <c r="BP111" s="136"/>
      <c r="BQ111" s="136"/>
      <c r="BR111" s="136"/>
      <c r="BS111" s="136"/>
      <c r="BT111" s="136"/>
      <c r="BU111" s="136"/>
      <c r="BV111" s="136"/>
      <c r="BW111" s="136"/>
      <c r="BX111" s="136"/>
      <c r="BY111" s="136"/>
      <c r="BZ111" s="136"/>
      <c r="CA111" s="136"/>
      <c r="CB111" s="136"/>
      <c r="CC111" s="136"/>
      <c r="CD111" s="136"/>
      <c r="CE111" s="136"/>
      <c r="CF111" s="136"/>
      <c r="CG111" s="136"/>
      <c r="CH111" s="136"/>
      <c r="CI111" s="136"/>
      <c r="CJ111" s="136"/>
      <c r="CK111" s="136"/>
      <c r="CL111" s="136"/>
      <c r="CM111" s="136"/>
      <c r="CN111" s="136"/>
      <c r="CO111" s="136"/>
      <c r="CP111" s="136"/>
      <c r="CQ111" s="136"/>
      <c r="CR111" s="136"/>
    </row>
    <row r="112" spans="1:96" x14ac:dyDescent="0.25">
      <c r="A112" s="136"/>
      <c r="B112" s="136"/>
      <c r="C112" s="136"/>
      <c r="D112" s="136"/>
      <c r="E112" s="136"/>
      <c r="F112" s="136"/>
      <c r="G112" s="136"/>
      <c r="H112" s="136"/>
      <c r="I112" s="136"/>
      <c r="J112" s="136"/>
      <c r="K112" s="136"/>
      <c r="L112" s="136"/>
      <c r="M112" s="136"/>
      <c r="N112" s="136"/>
      <c r="O112" s="136"/>
      <c r="P112" s="136"/>
      <c r="Q112" s="136"/>
      <c r="R112" s="136"/>
      <c r="S112" s="136"/>
      <c r="T112" s="136"/>
      <c r="U112" s="136"/>
      <c r="V112" s="136"/>
      <c r="W112" s="136"/>
      <c r="X112" s="136"/>
      <c r="Y112" s="136"/>
      <c r="Z112" s="136"/>
      <c r="AA112" s="136"/>
      <c r="AB112" s="136"/>
      <c r="AC112" s="136"/>
      <c r="AD112" s="136"/>
      <c r="AE112" s="136"/>
      <c r="AF112" s="136"/>
      <c r="AG112" s="136"/>
      <c r="AH112" s="136"/>
      <c r="AI112" s="136"/>
      <c r="AJ112" s="136"/>
      <c r="AK112" s="136"/>
      <c r="AL112" s="136"/>
      <c r="AM112" s="136"/>
      <c r="AN112" s="136"/>
      <c r="AO112" s="136"/>
      <c r="AP112" s="136"/>
      <c r="AQ112" s="136"/>
      <c r="AR112" s="136"/>
      <c r="AS112" s="136"/>
      <c r="AT112" s="136"/>
      <c r="AU112" s="136"/>
      <c r="AV112" s="136"/>
      <c r="AW112" s="136"/>
      <c r="AX112" s="136"/>
      <c r="AY112" s="136"/>
      <c r="AZ112" s="136"/>
      <c r="BA112" s="136"/>
      <c r="BB112" s="137"/>
      <c r="BC112" s="136"/>
      <c r="BD112" s="136"/>
      <c r="BE112" s="136"/>
      <c r="BF112" s="136"/>
      <c r="BG112" s="136"/>
      <c r="BH112" s="136"/>
      <c r="BI112" s="136"/>
      <c r="BJ112" s="136"/>
      <c r="BK112" s="136"/>
      <c r="BL112" s="136"/>
      <c r="BM112" s="136"/>
      <c r="BN112" s="136"/>
      <c r="BO112" s="136"/>
      <c r="BP112" s="136"/>
      <c r="BQ112" s="136"/>
      <c r="BR112" s="136"/>
      <c r="BS112" s="136"/>
      <c r="BT112" s="136"/>
      <c r="BU112" s="136"/>
      <c r="BV112" s="136"/>
      <c r="BW112" s="136"/>
      <c r="BX112" s="136"/>
      <c r="BY112" s="136"/>
      <c r="BZ112" s="136"/>
      <c r="CA112" s="136"/>
      <c r="CB112" s="136"/>
      <c r="CC112" s="136"/>
      <c r="CD112" s="136"/>
      <c r="CE112" s="136"/>
      <c r="CF112" s="136"/>
      <c r="CG112" s="136"/>
      <c r="CH112" s="136"/>
      <c r="CI112" s="136"/>
      <c r="CJ112" s="136"/>
      <c r="CK112" s="136"/>
      <c r="CL112" s="136"/>
      <c r="CM112" s="136"/>
      <c r="CN112" s="136"/>
      <c r="CO112" s="136"/>
      <c r="CP112" s="136"/>
      <c r="CQ112" s="136"/>
      <c r="CR112" s="136"/>
    </row>
    <row r="113" spans="1:96" x14ac:dyDescent="0.25">
      <c r="A113" s="136"/>
      <c r="B113" s="140" t="s">
        <v>297</v>
      </c>
      <c r="C113" s="136"/>
      <c r="D113" s="136"/>
      <c r="E113" s="136"/>
      <c r="F113" s="136"/>
      <c r="G113" s="136"/>
      <c r="H113" s="136"/>
      <c r="I113" s="136"/>
      <c r="J113" s="136"/>
      <c r="K113" s="136"/>
      <c r="L113" s="136"/>
      <c r="M113" s="136"/>
      <c r="N113" s="136"/>
      <c r="O113" s="136"/>
      <c r="P113" s="136"/>
      <c r="Q113" s="136"/>
      <c r="R113" s="136"/>
      <c r="S113" s="136"/>
      <c r="T113" s="136"/>
      <c r="U113" s="136"/>
      <c r="V113" s="136"/>
      <c r="W113" s="136"/>
      <c r="X113" s="136"/>
      <c r="Y113" s="136"/>
      <c r="Z113" s="136"/>
      <c r="AA113" s="136"/>
      <c r="AB113" s="136"/>
      <c r="AC113" s="136"/>
      <c r="AD113" s="136"/>
      <c r="AE113" s="136"/>
      <c r="AF113" s="136"/>
      <c r="AG113" s="136"/>
      <c r="AH113" s="136"/>
      <c r="AI113" s="136"/>
      <c r="AJ113" s="136"/>
      <c r="AK113" s="136"/>
      <c r="AL113" s="136"/>
      <c r="AM113" s="136"/>
      <c r="AN113" s="136"/>
      <c r="AO113" s="136"/>
      <c r="AP113" s="136"/>
      <c r="AQ113" s="136"/>
      <c r="AR113" s="136"/>
      <c r="AS113" s="136"/>
      <c r="AT113" s="136"/>
      <c r="AU113" s="136"/>
      <c r="AV113" s="136"/>
      <c r="AW113" s="136"/>
      <c r="AX113" s="136"/>
      <c r="AY113" s="136"/>
      <c r="AZ113" s="136"/>
      <c r="BA113" s="136"/>
      <c r="BB113" s="137"/>
      <c r="BC113" s="136"/>
      <c r="BD113" s="136"/>
      <c r="BE113" s="136"/>
      <c r="BF113" s="136"/>
      <c r="BG113" s="136"/>
      <c r="BH113" s="136"/>
      <c r="BI113" s="136"/>
      <c r="BJ113" s="136"/>
      <c r="BK113" s="136"/>
      <c r="BL113" s="136"/>
      <c r="BM113" s="136"/>
      <c r="BN113" s="136"/>
      <c r="BO113" s="136"/>
      <c r="BP113" s="136"/>
      <c r="BQ113" s="136"/>
      <c r="BR113" s="136"/>
      <c r="BS113" s="136"/>
      <c r="BT113" s="136"/>
      <c r="BU113" s="136"/>
      <c r="BV113" s="136"/>
      <c r="BW113" s="136"/>
      <c r="BX113" s="136"/>
      <c r="BY113" s="136"/>
      <c r="BZ113" s="136"/>
      <c r="CA113" s="136"/>
      <c r="CB113" s="136"/>
      <c r="CC113" s="136"/>
      <c r="CD113" s="136"/>
      <c r="CE113" s="136"/>
      <c r="CF113" s="136"/>
      <c r="CG113" s="136"/>
      <c r="CH113" s="136"/>
      <c r="CI113" s="136"/>
      <c r="CJ113" s="136"/>
      <c r="CK113" s="136"/>
      <c r="CL113" s="136"/>
      <c r="CM113" s="136"/>
      <c r="CN113" s="136"/>
      <c r="CO113" s="136"/>
      <c r="CP113" s="136"/>
      <c r="CQ113" s="136"/>
      <c r="CR113" s="136"/>
    </row>
    <row r="114" spans="1:96" x14ac:dyDescent="0.25">
      <c r="A114" s="136"/>
      <c r="B114" s="141" t="s">
        <v>298</v>
      </c>
      <c r="C114" s="142" t="s">
        <v>204</v>
      </c>
      <c r="D114" s="143">
        <f>VLOOKUP($C114,$BA$5:$BB$38,2,FALSE)</f>
        <v>4</v>
      </c>
      <c r="E114" s="136"/>
      <c r="F114" s="136"/>
      <c r="G114" s="136"/>
      <c r="H114" s="136"/>
      <c r="I114" s="136"/>
      <c r="J114" s="136"/>
      <c r="K114" s="136"/>
      <c r="L114" s="136"/>
      <c r="M114" s="136"/>
      <c r="N114" s="136"/>
      <c r="O114" s="136"/>
      <c r="P114" s="136"/>
      <c r="Q114" s="136"/>
      <c r="R114" s="136"/>
      <c r="S114" s="136"/>
      <c r="T114" s="136"/>
      <c r="U114" s="136"/>
      <c r="V114" s="136"/>
      <c r="W114" s="136"/>
      <c r="X114" s="136"/>
      <c r="Y114" s="136"/>
      <c r="Z114" s="136"/>
      <c r="AA114" s="136"/>
      <c r="AB114" s="136"/>
      <c r="AC114" s="136"/>
      <c r="AD114" s="136"/>
      <c r="AE114" s="136"/>
      <c r="AF114" s="136"/>
      <c r="AG114" s="136"/>
      <c r="AH114" s="136"/>
      <c r="AI114" s="136"/>
      <c r="AJ114" s="136"/>
      <c r="AK114" s="136"/>
      <c r="AL114" s="136"/>
      <c r="AM114" s="136"/>
      <c r="AN114" s="136"/>
      <c r="AO114" s="136"/>
      <c r="AP114" s="136"/>
      <c r="AQ114" s="136"/>
      <c r="AR114" s="136"/>
      <c r="AS114" s="136"/>
      <c r="AT114" s="136"/>
      <c r="AU114" s="136"/>
      <c r="AV114" s="136"/>
      <c r="AW114" s="136"/>
      <c r="AX114" s="136"/>
      <c r="AY114" s="136"/>
      <c r="AZ114" s="136"/>
      <c r="BA114" s="136"/>
      <c r="BB114" s="137"/>
      <c r="BC114" s="136"/>
      <c r="BD114" s="136"/>
      <c r="BE114" s="136"/>
      <c r="BF114" s="136"/>
      <c r="BG114" s="136"/>
      <c r="BH114" s="136"/>
      <c r="BI114" s="136"/>
      <c r="BJ114" s="136"/>
      <c r="BK114" s="136"/>
      <c r="BL114" s="136"/>
      <c r="BM114" s="136"/>
      <c r="BN114" s="136"/>
      <c r="BO114" s="136"/>
      <c r="BP114" s="136"/>
      <c r="BQ114" s="136"/>
      <c r="BR114" s="136"/>
      <c r="BS114" s="136"/>
      <c r="BT114" s="136"/>
      <c r="BU114" s="136"/>
      <c r="BV114" s="136"/>
      <c r="BW114" s="136"/>
      <c r="BX114" s="136"/>
      <c r="BY114" s="136"/>
      <c r="BZ114" s="136"/>
      <c r="CA114" s="136"/>
      <c r="CB114" s="136"/>
      <c r="CC114" s="136"/>
      <c r="CD114" s="136"/>
      <c r="CE114" s="136"/>
      <c r="CF114" s="136"/>
      <c r="CG114" s="136"/>
      <c r="CH114" s="136"/>
      <c r="CI114" s="136"/>
      <c r="CJ114" s="136"/>
      <c r="CK114" s="136"/>
      <c r="CL114" s="136"/>
      <c r="CM114" s="136"/>
      <c r="CN114" s="136"/>
      <c r="CO114" s="136"/>
      <c r="CP114" s="136"/>
      <c r="CQ114" s="136"/>
      <c r="CR114" s="136"/>
    </row>
    <row r="115" spans="1:96" x14ac:dyDescent="0.25">
      <c r="A115" s="136"/>
      <c r="B115" s="141" t="s">
        <v>299</v>
      </c>
      <c r="C115" s="135">
        <v>0.05</v>
      </c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6"/>
      <c r="Z115" s="136"/>
      <c r="AA115" s="136"/>
      <c r="AB115" s="136"/>
      <c r="AC115" s="136"/>
      <c r="AD115" s="136"/>
      <c r="AE115" s="136"/>
      <c r="AF115" s="136"/>
      <c r="AG115" s="136"/>
      <c r="AH115" s="136"/>
      <c r="AI115" s="136"/>
      <c r="AJ115" s="136"/>
      <c r="AK115" s="136"/>
      <c r="AL115" s="136"/>
      <c r="AM115" s="136"/>
      <c r="AN115" s="136"/>
      <c r="AO115" s="136"/>
      <c r="AP115" s="136"/>
      <c r="AQ115" s="136"/>
      <c r="AR115" s="136"/>
      <c r="AS115" s="136"/>
      <c r="AT115" s="136"/>
      <c r="AU115" s="136"/>
      <c r="AV115" s="136"/>
      <c r="AW115" s="136"/>
      <c r="AX115" s="136"/>
      <c r="AY115" s="136"/>
      <c r="AZ115" s="136"/>
      <c r="BA115" s="136"/>
      <c r="BB115" s="137"/>
      <c r="BC115" s="136"/>
      <c r="BD115" s="136"/>
      <c r="BE115" s="136"/>
      <c r="BF115" s="136"/>
      <c r="BG115" s="136"/>
      <c r="BH115" s="136"/>
      <c r="BI115" s="136"/>
      <c r="BJ115" s="136"/>
      <c r="BK115" s="136"/>
      <c r="BL115" s="136"/>
      <c r="BM115" s="136"/>
      <c r="BN115" s="136"/>
      <c r="BO115" s="136"/>
      <c r="BP115" s="136"/>
      <c r="BQ115" s="136"/>
      <c r="BR115" s="136"/>
      <c r="BS115" s="136"/>
      <c r="BT115" s="136"/>
      <c r="BU115" s="136"/>
      <c r="BV115" s="136"/>
      <c r="BW115" s="136"/>
      <c r="BX115" s="136"/>
      <c r="BY115" s="136"/>
      <c r="BZ115" s="136"/>
      <c r="CA115" s="136"/>
      <c r="CB115" s="136"/>
      <c r="CC115" s="136"/>
      <c r="CD115" s="136"/>
      <c r="CE115" s="136"/>
      <c r="CF115" s="136"/>
      <c r="CG115" s="136"/>
      <c r="CH115" s="136"/>
      <c r="CI115" s="136"/>
      <c r="CJ115" s="136"/>
      <c r="CK115" s="136"/>
      <c r="CL115" s="136"/>
      <c r="CM115" s="136"/>
      <c r="CN115" s="136"/>
      <c r="CO115" s="136"/>
      <c r="CP115" s="136"/>
      <c r="CQ115" s="136"/>
      <c r="CR115" s="136"/>
    </row>
    <row r="116" spans="1:96" x14ac:dyDescent="0.25">
      <c r="A116" s="136"/>
      <c r="B116" s="144" t="s">
        <v>327</v>
      </c>
      <c r="C116" s="145"/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136"/>
      <c r="AV116" s="136"/>
      <c r="AW116" s="136"/>
      <c r="AX116" s="136"/>
      <c r="AY116" s="136"/>
      <c r="AZ116" s="136"/>
      <c r="BA116" s="136"/>
      <c r="BB116" s="137"/>
      <c r="BC116" s="136"/>
      <c r="BD116" s="136"/>
      <c r="BE116" s="136"/>
      <c r="BF116" s="136"/>
      <c r="BG116" s="136"/>
      <c r="BH116" s="136"/>
      <c r="BI116" s="136"/>
      <c r="BJ116" s="136"/>
      <c r="BK116" s="136"/>
      <c r="BL116" s="136"/>
      <c r="BM116" s="136"/>
      <c r="BN116" s="136"/>
      <c r="BO116" s="136"/>
      <c r="BP116" s="136"/>
      <c r="BQ116" s="136"/>
      <c r="BR116" s="136"/>
      <c r="BS116" s="136"/>
      <c r="BT116" s="136"/>
      <c r="BU116" s="136"/>
      <c r="BV116" s="136"/>
      <c r="BW116" s="136"/>
      <c r="BX116" s="136"/>
      <c r="BY116" s="136"/>
      <c r="BZ116" s="136"/>
      <c r="CA116" s="136"/>
      <c r="CB116" s="136"/>
      <c r="CC116" s="136"/>
      <c r="CD116" s="136"/>
      <c r="CE116" s="136"/>
      <c r="CF116" s="136"/>
      <c r="CG116" s="136"/>
      <c r="CH116" s="136"/>
      <c r="CI116" s="136"/>
      <c r="CJ116" s="136"/>
      <c r="CK116" s="136"/>
      <c r="CL116" s="136"/>
      <c r="CM116" s="136"/>
      <c r="CN116" s="136"/>
      <c r="CO116" s="136"/>
      <c r="CP116" s="136"/>
      <c r="CQ116" s="136"/>
      <c r="CR116" s="136"/>
    </row>
    <row r="117" spans="1:96" x14ac:dyDescent="0.25">
      <c r="A117" s="136"/>
      <c r="B117" s="144" t="s">
        <v>328</v>
      </c>
      <c r="C117" s="146">
        <v>0.1</v>
      </c>
      <c r="D117" s="136"/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136"/>
      <c r="AV117" s="136"/>
      <c r="AW117" s="136"/>
      <c r="AX117" s="136"/>
      <c r="AY117" s="136"/>
      <c r="AZ117" s="136"/>
      <c r="BA117" s="136"/>
      <c r="BB117" s="137"/>
      <c r="BC117" s="136"/>
      <c r="BD117" s="136"/>
      <c r="BE117" s="136"/>
      <c r="BF117" s="136"/>
      <c r="BG117" s="136"/>
      <c r="BH117" s="136"/>
      <c r="BI117" s="136"/>
      <c r="BJ117" s="136"/>
      <c r="BK117" s="136"/>
      <c r="BL117" s="136"/>
      <c r="BM117" s="136"/>
      <c r="BN117" s="136"/>
      <c r="BO117" s="136"/>
      <c r="BP117" s="136"/>
      <c r="BQ117" s="136"/>
      <c r="BR117" s="136"/>
      <c r="BS117" s="136"/>
      <c r="BT117" s="136"/>
      <c r="BU117" s="136"/>
      <c r="BV117" s="136"/>
      <c r="BW117" s="136"/>
      <c r="BX117" s="136"/>
      <c r="BY117" s="136"/>
      <c r="BZ117" s="136"/>
      <c r="CA117" s="136"/>
      <c r="CB117" s="136"/>
      <c r="CC117" s="136"/>
      <c r="CD117" s="136"/>
      <c r="CE117" s="136"/>
      <c r="CF117" s="136"/>
      <c r="CG117" s="136"/>
      <c r="CH117" s="136"/>
      <c r="CI117" s="136"/>
      <c r="CJ117" s="136"/>
      <c r="CK117" s="136"/>
      <c r="CL117" s="136"/>
      <c r="CM117" s="136"/>
      <c r="CN117" s="136"/>
      <c r="CO117" s="136"/>
      <c r="CP117" s="136"/>
      <c r="CQ117" s="136"/>
      <c r="CR117" s="136"/>
    </row>
    <row r="118" spans="1:96" x14ac:dyDescent="0.25">
      <c r="A118" s="136"/>
      <c r="B118" s="144" t="s">
        <v>329</v>
      </c>
      <c r="C118" s="146">
        <v>0.1</v>
      </c>
      <c r="D118" s="136"/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136"/>
      <c r="AV118" s="136"/>
      <c r="AW118" s="136"/>
      <c r="AX118" s="136"/>
      <c r="AY118" s="136"/>
      <c r="AZ118" s="136"/>
      <c r="BA118" s="136"/>
      <c r="BB118" s="137"/>
      <c r="BC118" s="136"/>
      <c r="BD118" s="136"/>
      <c r="BE118" s="136"/>
      <c r="BF118" s="136"/>
      <c r="BG118" s="136"/>
      <c r="BH118" s="136"/>
      <c r="BI118" s="136"/>
      <c r="BJ118" s="136"/>
      <c r="BK118" s="136"/>
      <c r="BL118" s="136"/>
      <c r="BM118" s="136"/>
      <c r="BN118" s="136"/>
      <c r="BO118" s="136"/>
      <c r="BP118" s="136"/>
      <c r="BQ118" s="136"/>
      <c r="BR118" s="136"/>
      <c r="BS118" s="136"/>
      <c r="BT118" s="136"/>
      <c r="BU118" s="136"/>
      <c r="BV118" s="136"/>
      <c r="BW118" s="136"/>
      <c r="BX118" s="136"/>
      <c r="BY118" s="136"/>
      <c r="BZ118" s="136"/>
      <c r="CA118" s="136"/>
      <c r="CB118" s="136"/>
      <c r="CC118" s="136"/>
      <c r="CD118" s="136"/>
      <c r="CE118" s="136"/>
      <c r="CF118" s="136"/>
      <c r="CG118" s="136"/>
      <c r="CH118" s="136"/>
      <c r="CI118" s="136"/>
      <c r="CJ118" s="136"/>
      <c r="CK118" s="136"/>
      <c r="CL118" s="136"/>
      <c r="CM118" s="136"/>
      <c r="CN118" s="136"/>
      <c r="CO118" s="136"/>
      <c r="CP118" s="136"/>
      <c r="CQ118" s="136"/>
      <c r="CR118" s="136"/>
    </row>
    <row r="119" spans="1:96" x14ac:dyDescent="0.25">
      <c r="A119" s="136"/>
      <c r="B119" s="147" t="s">
        <v>301</v>
      </c>
      <c r="C119" s="148">
        <v>12</v>
      </c>
      <c r="D119" s="136"/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136"/>
      <c r="AV119" s="136"/>
      <c r="AW119" s="136"/>
      <c r="AX119" s="136"/>
      <c r="AY119" s="136"/>
      <c r="AZ119" s="136"/>
      <c r="BA119" s="136"/>
      <c r="BB119" s="137"/>
      <c r="BC119" s="136"/>
      <c r="BD119" s="136"/>
      <c r="BE119" s="136"/>
      <c r="BF119" s="136"/>
      <c r="BG119" s="136"/>
      <c r="BH119" s="136"/>
      <c r="BI119" s="136"/>
      <c r="BJ119" s="136"/>
      <c r="BK119" s="136"/>
      <c r="BL119" s="136"/>
      <c r="BM119" s="136"/>
      <c r="BN119" s="136"/>
      <c r="BO119" s="136"/>
      <c r="BP119" s="136"/>
      <c r="BQ119" s="136"/>
      <c r="BR119" s="136"/>
      <c r="BS119" s="136"/>
      <c r="BT119" s="136"/>
      <c r="BU119" s="136"/>
      <c r="BV119" s="136"/>
      <c r="BW119" s="136"/>
      <c r="BX119" s="136"/>
      <c r="BY119" s="136"/>
      <c r="BZ119" s="136"/>
      <c r="CA119" s="136"/>
      <c r="CB119" s="136"/>
      <c r="CC119" s="136"/>
      <c r="CD119" s="136"/>
      <c r="CE119" s="136"/>
      <c r="CF119" s="136"/>
      <c r="CG119" s="136"/>
      <c r="CH119" s="136"/>
      <c r="CI119" s="136"/>
      <c r="CJ119" s="136"/>
      <c r="CK119" s="136"/>
      <c r="CL119" s="136"/>
      <c r="CM119" s="136"/>
      <c r="CN119" s="136"/>
      <c r="CO119" s="136"/>
      <c r="CP119" s="136"/>
      <c r="CQ119" s="136"/>
      <c r="CR119" s="136"/>
    </row>
    <row r="120" spans="1:96" x14ac:dyDescent="0.25">
      <c r="A120" s="136"/>
      <c r="B120" s="136"/>
      <c r="C120" s="136"/>
      <c r="D120" s="136"/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6"/>
      <c r="AC120" s="136"/>
      <c r="AD120" s="136"/>
      <c r="AE120" s="136"/>
      <c r="AF120" s="136"/>
      <c r="AG120" s="136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136"/>
      <c r="AV120" s="136"/>
      <c r="AW120" s="136"/>
      <c r="AX120" s="136"/>
      <c r="AY120" s="136"/>
      <c r="AZ120" s="136"/>
      <c r="BA120" s="136"/>
      <c r="BB120" s="137"/>
      <c r="BC120" s="136"/>
      <c r="BD120" s="136"/>
      <c r="BE120" s="136"/>
      <c r="BF120" s="136"/>
      <c r="BG120" s="136"/>
      <c r="BH120" s="136"/>
      <c r="BI120" s="136"/>
      <c r="BJ120" s="136"/>
      <c r="BK120" s="136"/>
      <c r="BL120" s="136"/>
      <c r="BM120" s="136"/>
      <c r="BN120" s="136"/>
      <c r="BO120" s="136"/>
      <c r="BP120" s="136"/>
      <c r="BQ120" s="136"/>
      <c r="BR120" s="136"/>
      <c r="BS120" s="136"/>
      <c r="BT120" s="136"/>
      <c r="BU120" s="136"/>
      <c r="BV120" s="136"/>
      <c r="BW120" s="136"/>
      <c r="BX120" s="136"/>
      <c r="BY120" s="136"/>
      <c r="BZ120" s="136"/>
      <c r="CA120" s="136"/>
      <c r="CB120" s="136"/>
      <c r="CC120" s="136"/>
      <c r="CD120" s="136"/>
      <c r="CE120" s="136"/>
      <c r="CF120" s="136"/>
      <c r="CG120" s="136"/>
      <c r="CH120" s="136"/>
      <c r="CI120" s="136"/>
      <c r="CJ120" s="136"/>
      <c r="CK120" s="136"/>
      <c r="CL120" s="136"/>
      <c r="CM120" s="136"/>
      <c r="CN120" s="136"/>
      <c r="CO120" s="136"/>
      <c r="CP120" s="136"/>
      <c r="CQ120" s="136"/>
      <c r="CR120" s="136"/>
    </row>
    <row r="121" spans="1:96" x14ac:dyDescent="0.25">
      <c r="A121" s="136"/>
      <c r="B121" s="140" t="s">
        <v>302</v>
      </c>
      <c r="C121" s="140" t="s">
        <v>182</v>
      </c>
      <c r="D121" s="149">
        <f>((1+C115)^(1/12))-1</f>
        <v>4.0741237836483535E-3</v>
      </c>
      <c r="E121" s="136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  <c r="Z121" s="136"/>
      <c r="AA121" s="136"/>
      <c r="AB121" s="136"/>
      <c r="AC121" s="136"/>
      <c r="AD121" s="136"/>
      <c r="AE121" s="136"/>
      <c r="AF121" s="136"/>
      <c r="AG121" s="136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6"/>
      <c r="AU121" s="136"/>
      <c r="AV121" s="136"/>
      <c r="AW121" s="136"/>
      <c r="AX121" s="136"/>
      <c r="AY121" s="136"/>
      <c r="AZ121" s="136"/>
      <c r="BA121" s="136"/>
      <c r="BB121" s="137"/>
      <c r="BC121" s="136"/>
      <c r="BD121" s="136"/>
      <c r="BE121" s="136"/>
      <c r="BF121" s="136"/>
      <c r="BG121" s="136"/>
      <c r="BH121" s="136"/>
      <c r="BI121" s="136"/>
      <c r="BJ121" s="136"/>
      <c r="BK121" s="136"/>
      <c r="BL121" s="136"/>
      <c r="BM121" s="136"/>
      <c r="BN121" s="136"/>
      <c r="BO121" s="136"/>
      <c r="BP121" s="136"/>
      <c r="BQ121" s="136"/>
      <c r="BR121" s="136"/>
      <c r="BS121" s="136"/>
      <c r="BT121" s="136"/>
      <c r="BU121" s="136"/>
      <c r="BV121" s="136"/>
      <c r="BW121" s="136"/>
      <c r="BX121" s="136"/>
      <c r="BY121" s="136"/>
      <c r="BZ121" s="136"/>
      <c r="CA121" s="136"/>
      <c r="CB121" s="136"/>
      <c r="CC121" s="136"/>
      <c r="CD121" s="136"/>
      <c r="CE121" s="136"/>
      <c r="CF121" s="136"/>
      <c r="CG121" s="136"/>
      <c r="CH121" s="136"/>
      <c r="CI121" s="136"/>
      <c r="CJ121" s="136"/>
      <c r="CK121" s="136"/>
      <c r="CL121" s="136"/>
      <c r="CM121" s="136"/>
      <c r="CN121" s="136"/>
      <c r="CO121" s="136"/>
      <c r="CP121" s="136"/>
      <c r="CQ121" s="136"/>
      <c r="CR121" s="136"/>
    </row>
    <row r="122" spans="1:96" x14ac:dyDescent="0.25">
      <c r="A122" s="136"/>
      <c r="B122" s="136"/>
      <c r="C122" s="136"/>
      <c r="D122" s="136"/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  <c r="AA122" s="136"/>
      <c r="AB122" s="136"/>
      <c r="AC122" s="136"/>
      <c r="AD122" s="136"/>
      <c r="AE122" s="136"/>
      <c r="AF122" s="136"/>
      <c r="AG122" s="136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136"/>
      <c r="AV122" s="136"/>
      <c r="AW122" s="136"/>
      <c r="AX122" s="136"/>
      <c r="AY122" s="136"/>
      <c r="AZ122" s="136"/>
      <c r="BA122" s="136"/>
      <c r="BB122" s="137"/>
      <c r="BC122" s="136"/>
      <c r="BD122" s="136"/>
      <c r="BE122" s="136"/>
      <c r="BF122" s="136"/>
      <c r="BG122" s="136"/>
      <c r="BH122" s="136"/>
      <c r="BI122" s="136"/>
      <c r="BJ122" s="136"/>
      <c r="BK122" s="136"/>
      <c r="BL122" s="136"/>
      <c r="BM122" s="136"/>
      <c r="BN122" s="136"/>
      <c r="BO122" s="136"/>
      <c r="BP122" s="136"/>
      <c r="BQ122" s="136"/>
      <c r="BR122" s="136"/>
      <c r="BS122" s="136"/>
      <c r="BT122" s="136"/>
      <c r="BU122" s="136"/>
      <c r="BV122" s="136"/>
      <c r="BW122" s="136"/>
      <c r="BX122" s="136"/>
      <c r="BY122" s="136"/>
      <c r="BZ122" s="136"/>
      <c r="CA122" s="136"/>
      <c r="CB122" s="136"/>
      <c r="CC122" s="136"/>
      <c r="CD122" s="136"/>
      <c r="CE122" s="136"/>
      <c r="CF122" s="136"/>
      <c r="CG122" s="136"/>
      <c r="CH122" s="136"/>
      <c r="CI122" s="136"/>
      <c r="CJ122" s="136"/>
      <c r="CK122" s="136"/>
      <c r="CL122" s="136"/>
      <c r="CM122" s="136"/>
      <c r="CN122" s="136"/>
      <c r="CO122" s="136"/>
      <c r="CP122" s="136"/>
      <c r="CQ122" s="136"/>
      <c r="CR122" s="136"/>
    </row>
    <row r="123" spans="1:96" x14ac:dyDescent="0.25">
      <c r="A123" s="136"/>
      <c r="B123" s="140" t="s">
        <v>303</v>
      </c>
      <c r="C123" s="140" t="s">
        <v>182</v>
      </c>
      <c r="D123" s="150">
        <f>(C116-(C116*C117)-(C116*C118))/((1-(1+D121)^(-C119))/D121)</f>
        <v>0</v>
      </c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136"/>
      <c r="AV123" s="136"/>
      <c r="AW123" s="136"/>
      <c r="AX123" s="136"/>
      <c r="AY123" s="136"/>
      <c r="AZ123" s="136"/>
      <c r="BA123" s="136"/>
      <c r="BB123" s="137"/>
      <c r="BC123" s="136"/>
      <c r="BD123" s="136"/>
      <c r="BE123" s="136"/>
      <c r="BF123" s="136"/>
      <c r="BG123" s="136"/>
      <c r="BH123" s="136"/>
      <c r="BI123" s="136"/>
      <c r="BJ123" s="136"/>
      <c r="BK123" s="136"/>
      <c r="BL123" s="136"/>
      <c r="BM123" s="136"/>
      <c r="BN123" s="136"/>
      <c r="BO123" s="136"/>
      <c r="BP123" s="136"/>
      <c r="BQ123" s="136"/>
      <c r="BR123" s="136"/>
      <c r="BS123" s="136"/>
      <c r="BT123" s="136"/>
      <c r="BU123" s="136"/>
      <c r="BV123" s="136"/>
      <c r="BW123" s="136"/>
      <c r="BX123" s="136"/>
      <c r="BY123" s="136"/>
      <c r="BZ123" s="136"/>
      <c r="CA123" s="136"/>
      <c r="CB123" s="136"/>
      <c r="CC123" s="136"/>
      <c r="CD123" s="136"/>
      <c r="CE123" s="136"/>
      <c r="CF123" s="136"/>
      <c r="CG123" s="136"/>
      <c r="CH123" s="136"/>
      <c r="CI123" s="136"/>
      <c r="CJ123" s="136"/>
      <c r="CK123" s="136"/>
      <c r="CL123" s="136"/>
      <c r="CM123" s="136"/>
      <c r="CN123" s="136"/>
      <c r="CO123" s="136"/>
      <c r="CP123" s="136"/>
      <c r="CQ123" s="136"/>
      <c r="CR123" s="136"/>
    </row>
    <row r="124" spans="1:96" x14ac:dyDescent="0.25">
      <c r="A124" s="136"/>
      <c r="B124" s="136"/>
      <c r="C124" s="22">
        <f>+SPm!B2</f>
        <v>42736</v>
      </c>
      <c r="D124" s="22">
        <f>+SPm!C2</f>
        <v>42767</v>
      </c>
      <c r="E124" s="22">
        <f>+SPm!D2</f>
        <v>42797</v>
      </c>
      <c r="F124" s="22">
        <f>+SPm!E2</f>
        <v>42828</v>
      </c>
      <c r="G124" s="22">
        <f>+SPm!F2</f>
        <v>42858</v>
      </c>
      <c r="H124" s="22">
        <f>+SPm!G2</f>
        <v>42889</v>
      </c>
      <c r="I124" s="22">
        <f>+SPm!H2</f>
        <v>42919</v>
      </c>
      <c r="J124" s="22">
        <f>+SPm!I2</f>
        <v>42950</v>
      </c>
      <c r="K124" s="22">
        <f>+SPm!J2</f>
        <v>42980</v>
      </c>
      <c r="L124" s="22">
        <f>+SPm!K2</f>
        <v>43011</v>
      </c>
      <c r="M124" s="22">
        <f>+SPm!L2</f>
        <v>43041</v>
      </c>
      <c r="N124" s="22">
        <f>+SPm!M2</f>
        <v>43072</v>
      </c>
      <c r="O124" s="22">
        <f>+SPm!N2</f>
        <v>43102</v>
      </c>
      <c r="P124" s="22">
        <f>+SPm!O2</f>
        <v>43133</v>
      </c>
      <c r="Q124" s="22">
        <f>+SPm!P2</f>
        <v>43163</v>
      </c>
      <c r="R124" s="22">
        <f>+SPm!Q2</f>
        <v>43194</v>
      </c>
      <c r="S124" s="22">
        <f>+SPm!R2</f>
        <v>43224</v>
      </c>
      <c r="T124" s="22">
        <f>+SPm!S2</f>
        <v>43255</v>
      </c>
      <c r="U124" s="22">
        <f>+SPm!T2</f>
        <v>43285</v>
      </c>
      <c r="V124" s="22">
        <f>+SPm!U2</f>
        <v>43316</v>
      </c>
      <c r="W124" s="22">
        <f>+SPm!V2</f>
        <v>43346</v>
      </c>
      <c r="X124" s="22">
        <f>+SPm!W2</f>
        <v>43377</v>
      </c>
      <c r="Y124" s="22">
        <f>+SPm!X2</f>
        <v>43407</v>
      </c>
      <c r="Z124" s="22">
        <f>+SPm!Y2</f>
        <v>43438</v>
      </c>
      <c r="AA124" s="22">
        <f>+SPm!Z2</f>
        <v>43468</v>
      </c>
      <c r="AB124" s="22">
        <f>+SPm!AA2</f>
        <v>43499</v>
      </c>
      <c r="AC124" s="22">
        <f>+SPm!AB2</f>
        <v>43529</v>
      </c>
      <c r="AD124" s="22">
        <f>+SPm!AC2</f>
        <v>43560</v>
      </c>
      <c r="AE124" s="22">
        <f>+SPm!AD2</f>
        <v>43590</v>
      </c>
      <c r="AF124" s="22">
        <f>+SPm!AE2</f>
        <v>43621</v>
      </c>
      <c r="AG124" s="22">
        <f>+SPm!AF2</f>
        <v>43651</v>
      </c>
      <c r="AH124" s="22">
        <f>+SPm!AG2</f>
        <v>43682</v>
      </c>
      <c r="AI124" s="22">
        <f>+SPm!AH2</f>
        <v>43712</v>
      </c>
      <c r="AJ124" s="22">
        <f>+SPm!AI2</f>
        <v>43743</v>
      </c>
      <c r="AK124" s="22">
        <f>+SPm!AJ2</f>
        <v>43773</v>
      </c>
      <c r="AL124" s="22">
        <f>+SPm!AK2</f>
        <v>43804</v>
      </c>
      <c r="AM124" s="22">
        <f>+SPm!AL2</f>
        <v>43834</v>
      </c>
      <c r="AN124" s="22">
        <f>+SPm!AM2</f>
        <v>43865</v>
      </c>
      <c r="AO124" s="22">
        <f>+SPm!AN2</f>
        <v>43895</v>
      </c>
      <c r="AP124" s="22">
        <f>+SPm!AO2</f>
        <v>43926</v>
      </c>
      <c r="AQ124" s="22">
        <f>+SPm!AP2</f>
        <v>43956</v>
      </c>
      <c r="AR124" s="22">
        <f>+SPm!AQ2</f>
        <v>43987</v>
      </c>
      <c r="AS124" s="22">
        <f>+SPm!AR2</f>
        <v>44017</v>
      </c>
      <c r="AT124" s="22">
        <f>+SPm!AS2</f>
        <v>44048</v>
      </c>
      <c r="AU124" s="22">
        <f>+SPm!AT2</f>
        <v>44078</v>
      </c>
      <c r="AV124" s="22">
        <f>+SPm!AU2</f>
        <v>44109</v>
      </c>
      <c r="AW124" s="22">
        <f>+SPm!AV2</f>
        <v>44139</v>
      </c>
      <c r="AX124" s="22">
        <f>+SPm!AW2</f>
        <v>44170</v>
      </c>
      <c r="AY124" s="136"/>
      <c r="AZ124" s="136"/>
      <c r="BA124" s="136"/>
      <c r="BB124" s="137"/>
      <c r="BC124" s="136"/>
      <c r="BD124" s="136"/>
      <c r="BE124" s="136"/>
      <c r="BF124" s="136"/>
      <c r="BG124" s="136"/>
      <c r="BH124" s="136"/>
      <c r="BI124" s="136"/>
      <c r="BJ124" s="136"/>
      <c r="BK124" s="136"/>
      <c r="BL124" s="136"/>
      <c r="BM124" s="136"/>
      <c r="BN124" s="136"/>
      <c r="BO124" s="136"/>
      <c r="BP124" s="136"/>
      <c r="BQ124" s="136"/>
      <c r="BR124" s="136"/>
      <c r="BS124" s="136"/>
      <c r="BT124" s="136"/>
      <c r="BU124" s="136"/>
      <c r="BV124" s="136"/>
      <c r="BW124" s="136"/>
      <c r="BX124" s="136"/>
      <c r="BY124" s="136"/>
      <c r="BZ124" s="136"/>
      <c r="CA124" s="136"/>
      <c r="CB124" s="136"/>
      <c r="CC124" s="136"/>
      <c r="CD124" s="136"/>
      <c r="CE124" s="136"/>
      <c r="CF124" s="136"/>
      <c r="CG124" s="136"/>
      <c r="CH124" s="136"/>
      <c r="CI124" s="136"/>
      <c r="CJ124" s="136"/>
      <c r="CK124" s="136"/>
      <c r="CL124" s="136"/>
      <c r="CM124" s="136"/>
      <c r="CN124" s="136"/>
      <c r="CO124" s="136"/>
      <c r="CP124" s="136"/>
      <c r="CQ124" s="136"/>
      <c r="CR124" s="136"/>
    </row>
    <row r="125" spans="1:96" x14ac:dyDescent="0.25">
      <c r="A125" s="136"/>
      <c r="B125" s="136"/>
      <c r="C125" s="151">
        <v>1</v>
      </c>
      <c r="D125" s="151">
        <f>+C125+1</f>
        <v>2</v>
      </c>
      <c r="E125" s="151">
        <f t="shared" ref="E125:AL125" si="95">+D125+1</f>
        <v>3</v>
      </c>
      <c r="F125" s="151">
        <f t="shared" si="95"/>
        <v>4</v>
      </c>
      <c r="G125" s="151">
        <f t="shared" si="95"/>
        <v>5</v>
      </c>
      <c r="H125" s="151">
        <f t="shared" si="95"/>
        <v>6</v>
      </c>
      <c r="I125" s="151">
        <f t="shared" si="95"/>
        <v>7</v>
      </c>
      <c r="J125" s="151">
        <f t="shared" si="95"/>
        <v>8</v>
      </c>
      <c r="K125" s="151">
        <f t="shared" si="95"/>
        <v>9</v>
      </c>
      <c r="L125" s="151">
        <f t="shared" si="95"/>
        <v>10</v>
      </c>
      <c r="M125" s="151">
        <f t="shared" si="95"/>
        <v>11</v>
      </c>
      <c r="N125" s="151">
        <f t="shared" si="95"/>
        <v>12</v>
      </c>
      <c r="O125" s="151">
        <f t="shared" si="95"/>
        <v>13</v>
      </c>
      <c r="P125" s="151">
        <f t="shared" si="95"/>
        <v>14</v>
      </c>
      <c r="Q125" s="151">
        <f t="shared" si="95"/>
        <v>15</v>
      </c>
      <c r="R125" s="151">
        <f t="shared" si="95"/>
        <v>16</v>
      </c>
      <c r="S125" s="151">
        <f t="shared" si="95"/>
        <v>17</v>
      </c>
      <c r="T125" s="151">
        <f t="shared" si="95"/>
        <v>18</v>
      </c>
      <c r="U125" s="151">
        <f t="shared" si="95"/>
        <v>19</v>
      </c>
      <c r="V125" s="151">
        <f t="shared" si="95"/>
        <v>20</v>
      </c>
      <c r="W125" s="151">
        <f t="shared" si="95"/>
        <v>21</v>
      </c>
      <c r="X125" s="151">
        <f t="shared" si="95"/>
        <v>22</v>
      </c>
      <c r="Y125" s="151">
        <f t="shared" si="95"/>
        <v>23</v>
      </c>
      <c r="Z125" s="151">
        <f t="shared" si="95"/>
        <v>24</v>
      </c>
      <c r="AA125" s="151">
        <f t="shared" si="95"/>
        <v>25</v>
      </c>
      <c r="AB125" s="151">
        <f t="shared" si="95"/>
        <v>26</v>
      </c>
      <c r="AC125" s="151">
        <f t="shared" si="95"/>
        <v>27</v>
      </c>
      <c r="AD125" s="151">
        <f t="shared" si="95"/>
        <v>28</v>
      </c>
      <c r="AE125" s="151">
        <f t="shared" si="95"/>
        <v>29</v>
      </c>
      <c r="AF125" s="151">
        <f t="shared" si="95"/>
        <v>30</v>
      </c>
      <c r="AG125" s="151">
        <f t="shared" si="95"/>
        <v>31</v>
      </c>
      <c r="AH125" s="151">
        <f t="shared" si="95"/>
        <v>32</v>
      </c>
      <c r="AI125" s="151">
        <f t="shared" si="95"/>
        <v>33</v>
      </c>
      <c r="AJ125" s="151">
        <f t="shared" si="95"/>
        <v>34</v>
      </c>
      <c r="AK125" s="151">
        <f t="shared" si="95"/>
        <v>35</v>
      </c>
      <c r="AL125" s="151">
        <f t="shared" si="95"/>
        <v>36</v>
      </c>
      <c r="AM125" s="151">
        <f t="shared" ref="AM125:AX125" si="96">+AL125+1</f>
        <v>37</v>
      </c>
      <c r="AN125" s="151">
        <f t="shared" si="96"/>
        <v>38</v>
      </c>
      <c r="AO125" s="151">
        <f t="shared" si="96"/>
        <v>39</v>
      </c>
      <c r="AP125" s="151">
        <f t="shared" si="96"/>
        <v>40</v>
      </c>
      <c r="AQ125" s="151">
        <f t="shared" si="96"/>
        <v>41</v>
      </c>
      <c r="AR125" s="151">
        <f t="shared" si="96"/>
        <v>42</v>
      </c>
      <c r="AS125" s="151">
        <f t="shared" si="96"/>
        <v>43</v>
      </c>
      <c r="AT125" s="151">
        <f t="shared" si="96"/>
        <v>44</v>
      </c>
      <c r="AU125" s="151">
        <f t="shared" si="96"/>
        <v>45</v>
      </c>
      <c r="AV125" s="151">
        <f t="shared" si="96"/>
        <v>46</v>
      </c>
      <c r="AW125" s="151">
        <f t="shared" si="96"/>
        <v>47</v>
      </c>
      <c r="AX125" s="151">
        <f t="shared" si="96"/>
        <v>48</v>
      </c>
      <c r="AY125" s="136"/>
      <c r="AZ125" s="136"/>
      <c r="BA125" s="136"/>
      <c r="BB125" s="137"/>
      <c r="BC125" s="136"/>
      <c r="BD125" s="136"/>
      <c r="BE125" s="136"/>
      <c r="BF125" s="136"/>
      <c r="BG125" s="136"/>
      <c r="BH125" s="136"/>
      <c r="BI125" s="136"/>
      <c r="BJ125" s="136"/>
      <c r="BK125" s="136"/>
      <c r="BL125" s="136"/>
      <c r="BM125" s="136"/>
      <c r="BN125" s="136"/>
      <c r="BO125" s="136"/>
      <c r="BP125" s="136"/>
      <c r="BQ125" s="136"/>
      <c r="BR125" s="136"/>
      <c r="BS125" s="136"/>
      <c r="BT125" s="136"/>
      <c r="BU125" s="136"/>
      <c r="BV125" s="136"/>
      <c r="BW125" s="136"/>
      <c r="BX125" s="136"/>
      <c r="BY125" s="136"/>
      <c r="BZ125" s="136"/>
      <c r="CA125" s="136"/>
      <c r="CB125" s="136"/>
      <c r="CC125" s="136"/>
      <c r="CD125" s="136"/>
      <c r="CE125" s="136"/>
      <c r="CF125" s="136"/>
      <c r="CG125" s="136"/>
      <c r="CH125" s="136"/>
      <c r="CI125" s="136"/>
      <c r="CJ125" s="136"/>
      <c r="CK125" s="136"/>
      <c r="CL125" s="136"/>
      <c r="CM125" s="136"/>
      <c r="CN125" s="136"/>
      <c r="CO125" s="136"/>
      <c r="CP125" s="136"/>
      <c r="CQ125" s="136"/>
      <c r="CR125" s="136"/>
    </row>
    <row r="126" spans="1:96" x14ac:dyDescent="0.25">
      <c r="A126" s="136"/>
      <c r="B126" s="152" t="s">
        <v>304</v>
      </c>
      <c r="C126" s="153" t="s">
        <v>201</v>
      </c>
      <c r="D126" s="153" t="s">
        <v>202</v>
      </c>
      <c r="E126" s="153" t="s">
        <v>203</v>
      </c>
      <c r="F126" s="153" t="s">
        <v>204</v>
      </c>
      <c r="G126" s="153" t="s">
        <v>205</v>
      </c>
      <c r="H126" s="153" t="s">
        <v>206</v>
      </c>
      <c r="I126" s="153" t="s">
        <v>207</v>
      </c>
      <c r="J126" s="153" t="s">
        <v>208</v>
      </c>
      <c r="K126" s="153" t="s">
        <v>209</v>
      </c>
      <c r="L126" s="153" t="s">
        <v>210</v>
      </c>
      <c r="M126" s="153" t="s">
        <v>211</v>
      </c>
      <c r="N126" s="153" t="s">
        <v>212</v>
      </c>
      <c r="O126" s="153" t="s">
        <v>213</v>
      </c>
      <c r="P126" s="153" t="s">
        <v>214</v>
      </c>
      <c r="Q126" s="153" t="s">
        <v>215</v>
      </c>
      <c r="R126" s="153" t="s">
        <v>216</v>
      </c>
      <c r="S126" s="153" t="s">
        <v>217</v>
      </c>
      <c r="T126" s="153" t="s">
        <v>218</v>
      </c>
      <c r="U126" s="153" t="s">
        <v>219</v>
      </c>
      <c r="V126" s="153" t="s">
        <v>220</v>
      </c>
      <c r="W126" s="153" t="s">
        <v>221</v>
      </c>
      <c r="X126" s="153" t="s">
        <v>222</v>
      </c>
      <c r="Y126" s="153" t="s">
        <v>223</v>
      </c>
      <c r="Z126" s="153" t="s">
        <v>224</v>
      </c>
      <c r="AA126" s="153" t="s">
        <v>225</v>
      </c>
      <c r="AB126" s="153" t="s">
        <v>226</v>
      </c>
      <c r="AC126" s="153" t="s">
        <v>227</v>
      </c>
      <c r="AD126" s="153" t="s">
        <v>228</v>
      </c>
      <c r="AE126" s="153" t="s">
        <v>229</v>
      </c>
      <c r="AF126" s="153" t="s">
        <v>230</v>
      </c>
      <c r="AG126" s="153" t="s">
        <v>231</v>
      </c>
      <c r="AH126" s="153" t="s">
        <v>232</v>
      </c>
      <c r="AI126" s="153" t="s">
        <v>233</v>
      </c>
      <c r="AJ126" s="153" t="s">
        <v>234</v>
      </c>
      <c r="AK126" s="153" t="s">
        <v>235</v>
      </c>
      <c r="AL126" s="153" t="s">
        <v>236</v>
      </c>
      <c r="AM126" s="153" t="s">
        <v>411</v>
      </c>
      <c r="AN126" s="153" t="s">
        <v>412</v>
      </c>
      <c r="AO126" s="153" t="s">
        <v>413</v>
      </c>
      <c r="AP126" s="153" t="s">
        <v>414</v>
      </c>
      <c r="AQ126" s="153" t="s">
        <v>415</v>
      </c>
      <c r="AR126" s="153" t="s">
        <v>416</v>
      </c>
      <c r="AS126" s="153" t="s">
        <v>417</v>
      </c>
      <c r="AT126" s="153" t="s">
        <v>418</v>
      </c>
      <c r="AU126" s="153" t="s">
        <v>419</v>
      </c>
      <c r="AV126" s="153" t="s">
        <v>420</v>
      </c>
      <c r="AW126" s="153" t="s">
        <v>421</v>
      </c>
      <c r="AX126" s="153" t="s">
        <v>422</v>
      </c>
      <c r="AY126" s="136"/>
      <c r="AZ126" s="136"/>
      <c r="BA126" s="136"/>
      <c r="BB126" s="137"/>
      <c r="BC126" s="136"/>
      <c r="BD126" s="136"/>
      <c r="BE126" s="136"/>
      <c r="BF126" s="136"/>
      <c r="BG126" s="136"/>
      <c r="BH126" s="136"/>
      <c r="BI126" s="136"/>
      <c r="BJ126" s="136"/>
      <c r="BK126" s="136"/>
      <c r="BL126" s="136"/>
      <c r="BM126" s="136"/>
      <c r="BN126" s="136"/>
      <c r="BO126" s="136"/>
      <c r="BP126" s="136"/>
      <c r="BQ126" s="136"/>
      <c r="BR126" s="136"/>
      <c r="BS126" s="136"/>
      <c r="BT126" s="136"/>
      <c r="BU126" s="136"/>
      <c r="BV126" s="136"/>
      <c r="BW126" s="136"/>
      <c r="BX126" s="136"/>
      <c r="BY126" s="136"/>
      <c r="BZ126" s="136"/>
      <c r="CA126" s="136"/>
      <c r="CB126" s="136"/>
      <c r="CC126" s="136"/>
      <c r="CD126" s="136"/>
      <c r="CE126" s="136"/>
      <c r="CF126" s="136"/>
      <c r="CG126" s="136"/>
      <c r="CH126" s="136"/>
      <c r="CI126" s="136"/>
      <c r="CJ126" s="136"/>
      <c r="CK126" s="136"/>
      <c r="CL126" s="136"/>
      <c r="CM126" s="136"/>
      <c r="CN126" s="136"/>
      <c r="CO126" s="136"/>
      <c r="CP126" s="136"/>
      <c r="CQ126" s="136"/>
      <c r="CR126" s="136"/>
    </row>
    <row r="127" spans="1:96" x14ac:dyDescent="0.25">
      <c r="A127" s="136"/>
      <c r="B127" s="144" t="s">
        <v>330</v>
      </c>
      <c r="C127" s="150">
        <f t="shared" ref="C127:AL127" si="97">IF(C126=$C114,$C116*$C118,0)</f>
        <v>0</v>
      </c>
      <c r="D127" s="150">
        <f t="shared" si="97"/>
        <v>0</v>
      </c>
      <c r="E127" s="150">
        <f t="shared" si="97"/>
        <v>0</v>
      </c>
      <c r="F127" s="150">
        <f t="shared" si="97"/>
        <v>0</v>
      </c>
      <c r="G127" s="150">
        <f t="shared" si="97"/>
        <v>0</v>
      </c>
      <c r="H127" s="150">
        <f t="shared" si="97"/>
        <v>0</v>
      </c>
      <c r="I127" s="150">
        <f t="shared" si="97"/>
        <v>0</v>
      </c>
      <c r="J127" s="150">
        <f t="shared" si="97"/>
        <v>0</v>
      </c>
      <c r="K127" s="150">
        <f t="shared" si="97"/>
        <v>0</v>
      </c>
      <c r="L127" s="150">
        <f t="shared" si="97"/>
        <v>0</v>
      </c>
      <c r="M127" s="150">
        <f t="shared" si="97"/>
        <v>0</v>
      </c>
      <c r="N127" s="150">
        <f t="shared" si="97"/>
        <v>0</v>
      </c>
      <c r="O127" s="150">
        <f t="shared" si="97"/>
        <v>0</v>
      </c>
      <c r="P127" s="150">
        <f t="shared" si="97"/>
        <v>0</v>
      </c>
      <c r="Q127" s="150">
        <f t="shared" si="97"/>
        <v>0</v>
      </c>
      <c r="R127" s="150">
        <f t="shared" si="97"/>
        <v>0</v>
      </c>
      <c r="S127" s="150">
        <f t="shared" si="97"/>
        <v>0</v>
      </c>
      <c r="T127" s="150">
        <f t="shared" si="97"/>
        <v>0</v>
      </c>
      <c r="U127" s="150">
        <f t="shared" si="97"/>
        <v>0</v>
      </c>
      <c r="V127" s="150">
        <f t="shared" si="97"/>
        <v>0</v>
      </c>
      <c r="W127" s="150">
        <f t="shared" si="97"/>
        <v>0</v>
      </c>
      <c r="X127" s="150">
        <f t="shared" si="97"/>
        <v>0</v>
      </c>
      <c r="Y127" s="150">
        <f t="shared" si="97"/>
        <v>0</v>
      </c>
      <c r="Z127" s="150">
        <f t="shared" si="97"/>
        <v>0</v>
      </c>
      <c r="AA127" s="150">
        <f t="shared" si="97"/>
        <v>0</v>
      </c>
      <c r="AB127" s="150">
        <f t="shared" si="97"/>
        <v>0</v>
      </c>
      <c r="AC127" s="150">
        <f t="shared" si="97"/>
        <v>0</v>
      </c>
      <c r="AD127" s="150">
        <f t="shared" si="97"/>
        <v>0</v>
      </c>
      <c r="AE127" s="150">
        <f t="shared" si="97"/>
        <v>0</v>
      </c>
      <c r="AF127" s="150">
        <f t="shared" si="97"/>
        <v>0</v>
      </c>
      <c r="AG127" s="150">
        <f t="shared" si="97"/>
        <v>0</v>
      </c>
      <c r="AH127" s="150">
        <f t="shared" si="97"/>
        <v>0</v>
      </c>
      <c r="AI127" s="150">
        <f t="shared" si="97"/>
        <v>0</v>
      </c>
      <c r="AJ127" s="150">
        <f t="shared" si="97"/>
        <v>0</v>
      </c>
      <c r="AK127" s="150">
        <f t="shared" si="97"/>
        <v>0</v>
      </c>
      <c r="AL127" s="150">
        <f t="shared" si="97"/>
        <v>0</v>
      </c>
      <c r="AM127" s="150">
        <f t="shared" ref="AM127:AR127" si="98">IF(AM126=$C114,$C116*$C118,0)</f>
        <v>0</v>
      </c>
      <c r="AN127" s="150">
        <f t="shared" si="98"/>
        <v>0</v>
      </c>
      <c r="AO127" s="150">
        <f t="shared" si="98"/>
        <v>0</v>
      </c>
      <c r="AP127" s="150">
        <f t="shared" si="98"/>
        <v>0</v>
      </c>
      <c r="AQ127" s="150">
        <f t="shared" si="98"/>
        <v>0</v>
      </c>
      <c r="AR127" s="150">
        <f t="shared" si="98"/>
        <v>0</v>
      </c>
      <c r="AS127" s="150">
        <f t="shared" ref="AS127:AX127" si="99">IF(AS126=$C114,$C116*$C118,0)</f>
        <v>0</v>
      </c>
      <c r="AT127" s="150">
        <f t="shared" si="99"/>
        <v>0</v>
      </c>
      <c r="AU127" s="150">
        <f t="shared" si="99"/>
        <v>0</v>
      </c>
      <c r="AV127" s="150">
        <f t="shared" si="99"/>
        <v>0</v>
      </c>
      <c r="AW127" s="150">
        <f t="shared" si="99"/>
        <v>0</v>
      </c>
      <c r="AX127" s="150">
        <f t="shared" si="99"/>
        <v>0</v>
      </c>
      <c r="AY127" s="136"/>
      <c r="AZ127" s="136"/>
      <c r="BA127" s="136"/>
      <c r="BB127" s="137"/>
      <c r="BC127" s="136"/>
      <c r="BD127" s="136"/>
      <c r="BE127" s="136"/>
      <c r="BF127" s="136"/>
      <c r="BG127" s="136"/>
      <c r="BH127" s="136"/>
      <c r="BI127" s="136"/>
      <c r="BJ127" s="136"/>
      <c r="BK127" s="136"/>
      <c r="BL127" s="136"/>
      <c r="BM127" s="136"/>
      <c r="BN127" s="136"/>
      <c r="BO127" s="136"/>
      <c r="BP127" s="136"/>
      <c r="BQ127" s="136"/>
      <c r="BR127" s="136"/>
      <c r="BS127" s="136"/>
      <c r="BT127" s="136"/>
      <c r="BU127" s="136"/>
      <c r="BV127" s="136"/>
      <c r="BW127" s="136"/>
      <c r="BX127" s="136"/>
      <c r="BY127" s="136"/>
      <c r="BZ127" s="136"/>
      <c r="CA127" s="136"/>
      <c r="CB127" s="136"/>
      <c r="CC127" s="136"/>
      <c r="CD127" s="136"/>
      <c r="CE127" s="136"/>
      <c r="CF127" s="136"/>
      <c r="CG127" s="136"/>
      <c r="CH127" s="136"/>
      <c r="CI127" s="136"/>
      <c r="CJ127" s="136"/>
      <c r="CK127" s="136"/>
      <c r="CL127" s="136"/>
      <c r="CM127" s="136"/>
      <c r="CN127" s="136"/>
      <c r="CO127" s="136"/>
      <c r="CP127" s="136"/>
      <c r="CQ127" s="136"/>
      <c r="CR127" s="136"/>
    </row>
    <row r="128" spans="1:96" x14ac:dyDescent="0.25">
      <c r="A128" s="136"/>
      <c r="B128" s="144" t="s">
        <v>305</v>
      </c>
      <c r="C128" s="150"/>
      <c r="D128" s="150">
        <f>+IF(D125&gt;=$D114,$D123,0)*IF(C132&lt;1,0,1)</f>
        <v>0</v>
      </c>
      <c r="E128" s="150">
        <f t="shared" ref="E128:AA128" si="100">+IF(E125&gt;=$D114,$D123,0)*IF(D132&lt;1,0,1)</f>
        <v>0</v>
      </c>
      <c r="F128" s="150">
        <f t="shared" si="100"/>
        <v>0</v>
      </c>
      <c r="G128" s="150">
        <f t="shared" si="100"/>
        <v>0</v>
      </c>
      <c r="H128" s="150">
        <f t="shared" si="100"/>
        <v>0</v>
      </c>
      <c r="I128" s="150">
        <f t="shared" si="100"/>
        <v>0</v>
      </c>
      <c r="J128" s="150">
        <f t="shared" si="100"/>
        <v>0</v>
      </c>
      <c r="K128" s="150">
        <f t="shared" si="100"/>
        <v>0</v>
      </c>
      <c r="L128" s="150">
        <f t="shared" si="100"/>
        <v>0</v>
      </c>
      <c r="M128" s="150">
        <f t="shared" si="100"/>
        <v>0</v>
      </c>
      <c r="N128" s="150">
        <f t="shared" si="100"/>
        <v>0</v>
      </c>
      <c r="O128" s="150">
        <f t="shared" si="100"/>
        <v>0</v>
      </c>
      <c r="P128" s="150">
        <f t="shared" si="100"/>
        <v>0</v>
      </c>
      <c r="Q128" s="150">
        <f t="shared" si="100"/>
        <v>0</v>
      </c>
      <c r="R128" s="150">
        <f t="shared" si="100"/>
        <v>0</v>
      </c>
      <c r="S128" s="150">
        <f t="shared" si="100"/>
        <v>0</v>
      </c>
      <c r="T128" s="150">
        <f t="shared" si="100"/>
        <v>0</v>
      </c>
      <c r="U128" s="150">
        <f t="shared" si="100"/>
        <v>0</v>
      </c>
      <c r="V128" s="150">
        <f t="shared" si="100"/>
        <v>0</v>
      </c>
      <c r="W128" s="150">
        <f t="shared" si="100"/>
        <v>0</v>
      </c>
      <c r="X128" s="150">
        <f t="shared" si="100"/>
        <v>0</v>
      </c>
      <c r="Y128" s="150">
        <f t="shared" si="100"/>
        <v>0</v>
      </c>
      <c r="Z128" s="150">
        <f t="shared" si="100"/>
        <v>0</v>
      </c>
      <c r="AA128" s="150">
        <f t="shared" si="100"/>
        <v>0</v>
      </c>
      <c r="AB128" s="150">
        <f>+IF(AB125&gt;=$D114,$D123,0)*IF(AA132&lt;1,0,1)</f>
        <v>0</v>
      </c>
      <c r="AC128" s="150">
        <f t="shared" ref="AC128:AL128" si="101">+IF(AC125&gt;=$D114,$D123,0)*IF(AB132&lt;1,0,1)</f>
        <v>0</v>
      </c>
      <c r="AD128" s="150">
        <f t="shared" si="101"/>
        <v>0</v>
      </c>
      <c r="AE128" s="150">
        <f t="shared" si="101"/>
        <v>0</v>
      </c>
      <c r="AF128" s="150">
        <f t="shared" si="101"/>
        <v>0</v>
      </c>
      <c r="AG128" s="150">
        <f t="shared" si="101"/>
        <v>0</v>
      </c>
      <c r="AH128" s="150">
        <f t="shared" si="101"/>
        <v>0</v>
      </c>
      <c r="AI128" s="150">
        <f t="shared" si="101"/>
        <v>0</v>
      </c>
      <c r="AJ128" s="150">
        <f t="shared" si="101"/>
        <v>0</v>
      </c>
      <c r="AK128" s="150">
        <f t="shared" si="101"/>
        <v>0</v>
      </c>
      <c r="AL128" s="150">
        <f t="shared" si="101"/>
        <v>0</v>
      </c>
      <c r="AM128" s="150">
        <f t="shared" ref="AM128:AX128" si="102">+IF(AM125&gt;=$D114,$D123,0)*IF(AL132&lt;1,0,1)</f>
        <v>0</v>
      </c>
      <c r="AN128" s="150">
        <f t="shared" si="102"/>
        <v>0</v>
      </c>
      <c r="AO128" s="150">
        <f t="shared" si="102"/>
        <v>0</v>
      </c>
      <c r="AP128" s="150">
        <f t="shared" si="102"/>
        <v>0</v>
      </c>
      <c r="AQ128" s="150">
        <f t="shared" si="102"/>
        <v>0</v>
      </c>
      <c r="AR128" s="150">
        <f t="shared" si="102"/>
        <v>0</v>
      </c>
      <c r="AS128" s="150">
        <f t="shared" si="102"/>
        <v>0</v>
      </c>
      <c r="AT128" s="150">
        <f t="shared" si="102"/>
        <v>0</v>
      </c>
      <c r="AU128" s="150">
        <f t="shared" si="102"/>
        <v>0</v>
      </c>
      <c r="AV128" s="150">
        <f t="shared" si="102"/>
        <v>0</v>
      </c>
      <c r="AW128" s="150">
        <f t="shared" si="102"/>
        <v>0</v>
      </c>
      <c r="AX128" s="150">
        <f t="shared" si="102"/>
        <v>0</v>
      </c>
      <c r="AY128" s="136"/>
      <c r="AZ128" s="136"/>
      <c r="BA128" s="136"/>
      <c r="BB128" s="137"/>
      <c r="BC128" s="136"/>
      <c r="BD128" s="136"/>
      <c r="BE128" s="136"/>
      <c r="BF128" s="136"/>
      <c r="BG128" s="136"/>
      <c r="BH128" s="136"/>
      <c r="BI128" s="136"/>
      <c r="BJ128" s="136"/>
      <c r="BK128" s="136"/>
      <c r="BL128" s="136"/>
      <c r="BM128" s="136"/>
      <c r="BN128" s="136"/>
      <c r="BO128" s="136"/>
      <c r="BP128" s="136"/>
      <c r="BQ128" s="136"/>
      <c r="BR128" s="136"/>
      <c r="BS128" s="136"/>
      <c r="BT128" s="136"/>
      <c r="BU128" s="136"/>
      <c r="BV128" s="136"/>
      <c r="BW128" s="136"/>
      <c r="BX128" s="136"/>
      <c r="BY128" s="136"/>
      <c r="BZ128" s="136"/>
      <c r="CA128" s="136"/>
      <c r="CB128" s="136"/>
      <c r="CC128" s="136"/>
      <c r="CD128" s="136"/>
      <c r="CE128" s="136"/>
      <c r="CF128" s="136"/>
      <c r="CG128" s="136"/>
      <c r="CH128" s="136"/>
      <c r="CI128" s="136"/>
      <c r="CJ128" s="136"/>
      <c r="CK128" s="136"/>
      <c r="CL128" s="136"/>
      <c r="CM128" s="136"/>
      <c r="CN128" s="136"/>
      <c r="CO128" s="136"/>
      <c r="CP128" s="136"/>
      <c r="CQ128" s="136"/>
      <c r="CR128" s="136"/>
    </row>
    <row r="129" spans="1:96" x14ac:dyDescent="0.25">
      <c r="A129" s="136"/>
      <c r="B129" s="144" t="s">
        <v>306</v>
      </c>
      <c r="C129" s="150"/>
      <c r="D129" s="150">
        <f t="shared" ref="D129:AL129" si="103">D128-D131</f>
        <v>0</v>
      </c>
      <c r="E129" s="150">
        <f t="shared" si="103"/>
        <v>0</v>
      </c>
      <c r="F129" s="150">
        <f t="shared" si="103"/>
        <v>0</v>
      </c>
      <c r="G129" s="150">
        <f t="shared" si="103"/>
        <v>0</v>
      </c>
      <c r="H129" s="150">
        <f t="shared" si="103"/>
        <v>0</v>
      </c>
      <c r="I129" s="150">
        <f t="shared" si="103"/>
        <v>0</v>
      </c>
      <c r="J129" s="150">
        <f t="shared" si="103"/>
        <v>0</v>
      </c>
      <c r="K129" s="150">
        <f t="shared" si="103"/>
        <v>0</v>
      </c>
      <c r="L129" s="150">
        <f t="shared" si="103"/>
        <v>0</v>
      </c>
      <c r="M129" s="150">
        <f t="shared" si="103"/>
        <v>0</v>
      </c>
      <c r="N129" s="150">
        <f t="shared" si="103"/>
        <v>0</v>
      </c>
      <c r="O129" s="150">
        <f t="shared" si="103"/>
        <v>0</v>
      </c>
      <c r="P129" s="150">
        <f t="shared" si="103"/>
        <v>0</v>
      </c>
      <c r="Q129" s="150">
        <f t="shared" si="103"/>
        <v>0</v>
      </c>
      <c r="R129" s="150">
        <f t="shared" si="103"/>
        <v>0</v>
      </c>
      <c r="S129" s="150">
        <f t="shared" si="103"/>
        <v>0</v>
      </c>
      <c r="T129" s="150">
        <f t="shared" si="103"/>
        <v>0</v>
      </c>
      <c r="U129" s="150">
        <f t="shared" si="103"/>
        <v>0</v>
      </c>
      <c r="V129" s="150">
        <f t="shared" si="103"/>
        <v>0</v>
      </c>
      <c r="W129" s="150">
        <f t="shared" si="103"/>
        <v>0</v>
      </c>
      <c r="X129" s="150">
        <f t="shared" si="103"/>
        <v>0</v>
      </c>
      <c r="Y129" s="150">
        <f t="shared" si="103"/>
        <v>0</v>
      </c>
      <c r="Z129" s="150">
        <f t="shared" si="103"/>
        <v>0</v>
      </c>
      <c r="AA129" s="150">
        <f t="shared" si="103"/>
        <v>0</v>
      </c>
      <c r="AB129" s="150">
        <f t="shared" si="103"/>
        <v>0</v>
      </c>
      <c r="AC129" s="150">
        <f t="shared" si="103"/>
        <v>0</v>
      </c>
      <c r="AD129" s="150">
        <f t="shared" si="103"/>
        <v>0</v>
      </c>
      <c r="AE129" s="150">
        <f t="shared" si="103"/>
        <v>0</v>
      </c>
      <c r="AF129" s="150">
        <f t="shared" si="103"/>
        <v>0</v>
      </c>
      <c r="AG129" s="150">
        <f t="shared" si="103"/>
        <v>0</v>
      </c>
      <c r="AH129" s="150">
        <f t="shared" si="103"/>
        <v>0</v>
      </c>
      <c r="AI129" s="150">
        <f t="shared" si="103"/>
        <v>0</v>
      </c>
      <c r="AJ129" s="150">
        <f t="shared" si="103"/>
        <v>0</v>
      </c>
      <c r="AK129" s="150">
        <f t="shared" si="103"/>
        <v>0</v>
      </c>
      <c r="AL129" s="150">
        <f t="shared" si="103"/>
        <v>0</v>
      </c>
      <c r="AM129" s="150">
        <f t="shared" ref="AM129:AR129" si="104">AM128-AM131</f>
        <v>0</v>
      </c>
      <c r="AN129" s="150">
        <f t="shared" si="104"/>
        <v>0</v>
      </c>
      <c r="AO129" s="150">
        <f t="shared" si="104"/>
        <v>0</v>
      </c>
      <c r="AP129" s="150">
        <f t="shared" si="104"/>
        <v>0</v>
      </c>
      <c r="AQ129" s="150">
        <f t="shared" si="104"/>
        <v>0</v>
      </c>
      <c r="AR129" s="150">
        <f t="shared" si="104"/>
        <v>0</v>
      </c>
      <c r="AS129" s="150">
        <f t="shared" ref="AS129:AX129" si="105">AS128-AS131</f>
        <v>0</v>
      </c>
      <c r="AT129" s="150">
        <f t="shared" si="105"/>
        <v>0</v>
      </c>
      <c r="AU129" s="150">
        <f t="shared" si="105"/>
        <v>0</v>
      </c>
      <c r="AV129" s="150">
        <f t="shared" si="105"/>
        <v>0</v>
      </c>
      <c r="AW129" s="150">
        <f t="shared" si="105"/>
        <v>0</v>
      </c>
      <c r="AX129" s="150">
        <f t="shared" si="105"/>
        <v>0</v>
      </c>
      <c r="AY129" s="136"/>
      <c r="AZ129" s="136"/>
      <c r="BA129" s="136"/>
      <c r="BB129" s="137"/>
      <c r="BC129" s="136"/>
      <c r="BD129" s="136"/>
      <c r="BE129" s="136"/>
      <c r="BF129" s="136"/>
      <c r="BG129" s="136"/>
      <c r="BH129" s="136"/>
      <c r="BI129" s="136"/>
      <c r="BJ129" s="136"/>
      <c r="BK129" s="136"/>
      <c r="BL129" s="136"/>
      <c r="BM129" s="136"/>
      <c r="BN129" s="136"/>
      <c r="BO129" s="136"/>
      <c r="BP129" s="136"/>
      <c r="BQ129" s="136"/>
      <c r="BR129" s="136"/>
      <c r="BS129" s="136"/>
      <c r="BT129" s="136"/>
      <c r="BU129" s="136"/>
      <c r="BV129" s="136"/>
      <c r="BW129" s="136"/>
      <c r="BX129" s="136"/>
      <c r="BY129" s="136"/>
      <c r="BZ129" s="136"/>
      <c r="CA129" s="136"/>
      <c r="CB129" s="136"/>
      <c r="CC129" s="136"/>
      <c r="CD129" s="136"/>
      <c r="CE129" s="136"/>
      <c r="CF129" s="136"/>
      <c r="CG129" s="136"/>
      <c r="CH129" s="136"/>
      <c r="CI129" s="136"/>
      <c r="CJ129" s="136"/>
      <c r="CK129" s="136"/>
      <c r="CL129" s="136"/>
      <c r="CM129" s="136"/>
      <c r="CN129" s="136"/>
      <c r="CO129" s="136"/>
      <c r="CP129" s="136"/>
      <c r="CQ129" s="136"/>
      <c r="CR129" s="136"/>
    </row>
    <row r="130" spans="1:96" x14ac:dyDescent="0.25">
      <c r="A130" s="136"/>
      <c r="B130" s="144" t="s">
        <v>307</v>
      </c>
      <c r="C130" s="150"/>
      <c r="D130" s="150">
        <f t="shared" ref="D130:Q130" si="106">(D129+C130)*(IF(C132&lt;1,0,1))</f>
        <v>0</v>
      </c>
      <c r="E130" s="150">
        <f t="shared" si="106"/>
        <v>0</v>
      </c>
      <c r="F130" s="150">
        <f t="shared" si="106"/>
        <v>0</v>
      </c>
      <c r="G130" s="150">
        <f t="shared" si="106"/>
        <v>0</v>
      </c>
      <c r="H130" s="150">
        <f t="shared" si="106"/>
        <v>0</v>
      </c>
      <c r="I130" s="150">
        <f t="shared" si="106"/>
        <v>0</v>
      </c>
      <c r="J130" s="150">
        <f t="shared" si="106"/>
        <v>0</v>
      </c>
      <c r="K130" s="150">
        <f t="shared" si="106"/>
        <v>0</v>
      </c>
      <c r="L130" s="150">
        <f t="shared" si="106"/>
        <v>0</v>
      </c>
      <c r="M130" s="150">
        <f t="shared" si="106"/>
        <v>0</v>
      </c>
      <c r="N130" s="150">
        <f t="shared" si="106"/>
        <v>0</v>
      </c>
      <c r="O130" s="150">
        <f t="shared" si="106"/>
        <v>0</v>
      </c>
      <c r="P130" s="150">
        <f t="shared" si="106"/>
        <v>0</v>
      </c>
      <c r="Q130" s="150">
        <f t="shared" si="106"/>
        <v>0</v>
      </c>
      <c r="R130" s="150">
        <f>(R129+Q130)*(IF(Q132&lt;1,0,1))</f>
        <v>0</v>
      </c>
      <c r="S130" s="150">
        <f t="shared" ref="S130:AL130" si="107">(S129+R130)*(IF(R132&lt;1,0,1))</f>
        <v>0</v>
      </c>
      <c r="T130" s="150">
        <f t="shared" si="107"/>
        <v>0</v>
      </c>
      <c r="U130" s="150">
        <f t="shared" si="107"/>
        <v>0</v>
      </c>
      <c r="V130" s="150">
        <f t="shared" si="107"/>
        <v>0</v>
      </c>
      <c r="W130" s="150">
        <f t="shared" si="107"/>
        <v>0</v>
      </c>
      <c r="X130" s="150">
        <f t="shared" si="107"/>
        <v>0</v>
      </c>
      <c r="Y130" s="150">
        <f t="shared" si="107"/>
        <v>0</v>
      </c>
      <c r="Z130" s="150">
        <f t="shared" si="107"/>
        <v>0</v>
      </c>
      <c r="AA130" s="150">
        <f t="shared" si="107"/>
        <v>0</v>
      </c>
      <c r="AB130" s="150">
        <f t="shared" si="107"/>
        <v>0</v>
      </c>
      <c r="AC130" s="150">
        <f t="shared" si="107"/>
        <v>0</v>
      </c>
      <c r="AD130" s="150">
        <f t="shared" si="107"/>
        <v>0</v>
      </c>
      <c r="AE130" s="150">
        <f t="shared" si="107"/>
        <v>0</v>
      </c>
      <c r="AF130" s="150">
        <f t="shared" si="107"/>
        <v>0</v>
      </c>
      <c r="AG130" s="150">
        <f t="shared" si="107"/>
        <v>0</v>
      </c>
      <c r="AH130" s="150">
        <f t="shared" si="107"/>
        <v>0</v>
      </c>
      <c r="AI130" s="150">
        <f t="shared" si="107"/>
        <v>0</v>
      </c>
      <c r="AJ130" s="150">
        <f t="shared" si="107"/>
        <v>0</v>
      </c>
      <c r="AK130" s="150">
        <f t="shared" si="107"/>
        <v>0</v>
      </c>
      <c r="AL130" s="150">
        <f t="shared" si="107"/>
        <v>0</v>
      </c>
      <c r="AM130" s="150">
        <f t="shared" ref="AM130:AX130" si="108">(AM129+AL130)*(IF(AL132&lt;1,0,1))</f>
        <v>0</v>
      </c>
      <c r="AN130" s="150">
        <f t="shared" si="108"/>
        <v>0</v>
      </c>
      <c r="AO130" s="150">
        <f t="shared" si="108"/>
        <v>0</v>
      </c>
      <c r="AP130" s="150">
        <f t="shared" si="108"/>
        <v>0</v>
      </c>
      <c r="AQ130" s="150">
        <f t="shared" si="108"/>
        <v>0</v>
      </c>
      <c r="AR130" s="150">
        <f t="shared" si="108"/>
        <v>0</v>
      </c>
      <c r="AS130" s="150">
        <f t="shared" si="108"/>
        <v>0</v>
      </c>
      <c r="AT130" s="150">
        <f t="shared" si="108"/>
        <v>0</v>
      </c>
      <c r="AU130" s="150">
        <f t="shared" si="108"/>
        <v>0</v>
      </c>
      <c r="AV130" s="150">
        <f t="shared" si="108"/>
        <v>0</v>
      </c>
      <c r="AW130" s="150">
        <f t="shared" si="108"/>
        <v>0</v>
      </c>
      <c r="AX130" s="150">
        <f t="shared" si="108"/>
        <v>0</v>
      </c>
      <c r="AY130" s="136"/>
      <c r="AZ130" s="136"/>
      <c r="BA130" s="136"/>
      <c r="BB130" s="137"/>
      <c r="BC130" s="136"/>
      <c r="BD130" s="136"/>
      <c r="BE130" s="136"/>
      <c r="BF130" s="136"/>
      <c r="BG130" s="136"/>
      <c r="BH130" s="136"/>
      <c r="BI130" s="136"/>
      <c r="BJ130" s="136"/>
      <c r="BK130" s="136"/>
      <c r="BL130" s="136"/>
      <c r="BM130" s="136"/>
      <c r="BN130" s="136"/>
      <c r="BO130" s="136"/>
      <c r="BP130" s="136"/>
      <c r="BQ130" s="136"/>
      <c r="BR130" s="136"/>
      <c r="BS130" s="136"/>
      <c r="BT130" s="136"/>
      <c r="BU130" s="136"/>
      <c r="BV130" s="136"/>
      <c r="BW130" s="136"/>
      <c r="BX130" s="136"/>
      <c r="BY130" s="136"/>
      <c r="BZ130" s="136"/>
      <c r="CA130" s="136"/>
      <c r="CB130" s="136"/>
      <c r="CC130" s="136"/>
      <c r="CD130" s="136"/>
      <c r="CE130" s="136"/>
      <c r="CF130" s="136"/>
      <c r="CG130" s="136"/>
      <c r="CH130" s="136"/>
      <c r="CI130" s="136"/>
      <c r="CJ130" s="136"/>
      <c r="CK130" s="136"/>
      <c r="CL130" s="136"/>
      <c r="CM130" s="136"/>
      <c r="CN130" s="136"/>
      <c r="CO130" s="136"/>
      <c r="CP130" s="136"/>
      <c r="CQ130" s="136"/>
      <c r="CR130" s="136"/>
    </row>
    <row r="131" spans="1:96" x14ac:dyDescent="0.25">
      <c r="A131" s="136"/>
      <c r="B131" s="144" t="s">
        <v>308</v>
      </c>
      <c r="C131" s="150"/>
      <c r="D131" s="150">
        <f>IF(D128&gt;0,C132*$D121,0)</f>
        <v>0</v>
      </c>
      <c r="E131" s="150">
        <f t="shared" ref="E131:AL131" si="109">IF(E128&gt;0,D132*$D$13,0)</f>
        <v>0</v>
      </c>
      <c r="F131" s="150">
        <f t="shared" si="109"/>
        <v>0</v>
      </c>
      <c r="G131" s="150">
        <f t="shared" si="109"/>
        <v>0</v>
      </c>
      <c r="H131" s="150">
        <f t="shared" si="109"/>
        <v>0</v>
      </c>
      <c r="I131" s="150">
        <f t="shared" si="109"/>
        <v>0</v>
      </c>
      <c r="J131" s="150">
        <f t="shared" si="109"/>
        <v>0</v>
      </c>
      <c r="K131" s="150">
        <f t="shared" si="109"/>
        <v>0</v>
      </c>
      <c r="L131" s="150">
        <f t="shared" si="109"/>
        <v>0</v>
      </c>
      <c r="M131" s="150">
        <f t="shared" si="109"/>
        <v>0</v>
      </c>
      <c r="N131" s="150">
        <f t="shared" si="109"/>
        <v>0</v>
      </c>
      <c r="O131" s="150">
        <f t="shared" si="109"/>
        <v>0</v>
      </c>
      <c r="P131" s="150">
        <f t="shared" si="109"/>
        <v>0</v>
      </c>
      <c r="Q131" s="150">
        <f t="shared" si="109"/>
        <v>0</v>
      </c>
      <c r="R131" s="150">
        <f t="shared" si="109"/>
        <v>0</v>
      </c>
      <c r="S131" s="150">
        <f t="shared" si="109"/>
        <v>0</v>
      </c>
      <c r="T131" s="150">
        <f t="shared" si="109"/>
        <v>0</v>
      </c>
      <c r="U131" s="150">
        <f t="shared" si="109"/>
        <v>0</v>
      </c>
      <c r="V131" s="150">
        <f t="shared" si="109"/>
        <v>0</v>
      </c>
      <c r="W131" s="150">
        <f t="shared" si="109"/>
        <v>0</v>
      </c>
      <c r="X131" s="150">
        <f t="shared" si="109"/>
        <v>0</v>
      </c>
      <c r="Y131" s="150">
        <f t="shared" si="109"/>
        <v>0</v>
      </c>
      <c r="Z131" s="150">
        <f t="shared" si="109"/>
        <v>0</v>
      </c>
      <c r="AA131" s="150">
        <f t="shared" si="109"/>
        <v>0</v>
      </c>
      <c r="AB131" s="150">
        <f t="shared" si="109"/>
        <v>0</v>
      </c>
      <c r="AC131" s="150">
        <f t="shared" si="109"/>
        <v>0</v>
      </c>
      <c r="AD131" s="150">
        <f t="shared" si="109"/>
        <v>0</v>
      </c>
      <c r="AE131" s="150">
        <f t="shared" si="109"/>
        <v>0</v>
      </c>
      <c r="AF131" s="150">
        <f t="shared" si="109"/>
        <v>0</v>
      </c>
      <c r="AG131" s="150">
        <f t="shared" si="109"/>
        <v>0</v>
      </c>
      <c r="AH131" s="150">
        <f t="shared" si="109"/>
        <v>0</v>
      </c>
      <c r="AI131" s="150">
        <f t="shared" si="109"/>
        <v>0</v>
      </c>
      <c r="AJ131" s="150">
        <f t="shared" si="109"/>
        <v>0</v>
      </c>
      <c r="AK131" s="150">
        <f t="shared" si="109"/>
        <v>0</v>
      </c>
      <c r="AL131" s="150">
        <f t="shared" si="109"/>
        <v>0</v>
      </c>
      <c r="AM131" s="150">
        <f t="shared" ref="AM131:AX131" si="110">IF(AM128&gt;0,AL132*$D$13,0)</f>
        <v>0</v>
      </c>
      <c r="AN131" s="150">
        <f t="shared" si="110"/>
        <v>0</v>
      </c>
      <c r="AO131" s="150">
        <f t="shared" si="110"/>
        <v>0</v>
      </c>
      <c r="AP131" s="150">
        <f t="shared" si="110"/>
        <v>0</v>
      </c>
      <c r="AQ131" s="150">
        <f t="shared" si="110"/>
        <v>0</v>
      </c>
      <c r="AR131" s="150">
        <f t="shared" si="110"/>
        <v>0</v>
      </c>
      <c r="AS131" s="150">
        <f t="shared" si="110"/>
        <v>0</v>
      </c>
      <c r="AT131" s="150">
        <f t="shared" si="110"/>
        <v>0</v>
      </c>
      <c r="AU131" s="150">
        <f t="shared" si="110"/>
        <v>0</v>
      </c>
      <c r="AV131" s="150">
        <f t="shared" si="110"/>
        <v>0</v>
      </c>
      <c r="AW131" s="150">
        <f t="shared" si="110"/>
        <v>0</v>
      </c>
      <c r="AX131" s="150">
        <f t="shared" si="110"/>
        <v>0</v>
      </c>
      <c r="AY131" s="136"/>
      <c r="AZ131" s="136"/>
      <c r="BA131" s="136"/>
      <c r="BB131" s="137"/>
      <c r="BC131" s="136"/>
      <c r="BD131" s="136"/>
      <c r="BE131" s="136"/>
      <c r="BF131" s="136"/>
      <c r="BG131" s="136"/>
      <c r="BH131" s="136"/>
      <c r="BI131" s="136"/>
      <c r="BJ131" s="136"/>
      <c r="BK131" s="136"/>
      <c r="BL131" s="136"/>
      <c r="BM131" s="136"/>
      <c r="BN131" s="136"/>
      <c r="BO131" s="136"/>
      <c r="BP131" s="136"/>
      <c r="BQ131" s="136"/>
      <c r="BR131" s="136"/>
      <c r="BS131" s="136"/>
      <c r="BT131" s="136"/>
      <c r="BU131" s="136"/>
      <c r="BV131" s="136"/>
      <c r="BW131" s="136"/>
      <c r="BX131" s="136"/>
      <c r="BY131" s="136"/>
      <c r="BZ131" s="136"/>
      <c r="CA131" s="136"/>
      <c r="CB131" s="136"/>
      <c r="CC131" s="136"/>
      <c r="CD131" s="136"/>
      <c r="CE131" s="136"/>
      <c r="CF131" s="136"/>
      <c r="CG131" s="136"/>
      <c r="CH131" s="136"/>
      <c r="CI131" s="136"/>
      <c r="CJ131" s="136"/>
      <c r="CK131" s="136"/>
      <c r="CL131" s="136"/>
      <c r="CM131" s="136"/>
      <c r="CN131" s="136"/>
      <c r="CO131" s="136"/>
      <c r="CP131" s="136"/>
      <c r="CQ131" s="136"/>
      <c r="CR131" s="136"/>
    </row>
    <row r="132" spans="1:96" x14ac:dyDescent="0.25">
      <c r="A132" s="136"/>
      <c r="B132" s="144" t="s">
        <v>309</v>
      </c>
      <c r="C132" s="150">
        <f>IF(D126=$C114,($C116-($C116*$C118)-($C116*$C117)),(($C116-($C116*$C118)-($C116*$C117))-C130)*IF(B132&lt;1,0,1))</f>
        <v>0</v>
      </c>
      <c r="D132" s="150">
        <f>IF(E126=$C114,($C116-($C116*$C118)-($C116*$C117)),(($C116-($C116*$C118)-($C116*$C117))-D130)*IF(C132&lt;1,0,1))</f>
        <v>0</v>
      </c>
      <c r="E132" s="150">
        <f>IF(F126=$C114,($C116-($C116*$C118)-($C116*$C117)),(($C116-($C116*$C118)-($C116*$C117))-E130)*IF(D132&lt;1,0,1))</f>
        <v>0</v>
      </c>
      <c r="F132" s="150">
        <f>IF(G126=$C114,($C116-($C116*$C118)-($C116*$C117)),(($C116-($C116*$C118)-($C116*$C117))-F130)*IF(E132&lt;1,0,1))</f>
        <v>0</v>
      </c>
      <c r="G132" s="150">
        <f t="shared" ref="G132:AL132" si="111">IF(H126=$C114,($C116-($C116*$C118)-($C116*$C117)),(($C116-($C116*$C118)-($C116*$C117))-G130)*IF(F132&lt;1,0,1))</f>
        <v>0</v>
      </c>
      <c r="H132" s="150">
        <f t="shared" si="111"/>
        <v>0</v>
      </c>
      <c r="I132" s="150">
        <f t="shared" si="111"/>
        <v>0</v>
      </c>
      <c r="J132" s="150">
        <f t="shared" si="111"/>
        <v>0</v>
      </c>
      <c r="K132" s="150">
        <f t="shared" si="111"/>
        <v>0</v>
      </c>
      <c r="L132" s="150">
        <f t="shared" si="111"/>
        <v>0</v>
      </c>
      <c r="M132" s="150">
        <f t="shared" si="111"/>
        <v>0</v>
      </c>
      <c r="N132" s="150">
        <f t="shared" si="111"/>
        <v>0</v>
      </c>
      <c r="O132" s="150">
        <f t="shared" si="111"/>
        <v>0</v>
      </c>
      <c r="P132" s="150">
        <f t="shared" si="111"/>
        <v>0</v>
      </c>
      <c r="Q132" s="150">
        <f t="shared" si="111"/>
        <v>0</v>
      </c>
      <c r="R132" s="150">
        <f t="shared" si="111"/>
        <v>0</v>
      </c>
      <c r="S132" s="150">
        <f t="shared" si="111"/>
        <v>0</v>
      </c>
      <c r="T132" s="150">
        <f t="shared" si="111"/>
        <v>0</v>
      </c>
      <c r="U132" s="150">
        <f t="shared" si="111"/>
        <v>0</v>
      </c>
      <c r="V132" s="150">
        <f t="shared" si="111"/>
        <v>0</v>
      </c>
      <c r="W132" s="150">
        <f t="shared" si="111"/>
        <v>0</v>
      </c>
      <c r="X132" s="150">
        <f t="shared" si="111"/>
        <v>0</v>
      </c>
      <c r="Y132" s="150">
        <f t="shared" si="111"/>
        <v>0</v>
      </c>
      <c r="Z132" s="150">
        <f t="shared" si="111"/>
        <v>0</v>
      </c>
      <c r="AA132" s="150">
        <f t="shared" si="111"/>
        <v>0</v>
      </c>
      <c r="AB132" s="150">
        <f t="shared" si="111"/>
        <v>0</v>
      </c>
      <c r="AC132" s="150">
        <f t="shared" si="111"/>
        <v>0</v>
      </c>
      <c r="AD132" s="150">
        <f t="shared" si="111"/>
        <v>0</v>
      </c>
      <c r="AE132" s="150">
        <f t="shared" si="111"/>
        <v>0</v>
      </c>
      <c r="AF132" s="150">
        <f t="shared" si="111"/>
        <v>0</v>
      </c>
      <c r="AG132" s="150">
        <f t="shared" si="111"/>
        <v>0</v>
      </c>
      <c r="AH132" s="150">
        <f t="shared" si="111"/>
        <v>0</v>
      </c>
      <c r="AI132" s="150">
        <f t="shared" si="111"/>
        <v>0</v>
      </c>
      <c r="AJ132" s="150">
        <f t="shared" si="111"/>
        <v>0</v>
      </c>
      <c r="AK132" s="150">
        <f t="shared" si="111"/>
        <v>0</v>
      </c>
      <c r="AL132" s="150">
        <f t="shared" si="111"/>
        <v>0</v>
      </c>
      <c r="AM132" s="150">
        <f t="shared" ref="AM132:AX132" si="112">IF(AN126=$C114,($C116-($C116*$C118)-($C116*$C117)),(($C116-($C116*$C118)-($C116*$C117))-AM130)*IF(AL132&lt;1,0,1))</f>
        <v>0</v>
      </c>
      <c r="AN132" s="150">
        <f t="shared" si="112"/>
        <v>0</v>
      </c>
      <c r="AO132" s="150">
        <f t="shared" si="112"/>
        <v>0</v>
      </c>
      <c r="AP132" s="150">
        <f t="shared" si="112"/>
        <v>0</v>
      </c>
      <c r="AQ132" s="150">
        <f t="shared" si="112"/>
        <v>0</v>
      </c>
      <c r="AR132" s="150">
        <f t="shared" si="112"/>
        <v>0</v>
      </c>
      <c r="AS132" s="150">
        <f t="shared" si="112"/>
        <v>0</v>
      </c>
      <c r="AT132" s="150">
        <f t="shared" si="112"/>
        <v>0</v>
      </c>
      <c r="AU132" s="150">
        <f t="shared" si="112"/>
        <v>0</v>
      </c>
      <c r="AV132" s="150">
        <f t="shared" si="112"/>
        <v>0</v>
      </c>
      <c r="AW132" s="150">
        <f t="shared" si="112"/>
        <v>0</v>
      </c>
      <c r="AX132" s="150">
        <f t="shared" si="112"/>
        <v>0</v>
      </c>
      <c r="AY132" s="136"/>
      <c r="AZ132" s="136"/>
      <c r="BA132" s="136"/>
      <c r="BB132" s="137"/>
      <c r="BC132" s="136"/>
      <c r="BD132" s="136"/>
      <c r="BE132" s="136"/>
      <c r="BF132" s="136"/>
      <c r="BG132" s="136"/>
      <c r="BH132" s="136"/>
      <c r="BI132" s="136"/>
      <c r="BJ132" s="136"/>
      <c r="BK132" s="136"/>
      <c r="BL132" s="136"/>
      <c r="BM132" s="136"/>
      <c r="BN132" s="136"/>
      <c r="BO132" s="136"/>
      <c r="BP132" s="136"/>
      <c r="BQ132" s="136"/>
      <c r="BR132" s="136"/>
      <c r="BS132" s="136"/>
      <c r="BT132" s="136"/>
      <c r="BU132" s="136"/>
      <c r="BV132" s="136"/>
      <c r="BW132" s="136"/>
      <c r="BX132" s="136"/>
      <c r="BY132" s="136"/>
      <c r="BZ132" s="136"/>
      <c r="CA132" s="136"/>
      <c r="CB132" s="136"/>
      <c r="CC132" s="136"/>
      <c r="CD132" s="136"/>
      <c r="CE132" s="136"/>
      <c r="CF132" s="136"/>
      <c r="CG132" s="136"/>
      <c r="CH132" s="136"/>
      <c r="CI132" s="136"/>
      <c r="CJ132" s="136"/>
      <c r="CK132" s="136"/>
      <c r="CL132" s="136"/>
      <c r="CM132" s="136"/>
      <c r="CN132" s="136"/>
      <c r="CO132" s="136"/>
      <c r="CP132" s="136"/>
      <c r="CQ132" s="136"/>
      <c r="CR132" s="136"/>
    </row>
    <row r="133" spans="1:96" x14ac:dyDescent="0.25">
      <c r="A133" s="136"/>
      <c r="B133" s="144" t="s">
        <v>331</v>
      </c>
      <c r="C133" s="150"/>
      <c r="D133" s="150">
        <f t="shared" ref="D133:Y133" si="113">IF(D132&lt;1,$C116*$C117,0)*IF(C132&lt;1,0,1)</f>
        <v>0</v>
      </c>
      <c r="E133" s="150">
        <f t="shared" si="113"/>
        <v>0</v>
      </c>
      <c r="F133" s="150">
        <f t="shared" si="113"/>
        <v>0</v>
      </c>
      <c r="G133" s="150">
        <f t="shared" si="113"/>
        <v>0</v>
      </c>
      <c r="H133" s="150">
        <f t="shared" si="113"/>
        <v>0</v>
      </c>
      <c r="I133" s="150">
        <f t="shared" si="113"/>
        <v>0</v>
      </c>
      <c r="J133" s="150">
        <f t="shared" si="113"/>
        <v>0</v>
      </c>
      <c r="K133" s="150">
        <f t="shared" si="113"/>
        <v>0</v>
      </c>
      <c r="L133" s="150">
        <f t="shared" si="113"/>
        <v>0</v>
      </c>
      <c r="M133" s="150">
        <f t="shared" si="113"/>
        <v>0</v>
      </c>
      <c r="N133" s="150">
        <f t="shared" si="113"/>
        <v>0</v>
      </c>
      <c r="O133" s="150">
        <f t="shared" si="113"/>
        <v>0</v>
      </c>
      <c r="P133" s="150">
        <f t="shared" si="113"/>
        <v>0</v>
      </c>
      <c r="Q133" s="150">
        <f t="shared" si="113"/>
        <v>0</v>
      </c>
      <c r="R133" s="150">
        <f t="shared" si="113"/>
        <v>0</v>
      </c>
      <c r="S133" s="150">
        <f t="shared" si="113"/>
        <v>0</v>
      </c>
      <c r="T133" s="150">
        <f t="shared" si="113"/>
        <v>0</v>
      </c>
      <c r="U133" s="150">
        <f t="shared" si="113"/>
        <v>0</v>
      </c>
      <c r="V133" s="150">
        <f t="shared" si="113"/>
        <v>0</v>
      </c>
      <c r="W133" s="150">
        <f t="shared" si="113"/>
        <v>0</v>
      </c>
      <c r="X133" s="150">
        <f t="shared" si="113"/>
        <v>0</v>
      </c>
      <c r="Y133" s="150">
        <f t="shared" si="113"/>
        <v>0</v>
      </c>
      <c r="Z133" s="150">
        <f t="shared" ref="Z133:AL133" si="114">IF(Z132&lt;1,$C$8*$C$9,0)*IF(Y132&lt;1,0,1)</f>
        <v>0</v>
      </c>
      <c r="AA133" s="150">
        <f t="shared" si="114"/>
        <v>0</v>
      </c>
      <c r="AB133" s="150">
        <f t="shared" si="114"/>
        <v>0</v>
      </c>
      <c r="AC133" s="150">
        <f t="shared" si="114"/>
        <v>0</v>
      </c>
      <c r="AD133" s="150">
        <f t="shared" si="114"/>
        <v>0</v>
      </c>
      <c r="AE133" s="150">
        <f t="shared" si="114"/>
        <v>0</v>
      </c>
      <c r="AF133" s="150">
        <f t="shared" si="114"/>
        <v>0</v>
      </c>
      <c r="AG133" s="150">
        <f t="shared" si="114"/>
        <v>0</v>
      </c>
      <c r="AH133" s="150">
        <f t="shared" si="114"/>
        <v>0</v>
      </c>
      <c r="AI133" s="150">
        <f t="shared" si="114"/>
        <v>0</v>
      </c>
      <c r="AJ133" s="150">
        <f t="shared" si="114"/>
        <v>0</v>
      </c>
      <c r="AK133" s="150">
        <f t="shared" si="114"/>
        <v>0</v>
      </c>
      <c r="AL133" s="150">
        <f t="shared" si="114"/>
        <v>0</v>
      </c>
      <c r="AM133" s="150">
        <f t="shared" ref="AM133:AX133" si="115">IF(AM132&lt;1,$C$8*$C$9,0)*IF(AL132&lt;1,0,1)</f>
        <v>0</v>
      </c>
      <c r="AN133" s="150">
        <f t="shared" si="115"/>
        <v>0</v>
      </c>
      <c r="AO133" s="150">
        <f t="shared" si="115"/>
        <v>0</v>
      </c>
      <c r="AP133" s="150">
        <f t="shared" si="115"/>
        <v>0</v>
      </c>
      <c r="AQ133" s="150">
        <f t="shared" si="115"/>
        <v>0</v>
      </c>
      <c r="AR133" s="150">
        <f t="shared" si="115"/>
        <v>0</v>
      </c>
      <c r="AS133" s="150">
        <f t="shared" si="115"/>
        <v>0</v>
      </c>
      <c r="AT133" s="150">
        <f t="shared" si="115"/>
        <v>0</v>
      </c>
      <c r="AU133" s="150">
        <f t="shared" si="115"/>
        <v>0</v>
      </c>
      <c r="AV133" s="150">
        <f t="shared" si="115"/>
        <v>0</v>
      </c>
      <c r="AW133" s="150">
        <f t="shared" si="115"/>
        <v>0</v>
      </c>
      <c r="AX133" s="150">
        <f t="shared" si="115"/>
        <v>0</v>
      </c>
      <c r="AY133" s="136"/>
      <c r="AZ133" s="136"/>
      <c r="BA133" s="136"/>
      <c r="BB133" s="137"/>
      <c r="BC133" s="136"/>
      <c r="BD133" s="136"/>
      <c r="BE133" s="136"/>
      <c r="BF133" s="136"/>
      <c r="BG133" s="136"/>
      <c r="BH133" s="136"/>
      <c r="BI133" s="136"/>
      <c r="BJ133" s="136"/>
      <c r="BK133" s="136"/>
      <c r="BL133" s="136"/>
      <c r="BM133" s="136"/>
      <c r="BN133" s="136"/>
      <c r="BO133" s="136"/>
      <c r="BP133" s="136"/>
      <c r="BQ133" s="136"/>
      <c r="BR133" s="136"/>
      <c r="BS133" s="136"/>
      <c r="BT133" s="136"/>
      <c r="BU133" s="136"/>
      <c r="BV133" s="136"/>
      <c r="BW133" s="136"/>
      <c r="BX133" s="136"/>
      <c r="BY133" s="136"/>
      <c r="BZ133" s="136"/>
      <c r="CA133" s="136"/>
      <c r="CB133" s="136"/>
      <c r="CC133" s="136"/>
      <c r="CD133" s="136"/>
      <c r="CE133" s="136"/>
      <c r="CF133" s="136"/>
      <c r="CG133" s="136"/>
      <c r="CH133" s="136"/>
      <c r="CI133" s="136"/>
      <c r="CJ133" s="136"/>
      <c r="CK133" s="136"/>
      <c r="CL133" s="136"/>
      <c r="CM133" s="136"/>
      <c r="CN133" s="136"/>
      <c r="CO133" s="136"/>
      <c r="CP133" s="136"/>
      <c r="CQ133" s="136"/>
      <c r="CR133" s="136"/>
    </row>
    <row r="134" spans="1:96" x14ac:dyDescent="0.25">
      <c r="A134" s="136"/>
      <c r="B134" s="154" t="s">
        <v>332</v>
      </c>
      <c r="C134" s="150">
        <f>C127+C128+C133</f>
        <v>0</v>
      </c>
      <c r="D134" s="150">
        <f>D127+D128+D133</f>
        <v>0</v>
      </c>
      <c r="E134" s="150">
        <f t="shared" ref="E134:AL134" si="116">E127+E128+E133</f>
        <v>0</v>
      </c>
      <c r="F134" s="150">
        <f t="shared" si="116"/>
        <v>0</v>
      </c>
      <c r="G134" s="150">
        <f t="shared" si="116"/>
        <v>0</v>
      </c>
      <c r="H134" s="150">
        <f t="shared" si="116"/>
        <v>0</v>
      </c>
      <c r="I134" s="150">
        <f t="shared" si="116"/>
        <v>0</v>
      </c>
      <c r="J134" s="150">
        <f t="shared" si="116"/>
        <v>0</v>
      </c>
      <c r="K134" s="150">
        <f t="shared" si="116"/>
        <v>0</v>
      </c>
      <c r="L134" s="150">
        <f t="shared" si="116"/>
        <v>0</v>
      </c>
      <c r="M134" s="150">
        <f t="shared" si="116"/>
        <v>0</v>
      </c>
      <c r="N134" s="150">
        <f t="shared" si="116"/>
        <v>0</v>
      </c>
      <c r="O134" s="150">
        <f t="shared" si="116"/>
        <v>0</v>
      </c>
      <c r="P134" s="150">
        <f t="shared" si="116"/>
        <v>0</v>
      </c>
      <c r="Q134" s="150">
        <f t="shared" si="116"/>
        <v>0</v>
      </c>
      <c r="R134" s="150">
        <f t="shared" si="116"/>
        <v>0</v>
      </c>
      <c r="S134" s="150">
        <f t="shared" si="116"/>
        <v>0</v>
      </c>
      <c r="T134" s="150">
        <f t="shared" si="116"/>
        <v>0</v>
      </c>
      <c r="U134" s="150">
        <f t="shared" si="116"/>
        <v>0</v>
      </c>
      <c r="V134" s="150">
        <f t="shared" si="116"/>
        <v>0</v>
      </c>
      <c r="W134" s="150">
        <f t="shared" si="116"/>
        <v>0</v>
      </c>
      <c r="X134" s="150">
        <f t="shared" si="116"/>
        <v>0</v>
      </c>
      <c r="Y134" s="150">
        <f t="shared" si="116"/>
        <v>0</v>
      </c>
      <c r="Z134" s="150">
        <f t="shared" si="116"/>
        <v>0</v>
      </c>
      <c r="AA134" s="150">
        <f t="shared" si="116"/>
        <v>0</v>
      </c>
      <c r="AB134" s="150">
        <f t="shared" si="116"/>
        <v>0</v>
      </c>
      <c r="AC134" s="150">
        <f t="shared" si="116"/>
        <v>0</v>
      </c>
      <c r="AD134" s="150">
        <f t="shared" si="116"/>
        <v>0</v>
      </c>
      <c r="AE134" s="150">
        <f t="shared" si="116"/>
        <v>0</v>
      </c>
      <c r="AF134" s="150">
        <f t="shared" si="116"/>
        <v>0</v>
      </c>
      <c r="AG134" s="150">
        <f t="shared" si="116"/>
        <v>0</v>
      </c>
      <c r="AH134" s="150">
        <f t="shared" si="116"/>
        <v>0</v>
      </c>
      <c r="AI134" s="150">
        <f t="shared" si="116"/>
        <v>0</v>
      </c>
      <c r="AJ134" s="150">
        <f t="shared" si="116"/>
        <v>0</v>
      </c>
      <c r="AK134" s="150">
        <f t="shared" si="116"/>
        <v>0</v>
      </c>
      <c r="AL134" s="150">
        <f t="shared" si="116"/>
        <v>0</v>
      </c>
      <c r="AM134" s="150">
        <f t="shared" ref="AM134:AR134" si="117">AM127+AM128+AM133</f>
        <v>0</v>
      </c>
      <c r="AN134" s="150">
        <f t="shared" si="117"/>
        <v>0</v>
      </c>
      <c r="AO134" s="150">
        <f t="shared" si="117"/>
        <v>0</v>
      </c>
      <c r="AP134" s="150">
        <f t="shared" si="117"/>
        <v>0</v>
      </c>
      <c r="AQ134" s="150">
        <f t="shared" si="117"/>
        <v>0</v>
      </c>
      <c r="AR134" s="150">
        <f t="shared" si="117"/>
        <v>0</v>
      </c>
      <c r="AS134" s="150">
        <f t="shared" ref="AS134:AX134" si="118">AS127+AS128+AS133</f>
        <v>0</v>
      </c>
      <c r="AT134" s="150">
        <f t="shared" si="118"/>
        <v>0</v>
      </c>
      <c r="AU134" s="150">
        <f t="shared" si="118"/>
        <v>0</v>
      </c>
      <c r="AV134" s="150">
        <f t="shared" si="118"/>
        <v>0</v>
      </c>
      <c r="AW134" s="150">
        <f t="shared" si="118"/>
        <v>0</v>
      </c>
      <c r="AX134" s="150">
        <f t="shared" si="118"/>
        <v>0</v>
      </c>
      <c r="AY134" s="136"/>
      <c r="AZ134" s="136"/>
      <c r="BA134" s="136"/>
      <c r="BB134" s="137"/>
      <c r="BC134" s="136"/>
      <c r="BD134" s="136"/>
      <c r="BE134" s="136"/>
      <c r="BF134" s="136"/>
      <c r="BG134" s="136"/>
      <c r="BH134" s="136"/>
      <c r="BI134" s="136"/>
      <c r="BJ134" s="136"/>
      <c r="BK134" s="136"/>
      <c r="BL134" s="136"/>
      <c r="BM134" s="136"/>
      <c r="BN134" s="136"/>
      <c r="BO134" s="136"/>
      <c r="BP134" s="136"/>
      <c r="BQ134" s="136"/>
      <c r="BR134" s="136"/>
      <c r="BS134" s="136"/>
      <c r="BT134" s="136"/>
      <c r="BU134" s="136"/>
      <c r="BV134" s="136"/>
      <c r="BW134" s="136"/>
      <c r="BX134" s="136"/>
      <c r="BY134" s="136"/>
      <c r="BZ134" s="136"/>
      <c r="CA134" s="136"/>
      <c r="CB134" s="136"/>
      <c r="CC134" s="136"/>
      <c r="CD134" s="136"/>
      <c r="CE134" s="136"/>
      <c r="CF134" s="136"/>
      <c r="CG134" s="136"/>
      <c r="CH134" s="136"/>
      <c r="CI134" s="136"/>
      <c r="CJ134" s="136"/>
      <c r="CK134" s="136"/>
      <c r="CL134" s="136"/>
      <c r="CM134" s="136"/>
      <c r="CN134" s="136"/>
      <c r="CO134" s="136"/>
      <c r="CP134" s="136"/>
      <c r="CQ134" s="136"/>
      <c r="CR134" s="136"/>
    </row>
    <row r="135" spans="1:96" x14ac:dyDescent="0.25">
      <c r="A135" s="136"/>
      <c r="B135" s="136"/>
      <c r="C135" s="136"/>
      <c r="D135" s="136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136"/>
      <c r="AV135" s="136"/>
      <c r="AW135" s="136"/>
      <c r="AX135" s="136"/>
      <c r="AY135" s="136"/>
      <c r="AZ135" s="136"/>
      <c r="BA135" s="136"/>
      <c r="BB135" s="137"/>
      <c r="BC135" s="136"/>
      <c r="BD135" s="136"/>
      <c r="BE135" s="136"/>
      <c r="BF135" s="136"/>
      <c r="BG135" s="136"/>
      <c r="BH135" s="136"/>
      <c r="BI135" s="136"/>
      <c r="BJ135" s="136"/>
      <c r="BK135" s="136"/>
      <c r="BL135" s="136"/>
      <c r="BM135" s="136"/>
      <c r="BN135" s="136"/>
      <c r="BO135" s="136"/>
      <c r="BP135" s="136"/>
      <c r="BQ135" s="136"/>
      <c r="BR135" s="136"/>
      <c r="BS135" s="136"/>
      <c r="BT135" s="136"/>
      <c r="BU135" s="136"/>
      <c r="BV135" s="136"/>
      <c r="BW135" s="136"/>
      <c r="BX135" s="136"/>
      <c r="BY135" s="136"/>
      <c r="BZ135" s="136"/>
      <c r="CA135" s="136"/>
      <c r="CB135" s="136"/>
      <c r="CC135" s="136"/>
      <c r="CD135" s="136"/>
      <c r="CE135" s="136"/>
      <c r="CF135" s="136"/>
      <c r="CG135" s="136"/>
      <c r="CH135" s="136"/>
      <c r="CI135" s="136"/>
      <c r="CJ135" s="136"/>
      <c r="CK135" s="136"/>
      <c r="CL135" s="136"/>
      <c r="CM135" s="136"/>
      <c r="CN135" s="136"/>
      <c r="CO135" s="136"/>
      <c r="CP135" s="136"/>
      <c r="CQ135" s="136"/>
      <c r="CR135" s="136"/>
    </row>
    <row r="136" spans="1:96" x14ac:dyDescent="0.25">
      <c r="A136" s="136"/>
      <c r="B136" s="136"/>
      <c r="C136" s="136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136"/>
      <c r="AV136" s="136"/>
      <c r="AW136" s="136"/>
      <c r="AX136" s="136"/>
      <c r="AY136" s="136"/>
      <c r="AZ136" s="136"/>
      <c r="BA136" s="136"/>
      <c r="BB136" s="137"/>
      <c r="BC136" s="136"/>
      <c r="BD136" s="136"/>
      <c r="BE136" s="136"/>
      <c r="BF136" s="136"/>
      <c r="BG136" s="136"/>
      <c r="BH136" s="136"/>
      <c r="BI136" s="136"/>
      <c r="BJ136" s="136"/>
      <c r="BK136" s="136"/>
      <c r="BL136" s="136"/>
      <c r="BM136" s="136"/>
      <c r="BN136" s="136"/>
      <c r="BO136" s="136"/>
      <c r="BP136" s="136"/>
      <c r="BQ136" s="136"/>
      <c r="BR136" s="136"/>
      <c r="BS136" s="136"/>
      <c r="BT136" s="136"/>
      <c r="BU136" s="136"/>
      <c r="BV136" s="136"/>
      <c r="BW136" s="136"/>
      <c r="BX136" s="136"/>
      <c r="BY136" s="136"/>
      <c r="BZ136" s="136"/>
      <c r="CA136" s="136"/>
      <c r="CB136" s="136"/>
      <c r="CC136" s="136"/>
      <c r="CD136" s="136"/>
      <c r="CE136" s="136"/>
      <c r="CF136" s="136"/>
      <c r="CG136" s="136"/>
      <c r="CH136" s="136"/>
      <c r="CI136" s="136"/>
      <c r="CJ136" s="136"/>
      <c r="CK136" s="136"/>
      <c r="CL136" s="136"/>
      <c r="CM136" s="136"/>
      <c r="CN136" s="136"/>
      <c r="CO136" s="136"/>
      <c r="CP136" s="136"/>
      <c r="CQ136" s="136"/>
      <c r="CR136" s="136"/>
    </row>
    <row r="137" spans="1:96" x14ac:dyDescent="0.25">
      <c r="A137" s="136"/>
      <c r="B137" s="138" t="s">
        <v>337</v>
      </c>
      <c r="C137" s="138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136"/>
      <c r="AV137" s="136"/>
      <c r="AW137" s="136"/>
      <c r="AX137" s="136"/>
      <c r="AY137" s="136"/>
      <c r="AZ137" s="136"/>
      <c r="BA137" s="136"/>
      <c r="BB137" s="137"/>
      <c r="BC137" s="136"/>
      <c r="BD137" s="136"/>
      <c r="BE137" s="136"/>
      <c r="BF137" s="136"/>
      <c r="BG137" s="136"/>
      <c r="BH137" s="136"/>
      <c r="BI137" s="136"/>
      <c r="BJ137" s="136"/>
      <c r="BK137" s="136"/>
      <c r="BL137" s="136"/>
      <c r="BM137" s="136"/>
      <c r="BN137" s="136"/>
      <c r="BO137" s="136"/>
      <c r="BP137" s="136"/>
      <c r="BQ137" s="136"/>
      <c r="BR137" s="136"/>
      <c r="BS137" s="136"/>
      <c r="BT137" s="136"/>
      <c r="BU137" s="136"/>
      <c r="BV137" s="136"/>
      <c r="BW137" s="136"/>
      <c r="BX137" s="136"/>
      <c r="BY137" s="136"/>
      <c r="BZ137" s="136"/>
      <c r="CA137" s="136"/>
      <c r="CB137" s="136"/>
      <c r="CC137" s="136"/>
      <c r="CD137" s="136"/>
      <c r="CE137" s="136"/>
      <c r="CF137" s="136"/>
      <c r="CG137" s="136"/>
      <c r="CH137" s="136"/>
      <c r="CI137" s="136"/>
      <c r="CJ137" s="136"/>
      <c r="CK137" s="136"/>
      <c r="CL137" s="136"/>
      <c r="CM137" s="136"/>
      <c r="CN137" s="136"/>
      <c r="CO137" s="136"/>
      <c r="CP137" s="136"/>
      <c r="CQ137" s="136"/>
      <c r="CR137" s="136"/>
    </row>
    <row r="138" spans="1:96" x14ac:dyDescent="0.25">
      <c r="A138" s="136"/>
      <c r="B138" s="136"/>
      <c r="C138" s="136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136"/>
      <c r="AV138" s="136"/>
      <c r="AW138" s="136"/>
      <c r="AX138" s="136"/>
      <c r="AY138" s="136"/>
      <c r="AZ138" s="136"/>
      <c r="BA138" s="136"/>
      <c r="BB138" s="137"/>
      <c r="BC138" s="136"/>
      <c r="BD138" s="136"/>
      <c r="BE138" s="136"/>
      <c r="BF138" s="136"/>
      <c r="BG138" s="136"/>
      <c r="BH138" s="136"/>
      <c r="BI138" s="136"/>
      <c r="BJ138" s="136"/>
      <c r="BK138" s="136"/>
      <c r="BL138" s="136"/>
      <c r="BM138" s="136"/>
      <c r="BN138" s="136"/>
      <c r="BO138" s="136"/>
      <c r="BP138" s="136"/>
      <c r="BQ138" s="136"/>
      <c r="BR138" s="136"/>
      <c r="BS138" s="136"/>
      <c r="BT138" s="136"/>
      <c r="BU138" s="136"/>
      <c r="BV138" s="136"/>
      <c r="BW138" s="136"/>
      <c r="BX138" s="136"/>
      <c r="BY138" s="136"/>
      <c r="BZ138" s="136"/>
      <c r="CA138" s="136"/>
      <c r="CB138" s="136"/>
      <c r="CC138" s="136"/>
      <c r="CD138" s="136"/>
      <c r="CE138" s="136"/>
      <c r="CF138" s="136"/>
      <c r="CG138" s="136"/>
      <c r="CH138" s="136"/>
      <c r="CI138" s="136"/>
      <c r="CJ138" s="136"/>
      <c r="CK138" s="136"/>
      <c r="CL138" s="136"/>
      <c r="CM138" s="136"/>
      <c r="CN138" s="136"/>
      <c r="CO138" s="136"/>
      <c r="CP138" s="136"/>
      <c r="CQ138" s="136"/>
      <c r="CR138" s="136"/>
    </row>
    <row r="139" spans="1:96" x14ac:dyDescent="0.25">
      <c r="A139" s="136"/>
      <c r="B139" s="136"/>
      <c r="C139" s="136"/>
      <c r="D139" s="136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136"/>
      <c r="AV139" s="136"/>
      <c r="AW139" s="136"/>
      <c r="AX139" s="136"/>
      <c r="AY139" s="136"/>
      <c r="AZ139" s="136"/>
      <c r="BA139" s="136"/>
      <c r="BB139" s="136"/>
      <c r="BC139" s="136"/>
      <c r="BD139" s="136"/>
      <c r="BE139" s="136"/>
      <c r="BF139" s="136"/>
      <c r="BG139" s="136"/>
      <c r="BH139" s="136"/>
      <c r="BI139" s="136"/>
      <c r="BJ139" s="136"/>
      <c r="BK139" s="136"/>
      <c r="BL139" s="136"/>
      <c r="BM139" s="136"/>
      <c r="BN139" s="136"/>
      <c r="BO139" s="136"/>
      <c r="BP139" s="136"/>
      <c r="BQ139" s="136"/>
      <c r="BR139" s="136"/>
      <c r="BS139" s="136"/>
      <c r="BT139" s="136"/>
      <c r="BU139" s="136"/>
      <c r="BV139" s="136"/>
      <c r="BW139" s="136"/>
      <c r="BX139" s="136"/>
      <c r="BY139" s="136"/>
      <c r="BZ139" s="136"/>
      <c r="CA139" s="136"/>
      <c r="CB139" s="136"/>
      <c r="CC139" s="136"/>
      <c r="CD139" s="136"/>
      <c r="CE139" s="136"/>
      <c r="CF139" s="136"/>
      <c r="CG139" s="136"/>
      <c r="CH139" s="136"/>
      <c r="CI139" s="136"/>
      <c r="CJ139" s="136"/>
      <c r="CK139" s="136"/>
      <c r="CL139" s="136"/>
      <c r="CM139" s="136"/>
      <c r="CN139" s="136"/>
      <c r="CO139" s="136"/>
      <c r="CP139" s="136"/>
      <c r="CQ139" s="136"/>
      <c r="CR139" s="136"/>
    </row>
    <row r="140" spans="1:96" x14ac:dyDescent="0.25">
      <c r="A140" s="136"/>
      <c r="B140" s="140" t="s">
        <v>297</v>
      </c>
      <c r="C140" s="136"/>
      <c r="D140" s="136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136"/>
      <c r="AV140" s="136"/>
      <c r="AW140" s="136"/>
      <c r="AX140" s="136"/>
      <c r="AY140" s="136"/>
      <c r="AZ140" s="136"/>
      <c r="BA140" s="136"/>
      <c r="BB140" s="136"/>
      <c r="BC140" s="136"/>
      <c r="BD140" s="136"/>
      <c r="BE140" s="136"/>
      <c r="BF140" s="136"/>
      <c r="BG140" s="136"/>
      <c r="BH140" s="136"/>
      <c r="BI140" s="136"/>
      <c r="BJ140" s="136"/>
      <c r="BK140" s="136"/>
      <c r="BL140" s="136"/>
      <c r="BM140" s="136"/>
      <c r="BN140" s="136"/>
      <c r="BO140" s="136"/>
      <c r="BP140" s="136"/>
      <c r="BQ140" s="136"/>
      <c r="BR140" s="136"/>
      <c r="BS140" s="136"/>
      <c r="BT140" s="136"/>
      <c r="BU140" s="136"/>
      <c r="BV140" s="136"/>
      <c r="BW140" s="136"/>
      <c r="BX140" s="136"/>
      <c r="BY140" s="136"/>
      <c r="BZ140" s="136"/>
      <c r="CA140" s="136"/>
      <c r="CB140" s="136"/>
      <c r="CC140" s="136"/>
      <c r="CD140" s="136"/>
      <c r="CE140" s="136"/>
      <c r="CF140" s="136"/>
      <c r="CG140" s="136"/>
      <c r="CH140" s="136"/>
      <c r="CI140" s="136"/>
      <c r="CJ140" s="136"/>
      <c r="CK140" s="136"/>
      <c r="CL140" s="136"/>
      <c r="CM140" s="136"/>
      <c r="CN140" s="136"/>
      <c r="CO140" s="136"/>
      <c r="CP140" s="136"/>
      <c r="CQ140" s="136"/>
      <c r="CR140" s="136"/>
    </row>
    <row r="141" spans="1:96" x14ac:dyDescent="0.25">
      <c r="A141" s="136"/>
      <c r="B141" s="141" t="s">
        <v>298</v>
      </c>
      <c r="C141" s="142" t="s">
        <v>204</v>
      </c>
      <c r="D141" s="143">
        <f>VLOOKUP($C141,$BA$5:$BB$38,2,FALSE)</f>
        <v>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136"/>
      <c r="AV141" s="136"/>
      <c r="AW141" s="136"/>
      <c r="AX141" s="136"/>
      <c r="AY141" s="136"/>
      <c r="AZ141" s="136"/>
      <c r="BA141" s="136"/>
      <c r="BB141" s="136"/>
      <c r="BC141" s="136"/>
      <c r="BD141" s="136"/>
      <c r="BE141" s="136"/>
      <c r="BF141" s="136"/>
      <c r="BG141" s="136"/>
      <c r="BH141" s="136"/>
      <c r="BI141" s="136"/>
      <c r="BJ141" s="136"/>
      <c r="BK141" s="136"/>
      <c r="BL141" s="136"/>
      <c r="BM141" s="136"/>
      <c r="BN141" s="136"/>
      <c r="BO141" s="136"/>
      <c r="BP141" s="136"/>
      <c r="BQ141" s="136"/>
      <c r="BR141" s="136"/>
      <c r="BS141" s="136"/>
      <c r="BT141" s="136"/>
      <c r="BU141" s="136"/>
      <c r="BV141" s="136"/>
      <c r="BW141" s="136"/>
      <c r="BX141" s="136"/>
      <c r="BY141" s="136"/>
      <c r="BZ141" s="136"/>
      <c r="CA141" s="136"/>
      <c r="CB141" s="136"/>
      <c r="CC141" s="136"/>
      <c r="CD141" s="136"/>
      <c r="CE141" s="136"/>
      <c r="CF141" s="136"/>
      <c r="CG141" s="136"/>
      <c r="CH141" s="136"/>
      <c r="CI141" s="136"/>
      <c r="CJ141" s="136"/>
      <c r="CK141" s="136"/>
      <c r="CL141" s="136"/>
      <c r="CM141" s="136"/>
      <c r="CN141" s="136"/>
      <c r="CO141" s="136"/>
      <c r="CP141" s="136"/>
      <c r="CQ141" s="136"/>
      <c r="CR141" s="136"/>
    </row>
    <row r="142" spans="1:96" x14ac:dyDescent="0.25">
      <c r="A142" s="136"/>
      <c r="B142" s="141" t="s">
        <v>299</v>
      </c>
      <c r="C142" s="135">
        <v>0.05</v>
      </c>
      <c r="D142" s="136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136"/>
      <c r="AV142" s="136"/>
      <c r="AW142" s="136"/>
      <c r="AX142" s="136"/>
      <c r="AY142" s="136"/>
      <c r="AZ142" s="136"/>
      <c r="BA142" s="136"/>
      <c r="BB142" s="136"/>
      <c r="BC142" s="136"/>
      <c r="BD142" s="136"/>
      <c r="BE142" s="136"/>
      <c r="BF142" s="136"/>
      <c r="BG142" s="136"/>
      <c r="BH142" s="136"/>
      <c r="BI142" s="136"/>
      <c r="BJ142" s="136"/>
      <c r="BK142" s="136"/>
      <c r="BL142" s="136"/>
      <c r="BM142" s="136"/>
      <c r="BN142" s="136"/>
      <c r="BO142" s="136"/>
      <c r="BP142" s="136"/>
      <c r="BQ142" s="136"/>
      <c r="BR142" s="136"/>
      <c r="BS142" s="136"/>
      <c r="BT142" s="136"/>
      <c r="BU142" s="136"/>
      <c r="BV142" s="136"/>
      <c r="BW142" s="136"/>
      <c r="BX142" s="136"/>
      <c r="BY142" s="136"/>
      <c r="BZ142" s="136"/>
      <c r="CA142" s="136"/>
      <c r="CB142" s="136"/>
      <c r="CC142" s="136"/>
      <c r="CD142" s="136"/>
      <c r="CE142" s="136"/>
      <c r="CF142" s="136"/>
      <c r="CG142" s="136"/>
      <c r="CH142" s="136"/>
      <c r="CI142" s="136"/>
      <c r="CJ142" s="136"/>
      <c r="CK142" s="136"/>
      <c r="CL142" s="136"/>
      <c r="CM142" s="136"/>
      <c r="CN142" s="136"/>
      <c r="CO142" s="136"/>
      <c r="CP142" s="136"/>
      <c r="CQ142" s="136"/>
      <c r="CR142" s="136"/>
    </row>
    <row r="143" spans="1:96" x14ac:dyDescent="0.25">
      <c r="A143" s="136"/>
      <c r="B143" s="144" t="s">
        <v>327</v>
      </c>
      <c r="C143" s="145"/>
      <c r="D143" s="136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136"/>
      <c r="AV143" s="136"/>
      <c r="AW143" s="136"/>
      <c r="AX143" s="136"/>
      <c r="AY143" s="136"/>
      <c r="AZ143" s="136"/>
      <c r="BA143" s="136"/>
      <c r="BB143" s="136"/>
      <c r="BC143" s="136"/>
      <c r="BD143" s="136"/>
      <c r="BE143" s="136"/>
      <c r="BF143" s="136"/>
      <c r="BG143" s="136"/>
      <c r="BH143" s="136"/>
      <c r="BI143" s="136"/>
      <c r="BJ143" s="136"/>
      <c r="BK143" s="136"/>
      <c r="BL143" s="136"/>
      <c r="BM143" s="136"/>
      <c r="BN143" s="136"/>
      <c r="BO143" s="136"/>
      <c r="BP143" s="136"/>
      <c r="BQ143" s="136"/>
      <c r="BR143" s="136"/>
      <c r="BS143" s="136"/>
      <c r="BT143" s="136"/>
      <c r="BU143" s="136"/>
      <c r="BV143" s="136"/>
      <c r="BW143" s="136"/>
      <c r="BX143" s="136"/>
      <c r="BY143" s="136"/>
      <c r="BZ143" s="136"/>
      <c r="CA143" s="136"/>
      <c r="CB143" s="136"/>
      <c r="CC143" s="136"/>
      <c r="CD143" s="136"/>
      <c r="CE143" s="136"/>
      <c r="CF143" s="136"/>
      <c r="CG143" s="136"/>
      <c r="CH143" s="136"/>
      <c r="CI143" s="136"/>
      <c r="CJ143" s="136"/>
      <c r="CK143" s="136"/>
      <c r="CL143" s="136"/>
      <c r="CM143" s="136"/>
      <c r="CN143" s="136"/>
      <c r="CO143" s="136"/>
      <c r="CP143" s="136"/>
      <c r="CQ143" s="136"/>
      <c r="CR143" s="136"/>
    </row>
    <row r="144" spans="1:96" x14ac:dyDescent="0.25">
      <c r="A144" s="136"/>
      <c r="B144" s="144" t="s">
        <v>328</v>
      </c>
      <c r="C144" s="146">
        <v>0.1</v>
      </c>
      <c r="D144" s="136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136"/>
      <c r="AV144" s="136"/>
      <c r="AW144" s="136"/>
      <c r="AX144" s="136"/>
      <c r="AY144" s="136"/>
      <c r="AZ144" s="136"/>
      <c r="BA144" s="136"/>
      <c r="BB144" s="136"/>
      <c r="BC144" s="136"/>
      <c r="BD144" s="136"/>
      <c r="BE144" s="136"/>
      <c r="BF144" s="136"/>
      <c r="BG144" s="136"/>
      <c r="BH144" s="136"/>
      <c r="BI144" s="136"/>
      <c r="BJ144" s="136"/>
      <c r="BK144" s="136"/>
      <c r="BL144" s="136"/>
      <c r="BM144" s="136"/>
      <c r="BN144" s="136"/>
      <c r="BO144" s="136"/>
      <c r="BP144" s="136"/>
      <c r="BQ144" s="136"/>
      <c r="BR144" s="136"/>
      <c r="BS144" s="136"/>
      <c r="BT144" s="136"/>
      <c r="BU144" s="136"/>
      <c r="BV144" s="136"/>
      <c r="BW144" s="136"/>
      <c r="BX144" s="136"/>
      <c r="BY144" s="136"/>
      <c r="BZ144" s="136"/>
      <c r="CA144" s="136"/>
      <c r="CB144" s="136"/>
      <c r="CC144" s="136"/>
      <c r="CD144" s="136"/>
      <c r="CE144" s="136"/>
      <c r="CF144" s="136"/>
      <c r="CG144" s="136"/>
      <c r="CH144" s="136"/>
      <c r="CI144" s="136"/>
      <c r="CJ144" s="136"/>
      <c r="CK144" s="136"/>
      <c r="CL144" s="136"/>
      <c r="CM144" s="136"/>
      <c r="CN144" s="136"/>
      <c r="CO144" s="136"/>
      <c r="CP144" s="136"/>
      <c r="CQ144" s="136"/>
      <c r="CR144" s="136"/>
    </row>
    <row r="145" spans="1:96" x14ac:dyDescent="0.25">
      <c r="A145" s="136"/>
      <c r="B145" s="144" t="s">
        <v>329</v>
      </c>
      <c r="C145" s="146">
        <v>0.1</v>
      </c>
      <c r="D145" s="136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136"/>
      <c r="AV145" s="136"/>
      <c r="AW145" s="136"/>
      <c r="AX145" s="136"/>
      <c r="AY145" s="136"/>
      <c r="AZ145" s="136"/>
      <c r="BA145" s="136"/>
      <c r="BB145" s="136"/>
      <c r="BC145" s="136"/>
      <c r="BD145" s="136"/>
      <c r="BE145" s="136"/>
      <c r="BF145" s="136"/>
      <c r="BG145" s="136"/>
      <c r="BH145" s="136"/>
      <c r="BI145" s="136"/>
      <c r="BJ145" s="136"/>
      <c r="BK145" s="136"/>
      <c r="BL145" s="136"/>
      <c r="BM145" s="136"/>
      <c r="BN145" s="136"/>
      <c r="BO145" s="136"/>
      <c r="BP145" s="136"/>
      <c r="BQ145" s="136"/>
      <c r="BR145" s="136"/>
      <c r="BS145" s="136"/>
      <c r="BT145" s="136"/>
      <c r="BU145" s="136"/>
      <c r="BV145" s="136"/>
      <c r="BW145" s="136"/>
      <c r="BX145" s="136"/>
      <c r="BY145" s="136"/>
      <c r="BZ145" s="136"/>
      <c r="CA145" s="136"/>
      <c r="CB145" s="136"/>
      <c r="CC145" s="136"/>
      <c r="CD145" s="136"/>
      <c r="CE145" s="136"/>
      <c r="CF145" s="136"/>
      <c r="CG145" s="136"/>
      <c r="CH145" s="136"/>
      <c r="CI145" s="136"/>
      <c r="CJ145" s="136"/>
      <c r="CK145" s="136"/>
      <c r="CL145" s="136"/>
      <c r="CM145" s="136"/>
      <c r="CN145" s="136"/>
      <c r="CO145" s="136"/>
      <c r="CP145" s="136"/>
      <c r="CQ145" s="136"/>
      <c r="CR145" s="136"/>
    </row>
    <row r="146" spans="1:96" x14ac:dyDescent="0.25">
      <c r="A146" s="136"/>
      <c r="B146" s="147" t="s">
        <v>301</v>
      </c>
      <c r="C146" s="148">
        <v>12</v>
      </c>
      <c r="D146" s="136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136"/>
      <c r="AV146" s="136"/>
      <c r="AW146" s="136"/>
      <c r="AX146" s="136"/>
      <c r="AY146" s="136"/>
      <c r="AZ146" s="136"/>
      <c r="BA146" s="136"/>
      <c r="BB146" s="136"/>
      <c r="BC146" s="136"/>
      <c r="BD146" s="136"/>
      <c r="BE146" s="136"/>
      <c r="BF146" s="136"/>
      <c r="BG146" s="136"/>
      <c r="BH146" s="136"/>
      <c r="BI146" s="136"/>
      <c r="BJ146" s="136"/>
      <c r="BK146" s="136"/>
      <c r="BL146" s="136"/>
      <c r="BM146" s="136"/>
      <c r="BN146" s="136"/>
      <c r="BO146" s="136"/>
      <c r="BP146" s="136"/>
      <c r="BQ146" s="136"/>
      <c r="BR146" s="136"/>
      <c r="BS146" s="136"/>
      <c r="BT146" s="136"/>
      <c r="BU146" s="136"/>
      <c r="BV146" s="136"/>
      <c r="BW146" s="136"/>
      <c r="BX146" s="136"/>
      <c r="BY146" s="136"/>
      <c r="BZ146" s="136"/>
      <c r="CA146" s="136"/>
      <c r="CB146" s="136"/>
      <c r="CC146" s="136"/>
      <c r="CD146" s="136"/>
      <c r="CE146" s="136"/>
      <c r="CF146" s="136"/>
      <c r="CG146" s="136"/>
      <c r="CH146" s="136"/>
      <c r="CI146" s="136"/>
      <c r="CJ146" s="136"/>
      <c r="CK146" s="136"/>
      <c r="CL146" s="136"/>
      <c r="CM146" s="136"/>
      <c r="CN146" s="136"/>
      <c r="CO146" s="136"/>
      <c r="CP146" s="136"/>
      <c r="CQ146" s="136"/>
      <c r="CR146" s="136"/>
    </row>
    <row r="147" spans="1:96" x14ac:dyDescent="0.25">
      <c r="A147" s="136"/>
      <c r="B147" s="136"/>
      <c r="C147" s="136"/>
      <c r="D147" s="136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136"/>
      <c r="AV147" s="136"/>
      <c r="AW147" s="136"/>
      <c r="AX147" s="136"/>
      <c r="AY147" s="136"/>
      <c r="AZ147" s="136"/>
      <c r="BA147" s="136"/>
      <c r="BB147" s="136"/>
      <c r="BC147" s="136"/>
      <c r="BD147" s="136"/>
      <c r="BE147" s="136"/>
      <c r="BF147" s="136"/>
      <c r="BG147" s="136"/>
      <c r="BH147" s="136"/>
      <c r="BI147" s="136"/>
      <c r="BJ147" s="136"/>
      <c r="BK147" s="136"/>
      <c r="BL147" s="136"/>
      <c r="BM147" s="136"/>
      <c r="BN147" s="136"/>
      <c r="BO147" s="136"/>
      <c r="BP147" s="136"/>
      <c r="BQ147" s="136"/>
      <c r="BR147" s="136"/>
      <c r="BS147" s="136"/>
      <c r="BT147" s="136"/>
      <c r="BU147" s="136"/>
      <c r="BV147" s="136"/>
      <c r="BW147" s="136"/>
      <c r="BX147" s="136"/>
      <c r="BY147" s="136"/>
      <c r="BZ147" s="136"/>
      <c r="CA147" s="136"/>
      <c r="CB147" s="136"/>
      <c r="CC147" s="136"/>
      <c r="CD147" s="136"/>
      <c r="CE147" s="136"/>
      <c r="CF147" s="136"/>
      <c r="CG147" s="136"/>
      <c r="CH147" s="136"/>
      <c r="CI147" s="136"/>
      <c r="CJ147" s="136"/>
      <c r="CK147" s="136"/>
      <c r="CL147" s="136"/>
      <c r="CM147" s="136"/>
      <c r="CN147" s="136"/>
      <c r="CO147" s="136"/>
      <c r="CP147" s="136"/>
      <c r="CQ147" s="136"/>
      <c r="CR147" s="136"/>
    </row>
    <row r="148" spans="1:96" x14ac:dyDescent="0.25">
      <c r="A148" s="136"/>
      <c r="B148" s="140" t="s">
        <v>302</v>
      </c>
      <c r="C148" s="140" t="s">
        <v>182</v>
      </c>
      <c r="D148" s="149">
        <f>((1+C142)^(1/12))-1</f>
        <v>4.0741237836483535E-3</v>
      </c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136"/>
      <c r="AV148" s="136"/>
      <c r="AW148" s="136"/>
      <c r="AX148" s="136"/>
      <c r="AY148" s="136"/>
      <c r="AZ148" s="136"/>
      <c r="BA148" s="136"/>
      <c r="BB148" s="136"/>
      <c r="BC148" s="136"/>
      <c r="BD148" s="136"/>
      <c r="BE148" s="136"/>
      <c r="BF148" s="136"/>
      <c r="BG148" s="136"/>
      <c r="BH148" s="136"/>
      <c r="BI148" s="136"/>
      <c r="BJ148" s="136"/>
      <c r="BK148" s="136"/>
      <c r="BL148" s="136"/>
      <c r="BM148" s="136"/>
      <c r="BN148" s="136"/>
      <c r="BO148" s="136"/>
      <c r="BP148" s="136"/>
      <c r="BQ148" s="136"/>
      <c r="BR148" s="136"/>
      <c r="BS148" s="136"/>
      <c r="BT148" s="136"/>
      <c r="BU148" s="136"/>
      <c r="BV148" s="136"/>
      <c r="BW148" s="136"/>
      <c r="BX148" s="136"/>
      <c r="BY148" s="136"/>
      <c r="BZ148" s="136"/>
      <c r="CA148" s="136"/>
      <c r="CB148" s="136"/>
      <c r="CC148" s="136"/>
      <c r="CD148" s="136"/>
      <c r="CE148" s="136"/>
      <c r="CF148" s="136"/>
      <c r="CG148" s="136"/>
      <c r="CH148" s="136"/>
      <c r="CI148" s="136"/>
      <c r="CJ148" s="136"/>
      <c r="CK148" s="136"/>
      <c r="CL148" s="136"/>
      <c r="CM148" s="136"/>
      <c r="CN148" s="136"/>
      <c r="CO148" s="136"/>
      <c r="CP148" s="136"/>
      <c r="CQ148" s="136"/>
      <c r="CR148" s="136"/>
    </row>
    <row r="149" spans="1:96" x14ac:dyDescent="0.25">
      <c r="A149" s="136"/>
      <c r="B149" s="136"/>
      <c r="C149" s="136"/>
      <c r="D149" s="136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136"/>
      <c r="AV149" s="136"/>
      <c r="AW149" s="136"/>
      <c r="AX149" s="136"/>
      <c r="AY149" s="136"/>
      <c r="AZ149" s="136"/>
      <c r="BA149" s="136"/>
      <c r="BB149" s="136"/>
      <c r="BC149" s="136"/>
      <c r="BD149" s="136"/>
      <c r="BE149" s="136"/>
      <c r="BF149" s="136"/>
      <c r="BG149" s="136"/>
      <c r="BH149" s="136"/>
      <c r="BI149" s="136"/>
      <c r="BJ149" s="136"/>
      <c r="BK149" s="136"/>
      <c r="BL149" s="136"/>
      <c r="BM149" s="136"/>
      <c r="BN149" s="136"/>
      <c r="BO149" s="136"/>
      <c r="BP149" s="136"/>
      <c r="BQ149" s="136"/>
      <c r="BR149" s="136"/>
      <c r="BS149" s="136"/>
      <c r="BT149" s="136"/>
      <c r="BU149" s="136"/>
      <c r="BV149" s="136"/>
      <c r="BW149" s="136"/>
      <c r="BX149" s="136"/>
      <c r="BY149" s="136"/>
      <c r="BZ149" s="136"/>
      <c r="CA149" s="136"/>
      <c r="CB149" s="136"/>
      <c r="CC149" s="136"/>
      <c r="CD149" s="136"/>
      <c r="CE149" s="136"/>
      <c r="CF149" s="136"/>
      <c r="CG149" s="136"/>
      <c r="CH149" s="136"/>
      <c r="CI149" s="136"/>
      <c r="CJ149" s="136"/>
      <c r="CK149" s="136"/>
      <c r="CL149" s="136"/>
      <c r="CM149" s="136"/>
      <c r="CN149" s="136"/>
      <c r="CO149" s="136"/>
      <c r="CP149" s="136"/>
      <c r="CQ149" s="136"/>
      <c r="CR149" s="136"/>
    </row>
    <row r="150" spans="1:96" x14ac:dyDescent="0.25">
      <c r="A150" s="136"/>
      <c r="B150" s="140" t="s">
        <v>303</v>
      </c>
      <c r="C150" s="140" t="s">
        <v>182</v>
      </c>
      <c r="D150" s="150">
        <f>(C143-(C143*C144)-(C143*C145))/((1-(1+D148)^(-C146))/D148)</f>
        <v>0</v>
      </c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136"/>
      <c r="AV150" s="136"/>
      <c r="AW150" s="136"/>
      <c r="AX150" s="136"/>
      <c r="AY150" s="136"/>
      <c r="AZ150" s="136"/>
      <c r="BA150" s="136"/>
      <c r="BB150" s="136"/>
      <c r="BC150" s="136"/>
      <c r="BD150" s="136"/>
      <c r="BE150" s="136"/>
      <c r="BF150" s="136"/>
      <c r="BG150" s="136"/>
      <c r="BH150" s="136"/>
      <c r="BI150" s="136"/>
      <c r="BJ150" s="136"/>
      <c r="BK150" s="136"/>
      <c r="BL150" s="136"/>
      <c r="BM150" s="136"/>
      <c r="BN150" s="136"/>
      <c r="BO150" s="136"/>
      <c r="BP150" s="136"/>
      <c r="BQ150" s="136"/>
      <c r="BR150" s="136"/>
      <c r="BS150" s="136"/>
      <c r="BT150" s="136"/>
      <c r="BU150" s="136"/>
      <c r="BV150" s="136"/>
      <c r="BW150" s="136"/>
      <c r="BX150" s="136"/>
      <c r="BY150" s="136"/>
      <c r="BZ150" s="136"/>
      <c r="CA150" s="136"/>
      <c r="CB150" s="136"/>
      <c r="CC150" s="136"/>
      <c r="CD150" s="136"/>
      <c r="CE150" s="136"/>
      <c r="CF150" s="136"/>
      <c r="CG150" s="136"/>
      <c r="CH150" s="136"/>
      <c r="CI150" s="136"/>
      <c r="CJ150" s="136"/>
      <c r="CK150" s="136"/>
      <c r="CL150" s="136"/>
      <c r="CM150" s="136"/>
      <c r="CN150" s="136"/>
      <c r="CO150" s="136"/>
      <c r="CP150" s="136"/>
      <c r="CQ150" s="136"/>
      <c r="CR150" s="136"/>
    </row>
    <row r="151" spans="1:96" x14ac:dyDescent="0.25">
      <c r="A151" s="136"/>
      <c r="B151" s="136"/>
      <c r="C151" s="22">
        <f>+SPm!B2</f>
        <v>42736</v>
      </c>
      <c r="D151" s="22">
        <f>+SPm!C2</f>
        <v>42767</v>
      </c>
      <c r="E151" s="22">
        <f>+SPm!D2</f>
        <v>42797</v>
      </c>
      <c r="F151" s="22">
        <f>+SPm!E2</f>
        <v>42828</v>
      </c>
      <c r="G151" s="22">
        <f>+SPm!F2</f>
        <v>42858</v>
      </c>
      <c r="H151" s="22">
        <f>+SPm!G2</f>
        <v>42889</v>
      </c>
      <c r="I151" s="22">
        <f>+SPm!H2</f>
        <v>42919</v>
      </c>
      <c r="J151" s="22">
        <f>+SPm!I2</f>
        <v>42950</v>
      </c>
      <c r="K151" s="22">
        <f>+SPm!J2</f>
        <v>42980</v>
      </c>
      <c r="L151" s="22">
        <f>+SPm!K2</f>
        <v>43011</v>
      </c>
      <c r="M151" s="22">
        <f>+SPm!L2</f>
        <v>43041</v>
      </c>
      <c r="N151" s="22">
        <f>+SPm!M2</f>
        <v>43072</v>
      </c>
      <c r="O151" s="22">
        <f>+SPm!N2</f>
        <v>43102</v>
      </c>
      <c r="P151" s="22">
        <f>+SPm!O2</f>
        <v>43133</v>
      </c>
      <c r="Q151" s="22">
        <f>+SPm!P2</f>
        <v>43163</v>
      </c>
      <c r="R151" s="22">
        <f>+SPm!Q2</f>
        <v>43194</v>
      </c>
      <c r="S151" s="22">
        <f>+SPm!R2</f>
        <v>43224</v>
      </c>
      <c r="T151" s="22">
        <f>+SPm!S2</f>
        <v>43255</v>
      </c>
      <c r="U151" s="22">
        <f>+SPm!T2</f>
        <v>43285</v>
      </c>
      <c r="V151" s="22">
        <f>+SPm!U2</f>
        <v>43316</v>
      </c>
      <c r="W151" s="22">
        <f>+SPm!V2</f>
        <v>43346</v>
      </c>
      <c r="X151" s="22">
        <f>+SPm!W2</f>
        <v>43377</v>
      </c>
      <c r="Y151" s="22">
        <f>+SPm!X2</f>
        <v>43407</v>
      </c>
      <c r="Z151" s="22">
        <f>+SPm!Y2</f>
        <v>43438</v>
      </c>
      <c r="AA151" s="22">
        <f>+SPm!Z2</f>
        <v>43468</v>
      </c>
      <c r="AB151" s="22">
        <f>+SPm!AA2</f>
        <v>43499</v>
      </c>
      <c r="AC151" s="22">
        <f>+SPm!AB2</f>
        <v>43529</v>
      </c>
      <c r="AD151" s="22">
        <f>+SPm!AC2</f>
        <v>43560</v>
      </c>
      <c r="AE151" s="22">
        <f>+SPm!AD2</f>
        <v>43590</v>
      </c>
      <c r="AF151" s="22">
        <f>+SPm!AE2</f>
        <v>43621</v>
      </c>
      <c r="AG151" s="22">
        <f>+SPm!AF2</f>
        <v>43651</v>
      </c>
      <c r="AH151" s="22">
        <f>+SPm!AG2</f>
        <v>43682</v>
      </c>
      <c r="AI151" s="22">
        <f>+SPm!AH2</f>
        <v>43712</v>
      </c>
      <c r="AJ151" s="22">
        <f>+SPm!AI2</f>
        <v>43743</v>
      </c>
      <c r="AK151" s="22">
        <f>+SPm!AJ2</f>
        <v>43773</v>
      </c>
      <c r="AL151" s="22">
        <f>+SPm!AK2</f>
        <v>43804</v>
      </c>
      <c r="AM151" s="22">
        <f>+SPm!AL2</f>
        <v>43834</v>
      </c>
      <c r="AN151" s="22">
        <f>+SPm!AM2</f>
        <v>43865</v>
      </c>
      <c r="AO151" s="22">
        <f>+SPm!AN2</f>
        <v>43895</v>
      </c>
      <c r="AP151" s="22">
        <f>+SPm!AO2</f>
        <v>43926</v>
      </c>
      <c r="AQ151" s="22">
        <f>+SPm!AP2</f>
        <v>43956</v>
      </c>
      <c r="AR151" s="22">
        <f>+SPm!AQ2</f>
        <v>43987</v>
      </c>
      <c r="AS151" s="22">
        <f>+SPm!AR2</f>
        <v>44017</v>
      </c>
      <c r="AT151" s="22">
        <f>+SPm!AS2</f>
        <v>44048</v>
      </c>
      <c r="AU151" s="22">
        <f>+SPm!AT2</f>
        <v>44078</v>
      </c>
      <c r="AV151" s="22">
        <f>+SPm!AU2</f>
        <v>44109</v>
      </c>
      <c r="AW151" s="22">
        <f>+SPm!AV2</f>
        <v>44139</v>
      </c>
      <c r="AX151" s="22">
        <f>+SPm!AW2</f>
        <v>44170</v>
      </c>
      <c r="AY151" s="136"/>
      <c r="AZ151" s="136"/>
      <c r="BA151" s="136"/>
      <c r="BB151" s="136"/>
      <c r="BC151" s="136"/>
      <c r="BD151" s="136"/>
      <c r="BE151" s="136"/>
      <c r="BF151" s="136"/>
      <c r="BG151" s="136"/>
      <c r="BH151" s="136"/>
      <c r="BI151" s="136"/>
      <c r="BJ151" s="136"/>
      <c r="BK151" s="136"/>
      <c r="BL151" s="136"/>
      <c r="BM151" s="136"/>
      <c r="BN151" s="136"/>
      <c r="BO151" s="136"/>
      <c r="BP151" s="136"/>
      <c r="BQ151" s="136"/>
      <c r="BR151" s="136"/>
      <c r="BS151" s="136"/>
      <c r="BT151" s="136"/>
      <c r="BU151" s="136"/>
      <c r="BV151" s="136"/>
      <c r="BW151" s="136"/>
      <c r="BX151" s="136"/>
      <c r="BY151" s="136"/>
      <c r="BZ151" s="136"/>
      <c r="CA151" s="136"/>
      <c r="CB151" s="136"/>
      <c r="CC151" s="136"/>
      <c r="CD151" s="136"/>
      <c r="CE151" s="136"/>
      <c r="CF151" s="136"/>
      <c r="CG151" s="136"/>
      <c r="CH151" s="136"/>
      <c r="CI151" s="136"/>
      <c r="CJ151" s="136"/>
      <c r="CK151" s="136"/>
      <c r="CL151" s="136"/>
      <c r="CM151" s="136"/>
      <c r="CN151" s="136"/>
      <c r="CO151" s="136"/>
      <c r="CP151" s="136"/>
      <c r="CQ151" s="136"/>
      <c r="CR151" s="136"/>
    </row>
    <row r="152" spans="1:96" x14ac:dyDescent="0.25">
      <c r="A152" s="136"/>
      <c r="B152" s="136"/>
      <c r="C152" s="151">
        <v>1</v>
      </c>
      <c r="D152" s="151">
        <f>+C152+1</f>
        <v>2</v>
      </c>
      <c r="E152" s="151">
        <f t="shared" ref="E152:AL152" si="119">+D152+1</f>
        <v>3</v>
      </c>
      <c r="F152" s="151">
        <f t="shared" si="119"/>
        <v>4</v>
      </c>
      <c r="G152" s="151">
        <f t="shared" si="119"/>
        <v>5</v>
      </c>
      <c r="H152" s="151">
        <f t="shared" si="119"/>
        <v>6</v>
      </c>
      <c r="I152" s="151">
        <f t="shared" si="119"/>
        <v>7</v>
      </c>
      <c r="J152" s="151">
        <f t="shared" si="119"/>
        <v>8</v>
      </c>
      <c r="K152" s="151">
        <f t="shared" si="119"/>
        <v>9</v>
      </c>
      <c r="L152" s="151">
        <f t="shared" si="119"/>
        <v>10</v>
      </c>
      <c r="M152" s="151">
        <f t="shared" si="119"/>
        <v>11</v>
      </c>
      <c r="N152" s="151">
        <f t="shared" si="119"/>
        <v>12</v>
      </c>
      <c r="O152" s="151">
        <f t="shared" si="119"/>
        <v>13</v>
      </c>
      <c r="P152" s="151">
        <f t="shared" si="119"/>
        <v>14</v>
      </c>
      <c r="Q152" s="151">
        <f t="shared" si="119"/>
        <v>15</v>
      </c>
      <c r="R152" s="151">
        <f t="shared" si="119"/>
        <v>16</v>
      </c>
      <c r="S152" s="151">
        <f t="shared" si="119"/>
        <v>17</v>
      </c>
      <c r="T152" s="151">
        <f t="shared" si="119"/>
        <v>18</v>
      </c>
      <c r="U152" s="151">
        <f t="shared" si="119"/>
        <v>19</v>
      </c>
      <c r="V152" s="151">
        <f t="shared" si="119"/>
        <v>20</v>
      </c>
      <c r="W152" s="151">
        <f t="shared" si="119"/>
        <v>21</v>
      </c>
      <c r="X152" s="151">
        <f t="shared" si="119"/>
        <v>22</v>
      </c>
      <c r="Y152" s="151">
        <f t="shared" si="119"/>
        <v>23</v>
      </c>
      <c r="Z152" s="151">
        <f t="shared" si="119"/>
        <v>24</v>
      </c>
      <c r="AA152" s="151">
        <f t="shared" si="119"/>
        <v>25</v>
      </c>
      <c r="AB152" s="151">
        <f t="shared" si="119"/>
        <v>26</v>
      </c>
      <c r="AC152" s="151">
        <f t="shared" si="119"/>
        <v>27</v>
      </c>
      <c r="AD152" s="151">
        <f t="shared" si="119"/>
        <v>28</v>
      </c>
      <c r="AE152" s="151">
        <f t="shared" si="119"/>
        <v>29</v>
      </c>
      <c r="AF152" s="151">
        <f t="shared" si="119"/>
        <v>30</v>
      </c>
      <c r="AG152" s="151">
        <f t="shared" si="119"/>
        <v>31</v>
      </c>
      <c r="AH152" s="151">
        <f t="shared" si="119"/>
        <v>32</v>
      </c>
      <c r="AI152" s="151">
        <f t="shared" si="119"/>
        <v>33</v>
      </c>
      <c r="AJ152" s="151">
        <f t="shared" si="119"/>
        <v>34</v>
      </c>
      <c r="AK152" s="151">
        <f t="shared" si="119"/>
        <v>35</v>
      </c>
      <c r="AL152" s="151">
        <f t="shared" si="119"/>
        <v>36</v>
      </c>
      <c r="AM152" s="151">
        <f t="shared" ref="AM152:AX152" si="120">+AL152+1</f>
        <v>37</v>
      </c>
      <c r="AN152" s="151">
        <f t="shared" si="120"/>
        <v>38</v>
      </c>
      <c r="AO152" s="151">
        <f t="shared" si="120"/>
        <v>39</v>
      </c>
      <c r="AP152" s="151">
        <f t="shared" si="120"/>
        <v>40</v>
      </c>
      <c r="AQ152" s="151">
        <f t="shared" si="120"/>
        <v>41</v>
      </c>
      <c r="AR152" s="151">
        <f t="shared" si="120"/>
        <v>42</v>
      </c>
      <c r="AS152" s="151">
        <f t="shared" si="120"/>
        <v>43</v>
      </c>
      <c r="AT152" s="151">
        <f t="shared" si="120"/>
        <v>44</v>
      </c>
      <c r="AU152" s="151">
        <f t="shared" si="120"/>
        <v>45</v>
      </c>
      <c r="AV152" s="151">
        <f t="shared" si="120"/>
        <v>46</v>
      </c>
      <c r="AW152" s="151">
        <f t="shared" si="120"/>
        <v>47</v>
      </c>
      <c r="AX152" s="151">
        <f t="shared" si="120"/>
        <v>48</v>
      </c>
      <c r="AY152" s="136"/>
      <c r="AZ152" s="136"/>
      <c r="BA152" s="136"/>
      <c r="BB152" s="136"/>
      <c r="BC152" s="136"/>
      <c r="BD152" s="136"/>
      <c r="BE152" s="136"/>
      <c r="BF152" s="136"/>
      <c r="BG152" s="136"/>
      <c r="BH152" s="136"/>
      <c r="BI152" s="136"/>
      <c r="BJ152" s="136"/>
      <c r="BK152" s="136"/>
      <c r="BL152" s="136"/>
      <c r="BM152" s="136"/>
      <c r="BN152" s="136"/>
      <c r="BO152" s="136"/>
      <c r="BP152" s="136"/>
      <c r="BQ152" s="136"/>
      <c r="BR152" s="136"/>
      <c r="BS152" s="136"/>
      <c r="BT152" s="136"/>
      <c r="BU152" s="136"/>
      <c r="BV152" s="136"/>
      <c r="BW152" s="136"/>
      <c r="BX152" s="136"/>
      <c r="BY152" s="136"/>
      <c r="BZ152" s="136"/>
      <c r="CA152" s="136"/>
      <c r="CB152" s="136"/>
      <c r="CC152" s="136"/>
      <c r="CD152" s="136"/>
      <c r="CE152" s="136"/>
      <c r="CF152" s="136"/>
      <c r="CG152" s="136"/>
      <c r="CH152" s="136"/>
      <c r="CI152" s="136"/>
      <c r="CJ152" s="136"/>
      <c r="CK152" s="136"/>
      <c r="CL152" s="136"/>
      <c r="CM152" s="136"/>
      <c r="CN152" s="136"/>
      <c r="CO152" s="136"/>
      <c r="CP152" s="136"/>
      <c r="CQ152" s="136"/>
      <c r="CR152" s="136"/>
    </row>
    <row r="153" spans="1:96" x14ac:dyDescent="0.25">
      <c r="A153" s="136"/>
      <c r="B153" s="152" t="s">
        <v>304</v>
      </c>
      <c r="C153" s="153" t="s">
        <v>201</v>
      </c>
      <c r="D153" s="153" t="s">
        <v>202</v>
      </c>
      <c r="E153" s="153" t="s">
        <v>203</v>
      </c>
      <c r="F153" s="153" t="s">
        <v>204</v>
      </c>
      <c r="G153" s="153" t="s">
        <v>205</v>
      </c>
      <c r="H153" s="153" t="s">
        <v>206</v>
      </c>
      <c r="I153" s="153" t="s">
        <v>207</v>
      </c>
      <c r="J153" s="153" t="s">
        <v>208</v>
      </c>
      <c r="K153" s="153" t="s">
        <v>209</v>
      </c>
      <c r="L153" s="153" t="s">
        <v>210</v>
      </c>
      <c r="M153" s="153" t="s">
        <v>211</v>
      </c>
      <c r="N153" s="153" t="s">
        <v>212</v>
      </c>
      <c r="O153" s="153" t="s">
        <v>213</v>
      </c>
      <c r="P153" s="153" t="s">
        <v>214</v>
      </c>
      <c r="Q153" s="153" t="s">
        <v>215</v>
      </c>
      <c r="R153" s="153" t="s">
        <v>216</v>
      </c>
      <c r="S153" s="153" t="s">
        <v>217</v>
      </c>
      <c r="T153" s="153" t="s">
        <v>218</v>
      </c>
      <c r="U153" s="153" t="s">
        <v>219</v>
      </c>
      <c r="V153" s="153" t="s">
        <v>220</v>
      </c>
      <c r="W153" s="153" t="s">
        <v>221</v>
      </c>
      <c r="X153" s="153" t="s">
        <v>222</v>
      </c>
      <c r="Y153" s="153" t="s">
        <v>223</v>
      </c>
      <c r="Z153" s="153" t="s">
        <v>224</v>
      </c>
      <c r="AA153" s="153" t="s">
        <v>225</v>
      </c>
      <c r="AB153" s="153" t="s">
        <v>226</v>
      </c>
      <c r="AC153" s="153" t="s">
        <v>227</v>
      </c>
      <c r="AD153" s="153" t="s">
        <v>228</v>
      </c>
      <c r="AE153" s="153" t="s">
        <v>229</v>
      </c>
      <c r="AF153" s="153" t="s">
        <v>230</v>
      </c>
      <c r="AG153" s="153" t="s">
        <v>231</v>
      </c>
      <c r="AH153" s="153" t="s">
        <v>232</v>
      </c>
      <c r="AI153" s="153" t="s">
        <v>233</v>
      </c>
      <c r="AJ153" s="153" t="s">
        <v>234</v>
      </c>
      <c r="AK153" s="153" t="s">
        <v>235</v>
      </c>
      <c r="AL153" s="153" t="s">
        <v>236</v>
      </c>
      <c r="AM153" s="153" t="s">
        <v>411</v>
      </c>
      <c r="AN153" s="153" t="s">
        <v>412</v>
      </c>
      <c r="AO153" s="153" t="s">
        <v>413</v>
      </c>
      <c r="AP153" s="153" t="s">
        <v>414</v>
      </c>
      <c r="AQ153" s="153" t="s">
        <v>415</v>
      </c>
      <c r="AR153" s="153" t="s">
        <v>416</v>
      </c>
      <c r="AS153" s="153" t="s">
        <v>417</v>
      </c>
      <c r="AT153" s="153" t="s">
        <v>418</v>
      </c>
      <c r="AU153" s="153" t="s">
        <v>419</v>
      </c>
      <c r="AV153" s="153" t="s">
        <v>420</v>
      </c>
      <c r="AW153" s="153" t="s">
        <v>421</v>
      </c>
      <c r="AX153" s="153" t="s">
        <v>422</v>
      </c>
      <c r="AY153" s="136"/>
      <c r="AZ153" s="136"/>
      <c r="BA153" s="136"/>
      <c r="BB153" s="136"/>
      <c r="BC153" s="136"/>
      <c r="BD153" s="136"/>
      <c r="BE153" s="136"/>
      <c r="BF153" s="136"/>
      <c r="BG153" s="136"/>
      <c r="BH153" s="136"/>
      <c r="BI153" s="136"/>
      <c r="BJ153" s="136"/>
      <c r="BK153" s="136"/>
      <c r="BL153" s="136"/>
      <c r="BM153" s="136"/>
      <c r="BN153" s="136"/>
      <c r="BO153" s="136"/>
      <c r="BP153" s="136"/>
      <c r="BQ153" s="136"/>
      <c r="BR153" s="136"/>
      <c r="BS153" s="136"/>
      <c r="BT153" s="136"/>
      <c r="BU153" s="136"/>
      <c r="BV153" s="136"/>
      <c r="BW153" s="136"/>
      <c r="BX153" s="136"/>
      <c r="BY153" s="136"/>
      <c r="BZ153" s="136"/>
      <c r="CA153" s="136"/>
      <c r="CB153" s="136"/>
      <c r="CC153" s="136"/>
      <c r="CD153" s="136"/>
      <c r="CE153" s="136"/>
      <c r="CF153" s="136"/>
      <c r="CG153" s="136"/>
      <c r="CH153" s="136"/>
      <c r="CI153" s="136"/>
      <c r="CJ153" s="136"/>
      <c r="CK153" s="136"/>
      <c r="CL153" s="136"/>
      <c r="CM153" s="136"/>
      <c r="CN153" s="136"/>
      <c r="CO153" s="136"/>
      <c r="CP153" s="136"/>
      <c r="CQ153" s="136"/>
      <c r="CR153" s="136"/>
    </row>
    <row r="154" spans="1:96" x14ac:dyDescent="0.25">
      <c r="A154" s="136"/>
      <c r="B154" s="144" t="s">
        <v>330</v>
      </c>
      <c r="C154" s="150">
        <f t="shared" ref="C154:AL154" si="121">IF(C153=$C141,$C143*$C145,0)</f>
        <v>0</v>
      </c>
      <c r="D154" s="150">
        <f t="shared" si="121"/>
        <v>0</v>
      </c>
      <c r="E154" s="150">
        <f t="shared" si="121"/>
        <v>0</v>
      </c>
      <c r="F154" s="150">
        <f t="shared" si="121"/>
        <v>0</v>
      </c>
      <c r="G154" s="150">
        <f t="shared" si="121"/>
        <v>0</v>
      </c>
      <c r="H154" s="150">
        <f t="shared" si="121"/>
        <v>0</v>
      </c>
      <c r="I154" s="150">
        <f t="shared" si="121"/>
        <v>0</v>
      </c>
      <c r="J154" s="150">
        <f t="shared" si="121"/>
        <v>0</v>
      </c>
      <c r="K154" s="150">
        <f t="shared" si="121"/>
        <v>0</v>
      </c>
      <c r="L154" s="150">
        <f t="shared" si="121"/>
        <v>0</v>
      </c>
      <c r="M154" s="150">
        <f t="shared" si="121"/>
        <v>0</v>
      </c>
      <c r="N154" s="150">
        <f t="shared" si="121"/>
        <v>0</v>
      </c>
      <c r="O154" s="150">
        <f t="shared" si="121"/>
        <v>0</v>
      </c>
      <c r="P154" s="150">
        <f t="shared" si="121"/>
        <v>0</v>
      </c>
      <c r="Q154" s="150">
        <f t="shared" si="121"/>
        <v>0</v>
      </c>
      <c r="R154" s="150">
        <f t="shared" si="121"/>
        <v>0</v>
      </c>
      <c r="S154" s="150">
        <f t="shared" si="121"/>
        <v>0</v>
      </c>
      <c r="T154" s="150">
        <f t="shared" si="121"/>
        <v>0</v>
      </c>
      <c r="U154" s="150">
        <f t="shared" si="121"/>
        <v>0</v>
      </c>
      <c r="V154" s="150">
        <f t="shared" si="121"/>
        <v>0</v>
      </c>
      <c r="W154" s="150">
        <f t="shared" si="121"/>
        <v>0</v>
      </c>
      <c r="X154" s="150">
        <f t="shared" si="121"/>
        <v>0</v>
      </c>
      <c r="Y154" s="150">
        <f t="shared" si="121"/>
        <v>0</v>
      </c>
      <c r="Z154" s="150">
        <f t="shared" si="121"/>
        <v>0</v>
      </c>
      <c r="AA154" s="150">
        <f t="shared" si="121"/>
        <v>0</v>
      </c>
      <c r="AB154" s="150">
        <f t="shared" si="121"/>
        <v>0</v>
      </c>
      <c r="AC154" s="150">
        <f t="shared" si="121"/>
        <v>0</v>
      </c>
      <c r="AD154" s="150">
        <f t="shared" si="121"/>
        <v>0</v>
      </c>
      <c r="AE154" s="150">
        <f t="shared" si="121"/>
        <v>0</v>
      </c>
      <c r="AF154" s="150">
        <f t="shared" si="121"/>
        <v>0</v>
      </c>
      <c r="AG154" s="150">
        <f t="shared" si="121"/>
        <v>0</v>
      </c>
      <c r="AH154" s="150">
        <f t="shared" si="121"/>
        <v>0</v>
      </c>
      <c r="AI154" s="150">
        <f t="shared" si="121"/>
        <v>0</v>
      </c>
      <c r="AJ154" s="150">
        <f t="shared" si="121"/>
        <v>0</v>
      </c>
      <c r="AK154" s="150">
        <f t="shared" si="121"/>
        <v>0</v>
      </c>
      <c r="AL154" s="150">
        <f t="shared" si="121"/>
        <v>0</v>
      </c>
      <c r="AM154" s="150">
        <f t="shared" ref="AM154:AR154" si="122">IF(AM153=$C141,$C143*$C145,0)</f>
        <v>0</v>
      </c>
      <c r="AN154" s="150">
        <f t="shared" si="122"/>
        <v>0</v>
      </c>
      <c r="AO154" s="150">
        <f t="shared" si="122"/>
        <v>0</v>
      </c>
      <c r="AP154" s="150">
        <f t="shared" si="122"/>
        <v>0</v>
      </c>
      <c r="AQ154" s="150">
        <f t="shared" si="122"/>
        <v>0</v>
      </c>
      <c r="AR154" s="150">
        <f t="shared" si="122"/>
        <v>0</v>
      </c>
      <c r="AS154" s="150">
        <f t="shared" ref="AS154:AX154" si="123">IF(AS153=$C141,$C143*$C145,0)</f>
        <v>0</v>
      </c>
      <c r="AT154" s="150">
        <f t="shared" si="123"/>
        <v>0</v>
      </c>
      <c r="AU154" s="150">
        <f t="shared" si="123"/>
        <v>0</v>
      </c>
      <c r="AV154" s="150">
        <f t="shared" si="123"/>
        <v>0</v>
      </c>
      <c r="AW154" s="150">
        <f t="shared" si="123"/>
        <v>0</v>
      </c>
      <c r="AX154" s="150">
        <f t="shared" si="123"/>
        <v>0</v>
      </c>
      <c r="AY154" s="136"/>
      <c r="AZ154" s="136"/>
      <c r="BA154" s="136"/>
      <c r="BB154" s="136"/>
      <c r="BC154" s="136"/>
      <c r="BD154" s="136"/>
      <c r="BE154" s="136"/>
      <c r="BF154" s="136"/>
      <c r="BG154" s="136"/>
      <c r="BH154" s="136"/>
      <c r="BI154" s="136"/>
      <c r="BJ154" s="136"/>
      <c r="BK154" s="136"/>
      <c r="BL154" s="136"/>
      <c r="BM154" s="136"/>
      <c r="BN154" s="136"/>
      <c r="BO154" s="136"/>
      <c r="BP154" s="136"/>
      <c r="BQ154" s="136"/>
      <c r="BR154" s="136"/>
      <c r="BS154" s="136"/>
      <c r="BT154" s="136"/>
      <c r="BU154" s="136"/>
      <c r="BV154" s="136"/>
      <c r="BW154" s="136"/>
      <c r="BX154" s="136"/>
      <c r="BY154" s="136"/>
      <c r="BZ154" s="136"/>
      <c r="CA154" s="136"/>
      <c r="CB154" s="136"/>
      <c r="CC154" s="136"/>
      <c r="CD154" s="136"/>
      <c r="CE154" s="136"/>
      <c r="CF154" s="136"/>
      <c r="CG154" s="136"/>
      <c r="CH154" s="136"/>
      <c r="CI154" s="136"/>
      <c r="CJ154" s="136"/>
      <c r="CK154" s="136"/>
      <c r="CL154" s="136"/>
      <c r="CM154" s="136"/>
      <c r="CN154" s="136"/>
      <c r="CO154" s="136"/>
      <c r="CP154" s="136"/>
      <c r="CQ154" s="136"/>
      <c r="CR154" s="136"/>
    </row>
    <row r="155" spans="1:96" x14ac:dyDescent="0.25">
      <c r="A155" s="136"/>
      <c r="B155" s="144" t="s">
        <v>305</v>
      </c>
      <c r="C155" s="150"/>
      <c r="D155" s="150">
        <f>+IF(D152&gt;=$D141,$D150,0)*IF(C159&lt;1,0,1)</f>
        <v>0</v>
      </c>
      <c r="E155" s="150">
        <f t="shared" ref="E155:AA155" si="124">+IF(E152&gt;=$D141,$D150,0)*IF(D159&lt;1,0,1)</f>
        <v>0</v>
      </c>
      <c r="F155" s="150">
        <f t="shared" si="124"/>
        <v>0</v>
      </c>
      <c r="G155" s="150">
        <f t="shared" si="124"/>
        <v>0</v>
      </c>
      <c r="H155" s="150">
        <f t="shared" si="124"/>
        <v>0</v>
      </c>
      <c r="I155" s="150">
        <f t="shared" si="124"/>
        <v>0</v>
      </c>
      <c r="J155" s="150">
        <f t="shared" si="124"/>
        <v>0</v>
      </c>
      <c r="K155" s="150">
        <f t="shared" si="124"/>
        <v>0</v>
      </c>
      <c r="L155" s="150">
        <f t="shared" si="124"/>
        <v>0</v>
      </c>
      <c r="M155" s="150">
        <f t="shared" si="124"/>
        <v>0</v>
      </c>
      <c r="N155" s="150">
        <f t="shared" si="124"/>
        <v>0</v>
      </c>
      <c r="O155" s="150">
        <f t="shared" si="124"/>
        <v>0</v>
      </c>
      <c r="P155" s="150">
        <f t="shared" si="124"/>
        <v>0</v>
      </c>
      <c r="Q155" s="150">
        <f t="shared" si="124"/>
        <v>0</v>
      </c>
      <c r="R155" s="150">
        <f t="shared" si="124"/>
        <v>0</v>
      </c>
      <c r="S155" s="150">
        <f t="shared" si="124"/>
        <v>0</v>
      </c>
      <c r="T155" s="150">
        <f t="shared" si="124"/>
        <v>0</v>
      </c>
      <c r="U155" s="150">
        <f t="shared" si="124"/>
        <v>0</v>
      </c>
      <c r="V155" s="150">
        <f t="shared" si="124"/>
        <v>0</v>
      </c>
      <c r="W155" s="150">
        <f t="shared" si="124"/>
        <v>0</v>
      </c>
      <c r="X155" s="150">
        <f t="shared" si="124"/>
        <v>0</v>
      </c>
      <c r="Y155" s="150">
        <f t="shared" si="124"/>
        <v>0</v>
      </c>
      <c r="Z155" s="150">
        <f t="shared" si="124"/>
        <v>0</v>
      </c>
      <c r="AA155" s="150">
        <f t="shared" si="124"/>
        <v>0</v>
      </c>
      <c r="AB155" s="150">
        <f>+IF(AB152&gt;=$D141,$D150,0)*IF(AA159&lt;1,0,1)</f>
        <v>0</v>
      </c>
      <c r="AC155" s="150">
        <f t="shared" ref="AC155:AL155" si="125">+IF(AC152&gt;=$D141,$D150,0)*IF(AB159&lt;1,0,1)</f>
        <v>0</v>
      </c>
      <c r="AD155" s="150">
        <f t="shared" si="125"/>
        <v>0</v>
      </c>
      <c r="AE155" s="150">
        <f t="shared" si="125"/>
        <v>0</v>
      </c>
      <c r="AF155" s="150">
        <f t="shared" si="125"/>
        <v>0</v>
      </c>
      <c r="AG155" s="150">
        <f t="shared" si="125"/>
        <v>0</v>
      </c>
      <c r="AH155" s="150">
        <f t="shared" si="125"/>
        <v>0</v>
      </c>
      <c r="AI155" s="150">
        <f t="shared" si="125"/>
        <v>0</v>
      </c>
      <c r="AJ155" s="150">
        <f t="shared" si="125"/>
        <v>0</v>
      </c>
      <c r="AK155" s="150">
        <f t="shared" si="125"/>
        <v>0</v>
      </c>
      <c r="AL155" s="150">
        <f t="shared" si="125"/>
        <v>0</v>
      </c>
      <c r="AM155" s="150">
        <f t="shared" ref="AM155:AX155" si="126">+IF(AM152&gt;=$D141,$D150,0)*IF(AL159&lt;1,0,1)</f>
        <v>0</v>
      </c>
      <c r="AN155" s="150">
        <f t="shared" si="126"/>
        <v>0</v>
      </c>
      <c r="AO155" s="150">
        <f t="shared" si="126"/>
        <v>0</v>
      </c>
      <c r="AP155" s="150">
        <f t="shared" si="126"/>
        <v>0</v>
      </c>
      <c r="AQ155" s="150">
        <f t="shared" si="126"/>
        <v>0</v>
      </c>
      <c r="AR155" s="150">
        <f t="shared" si="126"/>
        <v>0</v>
      </c>
      <c r="AS155" s="150">
        <f t="shared" si="126"/>
        <v>0</v>
      </c>
      <c r="AT155" s="150">
        <f t="shared" si="126"/>
        <v>0</v>
      </c>
      <c r="AU155" s="150">
        <f t="shared" si="126"/>
        <v>0</v>
      </c>
      <c r="AV155" s="150">
        <f t="shared" si="126"/>
        <v>0</v>
      </c>
      <c r="AW155" s="150">
        <f t="shared" si="126"/>
        <v>0</v>
      </c>
      <c r="AX155" s="150">
        <f t="shared" si="126"/>
        <v>0</v>
      </c>
      <c r="AY155" s="136"/>
      <c r="AZ155" s="136"/>
      <c r="BA155" s="136"/>
      <c r="BB155" s="136"/>
      <c r="BC155" s="136"/>
      <c r="BD155" s="136"/>
      <c r="BE155" s="136"/>
      <c r="BF155" s="136"/>
      <c r="BG155" s="136"/>
      <c r="BH155" s="136"/>
      <c r="BI155" s="136"/>
      <c r="BJ155" s="136"/>
      <c r="BK155" s="136"/>
      <c r="BL155" s="136"/>
      <c r="BM155" s="136"/>
      <c r="BN155" s="136"/>
      <c r="BO155" s="136"/>
      <c r="BP155" s="136"/>
      <c r="BQ155" s="136"/>
      <c r="BR155" s="136"/>
      <c r="BS155" s="136"/>
      <c r="BT155" s="136"/>
      <c r="BU155" s="136"/>
      <c r="BV155" s="136"/>
      <c r="BW155" s="136"/>
      <c r="BX155" s="136"/>
      <c r="BY155" s="136"/>
      <c r="BZ155" s="136"/>
      <c r="CA155" s="136"/>
      <c r="CB155" s="136"/>
      <c r="CC155" s="136"/>
      <c r="CD155" s="136"/>
      <c r="CE155" s="136"/>
      <c r="CF155" s="136"/>
      <c r="CG155" s="136"/>
      <c r="CH155" s="136"/>
      <c r="CI155" s="136"/>
      <c r="CJ155" s="136"/>
      <c r="CK155" s="136"/>
      <c r="CL155" s="136"/>
      <c r="CM155" s="136"/>
      <c r="CN155" s="136"/>
      <c r="CO155" s="136"/>
      <c r="CP155" s="136"/>
      <c r="CQ155" s="136"/>
      <c r="CR155" s="136"/>
    </row>
    <row r="156" spans="1:96" x14ac:dyDescent="0.25">
      <c r="A156" s="136"/>
      <c r="B156" s="144" t="s">
        <v>306</v>
      </c>
      <c r="C156" s="150"/>
      <c r="D156" s="150">
        <f t="shared" ref="D156:AL156" si="127">D155-D158</f>
        <v>0</v>
      </c>
      <c r="E156" s="150">
        <f t="shared" si="127"/>
        <v>0</v>
      </c>
      <c r="F156" s="150">
        <f t="shared" si="127"/>
        <v>0</v>
      </c>
      <c r="G156" s="150">
        <f t="shared" si="127"/>
        <v>0</v>
      </c>
      <c r="H156" s="150">
        <f t="shared" si="127"/>
        <v>0</v>
      </c>
      <c r="I156" s="150">
        <f t="shared" si="127"/>
        <v>0</v>
      </c>
      <c r="J156" s="150">
        <f t="shared" si="127"/>
        <v>0</v>
      </c>
      <c r="K156" s="150">
        <f t="shared" si="127"/>
        <v>0</v>
      </c>
      <c r="L156" s="150">
        <f t="shared" si="127"/>
        <v>0</v>
      </c>
      <c r="M156" s="150">
        <f t="shared" si="127"/>
        <v>0</v>
      </c>
      <c r="N156" s="150">
        <f t="shared" si="127"/>
        <v>0</v>
      </c>
      <c r="O156" s="150">
        <f t="shared" si="127"/>
        <v>0</v>
      </c>
      <c r="P156" s="150">
        <f t="shared" si="127"/>
        <v>0</v>
      </c>
      <c r="Q156" s="150">
        <f t="shared" si="127"/>
        <v>0</v>
      </c>
      <c r="R156" s="150">
        <f t="shared" si="127"/>
        <v>0</v>
      </c>
      <c r="S156" s="150">
        <f t="shared" si="127"/>
        <v>0</v>
      </c>
      <c r="T156" s="150">
        <f t="shared" si="127"/>
        <v>0</v>
      </c>
      <c r="U156" s="150">
        <f t="shared" si="127"/>
        <v>0</v>
      </c>
      <c r="V156" s="150">
        <f t="shared" si="127"/>
        <v>0</v>
      </c>
      <c r="W156" s="150">
        <f t="shared" si="127"/>
        <v>0</v>
      </c>
      <c r="X156" s="150">
        <f t="shared" si="127"/>
        <v>0</v>
      </c>
      <c r="Y156" s="150">
        <f t="shared" si="127"/>
        <v>0</v>
      </c>
      <c r="Z156" s="150">
        <f t="shared" si="127"/>
        <v>0</v>
      </c>
      <c r="AA156" s="150">
        <f t="shared" si="127"/>
        <v>0</v>
      </c>
      <c r="AB156" s="150">
        <f t="shared" si="127"/>
        <v>0</v>
      </c>
      <c r="AC156" s="150">
        <f t="shared" si="127"/>
        <v>0</v>
      </c>
      <c r="AD156" s="150">
        <f t="shared" si="127"/>
        <v>0</v>
      </c>
      <c r="AE156" s="150">
        <f t="shared" si="127"/>
        <v>0</v>
      </c>
      <c r="AF156" s="150">
        <f t="shared" si="127"/>
        <v>0</v>
      </c>
      <c r="AG156" s="150">
        <f t="shared" si="127"/>
        <v>0</v>
      </c>
      <c r="AH156" s="150">
        <f t="shared" si="127"/>
        <v>0</v>
      </c>
      <c r="AI156" s="150">
        <f t="shared" si="127"/>
        <v>0</v>
      </c>
      <c r="AJ156" s="150">
        <f t="shared" si="127"/>
        <v>0</v>
      </c>
      <c r="AK156" s="150">
        <f t="shared" si="127"/>
        <v>0</v>
      </c>
      <c r="AL156" s="150">
        <f t="shared" si="127"/>
        <v>0</v>
      </c>
      <c r="AM156" s="150">
        <f t="shared" ref="AM156:AR156" si="128">AM155-AM158</f>
        <v>0</v>
      </c>
      <c r="AN156" s="150">
        <f t="shared" si="128"/>
        <v>0</v>
      </c>
      <c r="AO156" s="150">
        <f t="shared" si="128"/>
        <v>0</v>
      </c>
      <c r="AP156" s="150">
        <f t="shared" si="128"/>
        <v>0</v>
      </c>
      <c r="AQ156" s="150">
        <f t="shared" si="128"/>
        <v>0</v>
      </c>
      <c r="AR156" s="150">
        <f t="shared" si="128"/>
        <v>0</v>
      </c>
      <c r="AS156" s="150">
        <f t="shared" ref="AS156:AX156" si="129">AS155-AS158</f>
        <v>0</v>
      </c>
      <c r="AT156" s="150">
        <f t="shared" si="129"/>
        <v>0</v>
      </c>
      <c r="AU156" s="150">
        <f t="shared" si="129"/>
        <v>0</v>
      </c>
      <c r="AV156" s="150">
        <f t="shared" si="129"/>
        <v>0</v>
      </c>
      <c r="AW156" s="150">
        <f t="shared" si="129"/>
        <v>0</v>
      </c>
      <c r="AX156" s="150">
        <f t="shared" si="129"/>
        <v>0</v>
      </c>
      <c r="AY156" s="136"/>
      <c r="AZ156" s="136"/>
      <c r="BA156" s="136"/>
      <c r="BB156" s="136"/>
      <c r="BC156" s="136"/>
      <c r="BD156" s="136"/>
      <c r="BE156" s="136"/>
      <c r="BF156" s="136"/>
      <c r="BG156" s="136"/>
      <c r="BH156" s="136"/>
      <c r="BI156" s="136"/>
      <c r="BJ156" s="136"/>
      <c r="BK156" s="136"/>
      <c r="BL156" s="136"/>
      <c r="BM156" s="136"/>
      <c r="BN156" s="136"/>
      <c r="BO156" s="136"/>
      <c r="BP156" s="136"/>
      <c r="BQ156" s="136"/>
      <c r="BR156" s="136"/>
      <c r="BS156" s="136"/>
      <c r="BT156" s="136"/>
      <c r="BU156" s="136"/>
      <c r="BV156" s="136"/>
      <c r="BW156" s="136"/>
      <c r="BX156" s="136"/>
      <c r="BY156" s="136"/>
      <c r="BZ156" s="136"/>
      <c r="CA156" s="136"/>
      <c r="CB156" s="136"/>
      <c r="CC156" s="136"/>
      <c r="CD156" s="136"/>
      <c r="CE156" s="136"/>
      <c r="CF156" s="136"/>
      <c r="CG156" s="136"/>
      <c r="CH156" s="136"/>
      <c r="CI156" s="136"/>
      <c r="CJ156" s="136"/>
      <c r="CK156" s="136"/>
      <c r="CL156" s="136"/>
      <c r="CM156" s="136"/>
      <c r="CN156" s="136"/>
      <c r="CO156" s="136"/>
      <c r="CP156" s="136"/>
      <c r="CQ156" s="136"/>
      <c r="CR156" s="136"/>
    </row>
    <row r="157" spans="1:96" x14ac:dyDescent="0.25">
      <c r="A157" s="136"/>
      <c r="B157" s="144" t="s">
        <v>307</v>
      </c>
      <c r="C157" s="150"/>
      <c r="D157" s="150">
        <f t="shared" ref="D157:Q157" si="130">(D156+C157)*(IF(C159&lt;1,0,1))</f>
        <v>0</v>
      </c>
      <c r="E157" s="150">
        <f t="shared" si="130"/>
        <v>0</v>
      </c>
      <c r="F157" s="150">
        <f t="shared" si="130"/>
        <v>0</v>
      </c>
      <c r="G157" s="150">
        <f t="shared" si="130"/>
        <v>0</v>
      </c>
      <c r="H157" s="150">
        <f t="shared" si="130"/>
        <v>0</v>
      </c>
      <c r="I157" s="150">
        <f t="shared" si="130"/>
        <v>0</v>
      </c>
      <c r="J157" s="150">
        <f t="shared" si="130"/>
        <v>0</v>
      </c>
      <c r="K157" s="150">
        <f t="shared" si="130"/>
        <v>0</v>
      </c>
      <c r="L157" s="150">
        <f t="shared" si="130"/>
        <v>0</v>
      </c>
      <c r="M157" s="150">
        <f t="shared" si="130"/>
        <v>0</v>
      </c>
      <c r="N157" s="150">
        <f t="shared" si="130"/>
        <v>0</v>
      </c>
      <c r="O157" s="150">
        <f t="shared" si="130"/>
        <v>0</v>
      </c>
      <c r="P157" s="150">
        <f t="shared" si="130"/>
        <v>0</v>
      </c>
      <c r="Q157" s="150">
        <f t="shared" si="130"/>
        <v>0</v>
      </c>
      <c r="R157" s="150">
        <f>(R156+Q157)*(IF(Q159&lt;1,0,1))</f>
        <v>0</v>
      </c>
      <c r="S157" s="150">
        <f t="shared" ref="S157:AL157" si="131">(S156+R157)*(IF(R159&lt;1,0,1))</f>
        <v>0</v>
      </c>
      <c r="T157" s="150">
        <f t="shared" si="131"/>
        <v>0</v>
      </c>
      <c r="U157" s="150">
        <f t="shared" si="131"/>
        <v>0</v>
      </c>
      <c r="V157" s="150">
        <f t="shared" si="131"/>
        <v>0</v>
      </c>
      <c r="W157" s="150">
        <f t="shared" si="131"/>
        <v>0</v>
      </c>
      <c r="X157" s="150">
        <f t="shared" si="131"/>
        <v>0</v>
      </c>
      <c r="Y157" s="150">
        <f t="shared" si="131"/>
        <v>0</v>
      </c>
      <c r="Z157" s="150">
        <f t="shared" si="131"/>
        <v>0</v>
      </c>
      <c r="AA157" s="150">
        <f t="shared" si="131"/>
        <v>0</v>
      </c>
      <c r="AB157" s="150">
        <f t="shared" si="131"/>
        <v>0</v>
      </c>
      <c r="AC157" s="150">
        <f t="shared" si="131"/>
        <v>0</v>
      </c>
      <c r="AD157" s="150">
        <f t="shared" si="131"/>
        <v>0</v>
      </c>
      <c r="AE157" s="150">
        <f t="shared" si="131"/>
        <v>0</v>
      </c>
      <c r="AF157" s="150">
        <f t="shared" si="131"/>
        <v>0</v>
      </c>
      <c r="AG157" s="150">
        <f t="shared" si="131"/>
        <v>0</v>
      </c>
      <c r="AH157" s="150">
        <f t="shared" si="131"/>
        <v>0</v>
      </c>
      <c r="AI157" s="150">
        <f t="shared" si="131"/>
        <v>0</v>
      </c>
      <c r="AJ157" s="150">
        <f t="shared" si="131"/>
        <v>0</v>
      </c>
      <c r="AK157" s="150">
        <f t="shared" si="131"/>
        <v>0</v>
      </c>
      <c r="AL157" s="150">
        <f t="shared" si="131"/>
        <v>0</v>
      </c>
      <c r="AM157" s="150">
        <f t="shared" ref="AM157:AX157" si="132">(AM156+AL157)*(IF(AL159&lt;1,0,1))</f>
        <v>0</v>
      </c>
      <c r="AN157" s="150">
        <f t="shared" si="132"/>
        <v>0</v>
      </c>
      <c r="AO157" s="150">
        <f t="shared" si="132"/>
        <v>0</v>
      </c>
      <c r="AP157" s="150">
        <f t="shared" si="132"/>
        <v>0</v>
      </c>
      <c r="AQ157" s="150">
        <f t="shared" si="132"/>
        <v>0</v>
      </c>
      <c r="AR157" s="150">
        <f t="shared" si="132"/>
        <v>0</v>
      </c>
      <c r="AS157" s="150">
        <f t="shared" si="132"/>
        <v>0</v>
      </c>
      <c r="AT157" s="150">
        <f t="shared" si="132"/>
        <v>0</v>
      </c>
      <c r="AU157" s="150">
        <f t="shared" si="132"/>
        <v>0</v>
      </c>
      <c r="AV157" s="150">
        <f t="shared" si="132"/>
        <v>0</v>
      </c>
      <c r="AW157" s="150">
        <f t="shared" si="132"/>
        <v>0</v>
      </c>
      <c r="AX157" s="150">
        <f t="shared" si="132"/>
        <v>0</v>
      </c>
      <c r="AY157" s="136"/>
      <c r="AZ157" s="136"/>
      <c r="BA157" s="136"/>
      <c r="BB157" s="136"/>
      <c r="BC157" s="136"/>
      <c r="BD157" s="136"/>
      <c r="BE157" s="136"/>
      <c r="BF157" s="136"/>
      <c r="BG157" s="136"/>
      <c r="BH157" s="136"/>
      <c r="BI157" s="136"/>
      <c r="BJ157" s="136"/>
      <c r="BK157" s="136"/>
      <c r="BL157" s="136"/>
      <c r="BM157" s="136"/>
      <c r="BN157" s="136"/>
      <c r="BO157" s="136"/>
      <c r="BP157" s="136"/>
      <c r="BQ157" s="136"/>
      <c r="BR157" s="136"/>
      <c r="BS157" s="136"/>
      <c r="BT157" s="136"/>
      <c r="BU157" s="136"/>
      <c r="BV157" s="136"/>
      <c r="BW157" s="136"/>
      <c r="BX157" s="136"/>
      <c r="BY157" s="136"/>
      <c r="BZ157" s="136"/>
      <c r="CA157" s="136"/>
      <c r="CB157" s="136"/>
      <c r="CC157" s="136"/>
      <c r="CD157" s="136"/>
      <c r="CE157" s="136"/>
      <c r="CF157" s="136"/>
      <c r="CG157" s="136"/>
      <c r="CH157" s="136"/>
      <c r="CI157" s="136"/>
      <c r="CJ157" s="136"/>
      <c r="CK157" s="136"/>
      <c r="CL157" s="136"/>
      <c r="CM157" s="136"/>
      <c r="CN157" s="136"/>
      <c r="CO157" s="136"/>
      <c r="CP157" s="136"/>
      <c r="CQ157" s="136"/>
      <c r="CR157" s="136"/>
    </row>
    <row r="158" spans="1:96" x14ac:dyDescent="0.25">
      <c r="A158" s="136"/>
      <c r="B158" s="144" t="s">
        <v>308</v>
      </c>
      <c r="C158" s="150"/>
      <c r="D158" s="150">
        <f>IF(D155&gt;0,C159*$D148,0)</f>
        <v>0</v>
      </c>
      <c r="E158" s="150">
        <f t="shared" ref="E158:AL158" si="133">IF(E155&gt;0,D159*$D$13,0)</f>
        <v>0</v>
      </c>
      <c r="F158" s="150">
        <f t="shared" si="133"/>
        <v>0</v>
      </c>
      <c r="G158" s="150">
        <f t="shared" si="133"/>
        <v>0</v>
      </c>
      <c r="H158" s="150">
        <f t="shared" si="133"/>
        <v>0</v>
      </c>
      <c r="I158" s="150">
        <f t="shared" si="133"/>
        <v>0</v>
      </c>
      <c r="J158" s="150">
        <f t="shared" si="133"/>
        <v>0</v>
      </c>
      <c r="K158" s="150">
        <f t="shared" si="133"/>
        <v>0</v>
      </c>
      <c r="L158" s="150">
        <f t="shared" si="133"/>
        <v>0</v>
      </c>
      <c r="M158" s="150">
        <f t="shared" si="133"/>
        <v>0</v>
      </c>
      <c r="N158" s="150">
        <f t="shared" si="133"/>
        <v>0</v>
      </c>
      <c r="O158" s="150">
        <f t="shared" si="133"/>
        <v>0</v>
      </c>
      <c r="P158" s="150">
        <f t="shared" si="133"/>
        <v>0</v>
      </c>
      <c r="Q158" s="150">
        <f t="shared" si="133"/>
        <v>0</v>
      </c>
      <c r="R158" s="150">
        <f t="shared" si="133"/>
        <v>0</v>
      </c>
      <c r="S158" s="150">
        <f t="shared" si="133"/>
        <v>0</v>
      </c>
      <c r="T158" s="150">
        <f t="shared" si="133"/>
        <v>0</v>
      </c>
      <c r="U158" s="150">
        <f t="shared" si="133"/>
        <v>0</v>
      </c>
      <c r="V158" s="150">
        <f t="shared" si="133"/>
        <v>0</v>
      </c>
      <c r="W158" s="150">
        <f t="shared" si="133"/>
        <v>0</v>
      </c>
      <c r="X158" s="150">
        <f t="shared" si="133"/>
        <v>0</v>
      </c>
      <c r="Y158" s="150">
        <f t="shared" si="133"/>
        <v>0</v>
      </c>
      <c r="Z158" s="150">
        <f t="shared" si="133"/>
        <v>0</v>
      </c>
      <c r="AA158" s="150">
        <f t="shared" si="133"/>
        <v>0</v>
      </c>
      <c r="AB158" s="150">
        <f t="shared" si="133"/>
        <v>0</v>
      </c>
      <c r="AC158" s="150">
        <f t="shared" si="133"/>
        <v>0</v>
      </c>
      <c r="AD158" s="150">
        <f t="shared" si="133"/>
        <v>0</v>
      </c>
      <c r="AE158" s="150">
        <f t="shared" si="133"/>
        <v>0</v>
      </c>
      <c r="AF158" s="150">
        <f t="shared" si="133"/>
        <v>0</v>
      </c>
      <c r="AG158" s="150">
        <f t="shared" si="133"/>
        <v>0</v>
      </c>
      <c r="AH158" s="150">
        <f t="shared" si="133"/>
        <v>0</v>
      </c>
      <c r="AI158" s="150">
        <f t="shared" si="133"/>
        <v>0</v>
      </c>
      <c r="AJ158" s="150">
        <f t="shared" si="133"/>
        <v>0</v>
      </c>
      <c r="AK158" s="150">
        <f t="shared" si="133"/>
        <v>0</v>
      </c>
      <c r="AL158" s="150">
        <f t="shared" si="133"/>
        <v>0</v>
      </c>
      <c r="AM158" s="150">
        <f t="shared" ref="AM158:AX158" si="134">IF(AM155&gt;0,AL159*$D$13,0)</f>
        <v>0</v>
      </c>
      <c r="AN158" s="150">
        <f t="shared" si="134"/>
        <v>0</v>
      </c>
      <c r="AO158" s="150">
        <f t="shared" si="134"/>
        <v>0</v>
      </c>
      <c r="AP158" s="150">
        <f t="shared" si="134"/>
        <v>0</v>
      </c>
      <c r="AQ158" s="150">
        <f t="shared" si="134"/>
        <v>0</v>
      </c>
      <c r="AR158" s="150">
        <f t="shared" si="134"/>
        <v>0</v>
      </c>
      <c r="AS158" s="150">
        <f t="shared" si="134"/>
        <v>0</v>
      </c>
      <c r="AT158" s="150">
        <f t="shared" si="134"/>
        <v>0</v>
      </c>
      <c r="AU158" s="150">
        <f t="shared" si="134"/>
        <v>0</v>
      </c>
      <c r="AV158" s="150">
        <f t="shared" si="134"/>
        <v>0</v>
      </c>
      <c r="AW158" s="150">
        <f t="shared" si="134"/>
        <v>0</v>
      </c>
      <c r="AX158" s="150">
        <f t="shared" si="134"/>
        <v>0</v>
      </c>
      <c r="AY158" s="136"/>
      <c r="AZ158" s="136"/>
      <c r="BA158" s="136"/>
      <c r="BB158" s="136"/>
      <c r="BC158" s="136"/>
      <c r="BD158" s="136"/>
      <c r="BE158" s="136"/>
      <c r="BF158" s="136"/>
      <c r="BG158" s="136"/>
      <c r="BH158" s="136"/>
      <c r="BI158" s="136"/>
      <c r="BJ158" s="136"/>
      <c r="BK158" s="136"/>
      <c r="BL158" s="136"/>
      <c r="BM158" s="136"/>
      <c r="BN158" s="136"/>
      <c r="BO158" s="136"/>
      <c r="BP158" s="136"/>
      <c r="BQ158" s="136"/>
      <c r="BR158" s="136"/>
      <c r="BS158" s="136"/>
      <c r="BT158" s="136"/>
      <c r="BU158" s="136"/>
      <c r="BV158" s="136"/>
      <c r="BW158" s="136"/>
      <c r="BX158" s="136"/>
      <c r="BY158" s="136"/>
      <c r="BZ158" s="136"/>
      <c r="CA158" s="136"/>
      <c r="CB158" s="136"/>
      <c r="CC158" s="136"/>
      <c r="CD158" s="136"/>
      <c r="CE158" s="136"/>
      <c r="CF158" s="136"/>
      <c r="CG158" s="136"/>
      <c r="CH158" s="136"/>
      <c r="CI158" s="136"/>
      <c r="CJ158" s="136"/>
      <c r="CK158" s="136"/>
      <c r="CL158" s="136"/>
      <c r="CM158" s="136"/>
      <c r="CN158" s="136"/>
      <c r="CO158" s="136"/>
      <c r="CP158" s="136"/>
      <c r="CQ158" s="136"/>
      <c r="CR158" s="136"/>
    </row>
    <row r="159" spans="1:96" x14ac:dyDescent="0.25">
      <c r="A159" s="136"/>
      <c r="B159" s="144" t="s">
        <v>309</v>
      </c>
      <c r="C159" s="150">
        <f>IF(D153=$C141,($C143-($C143*$C145)-($C143*$C144)),(($C143-($C143*$C145)-($C143*$C144))-C157)*IF(B159&lt;1,0,1))</f>
        <v>0</v>
      </c>
      <c r="D159" s="150">
        <f>IF(E153=$C141,($C143-($C143*$C145)-($C143*$C144)),(($C143-($C143*$C145)-($C143*$C144))-D157)*IF(C159&lt;1,0,1))</f>
        <v>0</v>
      </c>
      <c r="E159" s="150">
        <f>IF(F153=$C141,($C143-($C143*$C145)-($C143*$C144)),(($C143-($C143*$C145)-($C143*$C144))-E157)*IF(D159&lt;1,0,1))</f>
        <v>0</v>
      </c>
      <c r="F159" s="150">
        <f>IF(G153=$C141,($C143-($C143*$C145)-($C143*$C144)),(($C143-($C143*$C145)-($C143*$C144))-F157)*IF(E159&lt;1,0,1))</f>
        <v>0</v>
      </c>
      <c r="G159" s="150">
        <f t="shared" ref="G159:AL159" si="135">IF(H153=$C141,($C143-($C143*$C145)-($C143*$C144)),(($C143-($C143*$C145)-($C143*$C144))-G157)*IF(F159&lt;1,0,1))</f>
        <v>0</v>
      </c>
      <c r="H159" s="150">
        <f t="shared" si="135"/>
        <v>0</v>
      </c>
      <c r="I159" s="150">
        <f t="shared" si="135"/>
        <v>0</v>
      </c>
      <c r="J159" s="150">
        <f t="shared" si="135"/>
        <v>0</v>
      </c>
      <c r="K159" s="150">
        <f t="shared" si="135"/>
        <v>0</v>
      </c>
      <c r="L159" s="150">
        <f t="shared" si="135"/>
        <v>0</v>
      </c>
      <c r="M159" s="150">
        <f t="shared" si="135"/>
        <v>0</v>
      </c>
      <c r="N159" s="150">
        <f t="shared" si="135"/>
        <v>0</v>
      </c>
      <c r="O159" s="150">
        <f t="shared" si="135"/>
        <v>0</v>
      </c>
      <c r="P159" s="150">
        <f t="shared" si="135"/>
        <v>0</v>
      </c>
      <c r="Q159" s="150">
        <f t="shared" si="135"/>
        <v>0</v>
      </c>
      <c r="R159" s="150">
        <f t="shared" si="135"/>
        <v>0</v>
      </c>
      <c r="S159" s="150">
        <f t="shared" si="135"/>
        <v>0</v>
      </c>
      <c r="T159" s="150">
        <f t="shared" si="135"/>
        <v>0</v>
      </c>
      <c r="U159" s="150">
        <f t="shared" si="135"/>
        <v>0</v>
      </c>
      <c r="V159" s="150">
        <f t="shared" si="135"/>
        <v>0</v>
      </c>
      <c r="W159" s="150">
        <f t="shared" si="135"/>
        <v>0</v>
      </c>
      <c r="X159" s="150">
        <f t="shared" si="135"/>
        <v>0</v>
      </c>
      <c r="Y159" s="150">
        <f t="shared" si="135"/>
        <v>0</v>
      </c>
      <c r="Z159" s="150">
        <f t="shared" si="135"/>
        <v>0</v>
      </c>
      <c r="AA159" s="150">
        <f t="shared" si="135"/>
        <v>0</v>
      </c>
      <c r="AB159" s="150">
        <f t="shared" si="135"/>
        <v>0</v>
      </c>
      <c r="AC159" s="150">
        <f t="shared" si="135"/>
        <v>0</v>
      </c>
      <c r="AD159" s="150">
        <f t="shared" si="135"/>
        <v>0</v>
      </c>
      <c r="AE159" s="150">
        <f t="shared" si="135"/>
        <v>0</v>
      </c>
      <c r="AF159" s="150">
        <f t="shared" si="135"/>
        <v>0</v>
      </c>
      <c r="AG159" s="150">
        <f t="shared" si="135"/>
        <v>0</v>
      </c>
      <c r="AH159" s="150">
        <f t="shared" si="135"/>
        <v>0</v>
      </c>
      <c r="AI159" s="150">
        <f t="shared" si="135"/>
        <v>0</v>
      </c>
      <c r="AJ159" s="150">
        <f t="shared" si="135"/>
        <v>0</v>
      </c>
      <c r="AK159" s="150">
        <f t="shared" si="135"/>
        <v>0</v>
      </c>
      <c r="AL159" s="150">
        <f t="shared" si="135"/>
        <v>0</v>
      </c>
      <c r="AM159" s="150">
        <f t="shared" ref="AM159:AX159" si="136">IF(AN153=$C141,($C143-($C143*$C145)-($C143*$C144)),(($C143-($C143*$C145)-($C143*$C144))-AM157)*IF(AL159&lt;1,0,1))</f>
        <v>0</v>
      </c>
      <c r="AN159" s="150">
        <f t="shared" si="136"/>
        <v>0</v>
      </c>
      <c r="AO159" s="150">
        <f t="shared" si="136"/>
        <v>0</v>
      </c>
      <c r="AP159" s="150">
        <f t="shared" si="136"/>
        <v>0</v>
      </c>
      <c r="AQ159" s="150">
        <f t="shared" si="136"/>
        <v>0</v>
      </c>
      <c r="AR159" s="150">
        <f t="shared" si="136"/>
        <v>0</v>
      </c>
      <c r="AS159" s="150">
        <f t="shared" si="136"/>
        <v>0</v>
      </c>
      <c r="AT159" s="150">
        <f t="shared" si="136"/>
        <v>0</v>
      </c>
      <c r="AU159" s="150">
        <f t="shared" si="136"/>
        <v>0</v>
      </c>
      <c r="AV159" s="150">
        <f t="shared" si="136"/>
        <v>0</v>
      </c>
      <c r="AW159" s="150">
        <f t="shared" si="136"/>
        <v>0</v>
      </c>
      <c r="AX159" s="150">
        <f t="shared" si="136"/>
        <v>0</v>
      </c>
      <c r="AY159" s="136"/>
      <c r="AZ159" s="136"/>
      <c r="BA159" s="136"/>
      <c r="BB159" s="136"/>
      <c r="BC159" s="136"/>
      <c r="BD159" s="136"/>
      <c r="BE159" s="136"/>
      <c r="BF159" s="136"/>
      <c r="BG159" s="136"/>
      <c r="BH159" s="136"/>
      <c r="BI159" s="136"/>
      <c r="BJ159" s="136"/>
      <c r="BK159" s="136"/>
      <c r="BL159" s="136"/>
      <c r="BM159" s="136"/>
      <c r="BN159" s="136"/>
      <c r="BO159" s="136"/>
      <c r="BP159" s="136"/>
      <c r="BQ159" s="136"/>
      <c r="BR159" s="136"/>
      <c r="BS159" s="136"/>
      <c r="BT159" s="136"/>
      <c r="BU159" s="136"/>
      <c r="BV159" s="136"/>
      <c r="BW159" s="136"/>
      <c r="BX159" s="136"/>
      <c r="BY159" s="136"/>
      <c r="BZ159" s="136"/>
      <c r="CA159" s="136"/>
      <c r="CB159" s="136"/>
      <c r="CC159" s="136"/>
      <c r="CD159" s="136"/>
      <c r="CE159" s="136"/>
      <c r="CF159" s="136"/>
      <c r="CG159" s="136"/>
      <c r="CH159" s="136"/>
      <c r="CI159" s="136"/>
      <c r="CJ159" s="136"/>
      <c r="CK159" s="136"/>
      <c r="CL159" s="136"/>
      <c r="CM159" s="136"/>
      <c r="CN159" s="136"/>
      <c r="CO159" s="136"/>
      <c r="CP159" s="136"/>
      <c r="CQ159" s="136"/>
      <c r="CR159" s="136"/>
    </row>
    <row r="160" spans="1:96" x14ac:dyDescent="0.25">
      <c r="A160" s="136"/>
      <c r="B160" s="144" t="s">
        <v>331</v>
      </c>
      <c r="C160" s="150"/>
      <c r="D160" s="150">
        <f t="shared" ref="D160:Y160" si="137">IF(D159&lt;1,$C143*$C144,0)*IF(C159&lt;1,0,1)</f>
        <v>0</v>
      </c>
      <c r="E160" s="150">
        <f t="shared" si="137"/>
        <v>0</v>
      </c>
      <c r="F160" s="150">
        <f t="shared" si="137"/>
        <v>0</v>
      </c>
      <c r="G160" s="150">
        <f t="shared" si="137"/>
        <v>0</v>
      </c>
      <c r="H160" s="150">
        <f t="shared" si="137"/>
        <v>0</v>
      </c>
      <c r="I160" s="150">
        <f t="shared" si="137"/>
        <v>0</v>
      </c>
      <c r="J160" s="150">
        <f t="shared" si="137"/>
        <v>0</v>
      </c>
      <c r="K160" s="150">
        <f t="shared" si="137"/>
        <v>0</v>
      </c>
      <c r="L160" s="150">
        <f t="shared" si="137"/>
        <v>0</v>
      </c>
      <c r="M160" s="150">
        <f t="shared" si="137"/>
        <v>0</v>
      </c>
      <c r="N160" s="150">
        <f t="shared" si="137"/>
        <v>0</v>
      </c>
      <c r="O160" s="150">
        <f t="shared" si="137"/>
        <v>0</v>
      </c>
      <c r="P160" s="150">
        <f t="shared" si="137"/>
        <v>0</v>
      </c>
      <c r="Q160" s="150">
        <f t="shared" si="137"/>
        <v>0</v>
      </c>
      <c r="R160" s="150">
        <f t="shared" si="137"/>
        <v>0</v>
      </c>
      <c r="S160" s="150">
        <f t="shared" si="137"/>
        <v>0</v>
      </c>
      <c r="T160" s="150">
        <f t="shared" si="137"/>
        <v>0</v>
      </c>
      <c r="U160" s="150">
        <f t="shared" si="137"/>
        <v>0</v>
      </c>
      <c r="V160" s="150">
        <f t="shared" si="137"/>
        <v>0</v>
      </c>
      <c r="W160" s="150">
        <f t="shared" si="137"/>
        <v>0</v>
      </c>
      <c r="X160" s="150">
        <f t="shared" si="137"/>
        <v>0</v>
      </c>
      <c r="Y160" s="150">
        <f t="shared" si="137"/>
        <v>0</v>
      </c>
      <c r="Z160" s="150">
        <f t="shared" ref="Z160:AL160" si="138">IF(Z159&lt;1,$C$8*$C$9,0)*IF(Y159&lt;1,0,1)</f>
        <v>0</v>
      </c>
      <c r="AA160" s="150">
        <f t="shared" si="138"/>
        <v>0</v>
      </c>
      <c r="AB160" s="150">
        <f t="shared" si="138"/>
        <v>0</v>
      </c>
      <c r="AC160" s="150">
        <f t="shared" si="138"/>
        <v>0</v>
      </c>
      <c r="AD160" s="150">
        <f t="shared" si="138"/>
        <v>0</v>
      </c>
      <c r="AE160" s="150">
        <f t="shared" si="138"/>
        <v>0</v>
      </c>
      <c r="AF160" s="150">
        <f t="shared" si="138"/>
        <v>0</v>
      </c>
      <c r="AG160" s="150">
        <f t="shared" si="138"/>
        <v>0</v>
      </c>
      <c r="AH160" s="150">
        <f t="shared" si="138"/>
        <v>0</v>
      </c>
      <c r="AI160" s="150">
        <f t="shared" si="138"/>
        <v>0</v>
      </c>
      <c r="AJ160" s="150">
        <f t="shared" si="138"/>
        <v>0</v>
      </c>
      <c r="AK160" s="150">
        <f t="shared" si="138"/>
        <v>0</v>
      </c>
      <c r="AL160" s="150">
        <f t="shared" si="138"/>
        <v>0</v>
      </c>
      <c r="AM160" s="150">
        <f t="shared" ref="AM160:AX160" si="139">IF(AM159&lt;1,$C$8*$C$9,0)*IF(AL159&lt;1,0,1)</f>
        <v>0</v>
      </c>
      <c r="AN160" s="150">
        <f t="shared" si="139"/>
        <v>0</v>
      </c>
      <c r="AO160" s="150">
        <f t="shared" si="139"/>
        <v>0</v>
      </c>
      <c r="AP160" s="150">
        <f t="shared" si="139"/>
        <v>0</v>
      </c>
      <c r="AQ160" s="150">
        <f t="shared" si="139"/>
        <v>0</v>
      </c>
      <c r="AR160" s="150">
        <f t="shared" si="139"/>
        <v>0</v>
      </c>
      <c r="AS160" s="150">
        <f t="shared" si="139"/>
        <v>0</v>
      </c>
      <c r="AT160" s="150">
        <f t="shared" si="139"/>
        <v>0</v>
      </c>
      <c r="AU160" s="150">
        <f t="shared" si="139"/>
        <v>0</v>
      </c>
      <c r="AV160" s="150">
        <f t="shared" si="139"/>
        <v>0</v>
      </c>
      <c r="AW160" s="150">
        <f t="shared" si="139"/>
        <v>0</v>
      </c>
      <c r="AX160" s="150">
        <f t="shared" si="139"/>
        <v>0</v>
      </c>
      <c r="AY160" s="136"/>
      <c r="AZ160" s="136"/>
      <c r="BA160" s="136"/>
      <c r="BB160" s="136"/>
      <c r="BC160" s="136"/>
      <c r="BD160" s="136"/>
      <c r="BE160" s="136"/>
      <c r="BF160" s="136"/>
      <c r="BG160" s="136"/>
      <c r="BH160" s="136"/>
      <c r="BI160" s="136"/>
      <c r="BJ160" s="136"/>
      <c r="BK160" s="136"/>
      <c r="BL160" s="136"/>
      <c r="BM160" s="136"/>
      <c r="BN160" s="136"/>
      <c r="BO160" s="136"/>
      <c r="BP160" s="136"/>
      <c r="BQ160" s="136"/>
      <c r="BR160" s="136"/>
      <c r="BS160" s="136"/>
      <c r="BT160" s="136"/>
      <c r="BU160" s="136"/>
      <c r="BV160" s="136"/>
      <c r="BW160" s="136"/>
      <c r="BX160" s="136"/>
      <c r="BY160" s="136"/>
      <c r="BZ160" s="136"/>
      <c r="CA160" s="136"/>
      <c r="CB160" s="136"/>
      <c r="CC160" s="136"/>
      <c r="CD160" s="136"/>
      <c r="CE160" s="136"/>
      <c r="CF160" s="136"/>
      <c r="CG160" s="136"/>
      <c r="CH160" s="136"/>
      <c r="CI160" s="136"/>
      <c r="CJ160" s="136"/>
      <c r="CK160" s="136"/>
      <c r="CL160" s="136"/>
      <c r="CM160" s="136"/>
      <c r="CN160" s="136"/>
      <c r="CO160" s="136"/>
      <c r="CP160" s="136"/>
      <c r="CQ160" s="136"/>
      <c r="CR160" s="136"/>
    </row>
    <row r="161" spans="1:96" x14ac:dyDescent="0.25">
      <c r="A161" s="136"/>
      <c r="B161" s="154" t="s">
        <v>332</v>
      </c>
      <c r="C161" s="150">
        <f>C154+C155+C160</f>
        <v>0</v>
      </c>
      <c r="D161" s="150">
        <f>D154+D155+D160</f>
        <v>0</v>
      </c>
      <c r="E161" s="150">
        <f t="shared" ref="E161:AL161" si="140">E154+E155+E160</f>
        <v>0</v>
      </c>
      <c r="F161" s="150">
        <f t="shared" si="140"/>
        <v>0</v>
      </c>
      <c r="G161" s="150">
        <f t="shared" si="140"/>
        <v>0</v>
      </c>
      <c r="H161" s="150">
        <f t="shared" si="140"/>
        <v>0</v>
      </c>
      <c r="I161" s="150">
        <f t="shared" si="140"/>
        <v>0</v>
      </c>
      <c r="J161" s="150">
        <f t="shared" si="140"/>
        <v>0</v>
      </c>
      <c r="K161" s="150">
        <f t="shared" si="140"/>
        <v>0</v>
      </c>
      <c r="L161" s="150">
        <f t="shared" si="140"/>
        <v>0</v>
      </c>
      <c r="M161" s="150">
        <f t="shared" si="140"/>
        <v>0</v>
      </c>
      <c r="N161" s="150">
        <f t="shared" si="140"/>
        <v>0</v>
      </c>
      <c r="O161" s="150">
        <f t="shared" si="140"/>
        <v>0</v>
      </c>
      <c r="P161" s="150">
        <f t="shared" si="140"/>
        <v>0</v>
      </c>
      <c r="Q161" s="150">
        <f t="shared" si="140"/>
        <v>0</v>
      </c>
      <c r="R161" s="150">
        <f t="shared" si="140"/>
        <v>0</v>
      </c>
      <c r="S161" s="150">
        <f t="shared" si="140"/>
        <v>0</v>
      </c>
      <c r="T161" s="150">
        <f t="shared" si="140"/>
        <v>0</v>
      </c>
      <c r="U161" s="150">
        <f t="shared" si="140"/>
        <v>0</v>
      </c>
      <c r="V161" s="150">
        <f t="shared" si="140"/>
        <v>0</v>
      </c>
      <c r="W161" s="150">
        <f t="shared" si="140"/>
        <v>0</v>
      </c>
      <c r="X161" s="150">
        <f t="shared" si="140"/>
        <v>0</v>
      </c>
      <c r="Y161" s="150">
        <f t="shared" si="140"/>
        <v>0</v>
      </c>
      <c r="Z161" s="150">
        <f t="shared" si="140"/>
        <v>0</v>
      </c>
      <c r="AA161" s="150">
        <f t="shared" si="140"/>
        <v>0</v>
      </c>
      <c r="AB161" s="150">
        <f t="shared" si="140"/>
        <v>0</v>
      </c>
      <c r="AC161" s="150">
        <f t="shared" si="140"/>
        <v>0</v>
      </c>
      <c r="AD161" s="150">
        <f t="shared" si="140"/>
        <v>0</v>
      </c>
      <c r="AE161" s="150">
        <f t="shared" si="140"/>
        <v>0</v>
      </c>
      <c r="AF161" s="150">
        <f t="shared" si="140"/>
        <v>0</v>
      </c>
      <c r="AG161" s="150">
        <f t="shared" si="140"/>
        <v>0</v>
      </c>
      <c r="AH161" s="150">
        <f t="shared" si="140"/>
        <v>0</v>
      </c>
      <c r="AI161" s="150">
        <f t="shared" si="140"/>
        <v>0</v>
      </c>
      <c r="AJ161" s="150">
        <f t="shared" si="140"/>
        <v>0</v>
      </c>
      <c r="AK161" s="150">
        <f t="shared" si="140"/>
        <v>0</v>
      </c>
      <c r="AL161" s="150">
        <f t="shared" si="140"/>
        <v>0</v>
      </c>
      <c r="AM161" s="150">
        <f t="shared" ref="AM161:AR161" si="141">AM154+AM155+AM160</f>
        <v>0</v>
      </c>
      <c r="AN161" s="150">
        <f t="shared" si="141"/>
        <v>0</v>
      </c>
      <c r="AO161" s="150">
        <f t="shared" si="141"/>
        <v>0</v>
      </c>
      <c r="AP161" s="150">
        <f t="shared" si="141"/>
        <v>0</v>
      </c>
      <c r="AQ161" s="150">
        <f t="shared" si="141"/>
        <v>0</v>
      </c>
      <c r="AR161" s="150">
        <f t="shared" si="141"/>
        <v>0</v>
      </c>
      <c r="AS161" s="150">
        <f t="shared" ref="AS161:AX161" si="142">AS154+AS155+AS160</f>
        <v>0</v>
      </c>
      <c r="AT161" s="150">
        <f t="shared" si="142"/>
        <v>0</v>
      </c>
      <c r="AU161" s="150">
        <f t="shared" si="142"/>
        <v>0</v>
      </c>
      <c r="AV161" s="150">
        <f t="shared" si="142"/>
        <v>0</v>
      </c>
      <c r="AW161" s="150">
        <f t="shared" si="142"/>
        <v>0</v>
      </c>
      <c r="AX161" s="150">
        <f t="shared" si="142"/>
        <v>0</v>
      </c>
      <c r="AY161" s="136"/>
      <c r="AZ161" s="136"/>
      <c r="BA161" s="136"/>
      <c r="BB161" s="136"/>
      <c r="BC161" s="136"/>
      <c r="BD161" s="136"/>
      <c r="BE161" s="136"/>
      <c r="BF161" s="136"/>
      <c r="BG161" s="136"/>
      <c r="BH161" s="136"/>
      <c r="BI161" s="136"/>
      <c r="BJ161" s="136"/>
      <c r="BK161" s="136"/>
      <c r="BL161" s="136"/>
      <c r="BM161" s="136"/>
      <c r="BN161" s="136"/>
      <c r="BO161" s="136"/>
      <c r="BP161" s="136"/>
      <c r="BQ161" s="136"/>
      <c r="BR161" s="136"/>
      <c r="BS161" s="136"/>
      <c r="BT161" s="136"/>
      <c r="BU161" s="136"/>
      <c r="BV161" s="136"/>
      <c r="BW161" s="136"/>
      <c r="BX161" s="136"/>
      <c r="BY161" s="136"/>
      <c r="BZ161" s="136"/>
      <c r="CA161" s="136"/>
      <c r="CB161" s="136"/>
      <c r="CC161" s="136"/>
      <c r="CD161" s="136"/>
      <c r="CE161" s="136"/>
      <c r="CF161" s="136"/>
      <c r="CG161" s="136"/>
      <c r="CH161" s="136"/>
      <c r="CI161" s="136"/>
      <c r="CJ161" s="136"/>
      <c r="CK161" s="136"/>
      <c r="CL161" s="136"/>
      <c r="CM161" s="136"/>
      <c r="CN161" s="136"/>
      <c r="CO161" s="136"/>
      <c r="CP161" s="136"/>
      <c r="CQ161" s="136"/>
      <c r="CR161" s="136"/>
    </row>
    <row r="162" spans="1:96" x14ac:dyDescent="0.25">
      <c r="A162" s="136"/>
      <c r="B162" s="136"/>
      <c r="C162" s="136"/>
      <c r="D162" s="136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136"/>
      <c r="AV162" s="136"/>
      <c r="AW162" s="136"/>
      <c r="AX162" s="136"/>
      <c r="AY162" s="136"/>
      <c r="AZ162" s="136"/>
      <c r="BA162" s="136"/>
      <c r="BB162" s="136"/>
      <c r="BC162" s="136"/>
      <c r="BD162" s="136"/>
      <c r="BE162" s="136"/>
      <c r="BF162" s="136"/>
      <c r="BG162" s="136"/>
      <c r="BH162" s="136"/>
      <c r="BI162" s="136"/>
      <c r="BJ162" s="136"/>
      <c r="BK162" s="136"/>
      <c r="BL162" s="136"/>
      <c r="BM162" s="136"/>
      <c r="BN162" s="136"/>
      <c r="BO162" s="136"/>
      <c r="BP162" s="136"/>
      <c r="BQ162" s="136"/>
      <c r="BR162" s="136"/>
      <c r="BS162" s="136"/>
      <c r="BT162" s="136"/>
      <c r="BU162" s="136"/>
      <c r="BV162" s="136"/>
      <c r="BW162" s="136"/>
      <c r="BX162" s="136"/>
      <c r="BY162" s="136"/>
      <c r="BZ162" s="136"/>
      <c r="CA162" s="136"/>
      <c r="CB162" s="136"/>
      <c r="CC162" s="136"/>
      <c r="CD162" s="136"/>
      <c r="CE162" s="136"/>
      <c r="CF162" s="136"/>
      <c r="CG162" s="136"/>
      <c r="CH162" s="136"/>
      <c r="CI162" s="136"/>
      <c r="CJ162" s="136"/>
      <c r="CK162" s="136"/>
      <c r="CL162" s="136"/>
      <c r="CM162" s="136"/>
      <c r="CN162" s="136"/>
      <c r="CO162" s="136"/>
      <c r="CP162" s="136"/>
      <c r="CQ162" s="136"/>
      <c r="CR162" s="136"/>
    </row>
    <row r="163" spans="1:96" x14ac:dyDescent="0.25">
      <c r="A163" s="136"/>
      <c r="B163" s="136"/>
      <c r="C163" s="136"/>
      <c r="D163" s="136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136"/>
      <c r="AV163" s="136"/>
      <c r="AW163" s="136"/>
      <c r="AX163" s="136"/>
      <c r="AY163" s="136"/>
      <c r="AZ163" s="136"/>
      <c r="BA163" s="136"/>
      <c r="BB163" s="136"/>
      <c r="BC163" s="136"/>
      <c r="BD163" s="136"/>
      <c r="BE163" s="136"/>
      <c r="BF163" s="136"/>
      <c r="BG163" s="136"/>
      <c r="BH163" s="136"/>
      <c r="BI163" s="136"/>
      <c r="BJ163" s="136"/>
      <c r="BK163" s="136"/>
      <c r="BL163" s="136"/>
      <c r="BM163" s="136"/>
      <c r="BN163" s="136"/>
      <c r="BO163" s="136"/>
      <c r="BP163" s="136"/>
      <c r="BQ163" s="136"/>
      <c r="BR163" s="136"/>
      <c r="BS163" s="136"/>
      <c r="BT163" s="136"/>
      <c r="BU163" s="136"/>
      <c r="BV163" s="136"/>
      <c r="BW163" s="136"/>
      <c r="BX163" s="136"/>
      <c r="BY163" s="136"/>
      <c r="BZ163" s="136"/>
      <c r="CA163" s="136"/>
      <c r="CB163" s="136"/>
      <c r="CC163" s="136"/>
      <c r="CD163" s="136"/>
      <c r="CE163" s="136"/>
      <c r="CF163" s="136"/>
      <c r="CG163" s="136"/>
      <c r="CH163" s="136"/>
      <c r="CI163" s="136"/>
      <c r="CJ163" s="136"/>
      <c r="CK163" s="136"/>
      <c r="CL163" s="136"/>
      <c r="CM163" s="136"/>
      <c r="CN163" s="136"/>
      <c r="CO163" s="136"/>
      <c r="CP163" s="136"/>
      <c r="CQ163" s="136"/>
      <c r="CR163" s="136"/>
    </row>
    <row r="164" spans="1:96" x14ac:dyDescent="0.25">
      <c r="A164" s="136"/>
      <c r="B164" s="138" t="s">
        <v>338</v>
      </c>
      <c r="C164" s="138"/>
      <c r="D164" s="136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136"/>
      <c r="AV164" s="136"/>
      <c r="AW164" s="136"/>
      <c r="AX164" s="136"/>
      <c r="AY164" s="136"/>
      <c r="AZ164" s="136"/>
      <c r="BA164" s="136"/>
      <c r="BB164" s="136"/>
      <c r="BC164" s="136"/>
      <c r="BD164" s="136"/>
      <c r="BE164" s="136"/>
      <c r="BF164" s="136"/>
      <c r="BG164" s="136"/>
      <c r="BH164" s="136"/>
      <c r="BI164" s="136"/>
      <c r="BJ164" s="136"/>
      <c r="BK164" s="136"/>
      <c r="BL164" s="136"/>
      <c r="BM164" s="136"/>
      <c r="BN164" s="136"/>
      <c r="BO164" s="136"/>
      <c r="BP164" s="136"/>
      <c r="BQ164" s="136"/>
      <c r="BR164" s="136"/>
      <c r="BS164" s="136"/>
      <c r="BT164" s="136"/>
      <c r="BU164" s="136"/>
      <c r="BV164" s="136"/>
      <c r="BW164" s="136"/>
      <c r="BX164" s="136"/>
      <c r="BY164" s="136"/>
      <c r="BZ164" s="136"/>
      <c r="CA164" s="136"/>
      <c r="CB164" s="136"/>
      <c r="CC164" s="136"/>
      <c r="CD164" s="136"/>
      <c r="CE164" s="136"/>
      <c r="CF164" s="136"/>
      <c r="CG164" s="136"/>
      <c r="CH164" s="136"/>
      <c r="CI164" s="136"/>
      <c r="CJ164" s="136"/>
      <c r="CK164" s="136"/>
      <c r="CL164" s="136"/>
      <c r="CM164" s="136"/>
      <c r="CN164" s="136"/>
      <c r="CO164" s="136"/>
      <c r="CP164" s="136"/>
      <c r="CQ164" s="136"/>
      <c r="CR164" s="136"/>
    </row>
    <row r="165" spans="1:96" x14ac:dyDescent="0.25">
      <c r="A165" s="136"/>
      <c r="B165" s="136"/>
      <c r="C165" s="136"/>
      <c r="D165" s="136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136"/>
      <c r="AV165" s="136"/>
      <c r="AW165" s="136"/>
      <c r="AX165" s="136"/>
      <c r="AY165" s="136"/>
      <c r="AZ165" s="136"/>
      <c r="BA165" s="136"/>
      <c r="BB165" s="136"/>
      <c r="BC165" s="136"/>
      <c r="BD165" s="136"/>
      <c r="BE165" s="136"/>
      <c r="BF165" s="136"/>
      <c r="BG165" s="136"/>
      <c r="BH165" s="136"/>
      <c r="BI165" s="136"/>
      <c r="BJ165" s="136"/>
      <c r="BK165" s="136"/>
      <c r="BL165" s="136"/>
      <c r="BM165" s="136"/>
      <c r="BN165" s="136"/>
      <c r="BO165" s="136"/>
      <c r="BP165" s="136"/>
      <c r="BQ165" s="136"/>
      <c r="BR165" s="136"/>
      <c r="BS165" s="136"/>
      <c r="BT165" s="136"/>
      <c r="BU165" s="136"/>
      <c r="BV165" s="136"/>
      <c r="BW165" s="136"/>
      <c r="BX165" s="136"/>
      <c r="BY165" s="136"/>
      <c r="BZ165" s="136"/>
      <c r="CA165" s="136"/>
      <c r="CB165" s="136"/>
      <c r="CC165" s="136"/>
      <c r="CD165" s="136"/>
      <c r="CE165" s="136"/>
      <c r="CF165" s="136"/>
      <c r="CG165" s="136"/>
      <c r="CH165" s="136"/>
      <c r="CI165" s="136"/>
      <c r="CJ165" s="136"/>
      <c r="CK165" s="136"/>
      <c r="CL165" s="136"/>
      <c r="CM165" s="136"/>
      <c r="CN165" s="136"/>
      <c r="CO165" s="136"/>
      <c r="CP165" s="136"/>
      <c r="CQ165" s="136"/>
      <c r="CR165" s="136"/>
    </row>
    <row r="166" spans="1:96" x14ac:dyDescent="0.25">
      <c r="A166" s="136"/>
      <c r="B166" s="136"/>
      <c r="C166" s="136"/>
      <c r="D166" s="136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136"/>
      <c r="AV166" s="136"/>
      <c r="AW166" s="136"/>
      <c r="AX166" s="136"/>
      <c r="AY166" s="136"/>
      <c r="AZ166" s="136"/>
      <c r="BA166" s="136"/>
      <c r="BB166" s="136"/>
      <c r="BC166" s="136"/>
      <c r="BD166" s="136"/>
      <c r="BE166" s="136"/>
      <c r="BF166" s="136"/>
      <c r="BG166" s="136"/>
      <c r="BH166" s="136"/>
      <c r="BI166" s="136"/>
      <c r="BJ166" s="136"/>
      <c r="BK166" s="136"/>
      <c r="BL166" s="136"/>
      <c r="BM166" s="136"/>
      <c r="BN166" s="136"/>
      <c r="BO166" s="136"/>
      <c r="BP166" s="136"/>
      <c r="BQ166" s="136"/>
      <c r="BR166" s="136"/>
      <c r="BS166" s="136"/>
      <c r="BT166" s="136"/>
      <c r="BU166" s="136"/>
      <c r="BV166" s="136"/>
      <c r="BW166" s="136"/>
      <c r="BX166" s="136"/>
      <c r="BY166" s="136"/>
      <c r="BZ166" s="136"/>
      <c r="CA166" s="136"/>
      <c r="CB166" s="136"/>
      <c r="CC166" s="136"/>
      <c r="CD166" s="136"/>
      <c r="CE166" s="136"/>
      <c r="CF166" s="136"/>
      <c r="CG166" s="136"/>
      <c r="CH166" s="136"/>
      <c r="CI166" s="136"/>
      <c r="CJ166" s="136"/>
      <c r="CK166" s="136"/>
      <c r="CL166" s="136"/>
      <c r="CM166" s="136"/>
      <c r="CN166" s="136"/>
      <c r="CO166" s="136"/>
      <c r="CP166" s="136"/>
      <c r="CQ166" s="136"/>
      <c r="CR166" s="136"/>
    </row>
    <row r="167" spans="1:96" x14ac:dyDescent="0.25">
      <c r="A167" s="136"/>
      <c r="B167" s="140" t="s">
        <v>297</v>
      </c>
      <c r="C167" s="136"/>
      <c r="D167" s="136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136"/>
      <c r="AV167" s="136"/>
      <c r="AW167" s="136"/>
      <c r="AX167" s="136"/>
      <c r="AY167" s="136"/>
      <c r="AZ167" s="136"/>
      <c r="BA167" s="136"/>
      <c r="BB167" s="136"/>
      <c r="BC167" s="136"/>
      <c r="BD167" s="136"/>
      <c r="BE167" s="136"/>
      <c r="BF167" s="136"/>
      <c r="BG167" s="136"/>
      <c r="BH167" s="136"/>
      <c r="BI167" s="136"/>
      <c r="BJ167" s="136"/>
      <c r="BK167" s="136"/>
      <c r="BL167" s="136"/>
      <c r="BM167" s="136"/>
      <c r="BN167" s="136"/>
      <c r="BO167" s="136"/>
      <c r="BP167" s="136"/>
      <c r="BQ167" s="136"/>
      <c r="BR167" s="136"/>
      <c r="BS167" s="136"/>
      <c r="BT167" s="136"/>
      <c r="BU167" s="136"/>
      <c r="BV167" s="136"/>
      <c r="BW167" s="136"/>
      <c r="BX167" s="136"/>
      <c r="BY167" s="136"/>
      <c r="BZ167" s="136"/>
      <c r="CA167" s="136"/>
      <c r="CB167" s="136"/>
      <c r="CC167" s="136"/>
      <c r="CD167" s="136"/>
      <c r="CE167" s="136"/>
      <c r="CF167" s="136"/>
      <c r="CG167" s="136"/>
      <c r="CH167" s="136"/>
      <c r="CI167" s="136"/>
      <c r="CJ167" s="136"/>
      <c r="CK167" s="136"/>
      <c r="CL167" s="136"/>
      <c r="CM167" s="136"/>
      <c r="CN167" s="136"/>
      <c r="CO167" s="136"/>
      <c r="CP167" s="136"/>
      <c r="CQ167" s="136"/>
      <c r="CR167" s="136"/>
    </row>
    <row r="168" spans="1:96" x14ac:dyDescent="0.25">
      <c r="A168" s="136"/>
      <c r="B168" s="141" t="s">
        <v>298</v>
      </c>
      <c r="C168" s="142" t="s">
        <v>204</v>
      </c>
      <c r="D168" s="143">
        <f>VLOOKUP($C168,$BA$5:$BB$38,2,FALSE)</f>
        <v>4</v>
      </c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136"/>
      <c r="AV168" s="136"/>
      <c r="AW168" s="136"/>
      <c r="AX168" s="136"/>
      <c r="AY168" s="136"/>
      <c r="AZ168" s="136"/>
      <c r="BA168" s="136"/>
      <c r="BB168" s="136"/>
      <c r="BC168" s="136"/>
      <c r="BD168" s="136"/>
      <c r="BE168" s="136"/>
      <c r="BF168" s="136"/>
      <c r="BG168" s="136"/>
      <c r="BH168" s="136"/>
      <c r="BI168" s="136"/>
      <c r="BJ168" s="136"/>
      <c r="BK168" s="136"/>
      <c r="BL168" s="136"/>
      <c r="BM168" s="136"/>
      <c r="BN168" s="136"/>
      <c r="BO168" s="136"/>
      <c r="BP168" s="136"/>
      <c r="BQ168" s="136"/>
      <c r="BR168" s="136"/>
      <c r="BS168" s="136"/>
      <c r="BT168" s="136"/>
      <c r="BU168" s="136"/>
      <c r="BV168" s="136"/>
      <c r="BW168" s="136"/>
      <c r="BX168" s="136"/>
      <c r="BY168" s="136"/>
      <c r="BZ168" s="136"/>
      <c r="CA168" s="136"/>
      <c r="CB168" s="136"/>
      <c r="CC168" s="136"/>
      <c r="CD168" s="136"/>
      <c r="CE168" s="136"/>
      <c r="CF168" s="136"/>
      <c r="CG168" s="136"/>
      <c r="CH168" s="136"/>
      <c r="CI168" s="136"/>
      <c r="CJ168" s="136"/>
      <c r="CK168" s="136"/>
      <c r="CL168" s="136"/>
      <c r="CM168" s="136"/>
      <c r="CN168" s="136"/>
      <c r="CO168" s="136"/>
      <c r="CP168" s="136"/>
      <c r="CQ168" s="136"/>
      <c r="CR168" s="136"/>
    </row>
    <row r="169" spans="1:96" x14ac:dyDescent="0.25">
      <c r="A169" s="136"/>
      <c r="B169" s="141" t="s">
        <v>299</v>
      </c>
      <c r="C169" s="135">
        <v>0.05</v>
      </c>
      <c r="D169" s="136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136"/>
      <c r="AV169" s="136"/>
      <c r="AW169" s="136"/>
      <c r="AX169" s="136"/>
      <c r="AY169" s="136"/>
      <c r="AZ169" s="136"/>
      <c r="BA169" s="136"/>
      <c r="BB169" s="136"/>
      <c r="BC169" s="136"/>
      <c r="BD169" s="136"/>
      <c r="BE169" s="136"/>
      <c r="BF169" s="136"/>
      <c r="BG169" s="136"/>
      <c r="BH169" s="136"/>
      <c r="BI169" s="136"/>
      <c r="BJ169" s="136"/>
      <c r="BK169" s="136"/>
      <c r="BL169" s="136"/>
      <c r="BM169" s="136"/>
      <c r="BN169" s="136"/>
      <c r="BO169" s="136"/>
      <c r="BP169" s="136"/>
      <c r="BQ169" s="136"/>
      <c r="BR169" s="136"/>
      <c r="BS169" s="136"/>
      <c r="BT169" s="136"/>
      <c r="BU169" s="136"/>
      <c r="BV169" s="136"/>
      <c r="BW169" s="136"/>
      <c r="BX169" s="136"/>
      <c r="BY169" s="136"/>
      <c r="BZ169" s="136"/>
      <c r="CA169" s="136"/>
      <c r="CB169" s="136"/>
      <c r="CC169" s="136"/>
      <c r="CD169" s="136"/>
      <c r="CE169" s="136"/>
      <c r="CF169" s="136"/>
      <c r="CG169" s="136"/>
      <c r="CH169" s="136"/>
      <c r="CI169" s="136"/>
      <c r="CJ169" s="136"/>
      <c r="CK169" s="136"/>
      <c r="CL169" s="136"/>
      <c r="CM169" s="136"/>
      <c r="CN169" s="136"/>
      <c r="CO169" s="136"/>
      <c r="CP169" s="136"/>
      <c r="CQ169" s="136"/>
      <c r="CR169" s="136"/>
    </row>
    <row r="170" spans="1:96" x14ac:dyDescent="0.25">
      <c r="A170" s="136"/>
      <c r="B170" s="144" t="s">
        <v>327</v>
      </c>
      <c r="C170" s="145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136"/>
      <c r="AV170" s="136"/>
      <c r="AW170" s="136"/>
      <c r="AX170" s="136"/>
      <c r="AY170" s="136"/>
      <c r="AZ170" s="136"/>
      <c r="BA170" s="136"/>
      <c r="BB170" s="136"/>
      <c r="BC170" s="136"/>
      <c r="BD170" s="136"/>
      <c r="BE170" s="136"/>
      <c r="BF170" s="136"/>
      <c r="BG170" s="136"/>
      <c r="BH170" s="136"/>
      <c r="BI170" s="136"/>
      <c r="BJ170" s="136"/>
      <c r="BK170" s="136"/>
      <c r="BL170" s="136"/>
      <c r="BM170" s="136"/>
      <c r="BN170" s="136"/>
      <c r="BO170" s="136"/>
      <c r="BP170" s="136"/>
      <c r="BQ170" s="136"/>
      <c r="BR170" s="136"/>
      <c r="BS170" s="136"/>
      <c r="BT170" s="136"/>
      <c r="BU170" s="136"/>
      <c r="BV170" s="136"/>
      <c r="BW170" s="136"/>
      <c r="BX170" s="136"/>
      <c r="BY170" s="136"/>
      <c r="BZ170" s="136"/>
      <c r="CA170" s="136"/>
      <c r="CB170" s="136"/>
      <c r="CC170" s="136"/>
      <c r="CD170" s="136"/>
      <c r="CE170" s="136"/>
      <c r="CF170" s="136"/>
      <c r="CG170" s="136"/>
      <c r="CH170" s="136"/>
      <c r="CI170" s="136"/>
      <c r="CJ170" s="136"/>
      <c r="CK170" s="136"/>
      <c r="CL170" s="136"/>
      <c r="CM170" s="136"/>
      <c r="CN170" s="136"/>
      <c r="CO170" s="136"/>
      <c r="CP170" s="136"/>
      <c r="CQ170" s="136"/>
      <c r="CR170" s="136"/>
    </row>
    <row r="171" spans="1:96" x14ac:dyDescent="0.25">
      <c r="A171" s="136"/>
      <c r="B171" s="144" t="s">
        <v>328</v>
      </c>
      <c r="C171" s="146">
        <v>0.1</v>
      </c>
      <c r="D171" s="136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136"/>
      <c r="AV171" s="136"/>
      <c r="AW171" s="136"/>
      <c r="AX171" s="136"/>
      <c r="AY171" s="136"/>
      <c r="AZ171" s="136"/>
      <c r="BA171" s="136"/>
      <c r="BB171" s="136"/>
      <c r="BC171" s="136"/>
      <c r="BD171" s="136"/>
      <c r="BE171" s="136"/>
      <c r="BF171" s="136"/>
      <c r="BG171" s="136"/>
      <c r="BH171" s="136"/>
      <c r="BI171" s="136"/>
      <c r="BJ171" s="136"/>
      <c r="BK171" s="136"/>
      <c r="BL171" s="136"/>
      <c r="BM171" s="136"/>
      <c r="BN171" s="136"/>
      <c r="BO171" s="136"/>
      <c r="BP171" s="136"/>
      <c r="BQ171" s="136"/>
      <c r="BR171" s="136"/>
      <c r="BS171" s="136"/>
      <c r="BT171" s="136"/>
      <c r="BU171" s="136"/>
      <c r="BV171" s="136"/>
      <c r="BW171" s="136"/>
      <c r="BX171" s="136"/>
      <c r="BY171" s="136"/>
      <c r="BZ171" s="136"/>
      <c r="CA171" s="136"/>
      <c r="CB171" s="136"/>
      <c r="CC171" s="136"/>
      <c r="CD171" s="136"/>
      <c r="CE171" s="136"/>
      <c r="CF171" s="136"/>
      <c r="CG171" s="136"/>
      <c r="CH171" s="136"/>
      <c r="CI171" s="136"/>
      <c r="CJ171" s="136"/>
      <c r="CK171" s="136"/>
      <c r="CL171" s="136"/>
      <c r="CM171" s="136"/>
      <c r="CN171" s="136"/>
      <c r="CO171" s="136"/>
      <c r="CP171" s="136"/>
      <c r="CQ171" s="136"/>
      <c r="CR171" s="136"/>
    </row>
    <row r="172" spans="1:96" x14ac:dyDescent="0.25">
      <c r="A172" s="136"/>
      <c r="B172" s="144" t="s">
        <v>329</v>
      </c>
      <c r="C172" s="146">
        <v>0.1</v>
      </c>
      <c r="D172" s="136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136"/>
      <c r="AV172" s="136"/>
      <c r="AW172" s="136"/>
      <c r="AX172" s="136"/>
      <c r="AY172" s="136"/>
      <c r="AZ172" s="136"/>
      <c r="BA172" s="136"/>
      <c r="BB172" s="136"/>
      <c r="BC172" s="136"/>
      <c r="BD172" s="136"/>
      <c r="BE172" s="136"/>
      <c r="BF172" s="136"/>
      <c r="BG172" s="136"/>
      <c r="BH172" s="136"/>
      <c r="BI172" s="136"/>
      <c r="BJ172" s="136"/>
      <c r="BK172" s="136"/>
      <c r="BL172" s="136"/>
      <c r="BM172" s="136"/>
      <c r="BN172" s="136"/>
      <c r="BO172" s="136"/>
      <c r="BP172" s="136"/>
      <c r="BQ172" s="136"/>
      <c r="BR172" s="136"/>
      <c r="BS172" s="136"/>
      <c r="BT172" s="136"/>
      <c r="BU172" s="136"/>
      <c r="BV172" s="136"/>
      <c r="BW172" s="136"/>
      <c r="BX172" s="136"/>
      <c r="BY172" s="136"/>
      <c r="BZ172" s="136"/>
      <c r="CA172" s="136"/>
      <c r="CB172" s="136"/>
      <c r="CC172" s="136"/>
      <c r="CD172" s="136"/>
      <c r="CE172" s="136"/>
      <c r="CF172" s="136"/>
      <c r="CG172" s="136"/>
      <c r="CH172" s="136"/>
      <c r="CI172" s="136"/>
      <c r="CJ172" s="136"/>
      <c r="CK172" s="136"/>
      <c r="CL172" s="136"/>
      <c r="CM172" s="136"/>
      <c r="CN172" s="136"/>
      <c r="CO172" s="136"/>
      <c r="CP172" s="136"/>
      <c r="CQ172" s="136"/>
      <c r="CR172" s="136"/>
    </row>
    <row r="173" spans="1:96" x14ac:dyDescent="0.25">
      <c r="A173" s="136"/>
      <c r="B173" s="147" t="s">
        <v>301</v>
      </c>
      <c r="C173" s="148">
        <v>12</v>
      </c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136"/>
      <c r="AV173" s="136"/>
      <c r="AW173" s="136"/>
      <c r="AX173" s="136"/>
      <c r="AY173" s="136"/>
      <c r="AZ173" s="136"/>
      <c r="BA173" s="136"/>
      <c r="BB173" s="136"/>
      <c r="BC173" s="136"/>
      <c r="BD173" s="136"/>
      <c r="BE173" s="136"/>
      <c r="BF173" s="136"/>
      <c r="BG173" s="136"/>
      <c r="BH173" s="136"/>
      <c r="BI173" s="136"/>
      <c r="BJ173" s="136"/>
      <c r="BK173" s="136"/>
      <c r="BL173" s="136"/>
      <c r="BM173" s="136"/>
      <c r="BN173" s="136"/>
      <c r="BO173" s="136"/>
      <c r="BP173" s="136"/>
      <c r="BQ173" s="136"/>
      <c r="BR173" s="136"/>
      <c r="BS173" s="136"/>
      <c r="BT173" s="136"/>
      <c r="BU173" s="136"/>
      <c r="BV173" s="136"/>
      <c r="BW173" s="136"/>
      <c r="BX173" s="136"/>
      <c r="BY173" s="136"/>
      <c r="BZ173" s="136"/>
      <c r="CA173" s="136"/>
      <c r="CB173" s="136"/>
      <c r="CC173" s="136"/>
      <c r="CD173" s="136"/>
      <c r="CE173" s="136"/>
      <c r="CF173" s="136"/>
      <c r="CG173" s="136"/>
      <c r="CH173" s="136"/>
      <c r="CI173" s="136"/>
      <c r="CJ173" s="136"/>
      <c r="CK173" s="136"/>
      <c r="CL173" s="136"/>
      <c r="CM173" s="136"/>
      <c r="CN173" s="136"/>
      <c r="CO173" s="136"/>
      <c r="CP173" s="136"/>
      <c r="CQ173" s="136"/>
      <c r="CR173" s="136"/>
    </row>
    <row r="174" spans="1:96" x14ac:dyDescent="0.25">
      <c r="A174" s="136"/>
      <c r="B174" s="136"/>
      <c r="C174" s="136"/>
      <c r="D174" s="136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136"/>
      <c r="AV174" s="136"/>
      <c r="AW174" s="136"/>
      <c r="AX174" s="136"/>
      <c r="AY174" s="136"/>
      <c r="AZ174" s="136"/>
      <c r="BA174" s="136"/>
      <c r="BB174" s="136"/>
      <c r="BC174" s="136"/>
      <c r="BD174" s="136"/>
      <c r="BE174" s="136"/>
      <c r="BF174" s="136"/>
      <c r="BG174" s="136"/>
      <c r="BH174" s="136"/>
      <c r="BI174" s="136"/>
      <c r="BJ174" s="136"/>
      <c r="BK174" s="136"/>
      <c r="BL174" s="136"/>
      <c r="BM174" s="136"/>
      <c r="BN174" s="136"/>
      <c r="BO174" s="136"/>
      <c r="BP174" s="136"/>
      <c r="BQ174" s="136"/>
      <c r="BR174" s="136"/>
      <c r="BS174" s="136"/>
      <c r="BT174" s="136"/>
      <c r="BU174" s="136"/>
      <c r="BV174" s="136"/>
      <c r="BW174" s="136"/>
      <c r="BX174" s="136"/>
      <c r="BY174" s="136"/>
      <c r="BZ174" s="136"/>
      <c r="CA174" s="136"/>
      <c r="CB174" s="136"/>
      <c r="CC174" s="136"/>
      <c r="CD174" s="136"/>
      <c r="CE174" s="136"/>
      <c r="CF174" s="136"/>
      <c r="CG174" s="136"/>
      <c r="CH174" s="136"/>
      <c r="CI174" s="136"/>
      <c r="CJ174" s="136"/>
      <c r="CK174" s="136"/>
      <c r="CL174" s="136"/>
      <c r="CM174" s="136"/>
      <c r="CN174" s="136"/>
      <c r="CO174" s="136"/>
      <c r="CP174" s="136"/>
      <c r="CQ174" s="136"/>
      <c r="CR174" s="136"/>
    </row>
    <row r="175" spans="1:96" x14ac:dyDescent="0.25">
      <c r="A175" s="136"/>
      <c r="B175" s="140" t="s">
        <v>302</v>
      </c>
      <c r="C175" s="140" t="s">
        <v>182</v>
      </c>
      <c r="D175" s="149">
        <f>((1+C169)^(1/12))-1</f>
        <v>4.0741237836483535E-3</v>
      </c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136"/>
      <c r="AV175" s="136"/>
      <c r="AW175" s="136"/>
      <c r="AX175" s="136"/>
      <c r="AY175" s="136"/>
      <c r="AZ175" s="136"/>
      <c r="BA175" s="136"/>
      <c r="BB175" s="136"/>
      <c r="BC175" s="136"/>
      <c r="BD175" s="136"/>
      <c r="BE175" s="136"/>
      <c r="BF175" s="136"/>
      <c r="BG175" s="136"/>
      <c r="BH175" s="136"/>
      <c r="BI175" s="136"/>
      <c r="BJ175" s="136"/>
      <c r="BK175" s="136"/>
      <c r="BL175" s="136"/>
      <c r="BM175" s="136"/>
      <c r="BN175" s="136"/>
      <c r="BO175" s="136"/>
      <c r="BP175" s="136"/>
      <c r="BQ175" s="136"/>
      <c r="BR175" s="136"/>
      <c r="BS175" s="136"/>
      <c r="BT175" s="136"/>
      <c r="BU175" s="136"/>
      <c r="BV175" s="136"/>
      <c r="BW175" s="136"/>
      <c r="BX175" s="136"/>
      <c r="BY175" s="136"/>
      <c r="BZ175" s="136"/>
      <c r="CA175" s="136"/>
      <c r="CB175" s="136"/>
      <c r="CC175" s="136"/>
      <c r="CD175" s="136"/>
      <c r="CE175" s="136"/>
      <c r="CF175" s="136"/>
      <c r="CG175" s="136"/>
      <c r="CH175" s="136"/>
      <c r="CI175" s="136"/>
      <c r="CJ175" s="136"/>
      <c r="CK175" s="136"/>
      <c r="CL175" s="136"/>
      <c r="CM175" s="136"/>
      <c r="CN175" s="136"/>
      <c r="CO175" s="136"/>
      <c r="CP175" s="136"/>
      <c r="CQ175" s="136"/>
      <c r="CR175" s="136"/>
    </row>
    <row r="176" spans="1:96" x14ac:dyDescent="0.25">
      <c r="A176" s="136"/>
      <c r="B176" s="136"/>
      <c r="C176" s="136"/>
      <c r="D176" s="136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136"/>
      <c r="AV176" s="136"/>
      <c r="AW176" s="136"/>
      <c r="AX176" s="136"/>
      <c r="AY176" s="136"/>
      <c r="AZ176" s="136"/>
      <c r="BA176" s="136"/>
      <c r="BB176" s="136"/>
      <c r="BC176" s="136"/>
      <c r="BD176" s="136"/>
      <c r="BE176" s="136"/>
      <c r="BF176" s="136"/>
      <c r="BG176" s="136"/>
      <c r="BH176" s="136"/>
      <c r="BI176" s="136"/>
      <c r="BJ176" s="136"/>
      <c r="BK176" s="136"/>
      <c r="BL176" s="136"/>
      <c r="BM176" s="136"/>
      <c r="BN176" s="136"/>
      <c r="BO176" s="136"/>
      <c r="BP176" s="136"/>
      <c r="BQ176" s="136"/>
      <c r="BR176" s="136"/>
      <c r="BS176" s="136"/>
      <c r="BT176" s="136"/>
      <c r="BU176" s="136"/>
      <c r="BV176" s="136"/>
      <c r="BW176" s="136"/>
      <c r="BX176" s="136"/>
      <c r="BY176" s="136"/>
      <c r="BZ176" s="136"/>
      <c r="CA176" s="136"/>
      <c r="CB176" s="136"/>
      <c r="CC176" s="136"/>
      <c r="CD176" s="136"/>
      <c r="CE176" s="136"/>
      <c r="CF176" s="136"/>
      <c r="CG176" s="136"/>
      <c r="CH176" s="136"/>
      <c r="CI176" s="136"/>
      <c r="CJ176" s="136"/>
      <c r="CK176" s="136"/>
      <c r="CL176" s="136"/>
      <c r="CM176" s="136"/>
      <c r="CN176" s="136"/>
      <c r="CO176" s="136"/>
      <c r="CP176" s="136"/>
      <c r="CQ176" s="136"/>
      <c r="CR176" s="136"/>
    </row>
    <row r="177" spans="1:96" x14ac:dyDescent="0.25">
      <c r="A177" s="136"/>
      <c r="B177" s="140" t="s">
        <v>303</v>
      </c>
      <c r="C177" s="140" t="s">
        <v>182</v>
      </c>
      <c r="D177" s="150">
        <f>(C170-(C170*C171)-(C170*C172))/((1-(1+D175)^(-C173))/D175)</f>
        <v>0</v>
      </c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136"/>
      <c r="AV177" s="136"/>
      <c r="AW177" s="136"/>
      <c r="AX177" s="136"/>
      <c r="AY177" s="136"/>
      <c r="AZ177" s="136"/>
      <c r="BA177" s="136"/>
      <c r="BB177" s="136"/>
      <c r="BC177" s="136"/>
      <c r="BD177" s="136"/>
      <c r="BE177" s="136"/>
      <c r="BF177" s="136"/>
      <c r="BG177" s="136"/>
      <c r="BH177" s="136"/>
      <c r="BI177" s="136"/>
      <c r="BJ177" s="136"/>
      <c r="BK177" s="136"/>
      <c r="BL177" s="136"/>
      <c r="BM177" s="136"/>
      <c r="BN177" s="136"/>
      <c r="BO177" s="136"/>
      <c r="BP177" s="136"/>
      <c r="BQ177" s="136"/>
      <c r="BR177" s="136"/>
      <c r="BS177" s="136"/>
      <c r="BT177" s="136"/>
      <c r="BU177" s="136"/>
      <c r="BV177" s="136"/>
      <c r="BW177" s="136"/>
      <c r="BX177" s="136"/>
      <c r="BY177" s="136"/>
      <c r="BZ177" s="136"/>
      <c r="CA177" s="136"/>
      <c r="CB177" s="136"/>
      <c r="CC177" s="136"/>
      <c r="CD177" s="136"/>
      <c r="CE177" s="136"/>
      <c r="CF177" s="136"/>
      <c r="CG177" s="136"/>
      <c r="CH177" s="136"/>
      <c r="CI177" s="136"/>
      <c r="CJ177" s="136"/>
      <c r="CK177" s="136"/>
      <c r="CL177" s="136"/>
      <c r="CM177" s="136"/>
      <c r="CN177" s="136"/>
      <c r="CO177" s="136"/>
      <c r="CP177" s="136"/>
      <c r="CQ177" s="136"/>
      <c r="CR177" s="136"/>
    </row>
    <row r="178" spans="1:96" x14ac:dyDescent="0.25">
      <c r="A178" s="136"/>
      <c r="B178" s="136"/>
      <c r="C178" s="22">
        <f>+SPm!B2</f>
        <v>42736</v>
      </c>
      <c r="D178" s="22">
        <f>+SPm!C2</f>
        <v>42767</v>
      </c>
      <c r="E178" s="22">
        <f>+SPm!D2</f>
        <v>42797</v>
      </c>
      <c r="F178" s="22">
        <f>+SPm!E2</f>
        <v>42828</v>
      </c>
      <c r="G178" s="22">
        <f>+SPm!F2</f>
        <v>42858</v>
      </c>
      <c r="H178" s="22">
        <f>+SPm!G2</f>
        <v>42889</v>
      </c>
      <c r="I178" s="22">
        <f>+SPm!H2</f>
        <v>42919</v>
      </c>
      <c r="J178" s="22">
        <f>+SPm!I2</f>
        <v>42950</v>
      </c>
      <c r="K178" s="22">
        <f>+SPm!J2</f>
        <v>42980</v>
      </c>
      <c r="L178" s="22">
        <f>+SPm!K2</f>
        <v>43011</v>
      </c>
      <c r="M178" s="22">
        <f>+SPm!L2</f>
        <v>43041</v>
      </c>
      <c r="N178" s="22">
        <f>+SPm!M2</f>
        <v>43072</v>
      </c>
      <c r="O178" s="22">
        <f>+SPm!N2</f>
        <v>43102</v>
      </c>
      <c r="P178" s="22">
        <f>+SPm!O2</f>
        <v>43133</v>
      </c>
      <c r="Q178" s="22">
        <f>+SPm!P2</f>
        <v>43163</v>
      </c>
      <c r="R178" s="22">
        <f>+SPm!Q2</f>
        <v>43194</v>
      </c>
      <c r="S178" s="22">
        <f>+SPm!R2</f>
        <v>43224</v>
      </c>
      <c r="T178" s="22">
        <f>+SPm!S2</f>
        <v>43255</v>
      </c>
      <c r="U178" s="22">
        <f>+SPm!T2</f>
        <v>43285</v>
      </c>
      <c r="V178" s="22">
        <f>+SPm!U2</f>
        <v>43316</v>
      </c>
      <c r="W178" s="22">
        <f>+SPm!V2</f>
        <v>43346</v>
      </c>
      <c r="X178" s="22">
        <f>+SPm!W2</f>
        <v>43377</v>
      </c>
      <c r="Y178" s="22">
        <f>+SPm!X2</f>
        <v>43407</v>
      </c>
      <c r="Z178" s="22">
        <f>+SPm!Y2</f>
        <v>43438</v>
      </c>
      <c r="AA178" s="22">
        <f>+SPm!Z2</f>
        <v>43468</v>
      </c>
      <c r="AB178" s="22">
        <f>+SPm!AA2</f>
        <v>43499</v>
      </c>
      <c r="AC178" s="22">
        <f>+SPm!AB2</f>
        <v>43529</v>
      </c>
      <c r="AD178" s="22">
        <f>+SPm!AC2</f>
        <v>43560</v>
      </c>
      <c r="AE178" s="22">
        <f>+SPm!AD2</f>
        <v>43590</v>
      </c>
      <c r="AF178" s="22">
        <f>+SPm!AE2</f>
        <v>43621</v>
      </c>
      <c r="AG178" s="22">
        <f>+SPm!AF2</f>
        <v>43651</v>
      </c>
      <c r="AH178" s="22">
        <f>+SPm!AG2</f>
        <v>43682</v>
      </c>
      <c r="AI178" s="22">
        <f>+SPm!AH2</f>
        <v>43712</v>
      </c>
      <c r="AJ178" s="22">
        <f>+SPm!AI2</f>
        <v>43743</v>
      </c>
      <c r="AK178" s="22">
        <f>+SPm!AJ2</f>
        <v>43773</v>
      </c>
      <c r="AL178" s="22">
        <f>+SPm!AK2</f>
        <v>43804</v>
      </c>
      <c r="AM178" s="22">
        <f>+SPm!AL2</f>
        <v>43834</v>
      </c>
      <c r="AN178" s="22">
        <f>+SPm!AM2</f>
        <v>43865</v>
      </c>
      <c r="AO178" s="22">
        <f>+SPm!AN2</f>
        <v>43895</v>
      </c>
      <c r="AP178" s="22">
        <f>+SPm!AO2</f>
        <v>43926</v>
      </c>
      <c r="AQ178" s="22">
        <f>+SPm!AP2</f>
        <v>43956</v>
      </c>
      <c r="AR178" s="22">
        <f>+SPm!AQ2</f>
        <v>43987</v>
      </c>
      <c r="AS178" s="22">
        <f>+SPm!AR2</f>
        <v>44017</v>
      </c>
      <c r="AT178" s="22">
        <f>+SPm!AS2</f>
        <v>44048</v>
      </c>
      <c r="AU178" s="22">
        <f>+SPm!AT2</f>
        <v>44078</v>
      </c>
      <c r="AV178" s="22">
        <f>+SPm!AU2</f>
        <v>44109</v>
      </c>
      <c r="AW178" s="22">
        <f>+SPm!AV2</f>
        <v>44139</v>
      </c>
      <c r="AX178" s="22">
        <f>+SPm!AW2</f>
        <v>44170</v>
      </c>
      <c r="AY178" s="136"/>
      <c r="AZ178" s="136"/>
      <c r="BA178" s="136"/>
      <c r="BB178" s="136"/>
      <c r="BC178" s="136"/>
      <c r="BD178" s="136"/>
      <c r="BE178" s="136"/>
      <c r="BF178" s="136"/>
      <c r="BG178" s="136"/>
      <c r="BH178" s="136"/>
      <c r="BI178" s="136"/>
      <c r="BJ178" s="136"/>
      <c r="BK178" s="136"/>
      <c r="BL178" s="136"/>
      <c r="BM178" s="136"/>
      <c r="BN178" s="136"/>
      <c r="BO178" s="136"/>
      <c r="BP178" s="136"/>
      <c r="BQ178" s="136"/>
      <c r="BR178" s="136"/>
      <c r="BS178" s="136"/>
      <c r="BT178" s="136"/>
      <c r="BU178" s="136"/>
      <c r="BV178" s="136"/>
      <c r="BW178" s="136"/>
      <c r="BX178" s="136"/>
      <c r="BY178" s="136"/>
      <c r="BZ178" s="136"/>
      <c r="CA178" s="136"/>
      <c r="CB178" s="136"/>
      <c r="CC178" s="136"/>
      <c r="CD178" s="136"/>
      <c r="CE178" s="136"/>
      <c r="CF178" s="136"/>
      <c r="CG178" s="136"/>
      <c r="CH178" s="136"/>
      <c r="CI178" s="136"/>
      <c r="CJ178" s="136"/>
      <c r="CK178" s="136"/>
      <c r="CL178" s="136"/>
      <c r="CM178" s="136"/>
      <c r="CN178" s="136"/>
      <c r="CO178" s="136"/>
      <c r="CP178" s="136"/>
      <c r="CQ178" s="136"/>
      <c r="CR178" s="136"/>
    </row>
    <row r="179" spans="1:96" x14ac:dyDescent="0.25">
      <c r="A179" s="136"/>
      <c r="B179" s="136"/>
      <c r="C179" s="151">
        <v>1</v>
      </c>
      <c r="D179" s="151">
        <f>+C179+1</f>
        <v>2</v>
      </c>
      <c r="E179" s="151">
        <f t="shared" ref="E179:AL179" si="143">+D179+1</f>
        <v>3</v>
      </c>
      <c r="F179" s="151">
        <f t="shared" si="143"/>
        <v>4</v>
      </c>
      <c r="G179" s="151">
        <f t="shared" si="143"/>
        <v>5</v>
      </c>
      <c r="H179" s="151">
        <f t="shared" si="143"/>
        <v>6</v>
      </c>
      <c r="I179" s="151">
        <f t="shared" si="143"/>
        <v>7</v>
      </c>
      <c r="J179" s="151">
        <f t="shared" si="143"/>
        <v>8</v>
      </c>
      <c r="K179" s="151">
        <f t="shared" si="143"/>
        <v>9</v>
      </c>
      <c r="L179" s="151">
        <f t="shared" si="143"/>
        <v>10</v>
      </c>
      <c r="M179" s="151">
        <f t="shared" si="143"/>
        <v>11</v>
      </c>
      <c r="N179" s="151">
        <f t="shared" si="143"/>
        <v>12</v>
      </c>
      <c r="O179" s="151">
        <f t="shared" si="143"/>
        <v>13</v>
      </c>
      <c r="P179" s="151">
        <f t="shared" si="143"/>
        <v>14</v>
      </c>
      <c r="Q179" s="151">
        <f t="shared" si="143"/>
        <v>15</v>
      </c>
      <c r="R179" s="151">
        <f t="shared" si="143"/>
        <v>16</v>
      </c>
      <c r="S179" s="151">
        <f t="shared" si="143"/>
        <v>17</v>
      </c>
      <c r="T179" s="151">
        <f t="shared" si="143"/>
        <v>18</v>
      </c>
      <c r="U179" s="151">
        <f t="shared" si="143"/>
        <v>19</v>
      </c>
      <c r="V179" s="151">
        <f t="shared" si="143"/>
        <v>20</v>
      </c>
      <c r="W179" s="151">
        <f t="shared" si="143"/>
        <v>21</v>
      </c>
      <c r="X179" s="151">
        <f t="shared" si="143"/>
        <v>22</v>
      </c>
      <c r="Y179" s="151">
        <f t="shared" si="143"/>
        <v>23</v>
      </c>
      <c r="Z179" s="151">
        <f t="shared" si="143"/>
        <v>24</v>
      </c>
      <c r="AA179" s="151">
        <f t="shared" si="143"/>
        <v>25</v>
      </c>
      <c r="AB179" s="151">
        <f t="shared" si="143"/>
        <v>26</v>
      </c>
      <c r="AC179" s="151">
        <f t="shared" si="143"/>
        <v>27</v>
      </c>
      <c r="AD179" s="151">
        <f t="shared" si="143"/>
        <v>28</v>
      </c>
      <c r="AE179" s="151">
        <f t="shared" si="143"/>
        <v>29</v>
      </c>
      <c r="AF179" s="151">
        <f t="shared" si="143"/>
        <v>30</v>
      </c>
      <c r="AG179" s="151">
        <f t="shared" si="143"/>
        <v>31</v>
      </c>
      <c r="AH179" s="151">
        <f t="shared" si="143"/>
        <v>32</v>
      </c>
      <c r="AI179" s="151">
        <f t="shared" si="143"/>
        <v>33</v>
      </c>
      <c r="AJ179" s="151">
        <f t="shared" si="143"/>
        <v>34</v>
      </c>
      <c r="AK179" s="151">
        <f t="shared" si="143"/>
        <v>35</v>
      </c>
      <c r="AL179" s="151">
        <f t="shared" si="143"/>
        <v>36</v>
      </c>
      <c r="AM179" s="151">
        <f t="shared" ref="AM179:AX179" si="144">+AL179+1</f>
        <v>37</v>
      </c>
      <c r="AN179" s="151">
        <f t="shared" si="144"/>
        <v>38</v>
      </c>
      <c r="AO179" s="151">
        <f t="shared" si="144"/>
        <v>39</v>
      </c>
      <c r="AP179" s="151">
        <f t="shared" si="144"/>
        <v>40</v>
      </c>
      <c r="AQ179" s="151">
        <f t="shared" si="144"/>
        <v>41</v>
      </c>
      <c r="AR179" s="151">
        <f t="shared" si="144"/>
        <v>42</v>
      </c>
      <c r="AS179" s="151">
        <f t="shared" si="144"/>
        <v>43</v>
      </c>
      <c r="AT179" s="151">
        <f t="shared" si="144"/>
        <v>44</v>
      </c>
      <c r="AU179" s="151">
        <f t="shared" si="144"/>
        <v>45</v>
      </c>
      <c r="AV179" s="151">
        <f t="shared" si="144"/>
        <v>46</v>
      </c>
      <c r="AW179" s="151">
        <f t="shared" si="144"/>
        <v>47</v>
      </c>
      <c r="AX179" s="151">
        <f t="shared" si="144"/>
        <v>48</v>
      </c>
      <c r="AY179" s="136"/>
      <c r="AZ179" s="136"/>
      <c r="BA179" s="136"/>
      <c r="BB179" s="136"/>
      <c r="BC179" s="136"/>
      <c r="BD179" s="136"/>
      <c r="BE179" s="136"/>
      <c r="BF179" s="136"/>
      <c r="BG179" s="136"/>
      <c r="BH179" s="136"/>
      <c r="BI179" s="136"/>
      <c r="BJ179" s="136"/>
      <c r="BK179" s="136"/>
      <c r="BL179" s="136"/>
      <c r="BM179" s="136"/>
      <c r="BN179" s="136"/>
      <c r="BO179" s="136"/>
      <c r="BP179" s="136"/>
      <c r="BQ179" s="136"/>
      <c r="BR179" s="136"/>
      <c r="BS179" s="136"/>
      <c r="BT179" s="136"/>
      <c r="BU179" s="136"/>
      <c r="BV179" s="136"/>
      <c r="BW179" s="136"/>
      <c r="BX179" s="136"/>
      <c r="BY179" s="136"/>
      <c r="BZ179" s="136"/>
      <c r="CA179" s="136"/>
      <c r="CB179" s="136"/>
      <c r="CC179" s="136"/>
      <c r="CD179" s="136"/>
      <c r="CE179" s="136"/>
      <c r="CF179" s="136"/>
      <c r="CG179" s="136"/>
      <c r="CH179" s="136"/>
      <c r="CI179" s="136"/>
      <c r="CJ179" s="136"/>
      <c r="CK179" s="136"/>
      <c r="CL179" s="136"/>
      <c r="CM179" s="136"/>
      <c r="CN179" s="136"/>
      <c r="CO179" s="136"/>
      <c r="CP179" s="136"/>
      <c r="CQ179" s="136"/>
      <c r="CR179" s="136"/>
    </row>
    <row r="180" spans="1:96" x14ac:dyDescent="0.25">
      <c r="A180" s="136"/>
      <c r="B180" s="152" t="s">
        <v>304</v>
      </c>
      <c r="C180" s="153" t="s">
        <v>201</v>
      </c>
      <c r="D180" s="153" t="s">
        <v>202</v>
      </c>
      <c r="E180" s="153" t="s">
        <v>203</v>
      </c>
      <c r="F180" s="153" t="s">
        <v>204</v>
      </c>
      <c r="G180" s="153" t="s">
        <v>205</v>
      </c>
      <c r="H180" s="153" t="s">
        <v>206</v>
      </c>
      <c r="I180" s="153" t="s">
        <v>207</v>
      </c>
      <c r="J180" s="153" t="s">
        <v>208</v>
      </c>
      <c r="K180" s="153" t="s">
        <v>209</v>
      </c>
      <c r="L180" s="153" t="s">
        <v>210</v>
      </c>
      <c r="M180" s="153" t="s">
        <v>211</v>
      </c>
      <c r="N180" s="153" t="s">
        <v>212</v>
      </c>
      <c r="O180" s="153" t="s">
        <v>213</v>
      </c>
      <c r="P180" s="153" t="s">
        <v>214</v>
      </c>
      <c r="Q180" s="153" t="s">
        <v>215</v>
      </c>
      <c r="R180" s="153" t="s">
        <v>216</v>
      </c>
      <c r="S180" s="153" t="s">
        <v>217</v>
      </c>
      <c r="T180" s="153" t="s">
        <v>218</v>
      </c>
      <c r="U180" s="153" t="s">
        <v>219</v>
      </c>
      <c r="V180" s="153" t="s">
        <v>220</v>
      </c>
      <c r="W180" s="153" t="s">
        <v>221</v>
      </c>
      <c r="X180" s="153" t="s">
        <v>222</v>
      </c>
      <c r="Y180" s="153" t="s">
        <v>223</v>
      </c>
      <c r="Z180" s="153" t="s">
        <v>224</v>
      </c>
      <c r="AA180" s="153" t="s">
        <v>225</v>
      </c>
      <c r="AB180" s="153" t="s">
        <v>226</v>
      </c>
      <c r="AC180" s="153" t="s">
        <v>227</v>
      </c>
      <c r="AD180" s="153" t="s">
        <v>228</v>
      </c>
      <c r="AE180" s="153" t="s">
        <v>229</v>
      </c>
      <c r="AF180" s="153" t="s">
        <v>230</v>
      </c>
      <c r="AG180" s="153" t="s">
        <v>231</v>
      </c>
      <c r="AH180" s="153" t="s">
        <v>232</v>
      </c>
      <c r="AI180" s="153" t="s">
        <v>233</v>
      </c>
      <c r="AJ180" s="153" t="s">
        <v>234</v>
      </c>
      <c r="AK180" s="153" t="s">
        <v>235</v>
      </c>
      <c r="AL180" s="153" t="s">
        <v>236</v>
      </c>
      <c r="AM180" s="153" t="s">
        <v>411</v>
      </c>
      <c r="AN180" s="153" t="s">
        <v>412</v>
      </c>
      <c r="AO180" s="153" t="s">
        <v>413</v>
      </c>
      <c r="AP180" s="153" t="s">
        <v>414</v>
      </c>
      <c r="AQ180" s="153" t="s">
        <v>415</v>
      </c>
      <c r="AR180" s="153" t="s">
        <v>416</v>
      </c>
      <c r="AS180" s="153" t="s">
        <v>417</v>
      </c>
      <c r="AT180" s="153" t="s">
        <v>418</v>
      </c>
      <c r="AU180" s="153" t="s">
        <v>419</v>
      </c>
      <c r="AV180" s="153" t="s">
        <v>420</v>
      </c>
      <c r="AW180" s="153" t="s">
        <v>421</v>
      </c>
      <c r="AX180" s="153" t="s">
        <v>422</v>
      </c>
      <c r="AY180" s="136"/>
      <c r="AZ180" s="136"/>
      <c r="BA180" s="136"/>
      <c r="BB180" s="136"/>
      <c r="BC180" s="136"/>
      <c r="BD180" s="136"/>
      <c r="BE180" s="136"/>
      <c r="BF180" s="136"/>
      <c r="BG180" s="136"/>
      <c r="BH180" s="136"/>
      <c r="BI180" s="136"/>
      <c r="BJ180" s="136"/>
      <c r="BK180" s="136"/>
      <c r="BL180" s="136"/>
      <c r="BM180" s="136"/>
      <c r="BN180" s="136"/>
      <c r="BO180" s="136"/>
      <c r="BP180" s="136"/>
      <c r="BQ180" s="136"/>
      <c r="BR180" s="136"/>
      <c r="BS180" s="136"/>
      <c r="BT180" s="136"/>
      <c r="BU180" s="136"/>
      <c r="BV180" s="136"/>
      <c r="BW180" s="136"/>
      <c r="BX180" s="136"/>
      <c r="BY180" s="136"/>
      <c r="BZ180" s="136"/>
      <c r="CA180" s="136"/>
      <c r="CB180" s="136"/>
      <c r="CC180" s="136"/>
      <c r="CD180" s="136"/>
      <c r="CE180" s="136"/>
      <c r="CF180" s="136"/>
      <c r="CG180" s="136"/>
      <c r="CH180" s="136"/>
      <c r="CI180" s="136"/>
      <c r="CJ180" s="136"/>
      <c r="CK180" s="136"/>
      <c r="CL180" s="136"/>
      <c r="CM180" s="136"/>
      <c r="CN180" s="136"/>
      <c r="CO180" s="136"/>
      <c r="CP180" s="136"/>
      <c r="CQ180" s="136"/>
      <c r="CR180" s="136"/>
    </row>
    <row r="181" spans="1:96" x14ac:dyDescent="0.25">
      <c r="A181" s="136"/>
      <c r="B181" s="144" t="s">
        <v>330</v>
      </c>
      <c r="C181" s="150">
        <f t="shared" ref="C181:AL181" si="145">IF(C180=$C168,$C170*$C172,0)</f>
        <v>0</v>
      </c>
      <c r="D181" s="150">
        <f t="shared" si="145"/>
        <v>0</v>
      </c>
      <c r="E181" s="150">
        <f t="shared" si="145"/>
        <v>0</v>
      </c>
      <c r="F181" s="150">
        <f t="shared" si="145"/>
        <v>0</v>
      </c>
      <c r="G181" s="150">
        <f t="shared" si="145"/>
        <v>0</v>
      </c>
      <c r="H181" s="150">
        <f t="shared" si="145"/>
        <v>0</v>
      </c>
      <c r="I181" s="150">
        <f t="shared" si="145"/>
        <v>0</v>
      </c>
      <c r="J181" s="150">
        <f t="shared" si="145"/>
        <v>0</v>
      </c>
      <c r="K181" s="150">
        <f t="shared" si="145"/>
        <v>0</v>
      </c>
      <c r="L181" s="150">
        <f t="shared" si="145"/>
        <v>0</v>
      </c>
      <c r="M181" s="150">
        <f t="shared" si="145"/>
        <v>0</v>
      </c>
      <c r="N181" s="150">
        <f t="shared" si="145"/>
        <v>0</v>
      </c>
      <c r="O181" s="150">
        <f t="shared" si="145"/>
        <v>0</v>
      </c>
      <c r="P181" s="150">
        <f t="shared" si="145"/>
        <v>0</v>
      </c>
      <c r="Q181" s="150">
        <f t="shared" si="145"/>
        <v>0</v>
      </c>
      <c r="R181" s="150">
        <f t="shared" si="145"/>
        <v>0</v>
      </c>
      <c r="S181" s="150">
        <f t="shared" si="145"/>
        <v>0</v>
      </c>
      <c r="T181" s="150">
        <f t="shared" si="145"/>
        <v>0</v>
      </c>
      <c r="U181" s="150">
        <f t="shared" si="145"/>
        <v>0</v>
      </c>
      <c r="V181" s="150">
        <f t="shared" si="145"/>
        <v>0</v>
      </c>
      <c r="W181" s="150">
        <f t="shared" si="145"/>
        <v>0</v>
      </c>
      <c r="X181" s="150">
        <f t="shared" si="145"/>
        <v>0</v>
      </c>
      <c r="Y181" s="150">
        <f t="shared" si="145"/>
        <v>0</v>
      </c>
      <c r="Z181" s="150">
        <f t="shared" si="145"/>
        <v>0</v>
      </c>
      <c r="AA181" s="150">
        <f t="shared" si="145"/>
        <v>0</v>
      </c>
      <c r="AB181" s="150">
        <f t="shared" si="145"/>
        <v>0</v>
      </c>
      <c r="AC181" s="150">
        <f t="shared" si="145"/>
        <v>0</v>
      </c>
      <c r="AD181" s="150">
        <f t="shared" si="145"/>
        <v>0</v>
      </c>
      <c r="AE181" s="150">
        <f t="shared" si="145"/>
        <v>0</v>
      </c>
      <c r="AF181" s="150">
        <f t="shared" si="145"/>
        <v>0</v>
      </c>
      <c r="AG181" s="150">
        <f t="shared" si="145"/>
        <v>0</v>
      </c>
      <c r="AH181" s="150">
        <f t="shared" si="145"/>
        <v>0</v>
      </c>
      <c r="AI181" s="150">
        <f t="shared" si="145"/>
        <v>0</v>
      </c>
      <c r="AJ181" s="150">
        <f t="shared" si="145"/>
        <v>0</v>
      </c>
      <c r="AK181" s="150">
        <f t="shared" si="145"/>
        <v>0</v>
      </c>
      <c r="AL181" s="150">
        <f t="shared" si="145"/>
        <v>0</v>
      </c>
      <c r="AM181" s="150">
        <f t="shared" ref="AM181:AR181" si="146">IF(AM180=$C168,$C170*$C172,0)</f>
        <v>0</v>
      </c>
      <c r="AN181" s="150">
        <f t="shared" si="146"/>
        <v>0</v>
      </c>
      <c r="AO181" s="150">
        <f t="shared" si="146"/>
        <v>0</v>
      </c>
      <c r="AP181" s="150">
        <f t="shared" si="146"/>
        <v>0</v>
      </c>
      <c r="AQ181" s="150">
        <f t="shared" si="146"/>
        <v>0</v>
      </c>
      <c r="AR181" s="150">
        <f t="shared" si="146"/>
        <v>0</v>
      </c>
      <c r="AS181" s="150">
        <f t="shared" ref="AS181:AX181" si="147">IF(AS180=$C168,$C170*$C172,0)</f>
        <v>0</v>
      </c>
      <c r="AT181" s="150">
        <f t="shared" si="147"/>
        <v>0</v>
      </c>
      <c r="AU181" s="150">
        <f t="shared" si="147"/>
        <v>0</v>
      </c>
      <c r="AV181" s="150">
        <f t="shared" si="147"/>
        <v>0</v>
      </c>
      <c r="AW181" s="150">
        <f t="shared" si="147"/>
        <v>0</v>
      </c>
      <c r="AX181" s="150">
        <f t="shared" si="147"/>
        <v>0</v>
      </c>
      <c r="AY181" s="136"/>
      <c r="AZ181" s="136"/>
      <c r="BA181" s="136"/>
      <c r="BB181" s="136"/>
      <c r="BC181" s="136"/>
      <c r="BD181" s="136"/>
      <c r="BE181" s="136"/>
      <c r="BF181" s="136"/>
      <c r="BG181" s="136"/>
      <c r="BH181" s="136"/>
      <c r="BI181" s="136"/>
      <c r="BJ181" s="136"/>
      <c r="BK181" s="136"/>
      <c r="BL181" s="136"/>
      <c r="BM181" s="136"/>
      <c r="BN181" s="136"/>
      <c r="BO181" s="136"/>
      <c r="BP181" s="136"/>
      <c r="BQ181" s="136"/>
      <c r="BR181" s="136"/>
      <c r="BS181" s="136"/>
      <c r="BT181" s="136"/>
      <c r="BU181" s="136"/>
      <c r="BV181" s="136"/>
      <c r="BW181" s="136"/>
      <c r="BX181" s="136"/>
      <c r="BY181" s="136"/>
      <c r="BZ181" s="136"/>
      <c r="CA181" s="136"/>
      <c r="CB181" s="136"/>
      <c r="CC181" s="136"/>
      <c r="CD181" s="136"/>
      <c r="CE181" s="136"/>
      <c r="CF181" s="136"/>
      <c r="CG181" s="136"/>
      <c r="CH181" s="136"/>
      <c r="CI181" s="136"/>
      <c r="CJ181" s="136"/>
      <c r="CK181" s="136"/>
      <c r="CL181" s="136"/>
      <c r="CM181" s="136"/>
      <c r="CN181" s="136"/>
      <c r="CO181" s="136"/>
      <c r="CP181" s="136"/>
      <c r="CQ181" s="136"/>
      <c r="CR181" s="136"/>
    </row>
    <row r="182" spans="1:96" x14ac:dyDescent="0.25">
      <c r="A182" s="136"/>
      <c r="B182" s="144" t="s">
        <v>305</v>
      </c>
      <c r="C182" s="150"/>
      <c r="D182" s="150">
        <f>+IF(D179&gt;=$D168,$D177,0)*IF(C186&lt;1,0,1)</f>
        <v>0</v>
      </c>
      <c r="E182" s="150">
        <f t="shared" ref="E182:AA182" si="148">+IF(E179&gt;=$D168,$D177,0)*IF(D186&lt;1,0,1)</f>
        <v>0</v>
      </c>
      <c r="F182" s="150">
        <f t="shared" si="148"/>
        <v>0</v>
      </c>
      <c r="G182" s="150">
        <f t="shared" si="148"/>
        <v>0</v>
      </c>
      <c r="H182" s="150">
        <f t="shared" si="148"/>
        <v>0</v>
      </c>
      <c r="I182" s="150">
        <f t="shared" si="148"/>
        <v>0</v>
      </c>
      <c r="J182" s="150">
        <f t="shared" si="148"/>
        <v>0</v>
      </c>
      <c r="K182" s="150">
        <f t="shared" si="148"/>
        <v>0</v>
      </c>
      <c r="L182" s="150">
        <f t="shared" si="148"/>
        <v>0</v>
      </c>
      <c r="M182" s="150">
        <f t="shared" si="148"/>
        <v>0</v>
      </c>
      <c r="N182" s="150">
        <f t="shared" si="148"/>
        <v>0</v>
      </c>
      <c r="O182" s="150">
        <f t="shared" si="148"/>
        <v>0</v>
      </c>
      <c r="P182" s="150">
        <f t="shared" si="148"/>
        <v>0</v>
      </c>
      <c r="Q182" s="150">
        <f t="shared" si="148"/>
        <v>0</v>
      </c>
      <c r="R182" s="150">
        <f t="shared" si="148"/>
        <v>0</v>
      </c>
      <c r="S182" s="150">
        <f t="shared" si="148"/>
        <v>0</v>
      </c>
      <c r="T182" s="150">
        <f t="shared" si="148"/>
        <v>0</v>
      </c>
      <c r="U182" s="150">
        <f t="shared" si="148"/>
        <v>0</v>
      </c>
      <c r="V182" s="150">
        <f t="shared" si="148"/>
        <v>0</v>
      </c>
      <c r="W182" s="150">
        <f t="shared" si="148"/>
        <v>0</v>
      </c>
      <c r="X182" s="150">
        <f t="shared" si="148"/>
        <v>0</v>
      </c>
      <c r="Y182" s="150">
        <f t="shared" si="148"/>
        <v>0</v>
      </c>
      <c r="Z182" s="150">
        <f t="shared" si="148"/>
        <v>0</v>
      </c>
      <c r="AA182" s="150">
        <f t="shared" si="148"/>
        <v>0</v>
      </c>
      <c r="AB182" s="150">
        <f>+IF(AB179&gt;=$D168,$D177,0)*IF(AA186&lt;1,0,1)</f>
        <v>0</v>
      </c>
      <c r="AC182" s="150">
        <f t="shared" ref="AC182:AL182" si="149">+IF(AC179&gt;=$D168,$D177,0)*IF(AB186&lt;1,0,1)</f>
        <v>0</v>
      </c>
      <c r="AD182" s="150">
        <f t="shared" si="149"/>
        <v>0</v>
      </c>
      <c r="AE182" s="150">
        <f t="shared" si="149"/>
        <v>0</v>
      </c>
      <c r="AF182" s="150">
        <f t="shared" si="149"/>
        <v>0</v>
      </c>
      <c r="AG182" s="150">
        <f t="shared" si="149"/>
        <v>0</v>
      </c>
      <c r="AH182" s="150">
        <f t="shared" si="149"/>
        <v>0</v>
      </c>
      <c r="AI182" s="150">
        <f t="shared" si="149"/>
        <v>0</v>
      </c>
      <c r="AJ182" s="150">
        <f t="shared" si="149"/>
        <v>0</v>
      </c>
      <c r="AK182" s="150">
        <f t="shared" si="149"/>
        <v>0</v>
      </c>
      <c r="AL182" s="150">
        <f t="shared" si="149"/>
        <v>0</v>
      </c>
      <c r="AM182" s="150">
        <f t="shared" ref="AM182:AX182" si="150">+IF(AM179&gt;=$D168,$D177,0)*IF(AL186&lt;1,0,1)</f>
        <v>0</v>
      </c>
      <c r="AN182" s="150">
        <f t="shared" si="150"/>
        <v>0</v>
      </c>
      <c r="AO182" s="150">
        <f t="shared" si="150"/>
        <v>0</v>
      </c>
      <c r="AP182" s="150">
        <f t="shared" si="150"/>
        <v>0</v>
      </c>
      <c r="AQ182" s="150">
        <f t="shared" si="150"/>
        <v>0</v>
      </c>
      <c r="AR182" s="150">
        <f t="shared" si="150"/>
        <v>0</v>
      </c>
      <c r="AS182" s="150">
        <f t="shared" si="150"/>
        <v>0</v>
      </c>
      <c r="AT182" s="150">
        <f t="shared" si="150"/>
        <v>0</v>
      </c>
      <c r="AU182" s="150">
        <f t="shared" si="150"/>
        <v>0</v>
      </c>
      <c r="AV182" s="150">
        <f t="shared" si="150"/>
        <v>0</v>
      </c>
      <c r="AW182" s="150">
        <f t="shared" si="150"/>
        <v>0</v>
      </c>
      <c r="AX182" s="150">
        <f t="shared" si="150"/>
        <v>0</v>
      </c>
      <c r="AY182" s="136"/>
      <c r="AZ182" s="136"/>
      <c r="BA182" s="136"/>
      <c r="BB182" s="136"/>
      <c r="BC182" s="136"/>
      <c r="BD182" s="136"/>
      <c r="BE182" s="136"/>
      <c r="BF182" s="136"/>
      <c r="BG182" s="136"/>
      <c r="BH182" s="136"/>
      <c r="BI182" s="136"/>
      <c r="BJ182" s="136"/>
      <c r="BK182" s="136"/>
      <c r="BL182" s="136"/>
      <c r="BM182" s="136"/>
      <c r="BN182" s="136"/>
      <c r="BO182" s="136"/>
      <c r="BP182" s="136"/>
      <c r="BQ182" s="136"/>
      <c r="BR182" s="136"/>
      <c r="BS182" s="136"/>
      <c r="BT182" s="136"/>
      <c r="BU182" s="136"/>
      <c r="BV182" s="136"/>
      <c r="BW182" s="136"/>
      <c r="BX182" s="136"/>
      <c r="BY182" s="136"/>
      <c r="BZ182" s="136"/>
      <c r="CA182" s="136"/>
      <c r="CB182" s="136"/>
      <c r="CC182" s="136"/>
      <c r="CD182" s="136"/>
      <c r="CE182" s="136"/>
      <c r="CF182" s="136"/>
      <c r="CG182" s="136"/>
      <c r="CH182" s="136"/>
      <c r="CI182" s="136"/>
      <c r="CJ182" s="136"/>
      <c r="CK182" s="136"/>
      <c r="CL182" s="136"/>
      <c r="CM182" s="136"/>
      <c r="CN182" s="136"/>
      <c r="CO182" s="136"/>
      <c r="CP182" s="136"/>
      <c r="CQ182" s="136"/>
      <c r="CR182" s="136"/>
    </row>
    <row r="183" spans="1:96" x14ac:dyDescent="0.25">
      <c r="A183" s="136"/>
      <c r="B183" s="144" t="s">
        <v>306</v>
      </c>
      <c r="C183" s="150"/>
      <c r="D183" s="150">
        <f t="shared" ref="D183:AL183" si="151">D182-D185</f>
        <v>0</v>
      </c>
      <c r="E183" s="150">
        <f t="shared" si="151"/>
        <v>0</v>
      </c>
      <c r="F183" s="150">
        <f t="shared" si="151"/>
        <v>0</v>
      </c>
      <c r="G183" s="150">
        <f t="shared" si="151"/>
        <v>0</v>
      </c>
      <c r="H183" s="150">
        <f t="shared" si="151"/>
        <v>0</v>
      </c>
      <c r="I183" s="150">
        <f t="shared" si="151"/>
        <v>0</v>
      </c>
      <c r="J183" s="150">
        <f t="shared" si="151"/>
        <v>0</v>
      </c>
      <c r="K183" s="150">
        <f t="shared" si="151"/>
        <v>0</v>
      </c>
      <c r="L183" s="150">
        <f t="shared" si="151"/>
        <v>0</v>
      </c>
      <c r="M183" s="150">
        <f t="shared" si="151"/>
        <v>0</v>
      </c>
      <c r="N183" s="150">
        <f t="shared" si="151"/>
        <v>0</v>
      </c>
      <c r="O183" s="150">
        <f t="shared" si="151"/>
        <v>0</v>
      </c>
      <c r="P183" s="150">
        <f t="shared" si="151"/>
        <v>0</v>
      </c>
      <c r="Q183" s="150">
        <f t="shared" si="151"/>
        <v>0</v>
      </c>
      <c r="R183" s="150">
        <f t="shared" si="151"/>
        <v>0</v>
      </c>
      <c r="S183" s="150">
        <f t="shared" si="151"/>
        <v>0</v>
      </c>
      <c r="T183" s="150">
        <f t="shared" si="151"/>
        <v>0</v>
      </c>
      <c r="U183" s="150">
        <f t="shared" si="151"/>
        <v>0</v>
      </c>
      <c r="V183" s="150">
        <f t="shared" si="151"/>
        <v>0</v>
      </c>
      <c r="W183" s="150">
        <f t="shared" si="151"/>
        <v>0</v>
      </c>
      <c r="X183" s="150">
        <f t="shared" si="151"/>
        <v>0</v>
      </c>
      <c r="Y183" s="150">
        <f t="shared" si="151"/>
        <v>0</v>
      </c>
      <c r="Z183" s="150">
        <f t="shared" si="151"/>
        <v>0</v>
      </c>
      <c r="AA183" s="150">
        <f t="shared" si="151"/>
        <v>0</v>
      </c>
      <c r="AB183" s="150">
        <f t="shared" si="151"/>
        <v>0</v>
      </c>
      <c r="AC183" s="150">
        <f t="shared" si="151"/>
        <v>0</v>
      </c>
      <c r="AD183" s="150">
        <f t="shared" si="151"/>
        <v>0</v>
      </c>
      <c r="AE183" s="150">
        <f t="shared" si="151"/>
        <v>0</v>
      </c>
      <c r="AF183" s="150">
        <f t="shared" si="151"/>
        <v>0</v>
      </c>
      <c r="AG183" s="150">
        <f t="shared" si="151"/>
        <v>0</v>
      </c>
      <c r="AH183" s="150">
        <f t="shared" si="151"/>
        <v>0</v>
      </c>
      <c r="AI183" s="150">
        <f t="shared" si="151"/>
        <v>0</v>
      </c>
      <c r="AJ183" s="150">
        <f t="shared" si="151"/>
        <v>0</v>
      </c>
      <c r="AK183" s="150">
        <f t="shared" si="151"/>
        <v>0</v>
      </c>
      <c r="AL183" s="150">
        <f t="shared" si="151"/>
        <v>0</v>
      </c>
      <c r="AM183" s="150">
        <f t="shared" ref="AM183:AR183" si="152">AM182-AM185</f>
        <v>0</v>
      </c>
      <c r="AN183" s="150">
        <f t="shared" si="152"/>
        <v>0</v>
      </c>
      <c r="AO183" s="150">
        <f t="shared" si="152"/>
        <v>0</v>
      </c>
      <c r="AP183" s="150">
        <f t="shared" si="152"/>
        <v>0</v>
      </c>
      <c r="AQ183" s="150">
        <f t="shared" si="152"/>
        <v>0</v>
      </c>
      <c r="AR183" s="150">
        <f t="shared" si="152"/>
        <v>0</v>
      </c>
      <c r="AS183" s="150">
        <f t="shared" ref="AS183:AX183" si="153">AS182-AS185</f>
        <v>0</v>
      </c>
      <c r="AT183" s="150">
        <f t="shared" si="153"/>
        <v>0</v>
      </c>
      <c r="AU183" s="150">
        <f t="shared" si="153"/>
        <v>0</v>
      </c>
      <c r="AV183" s="150">
        <f t="shared" si="153"/>
        <v>0</v>
      </c>
      <c r="AW183" s="150">
        <f t="shared" si="153"/>
        <v>0</v>
      </c>
      <c r="AX183" s="150">
        <f t="shared" si="153"/>
        <v>0</v>
      </c>
      <c r="AY183" s="136"/>
      <c r="AZ183" s="136"/>
      <c r="BA183" s="136"/>
      <c r="BB183" s="136"/>
      <c r="BC183" s="136"/>
      <c r="BD183" s="136"/>
      <c r="BE183" s="136"/>
      <c r="BF183" s="136"/>
      <c r="BG183" s="136"/>
      <c r="BH183" s="136"/>
      <c r="BI183" s="136"/>
      <c r="BJ183" s="136"/>
      <c r="BK183" s="136"/>
      <c r="BL183" s="136"/>
      <c r="BM183" s="136"/>
      <c r="BN183" s="136"/>
      <c r="BO183" s="136"/>
      <c r="BP183" s="136"/>
      <c r="BQ183" s="136"/>
      <c r="BR183" s="136"/>
      <c r="BS183" s="136"/>
      <c r="BT183" s="136"/>
      <c r="BU183" s="136"/>
      <c r="BV183" s="136"/>
      <c r="BW183" s="136"/>
      <c r="BX183" s="136"/>
      <c r="BY183" s="136"/>
      <c r="BZ183" s="136"/>
      <c r="CA183" s="136"/>
      <c r="CB183" s="136"/>
      <c r="CC183" s="136"/>
      <c r="CD183" s="136"/>
      <c r="CE183" s="136"/>
      <c r="CF183" s="136"/>
      <c r="CG183" s="136"/>
      <c r="CH183" s="136"/>
      <c r="CI183" s="136"/>
      <c r="CJ183" s="136"/>
      <c r="CK183" s="136"/>
      <c r="CL183" s="136"/>
      <c r="CM183" s="136"/>
      <c r="CN183" s="136"/>
      <c r="CO183" s="136"/>
      <c r="CP183" s="136"/>
      <c r="CQ183" s="136"/>
      <c r="CR183" s="136"/>
    </row>
    <row r="184" spans="1:96" x14ac:dyDescent="0.25">
      <c r="A184" s="136"/>
      <c r="B184" s="144" t="s">
        <v>307</v>
      </c>
      <c r="C184" s="150"/>
      <c r="D184" s="150">
        <f t="shared" ref="D184:Q184" si="154">(D183+C184)*(IF(C186&lt;1,0,1))</f>
        <v>0</v>
      </c>
      <c r="E184" s="150">
        <f t="shared" si="154"/>
        <v>0</v>
      </c>
      <c r="F184" s="150">
        <f t="shared" si="154"/>
        <v>0</v>
      </c>
      <c r="G184" s="150">
        <f t="shared" si="154"/>
        <v>0</v>
      </c>
      <c r="H184" s="150">
        <f t="shared" si="154"/>
        <v>0</v>
      </c>
      <c r="I184" s="150">
        <f t="shared" si="154"/>
        <v>0</v>
      </c>
      <c r="J184" s="150">
        <f t="shared" si="154"/>
        <v>0</v>
      </c>
      <c r="K184" s="150">
        <f t="shared" si="154"/>
        <v>0</v>
      </c>
      <c r="L184" s="150">
        <f t="shared" si="154"/>
        <v>0</v>
      </c>
      <c r="M184" s="150">
        <f t="shared" si="154"/>
        <v>0</v>
      </c>
      <c r="N184" s="150">
        <f t="shared" si="154"/>
        <v>0</v>
      </c>
      <c r="O184" s="150">
        <f t="shared" si="154"/>
        <v>0</v>
      </c>
      <c r="P184" s="150">
        <f t="shared" si="154"/>
        <v>0</v>
      </c>
      <c r="Q184" s="150">
        <f t="shared" si="154"/>
        <v>0</v>
      </c>
      <c r="R184" s="150">
        <f>(R183+Q184)*(IF(Q186&lt;1,0,1))</f>
        <v>0</v>
      </c>
      <c r="S184" s="150">
        <f t="shared" ref="S184:AL184" si="155">(S183+R184)*(IF(R186&lt;1,0,1))</f>
        <v>0</v>
      </c>
      <c r="T184" s="150">
        <f t="shared" si="155"/>
        <v>0</v>
      </c>
      <c r="U184" s="150">
        <f t="shared" si="155"/>
        <v>0</v>
      </c>
      <c r="V184" s="150">
        <f t="shared" si="155"/>
        <v>0</v>
      </c>
      <c r="W184" s="150">
        <f t="shared" si="155"/>
        <v>0</v>
      </c>
      <c r="X184" s="150">
        <f t="shared" si="155"/>
        <v>0</v>
      </c>
      <c r="Y184" s="150">
        <f t="shared" si="155"/>
        <v>0</v>
      </c>
      <c r="Z184" s="150">
        <f t="shared" si="155"/>
        <v>0</v>
      </c>
      <c r="AA184" s="150">
        <f t="shared" si="155"/>
        <v>0</v>
      </c>
      <c r="AB184" s="150">
        <f t="shared" si="155"/>
        <v>0</v>
      </c>
      <c r="AC184" s="150">
        <f t="shared" si="155"/>
        <v>0</v>
      </c>
      <c r="AD184" s="150">
        <f t="shared" si="155"/>
        <v>0</v>
      </c>
      <c r="AE184" s="150">
        <f t="shared" si="155"/>
        <v>0</v>
      </c>
      <c r="AF184" s="150">
        <f t="shared" si="155"/>
        <v>0</v>
      </c>
      <c r="AG184" s="150">
        <f t="shared" si="155"/>
        <v>0</v>
      </c>
      <c r="AH184" s="150">
        <f t="shared" si="155"/>
        <v>0</v>
      </c>
      <c r="AI184" s="150">
        <f t="shared" si="155"/>
        <v>0</v>
      </c>
      <c r="AJ184" s="150">
        <f t="shared" si="155"/>
        <v>0</v>
      </c>
      <c r="AK184" s="150">
        <f t="shared" si="155"/>
        <v>0</v>
      </c>
      <c r="AL184" s="150">
        <f t="shared" si="155"/>
        <v>0</v>
      </c>
      <c r="AM184" s="150">
        <f t="shared" ref="AM184:AX184" si="156">(AM183+AL184)*(IF(AL186&lt;1,0,1))</f>
        <v>0</v>
      </c>
      <c r="AN184" s="150">
        <f t="shared" si="156"/>
        <v>0</v>
      </c>
      <c r="AO184" s="150">
        <f t="shared" si="156"/>
        <v>0</v>
      </c>
      <c r="AP184" s="150">
        <f t="shared" si="156"/>
        <v>0</v>
      </c>
      <c r="AQ184" s="150">
        <f t="shared" si="156"/>
        <v>0</v>
      </c>
      <c r="AR184" s="150">
        <f t="shared" si="156"/>
        <v>0</v>
      </c>
      <c r="AS184" s="150">
        <f t="shared" si="156"/>
        <v>0</v>
      </c>
      <c r="AT184" s="150">
        <f t="shared" si="156"/>
        <v>0</v>
      </c>
      <c r="AU184" s="150">
        <f t="shared" si="156"/>
        <v>0</v>
      </c>
      <c r="AV184" s="150">
        <f t="shared" si="156"/>
        <v>0</v>
      </c>
      <c r="AW184" s="150">
        <f t="shared" si="156"/>
        <v>0</v>
      </c>
      <c r="AX184" s="150">
        <f t="shared" si="156"/>
        <v>0</v>
      </c>
      <c r="AY184" s="136"/>
      <c r="AZ184" s="136"/>
      <c r="BA184" s="136"/>
      <c r="BB184" s="136"/>
      <c r="BC184" s="136"/>
      <c r="BD184" s="136"/>
      <c r="BE184" s="136"/>
      <c r="BF184" s="136"/>
      <c r="BG184" s="136"/>
      <c r="BH184" s="136"/>
      <c r="BI184" s="136"/>
      <c r="BJ184" s="136"/>
      <c r="BK184" s="136"/>
      <c r="BL184" s="136"/>
      <c r="BM184" s="136"/>
      <c r="BN184" s="136"/>
      <c r="BO184" s="136"/>
      <c r="BP184" s="136"/>
      <c r="BQ184" s="136"/>
      <c r="BR184" s="136"/>
      <c r="BS184" s="136"/>
      <c r="BT184" s="136"/>
      <c r="BU184" s="136"/>
      <c r="BV184" s="136"/>
      <c r="BW184" s="136"/>
      <c r="BX184" s="136"/>
      <c r="BY184" s="136"/>
      <c r="BZ184" s="136"/>
      <c r="CA184" s="136"/>
      <c r="CB184" s="136"/>
      <c r="CC184" s="136"/>
      <c r="CD184" s="136"/>
      <c r="CE184" s="136"/>
      <c r="CF184" s="136"/>
      <c r="CG184" s="136"/>
      <c r="CH184" s="136"/>
      <c r="CI184" s="136"/>
      <c r="CJ184" s="136"/>
      <c r="CK184" s="136"/>
      <c r="CL184" s="136"/>
      <c r="CM184" s="136"/>
      <c r="CN184" s="136"/>
      <c r="CO184" s="136"/>
      <c r="CP184" s="136"/>
      <c r="CQ184" s="136"/>
      <c r="CR184" s="136"/>
    </row>
    <row r="185" spans="1:96" x14ac:dyDescent="0.25">
      <c r="A185" s="136"/>
      <c r="B185" s="144" t="s">
        <v>308</v>
      </c>
      <c r="C185" s="150"/>
      <c r="D185" s="150">
        <f>IF(D182&gt;0,C186*$D175,0)</f>
        <v>0</v>
      </c>
      <c r="E185" s="150">
        <f t="shared" ref="E185:AL185" si="157">IF(E182&gt;0,D186*$D$13,0)</f>
        <v>0</v>
      </c>
      <c r="F185" s="150">
        <f t="shared" si="157"/>
        <v>0</v>
      </c>
      <c r="G185" s="150">
        <f t="shared" si="157"/>
        <v>0</v>
      </c>
      <c r="H185" s="150">
        <f t="shared" si="157"/>
        <v>0</v>
      </c>
      <c r="I185" s="150">
        <f t="shared" si="157"/>
        <v>0</v>
      </c>
      <c r="J185" s="150">
        <f t="shared" si="157"/>
        <v>0</v>
      </c>
      <c r="K185" s="150">
        <f t="shared" si="157"/>
        <v>0</v>
      </c>
      <c r="L185" s="150">
        <f t="shared" si="157"/>
        <v>0</v>
      </c>
      <c r="M185" s="150">
        <f t="shared" si="157"/>
        <v>0</v>
      </c>
      <c r="N185" s="150">
        <f t="shared" si="157"/>
        <v>0</v>
      </c>
      <c r="O185" s="150">
        <f t="shared" si="157"/>
        <v>0</v>
      </c>
      <c r="P185" s="150">
        <f t="shared" si="157"/>
        <v>0</v>
      </c>
      <c r="Q185" s="150">
        <f t="shared" si="157"/>
        <v>0</v>
      </c>
      <c r="R185" s="150">
        <f t="shared" si="157"/>
        <v>0</v>
      </c>
      <c r="S185" s="150">
        <f t="shared" si="157"/>
        <v>0</v>
      </c>
      <c r="T185" s="150">
        <f t="shared" si="157"/>
        <v>0</v>
      </c>
      <c r="U185" s="150">
        <f t="shared" si="157"/>
        <v>0</v>
      </c>
      <c r="V185" s="150">
        <f t="shared" si="157"/>
        <v>0</v>
      </c>
      <c r="W185" s="150">
        <f t="shared" si="157"/>
        <v>0</v>
      </c>
      <c r="X185" s="150">
        <f t="shared" si="157"/>
        <v>0</v>
      </c>
      <c r="Y185" s="150">
        <f t="shared" si="157"/>
        <v>0</v>
      </c>
      <c r="Z185" s="150">
        <f t="shared" si="157"/>
        <v>0</v>
      </c>
      <c r="AA185" s="150">
        <f t="shared" si="157"/>
        <v>0</v>
      </c>
      <c r="AB185" s="150">
        <f t="shared" si="157"/>
        <v>0</v>
      </c>
      <c r="AC185" s="150">
        <f t="shared" si="157"/>
        <v>0</v>
      </c>
      <c r="AD185" s="150">
        <f t="shared" si="157"/>
        <v>0</v>
      </c>
      <c r="AE185" s="150">
        <f t="shared" si="157"/>
        <v>0</v>
      </c>
      <c r="AF185" s="150">
        <f t="shared" si="157"/>
        <v>0</v>
      </c>
      <c r="AG185" s="150">
        <f t="shared" si="157"/>
        <v>0</v>
      </c>
      <c r="AH185" s="150">
        <f t="shared" si="157"/>
        <v>0</v>
      </c>
      <c r="AI185" s="150">
        <f t="shared" si="157"/>
        <v>0</v>
      </c>
      <c r="AJ185" s="150">
        <f t="shared" si="157"/>
        <v>0</v>
      </c>
      <c r="AK185" s="150">
        <f t="shared" si="157"/>
        <v>0</v>
      </c>
      <c r="AL185" s="150">
        <f t="shared" si="157"/>
        <v>0</v>
      </c>
      <c r="AM185" s="150">
        <f t="shared" ref="AM185:AX185" si="158">IF(AM182&gt;0,AL186*$D$13,0)</f>
        <v>0</v>
      </c>
      <c r="AN185" s="150">
        <f t="shared" si="158"/>
        <v>0</v>
      </c>
      <c r="AO185" s="150">
        <f t="shared" si="158"/>
        <v>0</v>
      </c>
      <c r="AP185" s="150">
        <f t="shared" si="158"/>
        <v>0</v>
      </c>
      <c r="AQ185" s="150">
        <f t="shared" si="158"/>
        <v>0</v>
      </c>
      <c r="AR185" s="150">
        <f t="shared" si="158"/>
        <v>0</v>
      </c>
      <c r="AS185" s="150">
        <f t="shared" si="158"/>
        <v>0</v>
      </c>
      <c r="AT185" s="150">
        <f t="shared" si="158"/>
        <v>0</v>
      </c>
      <c r="AU185" s="150">
        <f t="shared" si="158"/>
        <v>0</v>
      </c>
      <c r="AV185" s="150">
        <f t="shared" si="158"/>
        <v>0</v>
      </c>
      <c r="AW185" s="150">
        <f t="shared" si="158"/>
        <v>0</v>
      </c>
      <c r="AX185" s="150">
        <f t="shared" si="158"/>
        <v>0</v>
      </c>
      <c r="AY185" s="136"/>
      <c r="AZ185" s="136"/>
      <c r="BA185" s="136"/>
      <c r="BB185" s="136"/>
      <c r="BC185" s="136"/>
      <c r="BD185" s="136"/>
      <c r="BE185" s="136"/>
      <c r="BF185" s="136"/>
      <c r="BG185" s="136"/>
      <c r="BH185" s="136"/>
      <c r="BI185" s="136"/>
      <c r="BJ185" s="136"/>
      <c r="BK185" s="136"/>
      <c r="BL185" s="136"/>
      <c r="BM185" s="136"/>
      <c r="BN185" s="136"/>
      <c r="BO185" s="136"/>
      <c r="BP185" s="136"/>
      <c r="BQ185" s="136"/>
      <c r="BR185" s="136"/>
      <c r="BS185" s="136"/>
      <c r="BT185" s="136"/>
      <c r="BU185" s="136"/>
      <c r="BV185" s="136"/>
      <c r="BW185" s="136"/>
      <c r="BX185" s="136"/>
      <c r="BY185" s="136"/>
      <c r="BZ185" s="136"/>
      <c r="CA185" s="136"/>
      <c r="CB185" s="136"/>
      <c r="CC185" s="136"/>
      <c r="CD185" s="136"/>
      <c r="CE185" s="136"/>
      <c r="CF185" s="136"/>
      <c r="CG185" s="136"/>
      <c r="CH185" s="136"/>
      <c r="CI185" s="136"/>
      <c r="CJ185" s="136"/>
      <c r="CK185" s="136"/>
      <c r="CL185" s="136"/>
      <c r="CM185" s="136"/>
      <c r="CN185" s="136"/>
      <c r="CO185" s="136"/>
      <c r="CP185" s="136"/>
      <c r="CQ185" s="136"/>
      <c r="CR185" s="136"/>
    </row>
    <row r="186" spans="1:96" x14ac:dyDescent="0.25">
      <c r="A186" s="136"/>
      <c r="B186" s="144" t="s">
        <v>309</v>
      </c>
      <c r="C186" s="150">
        <f>IF(D180=$C168,($C170-($C170*$C172)-($C170*$C171)),(($C170-($C170*$C172)-($C170*$C171))-C184)*IF(B186&lt;1,0,1))</f>
        <v>0</v>
      </c>
      <c r="D186" s="150">
        <f>IF(E180=$C168,($C170-($C170*$C172)-($C170*$C171)),(($C170-($C170*$C172)-($C170*$C171))-D184)*IF(C186&lt;1,0,1))</f>
        <v>0</v>
      </c>
      <c r="E186" s="150">
        <f>IF(F180=$C168,($C170-($C170*$C172)-($C170*$C171)),(($C170-($C170*$C172)-($C170*$C171))-E184)*IF(D186&lt;1,0,1))</f>
        <v>0</v>
      </c>
      <c r="F186" s="150">
        <f>IF(G180=$C168,($C170-($C170*$C172)-($C170*$C171)),(($C170-($C170*$C172)-($C170*$C171))-F184)*IF(E186&lt;1,0,1))</f>
        <v>0</v>
      </c>
      <c r="G186" s="150">
        <f t="shared" ref="G186:AL186" si="159">IF(H180=$C168,($C170-($C170*$C172)-($C170*$C171)),(($C170-($C170*$C172)-($C170*$C171))-G184)*IF(F186&lt;1,0,1))</f>
        <v>0</v>
      </c>
      <c r="H186" s="150">
        <f t="shared" si="159"/>
        <v>0</v>
      </c>
      <c r="I186" s="150">
        <f t="shared" si="159"/>
        <v>0</v>
      </c>
      <c r="J186" s="150">
        <f t="shared" si="159"/>
        <v>0</v>
      </c>
      <c r="K186" s="150">
        <f t="shared" si="159"/>
        <v>0</v>
      </c>
      <c r="L186" s="150">
        <f t="shared" si="159"/>
        <v>0</v>
      </c>
      <c r="M186" s="150">
        <f t="shared" si="159"/>
        <v>0</v>
      </c>
      <c r="N186" s="150">
        <f t="shared" si="159"/>
        <v>0</v>
      </c>
      <c r="O186" s="150">
        <f t="shared" si="159"/>
        <v>0</v>
      </c>
      <c r="P186" s="150">
        <f t="shared" si="159"/>
        <v>0</v>
      </c>
      <c r="Q186" s="150">
        <f t="shared" si="159"/>
        <v>0</v>
      </c>
      <c r="R186" s="150">
        <f t="shared" si="159"/>
        <v>0</v>
      </c>
      <c r="S186" s="150">
        <f t="shared" si="159"/>
        <v>0</v>
      </c>
      <c r="T186" s="150">
        <f t="shared" si="159"/>
        <v>0</v>
      </c>
      <c r="U186" s="150">
        <f t="shared" si="159"/>
        <v>0</v>
      </c>
      <c r="V186" s="150">
        <f t="shared" si="159"/>
        <v>0</v>
      </c>
      <c r="W186" s="150">
        <f t="shared" si="159"/>
        <v>0</v>
      </c>
      <c r="X186" s="150">
        <f t="shared" si="159"/>
        <v>0</v>
      </c>
      <c r="Y186" s="150">
        <f t="shared" si="159"/>
        <v>0</v>
      </c>
      <c r="Z186" s="150">
        <f t="shared" si="159"/>
        <v>0</v>
      </c>
      <c r="AA186" s="150">
        <f t="shared" si="159"/>
        <v>0</v>
      </c>
      <c r="AB186" s="150">
        <f t="shared" si="159"/>
        <v>0</v>
      </c>
      <c r="AC186" s="150">
        <f t="shared" si="159"/>
        <v>0</v>
      </c>
      <c r="AD186" s="150">
        <f t="shared" si="159"/>
        <v>0</v>
      </c>
      <c r="AE186" s="150">
        <f t="shared" si="159"/>
        <v>0</v>
      </c>
      <c r="AF186" s="150">
        <f t="shared" si="159"/>
        <v>0</v>
      </c>
      <c r="AG186" s="150">
        <f t="shared" si="159"/>
        <v>0</v>
      </c>
      <c r="AH186" s="150">
        <f t="shared" si="159"/>
        <v>0</v>
      </c>
      <c r="AI186" s="150">
        <f t="shared" si="159"/>
        <v>0</v>
      </c>
      <c r="AJ186" s="150">
        <f t="shared" si="159"/>
        <v>0</v>
      </c>
      <c r="AK186" s="150">
        <f t="shared" si="159"/>
        <v>0</v>
      </c>
      <c r="AL186" s="150">
        <f t="shared" si="159"/>
        <v>0</v>
      </c>
      <c r="AM186" s="150">
        <f t="shared" ref="AM186:AX186" si="160">IF(AN180=$C168,($C170-($C170*$C172)-($C170*$C171)),(($C170-($C170*$C172)-($C170*$C171))-AM184)*IF(AL186&lt;1,0,1))</f>
        <v>0</v>
      </c>
      <c r="AN186" s="150">
        <f t="shared" si="160"/>
        <v>0</v>
      </c>
      <c r="AO186" s="150">
        <f t="shared" si="160"/>
        <v>0</v>
      </c>
      <c r="AP186" s="150">
        <f t="shared" si="160"/>
        <v>0</v>
      </c>
      <c r="AQ186" s="150">
        <f t="shared" si="160"/>
        <v>0</v>
      </c>
      <c r="AR186" s="150">
        <f t="shared" si="160"/>
        <v>0</v>
      </c>
      <c r="AS186" s="150">
        <f t="shared" si="160"/>
        <v>0</v>
      </c>
      <c r="AT186" s="150">
        <f t="shared" si="160"/>
        <v>0</v>
      </c>
      <c r="AU186" s="150">
        <f t="shared" si="160"/>
        <v>0</v>
      </c>
      <c r="AV186" s="150">
        <f t="shared" si="160"/>
        <v>0</v>
      </c>
      <c r="AW186" s="150">
        <f t="shared" si="160"/>
        <v>0</v>
      </c>
      <c r="AX186" s="150">
        <f t="shared" si="160"/>
        <v>0</v>
      </c>
      <c r="AY186" s="136"/>
      <c r="AZ186" s="136"/>
      <c r="BA186" s="136"/>
      <c r="BB186" s="136"/>
      <c r="BC186" s="136"/>
      <c r="BD186" s="136"/>
      <c r="BE186" s="136"/>
      <c r="BF186" s="136"/>
      <c r="BG186" s="136"/>
      <c r="BH186" s="136"/>
      <c r="BI186" s="136"/>
      <c r="BJ186" s="136"/>
      <c r="BK186" s="136"/>
      <c r="BL186" s="136"/>
      <c r="BM186" s="136"/>
      <c r="BN186" s="136"/>
      <c r="BO186" s="136"/>
      <c r="BP186" s="136"/>
      <c r="BQ186" s="136"/>
      <c r="BR186" s="136"/>
      <c r="BS186" s="136"/>
      <c r="BT186" s="136"/>
      <c r="BU186" s="136"/>
      <c r="BV186" s="136"/>
      <c r="BW186" s="136"/>
      <c r="BX186" s="136"/>
      <c r="BY186" s="136"/>
      <c r="BZ186" s="136"/>
      <c r="CA186" s="136"/>
      <c r="CB186" s="136"/>
      <c r="CC186" s="136"/>
      <c r="CD186" s="136"/>
      <c r="CE186" s="136"/>
      <c r="CF186" s="136"/>
      <c r="CG186" s="136"/>
      <c r="CH186" s="136"/>
      <c r="CI186" s="136"/>
      <c r="CJ186" s="136"/>
      <c r="CK186" s="136"/>
      <c r="CL186" s="136"/>
      <c r="CM186" s="136"/>
      <c r="CN186" s="136"/>
      <c r="CO186" s="136"/>
      <c r="CP186" s="136"/>
      <c r="CQ186" s="136"/>
      <c r="CR186" s="136"/>
    </row>
    <row r="187" spans="1:96" x14ac:dyDescent="0.25">
      <c r="A187" s="136"/>
      <c r="B187" s="144" t="s">
        <v>331</v>
      </c>
      <c r="C187" s="150"/>
      <c r="D187" s="150">
        <f t="shared" ref="D187:Y187" si="161">IF(D186&lt;1,$C170*$C171,0)*IF(C186&lt;1,0,1)</f>
        <v>0</v>
      </c>
      <c r="E187" s="150">
        <f t="shared" si="161"/>
        <v>0</v>
      </c>
      <c r="F187" s="150">
        <f t="shared" si="161"/>
        <v>0</v>
      </c>
      <c r="G187" s="150">
        <f t="shared" si="161"/>
        <v>0</v>
      </c>
      <c r="H187" s="150">
        <f t="shared" si="161"/>
        <v>0</v>
      </c>
      <c r="I187" s="150">
        <f t="shared" si="161"/>
        <v>0</v>
      </c>
      <c r="J187" s="150">
        <f t="shared" si="161"/>
        <v>0</v>
      </c>
      <c r="K187" s="150">
        <f t="shared" si="161"/>
        <v>0</v>
      </c>
      <c r="L187" s="150">
        <f t="shared" si="161"/>
        <v>0</v>
      </c>
      <c r="M187" s="150">
        <f t="shared" si="161"/>
        <v>0</v>
      </c>
      <c r="N187" s="150">
        <f t="shared" si="161"/>
        <v>0</v>
      </c>
      <c r="O187" s="150">
        <f t="shared" si="161"/>
        <v>0</v>
      </c>
      <c r="P187" s="150">
        <f t="shared" si="161"/>
        <v>0</v>
      </c>
      <c r="Q187" s="150">
        <f t="shared" si="161"/>
        <v>0</v>
      </c>
      <c r="R187" s="150">
        <f t="shared" si="161"/>
        <v>0</v>
      </c>
      <c r="S187" s="150">
        <f t="shared" si="161"/>
        <v>0</v>
      </c>
      <c r="T187" s="150">
        <f t="shared" si="161"/>
        <v>0</v>
      </c>
      <c r="U187" s="150">
        <f t="shared" si="161"/>
        <v>0</v>
      </c>
      <c r="V187" s="150">
        <f t="shared" si="161"/>
        <v>0</v>
      </c>
      <c r="W187" s="150">
        <f t="shared" si="161"/>
        <v>0</v>
      </c>
      <c r="X187" s="150">
        <f t="shared" si="161"/>
        <v>0</v>
      </c>
      <c r="Y187" s="150">
        <f t="shared" si="161"/>
        <v>0</v>
      </c>
      <c r="Z187" s="150">
        <f t="shared" ref="Z187:AL187" si="162">IF(Z186&lt;1,$C$8*$C$9,0)*IF(Y186&lt;1,0,1)</f>
        <v>0</v>
      </c>
      <c r="AA187" s="150">
        <f t="shared" si="162"/>
        <v>0</v>
      </c>
      <c r="AB187" s="150">
        <f t="shared" si="162"/>
        <v>0</v>
      </c>
      <c r="AC187" s="150">
        <f t="shared" si="162"/>
        <v>0</v>
      </c>
      <c r="AD187" s="150">
        <f t="shared" si="162"/>
        <v>0</v>
      </c>
      <c r="AE187" s="150">
        <f t="shared" si="162"/>
        <v>0</v>
      </c>
      <c r="AF187" s="150">
        <f t="shared" si="162"/>
        <v>0</v>
      </c>
      <c r="AG187" s="150">
        <f t="shared" si="162"/>
        <v>0</v>
      </c>
      <c r="AH187" s="150">
        <f t="shared" si="162"/>
        <v>0</v>
      </c>
      <c r="AI187" s="150">
        <f t="shared" si="162"/>
        <v>0</v>
      </c>
      <c r="AJ187" s="150">
        <f t="shared" si="162"/>
        <v>0</v>
      </c>
      <c r="AK187" s="150">
        <f t="shared" si="162"/>
        <v>0</v>
      </c>
      <c r="AL187" s="150">
        <f t="shared" si="162"/>
        <v>0</v>
      </c>
      <c r="AM187" s="150">
        <f t="shared" ref="AM187:AX187" si="163">IF(AM186&lt;1,$C$8*$C$9,0)*IF(AL186&lt;1,0,1)</f>
        <v>0</v>
      </c>
      <c r="AN187" s="150">
        <f t="shared" si="163"/>
        <v>0</v>
      </c>
      <c r="AO187" s="150">
        <f t="shared" si="163"/>
        <v>0</v>
      </c>
      <c r="AP187" s="150">
        <f t="shared" si="163"/>
        <v>0</v>
      </c>
      <c r="AQ187" s="150">
        <f t="shared" si="163"/>
        <v>0</v>
      </c>
      <c r="AR187" s="150">
        <f t="shared" si="163"/>
        <v>0</v>
      </c>
      <c r="AS187" s="150">
        <f t="shared" si="163"/>
        <v>0</v>
      </c>
      <c r="AT187" s="150">
        <f t="shared" si="163"/>
        <v>0</v>
      </c>
      <c r="AU187" s="150">
        <f t="shared" si="163"/>
        <v>0</v>
      </c>
      <c r="AV187" s="150">
        <f t="shared" si="163"/>
        <v>0</v>
      </c>
      <c r="AW187" s="150">
        <f t="shared" si="163"/>
        <v>0</v>
      </c>
      <c r="AX187" s="150">
        <f t="shared" si="163"/>
        <v>0</v>
      </c>
      <c r="AY187" s="136"/>
      <c r="AZ187" s="136"/>
      <c r="BA187" s="136"/>
      <c r="BB187" s="136"/>
      <c r="BC187" s="136"/>
      <c r="BD187" s="136"/>
      <c r="BE187" s="136"/>
      <c r="BF187" s="136"/>
      <c r="BG187" s="136"/>
      <c r="BH187" s="136"/>
      <c r="BI187" s="136"/>
      <c r="BJ187" s="136"/>
      <c r="BK187" s="136"/>
      <c r="BL187" s="136"/>
      <c r="BM187" s="136"/>
      <c r="BN187" s="136"/>
      <c r="BO187" s="136"/>
      <c r="BP187" s="136"/>
      <c r="BQ187" s="136"/>
      <c r="BR187" s="136"/>
      <c r="BS187" s="136"/>
      <c r="BT187" s="136"/>
      <c r="BU187" s="136"/>
      <c r="BV187" s="136"/>
      <c r="BW187" s="136"/>
      <c r="BX187" s="136"/>
      <c r="BY187" s="136"/>
      <c r="BZ187" s="136"/>
      <c r="CA187" s="136"/>
      <c r="CB187" s="136"/>
      <c r="CC187" s="136"/>
      <c r="CD187" s="136"/>
      <c r="CE187" s="136"/>
      <c r="CF187" s="136"/>
      <c r="CG187" s="136"/>
      <c r="CH187" s="136"/>
      <c r="CI187" s="136"/>
      <c r="CJ187" s="136"/>
      <c r="CK187" s="136"/>
      <c r="CL187" s="136"/>
      <c r="CM187" s="136"/>
      <c r="CN187" s="136"/>
      <c r="CO187" s="136"/>
      <c r="CP187" s="136"/>
      <c r="CQ187" s="136"/>
      <c r="CR187" s="136"/>
    </row>
    <row r="188" spans="1:96" x14ac:dyDescent="0.25">
      <c r="A188" s="136"/>
      <c r="B188" s="154" t="s">
        <v>332</v>
      </c>
      <c r="C188" s="150">
        <f>C181+C182+C187</f>
        <v>0</v>
      </c>
      <c r="D188" s="150">
        <f>D181+D182+D187</f>
        <v>0</v>
      </c>
      <c r="E188" s="150">
        <f t="shared" ref="E188:AL188" si="164">E181+E182+E187</f>
        <v>0</v>
      </c>
      <c r="F188" s="150">
        <f t="shared" si="164"/>
        <v>0</v>
      </c>
      <c r="G188" s="150">
        <f t="shared" si="164"/>
        <v>0</v>
      </c>
      <c r="H188" s="150">
        <f t="shared" si="164"/>
        <v>0</v>
      </c>
      <c r="I188" s="150">
        <f t="shared" si="164"/>
        <v>0</v>
      </c>
      <c r="J188" s="150">
        <f t="shared" si="164"/>
        <v>0</v>
      </c>
      <c r="K188" s="150">
        <f t="shared" si="164"/>
        <v>0</v>
      </c>
      <c r="L188" s="150">
        <f t="shared" si="164"/>
        <v>0</v>
      </c>
      <c r="M188" s="150">
        <f t="shared" si="164"/>
        <v>0</v>
      </c>
      <c r="N188" s="150">
        <f t="shared" si="164"/>
        <v>0</v>
      </c>
      <c r="O188" s="150">
        <f t="shared" si="164"/>
        <v>0</v>
      </c>
      <c r="P188" s="150">
        <f t="shared" si="164"/>
        <v>0</v>
      </c>
      <c r="Q188" s="150">
        <f t="shared" si="164"/>
        <v>0</v>
      </c>
      <c r="R188" s="150">
        <f t="shared" si="164"/>
        <v>0</v>
      </c>
      <c r="S188" s="150">
        <f t="shared" si="164"/>
        <v>0</v>
      </c>
      <c r="T188" s="150">
        <f t="shared" si="164"/>
        <v>0</v>
      </c>
      <c r="U188" s="150">
        <f t="shared" si="164"/>
        <v>0</v>
      </c>
      <c r="V188" s="150">
        <f t="shared" si="164"/>
        <v>0</v>
      </c>
      <c r="W188" s="150">
        <f t="shared" si="164"/>
        <v>0</v>
      </c>
      <c r="X188" s="150">
        <f t="shared" si="164"/>
        <v>0</v>
      </c>
      <c r="Y188" s="150">
        <f t="shared" si="164"/>
        <v>0</v>
      </c>
      <c r="Z188" s="150">
        <f t="shared" si="164"/>
        <v>0</v>
      </c>
      <c r="AA188" s="150">
        <f t="shared" si="164"/>
        <v>0</v>
      </c>
      <c r="AB188" s="150">
        <f t="shared" si="164"/>
        <v>0</v>
      </c>
      <c r="AC188" s="150">
        <f t="shared" si="164"/>
        <v>0</v>
      </c>
      <c r="AD188" s="150">
        <f t="shared" si="164"/>
        <v>0</v>
      </c>
      <c r="AE188" s="150">
        <f t="shared" si="164"/>
        <v>0</v>
      </c>
      <c r="AF188" s="150">
        <f t="shared" si="164"/>
        <v>0</v>
      </c>
      <c r="AG188" s="150">
        <f t="shared" si="164"/>
        <v>0</v>
      </c>
      <c r="AH188" s="150">
        <f t="shared" si="164"/>
        <v>0</v>
      </c>
      <c r="AI188" s="150">
        <f t="shared" si="164"/>
        <v>0</v>
      </c>
      <c r="AJ188" s="150">
        <f t="shared" si="164"/>
        <v>0</v>
      </c>
      <c r="AK188" s="150">
        <f t="shared" si="164"/>
        <v>0</v>
      </c>
      <c r="AL188" s="150">
        <f t="shared" si="164"/>
        <v>0</v>
      </c>
      <c r="AM188" s="150">
        <f t="shared" ref="AM188:AR188" si="165">AM181+AM182+AM187</f>
        <v>0</v>
      </c>
      <c r="AN188" s="150">
        <f t="shared" si="165"/>
        <v>0</v>
      </c>
      <c r="AO188" s="150">
        <f t="shared" si="165"/>
        <v>0</v>
      </c>
      <c r="AP188" s="150">
        <f t="shared" si="165"/>
        <v>0</v>
      </c>
      <c r="AQ188" s="150">
        <f t="shared" si="165"/>
        <v>0</v>
      </c>
      <c r="AR188" s="150">
        <f t="shared" si="165"/>
        <v>0</v>
      </c>
      <c r="AS188" s="150">
        <f t="shared" ref="AS188:AX188" si="166">AS181+AS182+AS187</f>
        <v>0</v>
      </c>
      <c r="AT188" s="150">
        <f t="shared" si="166"/>
        <v>0</v>
      </c>
      <c r="AU188" s="150">
        <f t="shared" si="166"/>
        <v>0</v>
      </c>
      <c r="AV188" s="150">
        <f t="shared" si="166"/>
        <v>0</v>
      </c>
      <c r="AW188" s="150">
        <f t="shared" si="166"/>
        <v>0</v>
      </c>
      <c r="AX188" s="150">
        <f t="shared" si="166"/>
        <v>0</v>
      </c>
      <c r="AY188" s="136"/>
      <c r="AZ188" s="136"/>
      <c r="BA188" s="136"/>
      <c r="BB188" s="136"/>
      <c r="BC188" s="136"/>
      <c r="BD188" s="136"/>
      <c r="BE188" s="136"/>
      <c r="BF188" s="136"/>
      <c r="BG188" s="136"/>
      <c r="BH188" s="136"/>
      <c r="BI188" s="136"/>
      <c r="BJ188" s="136"/>
      <c r="BK188" s="136"/>
      <c r="BL188" s="136"/>
      <c r="BM188" s="136"/>
      <c r="BN188" s="136"/>
      <c r="BO188" s="136"/>
      <c r="BP188" s="136"/>
      <c r="BQ188" s="136"/>
      <c r="BR188" s="136"/>
      <c r="BS188" s="136"/>
      <c r="BT188" s="136"/>
      <c r="BU188" s="136"/>
      <c r="BV188" s="136"/>
      <c r="BW188" s="136"/>
      <c r="BX188" s="136"/>
      <c r="BY188" s="136"/>
      <c r="BZ188" s="136"/>
      <c r="CA188" s="136"/>
      <c r="CB188" s="136"/>
      <c r="CC188" s="136"/>
      <c r="CD188" s="136"/>
      <c r="CE188" s="136"/>
      <c r="CF188" s="136"/>
      <c r="CG188" s="136"/>
      <c r="CH188" s="136"/>
      <c r="CI188" s="136"/>
      <c r="CJ188" s="136"/>
      <c r="CK188" s="136"/>
      <c r="CL188" s="136"/>
      <c r="CM188" s="136"/>
      <c r="CN188" s="136"/>
      <c r="CO188" s="136"/>
      <c r="CP188" s="136"/>
      <c r="CQ188" s="136"/>
      <c r="CR188" s="136"/>
    </row>
    <row r="189" spans="1:96" x14ac:dyDescent="0.25">
      <c r="A189" s="136"/>
      <c r="B189" s="136"/>
      <c r="C189" s="136"/>
      <c r="D189" s="136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136"/>
      <c r="AV189" s="136"/>
      <c r="AW189" s="136"/>
      <c r="AX189" s="136"/>
      <c r="AY189" s="136"/>
      <c r="AZ189" s="136"/>
      <c r="BA189" s="136"/>
      <c r="BB189" s="136"/>
      <c r="BC189" s="136"/>
      <c r="BD189" s="136"/>
      <c r="BE189" s="136"/>
      <c r="BF189" s="136"/>
      <c r="BG189" s="136"/>
      <c r="BH189" s="136"/>
      <c r="BI189" s="136"/>
      <c r="BJ189" s="136"/>
      <c r="BK189" s="136"/>
      <c r="BL189" s="136"/>
      <c r="BM189" s="136"/>
      <c r="BN189" s="136"/>
      <c r="BO189" s="136"/>
      <c r="BP189" s="136"/>
      <c r="BQ189" s="136"/>
      <c r="BR189" s="136"/>
      <c r="BS189" s="136"/>
      <c r="BT189" s="136"/>
      <c r="BU189" s="136"/>
      <c r="BV189" s="136"/>
      <c r="BW189" s="136"/>
      <c r="BX189" s="136"/>
      <c r="BY189" s="136"/>
      <c r="BZ189" s="136"/>
      <c r="CA189" s="136"/>
      <c r="CB189" s="136"/>
      <c r="CC189" s="136"/>
      <c r="CD189" s="136"/>
      <c r="CE189" s="136"/>
      <c r="CF189" s="136"/>
      <c r="CG189" s="136"/>
      <c r="CH189" s="136"/>
      <c r="CI189" s="136"/>
      <c r="CJ189" s="136"/>
      <c r="CK189" s="136"/>
      <c r="CL189" s="136"/>
      <c r="CM189" s="136"/>
      <c r="CN189" s="136"/>
      <c r="CO189" s="136"/>
      <c r="CP189" s="136"/>
      <c r="CQ189" s="136"/>
      <c r="CR189" s="136"/>
    </row>
    <row r="190" spans="1:96" x14ac:dyDescent="0.25">
      <c r="A190" s="136"/>
      <c r="B190" s="136"/>
      <c r="C190" s="136"/>
      <c r="D190" s="136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136"/>
      <c r="AV190" s="136"/>
      <c r="AW190" s="136"/>
      <c r="AX190" s="136"/>
      <c r="AY190" s="136"/>
      <c r="AZ190" s="136"/>
      <c r="BA190" s="136"/>
      <c r="BB190" s="136"/>
      <c r="BC190" s="136"/>
      <c r="BD190" s="136"/>
      <c r="BE190" s="136"/>
      <c r="BF190" s="136"/>
      <c r="BG190" s="136"/>
      <c r="BH190" s="136"/>
      <c r="BI190" s="136"/>
      <c r="BJ190" s="136"/>
      <c r="BK190" s="136"/>
      <c r="BL190" s="136"/>
      <c r="BM190" s="136"/>
      <c r="BN190" s="136"/>
      <c r="BO190" s="136"/>
      <c r="BP190" s="136"/>
      <c r="BQ190" s="136"/>
      <c r="BR190" s="136"/>
      <c r="BS190" s="136"/>
      <c r="BT190" s="136"/>
      <c r="BU190" s="136"/>
      <c r="BV190" s="136"/>
      <c r="BW190" s="136"/>
      <c r="BX190" s="136"/>
      <c r="BY190" s="136"/>
      <c r="BZ190" s="136"/>
      <c r="CA190" s="136"/>
      <c r="CB190" s="136"/>
      <c r="CC190" s="136"/>
      <c r="CD190" s="136"/>
      <c r="CE190" s="136"/>
      <c r="CF190" s="136"/>
      <c r="CG190" s="136"/>
      <c r="CH190" s="136"/>
      <c r="CI190" s="136"/>
      <c r="CJ190" s="136"/>
      <c r="CK190" s="136"/>
      <c r="CL190" s="136"/>
      <c r="CM190" s="136"/>
      <c r="CN190" s="136"/>
      <c r="CO190" s="136"/>
      <c r="CP190" s="136"/>
      <c r="CQ190" s="136"/>
      <c r="CR190" s="136"/>
    </row>
    <row r="191" spans="1:96" x14ac:dyDescent="0.25">
      <c r="A191" s="136"/>
      <c r="B191" s="138" t="s">
        <v>339</v>
      </c>
      <c r="C191" s="138"/>
      <c r="D191" s="136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136"/>
      <c r="AV191" s="136"/>
      <c r="AW191" s="136"/>
      <c r="AX191" s="136"/>
      <c r="AY191" s="136"/>
      <c r="AZ191" s="136"/>
      <c r="BA191" s="136"/>
      <c r="BB191" s="136"/>
      <c r="BC191" s="136"/>
      <c r="BD191" s="136"/>
      <c r="BE191" s="136"/>
      <c r="BF191" s="136"/>
      <c r="BG191" s="136"/>
      <c r="BH191" s="136"/>
      <c r="BI191" s="136"/>
      <c r="BJ191" s="136"/>
      <c r="BK191" s="136"/>
      <c r="BL191" s="136"/>
      <c r="BM191" s="136"/>
      <c r="BN191" s="136"/>
      <c r="BO191" s="136"/>
      <c r="BP191" s="136"/>
      <c r="BQ191" s="136"/>
      <c r="BR191" s="136"/>
      <c r="BS191" s="136"/>
      <c r="BT191" s="136"/>
      <c r="BU191" s="136"/>
      <c r="BV191" s="136"/>
      <c r="BW191" s="136"/>
      <c r="BX191" s="136"/>
      <c r="BY191" s="136"/>
      <c r="BZ191" s="136"/>
      <c r="CA191" s="136"/>
      <c r="CB191" s="136"/>
      <c r="CC191" s="136"/>
      <c r="CD191" s="136"/>
      <c r="CE191" s="136"/>
      <c r="CF191" s="136"/>
      <c r="CG191" s="136"/>
      <c r="CH191" s="136"/>
      <c r="CI191" s="136"/>
      <c r="CJ191" s="136"/>
      <c r="CK191" s="136"/>
      <c r="CL191" s="136"/>
      <c r="CM191" s="136"/>
      <c r="CN191" s="136"/>
      <c r="CO191" s="136"/>
      <c r="CP191" s="136"/>
      <c r="CQ191" s="136"/>
      <c r="CR191" s="136"/>
    </row>
    <row r="192" spans="1:96" x14ac:dyDescent="0.25">
      <c r="A192" s="136"/>
      <c r="B192" s="136"/>
      <c r="C192" s="136"/>
      <c r="D192" s="136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136"/>
      <c r="AV192" s="136"/>
      <c r="AW192" s="136"/>
      <c r="AX192" s="136"/>
      <c r="AY192" s="136"/>
      <c r="AZ192" s="136"/>
      <c r="BA192" s="136"/>
      <c r="BB192" s="136"/>
      <c r="BC192" s="136"/>
      <c r="BD192" s="136"/>
      <c r="BE192" s="136"/>
      <c r="BF192" s="136"/>
      <c r="BG192" s="136"/>
      <c r="BH192" s="136"/>
      <c r="BI192" s="136"/>
      <c r="BJ192" s="136"/>
      <c r="BK192" s="136"/>
      <c r="BL192" s="136"/>
      <c r="BM192" s="136"/>
      <c r="BN192" s="136"/>
      <c r="BO192" s="136"/>
      <c r="BP192" s="136"/>
      <c r="BQ192" s="136"/>
      <c r="BR192" s="136"/>
      <c r="BS192" s="136"/>
      <c r="BT192" s="136"/>
      <c r="BU192" s="136"/>
      <c r="BV192" s="136"/>
      <c r="BW192" s="136"/>
      <c r="BX192" s="136"/>
      <c r="BY192" s="136"/>
      <c r="BZ192" s="136"/>
      <c r="CA192" s="136"/>
      <c r="CB192" s="136"/>
      <c r="CC192" s="136"/>
      <c r="CD192" s="136"/>
      <c r="CE192" s="136"/>
      <c r="CF192" s="136"/>
      <c r="CG192" s="136"/>
      <c r="CH192" s="136"/>
      <c r="CI192" s="136"/>
      <c r="CJ192" s="136"/>
      <c r="CK192" s="136"/>
      <c r="CL192" s="136"/>
      <c r="CM192" s="136"/>
      <c r="CN192" s="136"/>
      <c r="CO192" s="136"/>
      <c r="CP192" s="136"/>
      <c r="CQ192" s="136"/>
      <c r="CR192" s="136"/>
    </row>
    <row r="193" spans="1:96" x14ac:dyDescent="0.25">
      <c r="A193" s="136"/>
      <c r="B193" s="136"/>
      <c r="C193" s="136"/>
      <c r="D193" s="136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136"/>
      <c r="AV193" s="136"/>
      <c r="AW193" s="136"/>
      <c r="AX193" s="136"/>
      <c r="AY193" s="136"/>
      <c r="AZ193" s="136"/>
      <c r="BA193" s="136"/>
      <c r="BB193" s="136"/>
      <c r="BC193" s="136"/>
      <c r="BD193" s="136"/>
      <c r="BE193" s="136"/>
      <c r="BF193" s="136"/>
      <c r="BG193" s="136"/>
      <c r="BH193" s="136"/>
      <c r="BI193" s="136"/>
      <c r="BJ193" s="136"/>
      <c r="BK193" s="136"/>
      <c r="BL193" s="136"/>
      <c r="BM193" s="136"/>
      <c r="BN193" s="136"/>
      <c r="BO193" s="136"/>
      <c r="BP193" s="136"/>
      <c r="BQ193" s="136"/>
      <c r="BR193" s="136"/>
      <c r="BS193" s="136"/>
      <c r="BT193" s="136"/>
      <c r="BU193" s="136"/>
      <c r="BV193" s="136"/>
      <c r="BW193" s="136"/>
      <c r="BX193" s="136"/>
      <c r="BY193" s="136"/>
      <c r="BZ193" s="136"/>
      <c r="CA193" s="136"/>
      <c r="CB193" s="136"/>
      <c r="CC193" s="136"/>
      <c r="CD193" s="136"/>
      <c r="CE193" s="136"/>
      <c r="CF193" s="136"/>
      <c r="CG193" s="136"/>
      <c r="CH193" s="136"/>
      <c r="CI193" s="136"/>
      <c r="CJ193" s="136"/>
      <c r="CK193" s="136"/>
      <c r="CL193" s="136"/>
      <c r="CM193" s="136"/>
      <c r="CN193" s="136"/>
      <c r="CO193" s="136"/>
      <c r="CP193" s="136"/>
      <c r="CQ193" s="136"/>
      <c r="CR193" s="136"/>
    </row>
    <row r="194" spans="1:96" x14ac:dyDescent="0.25">
      <c r="A194" s="136"/>
      <c r="B194" s="140" t="s">
        <v>297</v>
      </c>
      <c r="C194" s="136"/>
      <c r="D194" s="136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136"/>
      <c r="AV194" s="136"/>
      <c r="AW194" s="136"/>
      <c r="AX194" s="136"/>
      <c r="AY194" s="136"/>
      <c r="AZ194" s="136"/>
      <c r="BA194" s="136"/>
      <c r="BB194" s="136"/>
      <c r="BC194" s="136"/>
      <c r="BD194" s="136"/>
      <c r="BE194" s="136"/>
      <c r="BF194" s="136"/>
      <c r="BG194" s="136"/>
      <c r="BH194" s="136"/>
      <c r="BI194" s="136"/>
      <c r="BJ194" s="136"/>
      <c r="BK194" s="136"/>
      <c r="BL194" s="136"/>
      <c r="BM194" s="136"/>
      <c r="BN194" s="136"/>
      <c r="BO194" s="136"/>
      <c r="BP194" s="136"/>
      <c r="BQ194" s="136"/>
      <c r="BR194" s="136"/>
      <c r="BS194" s="136"/>
      <c r="BT194" s="136"/>
      <c r="BU194" s="136"/>
      <c r="BV194" s="136"/>
      <c r="BW194" s="136"/>
      <c r="BX194" s="136"/>
      <c r="BY194" s="136"/>
      <c r="BZ194" s="136"/>
      <c r="CA194" s="136"/>
      <c r="CB194" s="136"/>
      <c r="CC194" s="136"/>
      <c r="CD194" s="136"/>
      <c r="CE194" s="136"/>
      <c r="CF194" s="136"/>
      <c r="CG194" s="136"/>
      <c r="CH194" s="136"/>
      <c r="CI194" s="136"/>
      <c r="CJ194" s="136"/>
      <c r="CK194" s="136"/>
      <c r="CL194" s="136"/>
      <c r="CM194" s="136"/>
      <c r="CN194" s="136"/>
      <c r="CO194" s="136"/>
      <c r="CP194" s="136"/>
      <c r="CQ194" s="136"/>
      <c r="CR194" s="136"/>
    </row>
    <row r="195" spans="1:96" x14ac:dyDescent="0.25">
      <c r="A195" s="136"/>
      <c r="B195" s="141" t="s">
        <v>298</v>
      </c>
      <c r="C195" s="142" t="s">
        <v>204</v>
      </c>
      <c r="D195" s="143">
        <f>VLOOKUP($C195,$BA$5:$BB$38,2,FALSE)</f>
        <v>4</v>
      </c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136"/>
      <c r="AV195" s="136"/>
      <c r="AW195" s="136"/>
      <c r="AX195" s="136"/>
      <c r="AY195" s="136"/>
      <c r="AZ195" s="136"/>
      <c r="BA195" s="136"/>
      <c r="BB195" s="136"/>
      <c r="BC195" s="136"/>
      <c r="BD195" s="136"/>
      <c r="BE195" s="136"/>
      <c r="BF195" s="136"/>
      <c r="BG195" s="136"/>
      <c r="BH195" s="136"/>
      <c r="BI195" s="136"/>
      <c r="BJ195" s="136"/>
      <c r="BK195" s="136"/>
      <c r="BL195" s="136"/>
      <c r="BM195" s="136"/>
      <c r="BN195" s="136"/>
      <c r="BO195" s="136"/>
      <c r="BP195" s="136"/>
      <c r="BQ195" s="136"/>
      <c r="BR195" s="136"/>
      <c r="BS195" s="136"/>
      <c r="BT195" s="136"/>
      <c r="BU195" s="136"/>
      <c r="BV195" s="136"/>
      <c r="BW195" s="136"/>
      <c r="BX195" s="136"/>
      <c r="BY195" s="136"/>
      <c r="BZ195" s="136"/>
      <c r="CA195" s="136"/>
      <c r="CB195" s="136"/>
      <c r="CC195" s="136"/>
      <c r="CD195" s="136"/>
      <c r="CE195" s="136"/>
      <c r="CF195" s="136"/>
      <c r="CG195" s="136"/>
      <c r="CH195" s="136"/>
      <c r="CI195" s="136"/>
      <c r="CJ195" s="136"/>
      <c r="CK195" s="136"/>
      <c r="CL195" s="136"/>
      <c r="CM195" s="136"/>
      <c r="CN195" s="136"/>
      <c r="CO195" s="136"/>
      <c r="CP195" s="136"/>
      <c r="CQ195" s="136"/>
      <c r="CR195" s="136"/>
    </row>
    <row r="196" spans="1:96" x14ac:dyDescent="0.25">
      <c r="A196" s="136"/>
      <c r="B196" s="141" t="s">
        <v>299</v>
      </c>
      <c r="C196" s="135">
        <v>0.05</v>
      </c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136"/>
      <c r="AV196" s="136"/>
      <c r="AW196" s="136"/>
      <c r="AX196" s="136"/>
      <c r="AY196" s="136"/>
      <c r="AZ196" s="136"/>
      <c r="BA196" s="136"/>
      <c r="BB196" s="136"/>
      <c r="BC196" s="136"/>
      <c r="BD196" s="136"/>
      <c r="BE196" s="136"/>
      <c r="BF196" s="136"/>
      <c r="BG196" s="136"/>
      <c r="BH196" s="136"/>
      <c r="BI196" s="136"/>
      <c r="BJ196" s="136"/>
      <c r="BK196" s="136"/>
      <c r="BL196" s="136"/>
      <c r="BM196" s="136"/>
      <c r="BN196" s="136"/>
      <c r="BO196" s="136"/>
      <c r="BP196" s="136"/>
      <c r="BQ196" s="136"/>
      <c r="BR196" s="136"/>
      <c r="BS196" s="136"/>
      <c r="BT196" s="136"/>
      <c r="BU196" s="136"/>
      <c r="BV196" s="136"/>
      <c r="BW196" s="136"/>
      <c r="BX196" s="136"/>
      <c r="BY196" s="136"/>
      <c r="BZ196" s="136"/>
      <c r="CA196" s="136"/>
      <c r="CB196" s="136"/>
      <c r="CC196" s="136"/>
      <c r="CD196" s="136"/>
      <c r="CE196" s="136"/>
      <c r="CF196" s="136"/>
      <c r="CG196" s="136"/>
      <c r="CH196" s="136"/>
      <c r="CI196" s="136"/>
      <c r="CJ196" s="136"/>
      <c r="CK196" s="136"/>
      <c r="CL196" s="136"/>
      <c r="CM196" s="136"/>
      <c r="CN196" s="136"/>
      <c r="CO196" s="136"/>
      <c r="CP196" s="136"/>
      <c r="CQ196" s="136"/>
      <c r="CR196" s="136"/>
    </row>
    <row r="197" spans="1:96" x14ac:dyDescent="0.25">
      <c r="A197" s="136"/>
      <c r="B197" s="144" t="s">
        <v>327</v>
      </c>
      <c r="C197" s="145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136"/>
      <c r="AV197" s="136"/>
      <c r="AW197" s="136"/>
      <c r="AX197" s="136"/>
      <c r="AY197" s="136"/>
      <c r="AZ197" s="136"/>
      <c r="BA197" s="136"/>
      <c r="BB197" s="136"/>
      <c r="BC197" s="136"/>
      <c r="BD197" s="136"/>
      <c r="BE197" s="136"/>
      <c r="BF197" s="136"/>
      <c r="BG197" s="136"/>
      <c r="BH197" s="136"/>
      <c r="BI197" s="136"/>
      <c r="BJ197" s="136"/>
      <c r="BK197" s="136"/>
      <c r="BL197" s="136"/>
      <c r="BM197" s="136"/>
      <c r="BN197" s="136"/>
      <c r="BO197" s="136"/>
      <c r="BP197" s="136"/>
      <c r="BQ197" s="136"/>
      <c r="BR197" s="136"/>
      <c r="BS197" s="136"/>
      <c r="BT197" s="136"/>
      <c r="BU197" s="136"/>
      <c r="BV197" s="136"/>
      <c r="BW197" s="136"/>
      <c r="BX197" s="136"/>
      <c r="BY197" s="136"/>
      <c r="BZ197" s="136"/>
      <c r="CA197" s="136"/>
      <c r="CB197" s="136"/>
      <c r="CC197" s="136"/>
      <c r="CD197" s="136"/>
      <c r="CE197" s="136"/>
      <c r="CF197" s="136"/>
      <c r="CG197" s="136"/>
      <c r="CH197" s="136"/>
      <c r="CI197" s="136"/>
      <c r="CJ197" s="136"/>
      <c r="CK197" s="136"/>
      <c r="CL197" s="136"/>
      <c r="CM197" s="136"/>
      <c r="CN197" s="136"/>
      <c r="CO197" s="136"/>
      <c r="CP197" s="136"/>
      <c r="CQ197" s="136"/>
      <c r="CR197" s="136"/>
    </row>
    <row r="198" spans="1:96" x14ac:dyDescent="0.25">
      <c r="A198" s="136"/>
      <c r="B198" s="144" t="s">
        <v>328</v>
      </c>
      <c r="C198" s="146">
        <v>0.1</v>
      </c>
      <c r="D198" s="136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136"/>
      <c r="AV198" s="136"/>
      <c r="AW198" s="136"/>
      <c r="AX198" s="136"/>
      <c r="AY198" s="136"/>
      <c r="AZ198" s="136"/>
      <c r="BA198" s="136"/>
      <c r="BB198" s="136"/>
      <c r="BC198" s="136"/>
      <c r="BD198" s="136"/>
      <c r="BE198" s="136"/>
      <c r="BF198" s="136"/>
      <c r="BG198" s="136"/>
      <c r="BH198" s="136"/>
      <c r="BI198" s="136"/>
      <c r="BJ198" s="136"/>
      <c r="BK198" s="136"/>
      <c r="BL198" s="136"/>
      <c r="BM198" s="136"/>
      <c r="BN198" s="136"/>
      <c r="BO198" s="136"/>
      <c r="BP198" s="136"/>
      <c r="BQ198" s="136"/>
      <c r="BR198" s="136"/>
      <c r="BS198" s="136"/>
      <c r="BT198" s="136"/>
      <c r="BU198" s="136"/>
      <c r="BV198" s="136"/>
      <c r="BW198" s="136"/>
      <c r="BX198" s="136"/>
      <c r="BY198" s="136"/>
      <c r="BZ198" s="136"/>
      <c r="CA198" s="136"/>
      <c r="CB198" s="136"/>
      <c r="CC198" s="136"/>
      <c r="CD198" s="136"/>
      <c r="CE198" s="136"/>
      <c r="CF198" s="136"/>
      <c r="CG198" s="136"/>
      <c r="CH198" s="136"/>
      <c r="CI198" s="136"/>
      <c r="CJ198" s="136"/>
      <c r="CK198" s="136"/>
      <c r="CL198" s="136"/>
      <c r="CM198" s="136"/>
      <c r="CN198" s="136"/>
      <c r="CO198" s="136"/>
      <c r="CP198" s="136"/>
      <c r="CQ198" s="136"/>
      <c r="CR198" s="136"/>
    </row>
    <row r="199" spans="1:96" x14ac:dyDescent="0.25">
      <c r="A199" s="136"/>
      <c r="B199" s="144" t="s">
        <v>329</v>
      </c>
      <c r="C199" s="146">
        <v>0.1</v>
      </c>
      <c r="D199" s="136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136"/>
      <c r="AV199" s="136"/>
      <c r="AW199" s="136"/>
      <c r="AX199" s="136"/>
      <c r="AY199" s="136"/>
      <c r="AZ199" s="136"/>
      <c r="BA199" s="136"/>
      <c r="BB199" s="136"/>
      <c r="BC199" s="136"/>
      <c r="BD199" s="136"/>
      <c r="BE199" s="136"/>
      <c r="BF199" s="136"/>
      <c r="BG199" s="136"/>
      <c r="BH199" s="136"/>
      <c r="BI199" s="136"/>
      <c r="BJ199" s="136"/>
      <c r="BK199" s="136"/>
      <c r="BL199" s="136"/>
      <c r="BM199" s="136"/>
      <c r="BN199" s="136"/>
      <c r="BO199" s="136"/>
      <c r="BP199" s="136"/>
      <c r="BQ199" s="136"/>
      <c r="BR199" s="136"/>
      <c r="BS199" s="136"/>
      <c r="BT199" s="136"/>
      <c r="BU199" s="136"/>
      <c r="BV199" s="136"/>
      <c r="BW199" s="136"/>
      <c r="BX199" s="136"/>
      <c r="BY199" s="136"/>
      <c r="BZ199" s="136"/>
      <c r="CA199" s="136"/>
      <c r="CB199" s="136"/>
      <c r="CC199" s="136"/>
      <c r="CD199" s="136"/>
      <c r="CE199" s="136"/>
      <c r="CF199" s="136"/>
      <c r="CG199" s="136"/>
      <c r="CH199" s="136"/>
      <c r="CI199" s="136"/>
      <c r="CJ199" s="136"/>
      <c r="CK199" s="136"/>
      <c r="CL199" s="136"/>
      <c r="CM199" s="136"/>
      <c r="CN199" s="136"/>
      <c r="CO199" s="136"/>
      <c r="CP199" s="136"/>
      <c r="CQ199" s="136"/>
      <c r="CR199" s="136"/>
    </row>
    <row r="200" spans="1:96" x14ac:dyDescent="0.25">
      <c r="A200" s="136"/>
      <c r="B200" s="147" t="s">
        <v>301</v>
      </c>
      <c r="C200" s="148">
        <v>12</v>
      </c>
      <c r="D200" s="136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136"/>
      <c r="AV200" s="136"/>
      <c r="AW200" s="136"/>
      <c r="AX200" s="136"/>
      <c r="AY200" s="136"/>
      <c r="AZ200" s="136"/>
      <c r="BA200" s="136"/>
      <c r="BB200" s="136"/>
      <c r="BC200" s="136"/>
      <c r="BD200" s="136"/>
      <c r="BE200" s="136"/>
      <c r="BF200" s="136"/>
      <c r="BG200" s="136"/>
      <c r="BH200" s="136"/>
      <c r="BI200" s="136"/>
      <c r="BJ200" s="136"/>
      <c r="BK200" s="136"/>
      <c r="BL200" s="136"/>
      <c r="BM200" s="136"/>
      <c r="BN200" s="136"/>
      <c r="BO200" s="136"/>
      <c r="BP200" s="136"/>
      <c r="BQ200" s="136"/>
      <c r="BR200" s="136"/>
      <c r="BS200" s="136"/>
      <c r="BT200" s="136"/>
      <c r="BU200" s="136"/>
      <c r="BV200" s="136"/>
      <c r="BW200" s="136"/>
      <c r="BX200" s="136"/>
      <c r="BY200" s="136"/>
      <c r="BZ200" s="136"/>
      <c r="CA200" s="136"/>
      <c r="CB200" s="136"/>
      <c r="CC200" s="136"/>
      <c r="CD200" s="136"/>
      <c r="CE200" s="136"/>
      <c r="CF200" s="136"/>
      <c r="CG200" s="136"/>
      <c r="CH200" s="136"/>
      <c r="CI200" s="136"/>
      <c r="CJ200" s="136"/>
      <c r="CK200" s="136"/>
      <c r="CL200" s="136"/>
      <c r="CM200" s="136"/>
      <c r="CN200" s="136"/>
      <c r="CO200" s="136"/>
      <c r="CP200" s="136"/>
      <c r="CQ200" s="136"/>
      <c r="CR200" s="136"/>
    </row>
    <row r="201" spans="1:96" x14ac:dyDescent="0.25">
      <c r="A201" s="136"/>
      <c r="B201" s="136"/>
      <c r="C201" s="136"/>
      <c r="D201" s="136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136"/>
      <c r="AV201" s="136"/>
      <c r="AW201" s="136"/>
      <c r="AX201" s="136"/>
      <c r="AY201" s="136"/>
      <c r="AZ201" s="136"/>
      <c r="BA201" s="136"/>
      <c r="BB201" s="136"/>
      <c r="BC201" s="136"/>
      <c r="BD201" s="136"/>
      <c r="BE201" s="136"/>
      <c r="BF201" s="136"/>
      <c r="BG201" s="136"/>
      <c r="BH201" s="136"/>
      <c r="BI201" s="136"/>
      <c r="BJ201" s="136"/>
      <c r="BK201" s="136"/>
      <c r="BL201" s="136"/>
      <c r="BM201" s="136"/>
      <c r="BN201" s="136"/>
      <c r="BO201" s="136"/>
      <c r="BP201" s="136"/>
      <c r="BQ201" s="136"/>
      <c r="BR201" s="136"/>
      <c r="BS201" s="136"/>
      <c r="BT201" s="136"/>
      <c r="BU201" s="136"/>
      <c r="BV201" s="136"/>
      <c r="BW201" s="136"/>
      <c r="BX201" s="136"/>
      <c r="BY201" s="136"/>
      <c r="BZ201" s="136"/>
      <c r="CA201" s="136"/>
      <c r="CB201" s="136"/>
      <c r="CC201" s="136"/>
      <c r="CD201" s="136"/>
      <c r="CE201" s="136"/>
      <c r="CF201" s="136"/>
      <c r="CG201" s="136"/>
      <c r="CH201" s="136"/>
      <c r="CI201" s="136"/>
      <c r="CJ201" s="136"/>
      <c r="CK201" s="136"/>
      <c r="CL201" s="136"/>
      <c r="CM201" s="136"/>
      <c r="CN201" s="136"/>
      <c r="CO201" s="136"/>
      <c r="CP201" s="136"/>
      <c r="CQ201" s="136"/>
      <c r="CR201" s="136"/>
    </row>
    <row r="202" spans="1:96" x14ac:dyDescent="0.25">
      <c r="A202" s="136"/>
      <c r="B202" s="140" t="s">
        <v>302</v>
      </c>
      <c r="C202" s="140" t="s">
        <v>182</v>
      </c>
      <c r="D202" s="149">
        <f>((1+C196)^(1/12))-1</f>
        <v>4.0741237836483535E-3</v>
      </c>
      <c r="E202" s="136"/>
      <c r="F202" s="136"/>
      <c r="G202" s="136"/>
      <c r="H202" s="136"/>
      <c r="I202" s="136"/>
      <c r="J202" s="136"/>
      <c r="K202" s="136"/>
      <c r="L202" s="136"/>
      <c r="M202" s="136"/>
      <c r="N202" s="136"/>
      <c r="O202" s="136"/>
      <c r="P202" s="136"/>
      <c r="Q202" s="136"/>
      <c r="R202" s="136"/>
      <c r="S202" s="136"/>
      <c r="T202" s="136"/>
      <c r="U202" s="136"/>
      <c r="V202" s="136"/>
      <c r="W202" s="136"/>
      <c r="X202" s="136"/>
      <c r="Y202" s="136"/>
      <c r="Z202" s="136"/>
      <c r="AA202" s="136"/>
      <c r="AB202" s="136"/>
      <c r="AC202" s="136"/>
      <c r="AD202" s="136"/>
      <c r="AE202" s="136"/>
      <c r="AF202" s="136"/>
      <c r="AG202" s="136"/>
      <c r="AH202" s="136"/>
      <c r="AI202" s="136"/>
      <c r="AJ202" s="136"/>
      <c r="AK202" s="136"/>
      <c r="AL202" s="136"/>
      <c r="AM202" s="136"/>
      <c r="AN202" s="136"/>
      <c r="AO202" s="136"/>
      <c r="AP202" s="136"/>
      <c r="AQ202" s="136"/>
      <c r="AR202" s="136"/>
      <c r="AS202" s="136"/>
      <c r="AT202" s="136"/>
      <c r="AU202" s="136"/>
      <c r="AV202" s="136"/>
      <c r="AW202" s="136"/>
      <c r="AX202" s="136"/>
      <c r="AY202" s="136"/>
      <c r="AZ202" s="136"/>
      <c r="BA202" s="136"/>
      <c r="BB202" s="136"/>
      <c r="BC202" s="136"/>
      <c r="BD202" s="136"/>
      <c r="BE202" s="136"/>
      <c r="BF202" s="136"/>
      <c r="BG202" s="136"/>
      <c r="BH202" s="136"/>
      <c r="BI202" s="136"/>
      <c r="BJ202" s="136"/>
      <c r="BK202" s="136"/>
      <c r="BL202" s="136"/>
      <c r="BM202" s="136"/>
      <c r="BN202" s="136"/>
      <c r="BO202" s="136"/>
      <c r="BP202" s="136"/>
      <c r="BQ202" s="136"/>
      <c r="BR202" s="136"/>
      <c r="BS202" s="136"/>
      <c r="BT202" s="136"/>
      <c r="BU202" s="136"/>
      <c r="BV202" s="136"/>
      <c r="BW202" s="136"/>
      <c r="BX202" s="136"/>
      <c r="BY202" s="136"/>
      <c r="BZ202" s="136"/>
      <c r="CA202" s="136"/>
      <c r="CB202" s="136"/>
      <c r="CC202" s="136"/>
      <c r="CD202" s="136"/>
      <c r="CE202" s="136"/>
      <c r="CF202" s="136"/>
      <c r="CG202" s="136"/>
      <c r="CH202" s="136"/>
      <c r="CI202" s="136"/>
      <c r="CJ202" s="136"/>
      <c r="CK202" s="136"/>
      <c r="CL202" s="136"/>
      <c r="CM202" s="136"/>
      <c r="CN202" s="136"/>
      <c r="CO202" s="136"/>
      <c r="CP202" s="136"/>
      <c r="CQ202" s="136"/>
      <c r="CR202" s="136"/>
    </row>
    <row r="203" spans="1:96" x14ac:dyDescent="0.25">
      <c r="A203" s="136"/>
      <c r="B203" s="136"/>
      <c r="C203" s="136"/>
      <c r="D203" s="136"/>
      <c r="E203" s="136"/>
      <c r="F203" s="136"/>
      <c r="G203" s="136"/>
      <c r="H203" s="136"/>
      <c r="I203" s="136"/>
      <c r="J203" s="136"/>
      <c r="K203" s="136"/>
      <c r="L203" s="136"/>
      <c r="M203" s="136"/>
      <c r="N203" s="136"/>
      <c r="O203" s="136"/>
      <c r="P203" s="136"/>
      <c r="Q203" s="136"/>
      <c r="R203" s="136"/>
      <c r="S203" s="136"/>
      <c r="T203" s="136"/>
      <c r="U203" s="136"/>
      <c r="V203" s="136"/>
      <c r="W203" s="136"/>
      <c r="X203" s="136"/>
      <c r="Y203" s="136"/>
      <c r="Z203" s="136"/>
      <c r="AA203" s="136"/>
      <c r="AB203" s="136"/>
      <c r="AC203" s="136"/>
      <c r="AD203" s="136"/>
      <c r="AE203" s="136"/>
      <c r="AF203" s="136"/>
      <c r="AG203" s="136"/>
      <c r="AH203" s="136"/>
      <c r="AI203" s="136"/>
      <c r="AJ203" s="136"/>
      <c r="AK203" s="136"/>
      <c r="AL203" s="136"/>
      <c r="AM203" s="136"/>
      <c r="AN203" s="136"/>
      <c r="AO203" s="136"/>
      <c r="AP203" s="136"/>
      <c r="AQ203" s="136"/>
      <c r="AR203" s="136"/>
      <c r="AS203" s="136"/>
      <c r="AT203" s="136"/>
      <c r="AU203" s="136"/>
      <c r="AV203" s="136"/>
      <c r="AW203" s="136"/>
      <c r="AX203" s="136"/>
      <c r="AY203" s="136"/>
      <c r="AZ203" s="136"/>
      <c r="BA203" s="136"/>
      <c r="BB203" s="136"/>
      <c r="BC203" s="136"/>
      <c r="BD203" s="136"/>
      <c r="BE203" s="136"/>
      <c r="BF203" s="136"/>
      <c r="BG203" s="136"/>
      <c r="BH203" s="136"/>
      <c r="BI203" s="136"/>
      <c r="BJ203" s="136"/>
      <c r="BK203" s="136"/>
      <c r="BL203" s="136"/>
      <c r="BM203" s="136"/>
      <c r="BN203" s="136"/>
      <c r="BO203" s="136"/>
      <c r="BP203" s="136"/>
      <c r="BQ203" s="136"/>
      <c r="BR203" s="136"/>
      <c r="BS203" s="136"/>
      <c r="BT203" s="136"/>
      <c r="BU203" s="136"/>
      <c r="BV203" s="136"/>
      <c r="BW203" s="136"/>
      <c r="BX203" s="136"/>
      <c r="BY203" s="136"/>
      <c r="BZ203" s="136"/>
      <c r="CA203" s="136"/>
      <c r="CB203" s="136"/>
      <c r="CC203" s="136"/>
      <c r="CD203" s="136"/>
      <c r="CE203" s="136"/>
      <c r="CF203" s="136"/>
      <c r="CG203" s="136"/>
      <c r="CH203" s="136"/>
      <c r="CI203" s="136"/>
      <c r="CJ203" s="136"/>
      <c r="CK203" s="136"/>
      <c r="CL203" s="136"/>
      <c r="CM203" s="136"/>
      <c r="CN203" s="136"/>
      <c r="CO203" s="136"/>
      <c r="CP203" s="136"/>
      <c r="CQ203" s="136"/>
      <c r="CR203" s="136"/>
    </row>
    <row r="204" spans="1:96" x14ac:dyDescent="0.25">
      <c r="A204" s="136"/>
      <c r="B204" s="140" t="s">
        <v>303</v>
      </c>
      <c r="C204" s="140" t="s">
        <v>182</v>
      </c>
      <c r="D204" s="150">
        <f>(C197-(C197*C198)-(C197*C199))/((1-(1+D202)^(-C200))/D202)</f>
        <v>0</v>
      </c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  <c r="O204" s="136"/>
      <c r="P204" s="136"/>
      <c r="Q204" s="136"/>
      <c r="R204" s="136"/>
      <c r="S204" s="136"/>
      <c r="T204" s="136"/>
      <c r="U204" s="136"/>
      <c r="V204" s="136"/>
      <c r="W204" s="136"/>
      <c r="X204" s="136"/>
      <c r="Y204" s="136"/>
      <c r="Z204" s="136"/>
      <c r="AA204" s="136"/>
      <c r="AB204" s="136"/>
      <c r="AC204" s="136"/>
      <c r="AD204" s="136"/>
      <c r="AE204" s="136"/>
      <c r="AF204" s="136"/>
      <c r="AG204" s="136"/>
      <c r="AH204" s="136"/>
      <c r="AI204" s="136"/>
      <c r="AJ204" s="136"/>
      <c r="AK204" s="136"/>
      <c r="AL204" s="136"/>
      <c r="AM204" s="136"/>
      <c r="AN204" s="136"/>
      <c r="AO204" s="136"/>
      <c r="AP204" s="136"/>
      <c r="AQ204" s="136"/>
      <c r="AR204" s="136"/>
      <c r="AS204" s="136"/>
      <c r="AT204" s="136"/>
      <c r="AU204" s="136"/>
      <c r="AV204" s="136"/>
      <c r="AW204" s="136"/>
      <c r="AX204" s="136"/>
      <c r="AY204" s="136"/>
      <c r="AZ204" s="136"/>
      <c r="BA204" s="136"/>
      <c r="BB204" s="136"/>
      <c r="BC204" s="136"/>
      <c r="BD204" s="136"/>
      <c r="BE204" s="136"/>
      <c r="BF204" s="136"/>
      <c r="BG204" s="136"/>
      <c r="BH204" s="136"/>
      <c r="BI204" s="136"/>
      <c r="BJ204" s="136"/>
      <c r="BK204" s="136"/>
      <c r="BL204" s="136"/>
      <c r="BM204" s="136"/>
      <c r="BN204" s="136"/>
      <c r="BO204" s="136"/>
      <c r="BP204" s="136"/>
      <c r="BQ204" s="136"/>
      <c r="BR204" s="136"/>
      <c r="BS204" s="136"/>
      <c r="BT204" s="136"/>
      <c r="BU204" s="136"/>
      <c r="BV204" s="136"/>
      <c r="BW204" s="136"/>
      <c r="BX204" s="136"/>
      <c r="BY204" s="136"/>
      <c r="BZ204" s="136"/>
      <c r="CA204" s="136"/>
      <c r="CB204" s="136"/>
      <c r="CC204" s="136"/>
      <c r="CD204" s="136"/>
      <c r="CE204" s="136"/>
      <c r="CF204" s="136"/>
      <c r="CG204" s="136"/>
      <c r="CH204" s="136"/>
      <c r="CI204" s="136"/>
      <c r="CJ204" s="136"/>
      <c r="CK204" s="136"/>
      <c r="CL204" s="136"/>
      <c r="CM204" s="136"/>
      <c r="CN204" s="136"/>
      <c r="CO204" s="136"/>
      <c r="CP204" s="136"/>
      <c r="CQ204" s="136"/>
      <c r="CR204" s="136"/>
    </row>
    <row r="205" spans="1:96" x14ac:dyDescent="0.25">
      <c r="A205" s="136"/>
      <c r="B205" s="136"/>
      <c r="C205" s="22">
        <f>+SPm!B2</f>
        <v>42736</v>
      </c>
      <c r="D205" s="22">
        <f>+SPm!C2</f>
        <v>42767</v>
      </c>
      <c r="E205" s="22">
        <f>+SPm!D2</f>
        <v>42797</v>
      </c>
      <c r="F205" s="22">
        <f>+SPm!E2</f>
        <v>42828</v>
      </c>
      <c r="G205" s="22">
        <f>+SPm!F2</f>
        <v>42858</v>
      </c>
      <c r="H205" s="22">
        <f>+SPm!G2</f>
        <v>42889</v>
      </c>
      <c r="I205" s="22">
        <f>+SPm!H2</f>
        <v>42919</v>
      </c>
      <c r="J205" s="22">
        <f>+SPm!I2</f>
        <v>42950</v>
      </c>
      <c r="K205" s="22">
        <f>+SPm!J2</f>
        <v>42980</v>
      </c>
      <c r="L205" s="22">
        <f>+SPm!K2</f>
        <v>43011</v>
      </c>
      <c r="M205" s="22">
        <f>+SPm!L2</f>
        <v>43041</v>
      </c>
      <c r="N205" s="22">
        <f>+SPm!M2</f>
        <v>43072</v>
      </c>
      <c r="O205" s="22">
        <f>+SPm!N2</f>
        <v>43102</v>
      </c>
      <c r="P205" s="22">
        <f>+SPm!O2</f>
        <v>43133</v>
      </c>
      <c r="Q205" s="22">
        <f>+SPm!P2</f>
        <v>43163</v>
      </c>
      <c r="R205" s="22">
        <f>+SPm!Q2</f>
        <v>43194</v>
      </c>
      <c r="S205" s="22">
        <f>+SPm!R2</f>
        <v>43224</v>
      </c>
      <c r="T205" s="22">
        <f>+SPm!S2</f>
        <v>43255</v>
      </c>
      <c r="U205" s="22">
        <f>+SPm!T2</f>
        <v>43285</v>
      </c>
      <c r="V205" s="22">
        <f>+SPm!U2</f>
        <v>43316</v>
      </c>
      <c r="W205" s="22">
        <f>+SPm!V2</f>
        <v>43346</v>
      </c>
      <c r="X205" s="22">
        <f>+SPm!W2</f>
        <v>43377</v>
      </c>
      <c r="Y205" s="22">
        <f>+SPm!X2</f>
        <v>43407</v>
      </c>
      <c r="Z205" s="22">
        <f>+SPm!Y2</f>
        <v>43438</v>
      </c>
      <c r="AA205" s="22">
        <f>+SPm!Z2</f>
        <v>43468</v>
      </c>
      <c r="AB205" s="22">
        <f>+SPm!AA2</f>
        <v>43499</v>
      </c>
      <c r="AC205" s="22">
        <f>+SPm!AB2</f>
        <v>43529</v>
      </c>
      <c r="AD205" s="22">
        <f>+SPm!AC2</f>
        <v>43560</v>
      </c>
      <c r="AE205" s="22">
        <f>+SPm!AD2</f>
        <v>43590</v>
      </c>
      <c r="AF205" s="22">
        <f>+SPm!AE2</f>
        <v>43621</v>
      </c>
      <c r="AG205" s="22">
        <f>+SPm!AF2</f>
        <v>43651</v>
      </c>
      <c r="AH205" s="22">
        <f>+SPm!AG2</f>
        <v>43682</v>
      </c>
      <c r="AI205" s="22">
        <f>+SPm!AH2</f>
        <v>43712</v>
      </c>
      <c r="AJ205" s="22">
        <f>+SPm!AI2</f>
        <v>43743</v>
      </c>
      <c r="AK205" s="22">
        <f>+SPm!AJ2</f>
        <v>43773</v>
      </c>
      <c r="AL205" s="22">
        <f>+SPm!AK2</f>
        <v>43804</v>
      </c>
      <c r="AM205" s="22">
        <f>+SPm!AL2</f>
        <v>43834</v>
      </c>
      <c r="AN205" s="22">
        <f>+SPm!AM2</f>
        <v>43865</v>
      </c>
      <c r="AO205" s="22">
        <f>+SPm!AN2</f>
        <v>43895</v>
      </c>
      <c r="AP205" s="22">
        <f>+SPm!AO2</f>
        <v>43926</v>
      </c>
      <c r="AQ205" s="22">
        <f>+SPm!AP2</f>
        <v>43956</v>
      </c>
      <c r="AR205" s="22">
        <f>+SPm!AQ2</f>
        <v>43987</v>
      </c>
      <c r="AS205" s="22">
        <f>+SPm!AR2</f>
        <v>44017</v>
      </c>
      <c r="AT205" s="22">
        <f>+SPm!AS2</f>
        <v>44048</v>
      </c>
      <c r="AU205" s="22">
        <f>+SPm!AT2</f>
        <v>44078</v>
      </c>
      <c r="AV205" s="22">
        <f>+SPm!AU2</f>
        <v>44109</v>
      </c>
      <c r="AW205" s="22">
        <f>+SPm!AV2</f>
        <v>44139</v>
      </c>
      <c r="AX205" s="22">
        <f>+SPm!AW2</f>
        <v>44170</v>
      </c>
      <c r="AY205" s="136"/>
      <c r="AZ205" s="136"/>
      <c r="BA205" s="136"/>
      <c r="BB205" s="136"/>
      <c r="BC205" s="136"/>
      <c r="BD205" s="136"/>
      <c r="BE205" s="136"/>
      <c r="BF205" s="136"/>
      <c r="BG205" s="136"/>
      <c r="BH205" s="136"/>
      <c r="BI205" s="136"/>
      <c r="BJ205" s="136"/>
      <c r="BK205" s="136"/>
      <c r="BL205" s="136"/>
      <c r="BM205" s="136"/>
      <c r="BN205" s="136"/>
      <c r="BO205" s="136"/>
      <c r="BP205" s="136"/>
      <c r="BQ205" s="136"/>
      <c r="BR205" s="136"/>
      <c r="BS205" s="136"/>
      <c r="BT205" s="136"/>
      <c r="BU205" s="136"/>
      <c r="BV205" s="136"/>
      <c r="BW205" s="136"/>
      <c r="BX205" s="136"/>
      <c r="BY205" s="136"/>
      <c r="BZ205" s="136"/>
      <c r="CA205" s="136"/>
      <c r="CB205" s="136"/>
      <c r="CC205" s="136"/>
      <c r="CD205" s="136"/>
      <c r="CE205" s="136"/>
      <c r="CF205" s="136"/>
      <c r="CG205" s="136"/>
      <c r="CH205" s="136"/>
      <c r="CI205" s="136"/>
      <c r="CJ205" s="136"/>
      <c r="CK205" s="136"/>
      <c r="CL205" s="136"/>
      <c r="CM205" s="136"/>
      <c r="CN205" s="136"/>
      <c r="CO205" s="136"/>
      <c r="CP205" s="136"/>
      <c r="CQ205" s="136"/>
      <c r="CR205" s="136"/>
    </row>
    <row r="206" spans="1:96" x14ac:dyDescent="0.25">
      <c r="A206" s="136"/>
      <c r="B206" s="136"/>
      <c r="C206" s="151">
        <v>1</v>
      </c>
      <c r="D206" s="151">
        <f>+C206+1</f>
        <v>2</v>
      </c>
      <c r="E206" s="151">
        <f t="shared" ref="E206:AL206" si="167">+D206+1</f>
        <v>3</v>
      </c>
      <c r="F206" s="151">
        <f t="shared" si="167"/>
        <v>4</v>
      </c>
      <c r="G206" s="151">
        <f t="shared" si="167"/>
        <v>5</v>
      </c>
      <c r="H206" s="151">
        <f t="shared" si="167"/>
        <v>6</v>
      </c>
      <c r="I206" s="151">
        <f t="shared" si="167"/>
        <v>7</v>
      </c>
      <c r="J206" s="151">
        <f t="shared" si="167"/>
        <v>8</v>
      </c>
      <c r="K206" s="151">
        <f t="shared" si="167"/>
        <v>9</v>
      </c>
      <c r="L206" s="151">
        <f t="shared" si="167"/>
        <v>10</v>
      </c>
      <c r="M206" s="151">
        <f t="shared" si="167"/>
        <v>11</v>
      </c>
      <c r="N206" s="151">
        <f t="shared" si="167"/>
        <v>12</v>
      </c>
      <c r="O206" s="151">
        <f t="shared" si="167"/>
        <v>13</v>
      </c>
      <c r="P206" s="151">
        <f t="shared" si="167"/>
        <v>14</v>
      </c>
      <c r="Q206" s="151">
        <f t="shared" si="167"/>
        <v>15</v>
      </c>
      <c r="R206" s="151">
        <f t="shared" si="167"/>
        <v>16</v>
      </c>
      <c r="S206" s="151">
        <f t="shared" si="167"/>
        <v>17</v>
      </c>
      <c r="T206" s="151">
        <f t="shared" si="167"/>
        <v>18</v>
      </c>
      <c r="U206" s="151">
        <f t="shared" si="167"/>
        <v>19</v>
      </c>
      <c r="V206" s="151">
        <f t="shared" si="167"/>
        <v>20</v>
      </c>
      <c r="W206" s="151">
        <f t="shared" si="167"/>
        <v>21</v>
      </c>
      <c r="X206" s="151">
        <f t="shared" si="167"/>
        <v>22</v>
      </c>
      <c r="Y206" s="151">
        <f t="shared" si="167"/>
        <v>23</v>
      </c>
      <c r="Z206" s="151">
        <f t="shared" si="167"/>
        <v>24</v>
      </c>
      <c r="AA206" s="151">
        <f t="shared" si="167"/>
        <v>25</v>
      </c>
      <c r="AB206" s="151">
        <f t="shared" si="167"/>
        <v>26</v>
      </c>
      <c r="AC206" s="151">
        <f t="shared" si="167"/>
        <v>27</v>
      </c>
      <c r="AD206" s="151">
        <f t="shared" si="167"/>
        <v>28</v>
      </c>
      <c r="AE206" s="151">
        <f t="shared" si="167"/>
        <v>29</v>
      </c>
      <c r="AF206" s="151">
        <f t="shared" si="167"/>
        <v>30</v>
      </c>
      <c r="AG206" s="151">
        <f t="shared" si="167"/>
        <v>31</v>
      </c>
      <c r="AH206" s="151">
        <f t="shared" si="167"/>
        <v>32</v>
      </c>
      <c r="AI206" s="151">
        <f t="shared" si="167"/>
        <v>33</v>
      </c>
      <c r="AJ206" s="151">
        <f t="shared" si="167"/>
        <v>34</v>
      </c>
      <c r="AK206" s="151">
        <f t="shared" si="167"/>
        <v>35</v>
      </c>
      <c r="AL206" s="151">
        <f t="shared" si="167"/>
        <v>36</v>
      </c>
      <c r="AM206" s="151">
        <f t="shared" ref="AM206:AX206" si="168">+AL206+1</f>
        <v>37</v>
      </c>
      <c r="AN206" s="151">
        <f t="shared" si="168"/>
        <v>38</v>
      </c>
      <c r="AO206" s="151">
        <f t="shared" si="168"/>
        <v>39</v>
      </c>
      <c r="AP206" s="151">
        <f t="shared" si="168"/>
        <v>40</v>
      </c>
      <c r="AQ206" s="151">
        <f t="shared" si="168"/>
        <v>41</v>
      </c>
      <c r="AR206" s="151">
        <f t="shared" si="168"/>
        <v>42</v>
      </c>
      <c r="AS206" s="151">
        <f t="shared" si="168"/>
        <v>43</v>
      </c>
      <c r="AT206" s="151">
        <f t="shared" si="168"/>
        <v>44</v>
      </c>
      <c r="AU206" s="151">
        <f t="shared" si="168"/>
        <v>45</v>
      </c>
      <c r="AV206" s="151">
        <f t="shared" si="168"/>
        <v>46</v>
      </c>
      <c r="AW206" s="151">
        <f t="shared" si="168"/>
        <v>47</v>
      </c>
      <c r="AX206" s="151">
        <f t="shared" si="168"/>
        <v>48</v>
      </c>
      <c r="AY206" s="136"/>
      <c r="AZ206" s="136"/>
      <c r="BA206" s="136"/>
      <c r="BB206" s="136"/>
      <c r="BC206" s="136"/>
      <c r="BD206" s="136"/>
      <c r="BE206" s="136"/>
      <c r="BF206" s="136"/>
      <c r="BG206" s="136"/>
      <c r="BH206" s="136"/>
      <c r="BI206" s="136"/>
      <c r="BJ206" s="136"/>
      <c r="BK206" s="136"/>
      <c r="BL206" s="136"/>
      <c r="BM206" s="136"/>
      <c r="BN206" s="136"/>
      <c r="BO206" s="136"/>
      <c r="BP206" s="136"/>
      <c r="BQ206" s="136"/>
      <c r="BR206" s="136"/>
      <c r="BS206" s="136"/>
      <c r="BT206" s="136"/>
      <c r="BU206" s="136"/>
      <c r="BV206" s="136"/>
      <c r="BW206" s="136"/>
      <c r="BX206" s="136"/>
      <c r="BY206" s="136"/>
      <c r="BZ206" s="136"/>
      <c r="CA206" s="136"/>
      <c r="CB206" s="136"/>
      <c r="CC206" s="136"/>
      <c r="CD206" s="136"/>
      <c r="CE206" s="136"/>
      <c r="CF206" s="136"/>
      <c r="CG206" s="136"/>
      <c r="CH206" s="136"/>
      <c r="CI206" s="136"/>
      <c r="CJ206" s="136"/>
      <c r="CK206" s="136"/>
      <c r="CL206" s="136"/>
      <c r="CM206" s="136"/>
      <c r="CN206" s="136"/>
      <c r="CO206" s="136"/>
      <c r="CP206" s="136"/>
      <c r="CQ206" s="136"/>
      <c r="CR206" s="136"/>
    </row>
    <row r="207" spans="1:96" x14ac:dyDescent="0.25">
      <c r="A207" s="136"/>
      <c r="B207" s="152" t="s">
        <v>304</v>
      </c>
      <c r="C207" s="153" t="s">
        <v>201</v>
      </c>
      <c r="D207" s="153" t="s">
        <v>202</v>
      </c>
      <c r="E207" s="153" t="s">
        <v>203</v>
      </c>
      <c r="F207" s="153" t="s">
        <v>204</v>
      </c>
      <c r="G207" s="153" t="s">
        <v>205</v>
      </c>
      <c r="H207" s="153" t="s">
        <v>206</v>
      </c>
      <c r="I207" s="153" t="s">
        <v>207</v>
      </c>
      <c r="J207" s="153" t="s">
        <v>208</v>
      </c>
      <c r="K207" s="153" t="s">
        <v>209</v>
      </c>
      <c r="L207" s="153" t="s">
        <v>210</v>
      </c>
      <c r="M207" s="153" t="s">
        <v>211</v>
      </c>
      <c r="N207" s="153" t="s">
        <v>212</v>
      </c>
      <c r="O207" s="153" t="s">
        <v>213</v>
      </c>
      <c r="P207" s="153" t="s">
        <v>214</v>
      </c>
      <c r="Q207" s="153" t="s">
        <v>215</v>
      </c>
      <c r="R207" s="153" t="s">
        <v>216</v>
      </c>
      <c r="S207" s="153" t="s">
        <v>217</v>
      </c>
      <c r="T207" s="153" t="s">
        <v>218</v>
      </c>
      <c r="U207" s="153" t="s">
        <v>219</v>
      </c>
      <c r="V207" s="153" t="s">
        <v>220</v>
      </c>
      <c r="W207" s="153" t="s">
        <v>221</v>
      </c>
      <c r="X207" s="153" t="s">
        <v>222</v>
      </c>
      <c r="Y207" s="153" t="s">
        <v>223</v>
      </c>
      <c r="Z207" s="153" t="s">
        <v>224</v>
      </c>
      <c r="AA207" s="153" t="s">
        <v>225</v>
      </c>
      <c r="AB207" s="153" t="s">
        <v>226</v>
      </c>
      <c r="AC207" s="153" t="s">
        <v>227</v>
      </c>
      <c r="AD207" s="153" t="s">
        <v>228</v>
      </c>
      <c r="AE207" s="153" t="s">
        <v>229</v>
      </c>
      <c r="AF207" s="153" t="s">
        <v>230</v>
      </c>
      <c r="AG207" s="153" t="s">
        <v>231</v>
      </c>
      <c r="AH207" s="153" t="s">
        <v>232</v>
      </c>
      <c r="AI207" s="153" t="s">
        <v>233</v>
      </c>
      <c r="AJ207" s="153" t="s">
        <v>234</v>
      </c>
      <c r="AK207" s="153" t="s">
        <v>235</v>
      </c>
      <c r="AL207" s="153" t="s">
        <v>236</v>
      </c>
      <c r="AM207" s="153" t="s">
        <v>411</v>
      </c>
      <c r="AN207" s="153" t="s">
        <v>412</v>
      </c>
      <c r="AO207" s="153" t="s">
        <v>413</v>
      </c>
      <c r="AP207" s="153" t="s">
        <v>414</v>
      </c>
      <c r="AQ207" s="153" t="s">
        <v>415</v>
      </c>
      <c r="AR207" s="153" t="s">
        <v>416</v>
      </c>
      <c r="AS207" s="153" t="s">
        <v>417</v>
      </c>
      <c r="AT207" s="153" t="s">
        <v>418</v>
      </c>
      <c r="AU207" s="153" t="s">
        <v>419</v>
      </c>
      <c r="AV207" s="153" t="s">
        <v>420</v>
      </c>
      <c r="AW207" s="153" t="s">
        <v>421</v>
      </c>
      <c r="AX207" s="153" t="s">
        <v>422</v>
      </c>
      <c r="AY207" s="136"/>
      <c r="AZ207" s="136"/>
      <c r="BA207" s="136"/>
      <c r="BB207" s="136"/>
      <c r="BC207" s="136"/>
      <c r="BD207" s="136"/>
      <c r="BE207" s="136"/>
      <c r="BF207" s="136"/>
      <c r="BG207" s="136"/>
      <c r="BH207" s="136"/>
      <c r="BI207" s="136"/>
      <c r="BJ207" s="136"/>
      <c r="BK207" s="136"/>
      <c r="BL207" s="136"/>
      <c r="BM207" s="136"/>
      <c r="BN207" s="136"/>
      <c r="BO207" s="136"/>
      <c r="BP207" s="136"/>
      <c r="BQ207" s="136"/>
      <c r="BR207" s="136"/>
      <c r="BS207" s="136"/>
      <c r="BT207" s="136"/>
      <c r="BU207" s="136"/>
      <c r="BV207" s="136"/>
      <c r="BW207" s="136"/>
      <c r="BX207" s="136"/>
      <c r="BY207" s="136"/>
      <c r="BZ207" s="136"/>
      <c r="CA207" s="136"/>
      <c r="CB207" s="136"/>
      <c r="CC207" s="136"/>
      <c r="CD207" s="136"/>
      <c r="CE207" s="136"/>
      <c r="CF207" s="136"/>
      <c r="CG207" s="136"/>
      <c r="CH207" s="136"/>
      <c r="CI207" s="136"/>
      <c r="CJ207" s="136"/>
      <c r="CK207" s="136"/>
      <c r="CL207" s="136"/>
      <c r="CM207" s="136"/>
      <c r="CN207" s="136"/>
      <c r="CO207" s="136"/>
      <c r="CP207" s="136"/>
      <c r="CQ207" s="136"/>
      <c r="CR207" s="136"/>
    </row>
    <row r="208" spans="1:96" x14ac:dyDescent="0.25">
      <c r="A208" s="136"/>
      <c r="B208" s="144" t="s">
        <v>330</v>
      </c>
      <c r="C208" s="150">
        <f t="shared" ref="C208:AL208" si="169">IF(C207=$C195,$C197*$C199,0)</f>
        <v>0</v>
      </c>
      <c r="D208" s="150">
        <f t="shared" si="169"/>
        <v>0</v>
      </c>
      <c r="E208" s="150">
        <f t="shared" si="169"/>
        <v>0</v>
      </c>
      <c r="F208" s="150">
        <f t="shared" si="169"/>
        <v>0</v>
      </c>
      <c r="G208" s="150">
        <f t="shared" si="169"/>
        <v>0</v>
      </c>
      <c r="H208" s="150">
        <f t="shared" si="169"/>
        <v>0</v>
      </c>
      <c r="I208" s="150">
        <f t="shared" si="169"/>
        <v>0</v>
      </c>
      <c r="J208" s="150">
        <f t="shared" si="169"/>
        <v>0</v>
      </c>
      <c r="K208" s="150">
        <f t="shared" si="169"/>
        <v>0</v>
      </c>
      <c r="L208" s="150">
        <f t="shared" si="169"/>
        <v>0</v>
      </c>
      <c r="M208" s="150">
        <f t="shared" si="169"/>
        <v>0</v>
      </c>
      <c r="N208" s="150">
        <f t="shared" si="169"/>
        <v>0</v>
      </c>
      <c r="O208" s="150">
        <f t="shared" si="169"/>
        <v>0</v>
      </c>
      <c r="P208" s="150">
        <f t="shared" si="169"/>
        <v>0</v>
      </c>
      <c r="Q208" s="150">
        <f t="shared" si="169"/>
        <v>0</v>
      </c>
      <c r="R208" s="150">
        <f t="shared" si="169"/>
        <v>0</v>
      </c>
      <c r="S208" s="150">
        <f t="shared" si="169"/>
        <v>0</v>
      </c>
      <c r="T208" s="150">
        <f t="shared" si="169"/>
        <v>0</v>
      </c>
      <c r="U208" s="150">
        <f t="shared" si="169"/>
        <v>0</v>
      </c>
      <c r="V208" s="150">
        <f t="shared" si="169"/>
        <v>0</v>
      </c>
      <c r="W208" s="150">
        <f t="shared" si="169"/>
        <v>0</v>
      </c>
      <c r="X208" s="150">
        <f t="shared" si="169"/>
        <v>0</v>
      </c>
      <c r="Y208" s="150">
        <f t="shared" si="169"/>
        <v>0</v>
      </c>
      <c r="Z208" s="150">
        <f t="shared" si="169"/>
        <v>0</v>
      </c>
      <c r="AA208" s="150">
        <f t="shared" si="169"/>
        <v>0</v>
      </c>
      <c r="AB208" s="150">
        <f t="shared" si="169"/>
        <v>0</v>
      </c>
      <c r="AC208" s="150">
        <f t="shared" si="169"/>
        <v>0</v>
      </c>
      <c r="AD208" s="150">
        <f t="shared" si="169"/>
        <v>0</v>
      </c>
      <c r="AE208" s="150">
        <f t="shared" si="169"/>
        <v>0</v>
      </c>
      <c r="AF208" s="150">
        <f t="shared" si="169"/>
        <v>0</v>
      </c>
      <c r="AG208" s="150">
        <f t="shared" si="169"/>
        <v>0</v>
      </c>
      <c r="AH208" s="150">
        <f t="shared" si="169"/>
        <v>0</v>
      </c>
      <c r="AI208" s="150">
        <f t="shared" si="169"/>
        <v>0</v>
      </c>
      <c r="AJ208" s="150">
        <f t="shared" si="169"/>
        <v>0</v>
      </c>
      <c r="AK208" s="150">
        <f t="shared" si="169"/>
        <v>0</v>
      </c>
      <c r="AL208" s="150">
        <f t="shared" si="169"/>
        <v>0</v>
      </c>
      <c r="AM208" s="150">
        <f t="shared" ref="AM208:AR208" si="170">IF(AM207=$C195,$C197*$C199,0)</f>
        <v>0</v>
      </c>
      <c r="AN208" s="150">
        <f t="shared" si="170"/>
        <v>0</v>
      </c>
      <c r="AO208" s="150">
        <f t="shared" si="170"/>
        <v>0</v>
      </c>
      <c r="AP208" s="150">
        <f t="shared" si="170"/>
        <v>0</v>
      </c>
      <c r="AQ208" s="150">
        <f t="shared" si="170"/>
        <v>0</v>
      </c>
      <c r="AR208" s="150">
        <f t="shared" si="170"/>
        <v>0</v>
      </c>
      <c r="AS208" s="150">
        <f t="shared" ref="AS208:AX208" si="171">IF(AS207=$C195,$C197*$C199,0)</f>
        <v>0</v>
      </c>
      <c r="AT208" s="150">
        <f t="shared" si="171"/>
        <v>0</v>
      </c>
      <c r="AU208" s="150">
        <f t="shared" si="171"/>
        <v>0</v>
      </c>
      <c r="AV208" s="150">
        <f t="shared" si="171"/>
        <v>0</v>
      </c>
      <c r="AW208" s="150">
        <f t="shared" si="171"/>
        <v>0</v>
      </c>
      <c r="AX208" s="150">
        <f t="shared" si="171"/>
        <v>0</v>
      </c>
      <c r="AY208" s="136"/>
      <c r="AZ208" s="136"/>
      <c r="BA208" s="136"/>
      <c r="BB208" s="136"/>
      <c r="BC208" s="136"/>
      <c r="BD208" s="136"/>
      <c r="BE208" s="136"/>
      <c r="BF208" s="136"/>
      <c r="BG208" s="136"/>
      <c r="BH208" s="136"/>
      <c r="BI208" s="136"/>
      <c r="BJ208" s="136"/>
      <c r="BK208" s="136"/>
      <c r="BL208" s="136"/>
      <c r="BM208" s="136"/>
      <c r="BN208" s="136"/>
      <c r="BO208" s="136"/>
      <c r="BP208" s="136"/>
      <c r="BQ208" s="136"/>
      <c r="BR208" s="136"/>
      <c r="BS208" s="136"/>
      <c r="BT208" s="136"/>
      <c r="BU208" s="136"/>
      <c r="BV208" s="136"/>
      <c r="BW208" s="136"/>
      <c r="BX208" s="136"/>
      <c r="BY208" s="136"/>
      <c r="BZ208" s="136"/>
      <c r="CA208" s="136"/>
      <c r="CB208" s="136"/>
      <c r="CC208" s="136"/>
      <c r="CD208" s="136"/>
      <c r="CE208" s="136"/>
      <c r="CF208" s="136"/>
      <c r="CG208" s="136"/>
      <c r="CH208" s="136"/>
      <c r="CI208" s="136"/>
      <c r="CJ208" s="136"/>
      <c r="CK208" s="136"/>
      <c r="CL208" s="136"/>
      <c r="CM208" s="136"/>
      <c r="CN208" s="136"/>
      <c r="CO208" s="136"/>
      <c r="CP208" s="136"/>
      <c r="CQ208" s="136"/>
      <c r="CR208" s="136"/>
    </row>
    <row r="209" spans="1:96" x14ac:dyDescent="0.25">
      <c r="A209" s="136"/>
      <c r="B209" s="144" t="s">
        <v>305</v>
      </c>
      <c r="C209" s="150"/>
      <c r="D209" s="150">
        <f>+IF(D206&gt;=$D195,$D204,0)*IF(C213&lt;1,0,1)</f>
        <v>0</v>
      </c>
      <c r="E209" s="150">
        <f t="shared" ref="E209:AA209" si="172">+IF(E206&gt;=$D195,$D204,0)*IF(D213&lt;1,0,1)</f>
        <v>0</v>
      </c>
      <c r="F209" s="150">
        <f t="shared" si="172"/>
        <v>0</v>
      </c>
      <c r="G209" s="150">
        <f t="shared" si="172"/>
        <v>0</v>
      </c>
      <c r="H209" s="150">
        <f t="shared" si="172"/>
        <v>0</v>
      </c>
      <c r="I209" s="150">
        <f t="shared" si="172"/>
        <v>0</v>
      </c>
      <c r="J209" s="150">
        <f t="shared" si="172"/>
        <v>0</v>
      </c>
      <c r="K209" s="150">
        <f t="shared" si="172"/>
        <v>0</v>
      </c>
      <c r="L209" s="150">
        <f t="shared" si="172"/>
        <v>0</v>
      </c>
      <c r="M209" s="150">
        <f t="shared" si="172"/>
        <v>0</v>
      </c>
      <c r="N209" s="150">
        <f t="shared" si="172"/>
        <v>0</v>
      </c>
      <c r="O209" s="150">
        <f t="shared" si="172"/>
        <v>0</v>
      </c>
      <c r="P209" s="150">
        <f t="shared" si="172"/>
        <v>0</v>
      </c>
      <c r="Q209" s="150">
        <f t="shared" si="172"/>
        <v>0</v>
      </c>
      <c r="R209" s="150">
        <f t="shared" si="172"/>
        <v>0</v>
      </c>
      <c r="S209" s="150">
        <f t="shared" si="172"/>
        <v>0</v>
      </c>
      <c r="T209" s="150">
        <f t="shared" si="172"/>
        <v>0</v>
      </c>
      <c r="U209" s="150">
        <f t="shared" si="172"/>
        <v>0</v>
      </c>
      <c r="V209" s="150">
        <f t="shared" si="172"/>
        <v>0</v>
      </c>
      <c r="W209" s="150">
        <f t="shared" si="172"/>
        <v>0</v>
      </c>
      <c r="X209" s="150">
        <f t="shared" si="172"/>
        <v>0</v>
      </c>
      <c r="Y209" s="150">
        <f t="shared" si="172"/>
        <v>0</v>
      </c>
      <c r="Z209" s="150">
        <f t="shared" si="172"/>
        <v>0</v>
      </c>
      <c r="AA209" s="150">
        <f t="shared" si="172"/>
        <v>0</v>
      </c>
      <c r="AB209" s="150">
        <f>+IF(AB206&gt;=$D195,$D204,0)*IF(AA213&lt;1,0,1)</f>
        <v>0</v>
      </c>
      <c r="AC209" s="150">
        <f t="shared" ref="AC209:AL209" si="173">+IF(AC206&gt;=$D195,$D204,0)*IF(AB213&lt;1,0,1)</f>
        <v>0</v>
      </c>
      <c r="AD209" s="150">
        <f t="shared" si="173"/>
        <v>0</v>
      </c>
      <c r="AE209" s="150">
        <f t="shared" si="173"/>
        <v>0</v>
      </c>
      <c r="AF209" s="150">
        <f t="shared" si="173"/>
        <v>0</v>
      </c>
      <c r="AG209" s="150">
        <f t="shared" si="173"/>
        <v>0</v>
      </c>
      <c r="AH209" s="150">
        <f t="shared" si="173"/>
        <v>0</v>
      </c>
      <c r="AI209" s="150">
        <f t="shared" si="173"/>
        <v>0</v>
      </c>
      <c r="AJ209" s="150">
        <f t="shared" si="173"/>
        <v>0</v>
      </c>
      <c r="AK209" s="150">
        <f t="shared" si="173"/>
        <v>0</v>
      </c>
      <c r="AL209" s="150">
        <f t="shared" si="173"/>
        <v>0</v>
      </c>
      <c r="AM209" s="150">
        <f t="shared" ref="AM209:AX209" si="174">+IF(AM206&gt;=$D195,$D204,0)*IF(AL213&lt;1,0,1)</f>
        <v>0</v>
      </c>
      <c r="AN209" s="150">
        <f t="shared" si="174"/>
        <v>0</v>
      </c>
      <c r="AO209" s="150">
        <f t="shared" si="174"/>
        <v>0</v>
      </c>
      <c r="AP209" s="150">
        <f t="shared" si="174"/>
        <v>0</v>
      </c>
      <c r="AQ209" s="150">
        <f t="shared" si="174"/>
        <v>0</v>
      </c>
      <c r="AR209" s="150">
        <f t="shared" si="174"/>
        <v>0</v>
      </c>
      <c r="AS209" s="150">
        <f t="shared" si="174"/>
        <v>0</v>
      </c>
      <c r="AT209" s="150">
        <f t="shared" si="174"/>
        <v>0</v>
      </c>
      <c r="AU209" s="150">
        <f t="shared" si="174"/>
        <v>0</v>
      </c>
      <c r="AV209" s="150">
        <f t="shared" si="174"/>
        <v>0</v>
      </c>
      <c r="AW209" s="150">
        <f t="shared" si="174"/>
        <v>0</v>
      </c>
      <c r="AX209" s="150">
        <f t="shared" si="174"/>
        <v>0</v>
      </c>
      <c r="AY209" s="136"/>
      <c r="AZ209" s="136"/>
      <c r="BA209" s="136"/>
      <c r="BB209" s="136"/>
      <c r="BC209" s="136"/>
      <c r="BD209" s="136"/>
      <c r="BE209" s="136"/>
      <c r="BF209" s="136"/>
      <c r="BG209" s="136"/>
      <c r="BH209" s="136"/>
      <c r="BI209" s="136"/>
      <c r="BJ209" s="136"/>
      <c r="BK209" s="136"/>
      <c r="BL209" s="136"/>
      <c r="BM209" s="136"/>
      <c r="BN209" s="136"/>
      <c r="BO209" s="136"/>
      <c r="BP209" s="136"/>
      <c r="BQ209" s="136"/>
      <c r="BR209" s="136"/>
      <c r="BS209" s="136"/>
      <c r="BT209" s="136"/>
      <c r="BU209" s="136"/>
      <c r="BV209" s="136"/>
      <c r="BW209" s="136"/>
      <c r="BX209" s="136"/>
      <c r="BY209" s="136"/>
      <c r="BZ209" s="136"/>
      <c r="CA209" s="136"/>
      <c r="CB209" s="136"/>
      <c r="CC209" s="136"/>
      <c r="CD209" s="136"/>
      <c r="CE209" s="136"/>
      <c r="CF209" s="136"/>
      <c r="CG209" s="136"/>
      <c r="CH209" s="136"/>
      <c r="CI209" s="136"/>
      <c r="CJ209" s="136"/>
      <c r="CK209" s="136"/>
      <c r="CL209" s="136"/>
      <c r="CM209" s="136"/>
      <c r="CN209" s="136"/>
      <c r="CO209" s="136"/>
      <c r="CP209" s="136"/>
      <c r="CQ209" s="136"/>
      <c r="CR209" s="136"/>
    </row>
    <row r="210" spans="1:96" x14ac:dyDescent="0.25">
      <c r="A210" s="136"/>
      <c r="B210" s="144" t="s">
        <v>306</v>
      </c>
      <c r="C210" s="150"/>
      <c r="D210" s="150">
        <f t="shared" ref="D210:AL210" si="175">D209-D212</f>
        <v>0</v>
      </c>
      <c r="E210" s="150">
        <f t="shared" si="175"/>
        <v>0</v>
      </c>
      <c r="F210" s="150">
        <f t="shared" si="175"/>
        <v>0</v>
      </c>
      <c r="G210" s="150">
        <f t="shared" si="175"/>
        <v>0</v>
      </c>
      <c r="H210" s="150">
        <f t="shared" si="175"/>
        <v>0</v>
      </c>
      <c r="I210" s="150">
        <f t="shared" si="175"/>
        <v>0</v>
      </c>
      <c r="J210" s="150">
        <f t="shared" si="175"/>
        <v>0</v>
      </c>
      <c r="K210" s="150">
        <f t="shared" si="175"/>
        <v>0</v>
      </c>
      <c r="L210" s="150">
        <f t="shared" si="175"/>
        <v>0</v>
      </c>
      <c r="M210" s="150">
        <f t="shared" si="175"/>
        <v>0</v>
      </c>
      <c r="N210" s="150">
        <f t="shared" si="175"/>
        <v>0</v>
      </c>
      <c r="O210" s="150">
        <f t="shared" si="175"/>
        <v>0</v>
      </c>
      <c r="P210" s="150">
        <f t="shared" si="175"/>
        <v>0</v>
      </c>
      <c r="Q210" s="150">
        <f t="shared" si="175"/>
        <v>0</v>
      </c>
      <c r="R210" s="150">
        <f t="shared" si="175"/>
        <v>0</v>
      </c>
      <c r="S210" s="150">
        <f t="shared" si="175"/>
        <v>0</v>
      </c>
      <c r="T210" s="150">
        <f t="shared" si="175"/>
        <v>0</v>
      </c>
      <c r="U210" s="150">
        <f t="shared" si="175"/>
        <v>0</v>
      </c>
      <c r="V210" s="150">
        <f t="shared" si="175"/>
        <v>0</v>
      </c>
      <c r="W210" s="150">
        <f t="shared" si="175"/>
        <v>0</v>
      </c>
      <c r="X210" s="150">
        <f t="shared" si="175"/>
        <v>0</v>
      </c>
      <c r="Y210" s="150">
        <f t="shared" si="175"/>
        <v>0</v>
      </c>
      <c r="Z210" s="150">
        <f t="shared" si="175"/>
        <v>0</v>
      </c>
      <c r="AA210" s="150">
        <f t="shared" si="175"/>
        <v>0</v>
      </c>
      <c r="AB210" s="150">
        <f t="shared" si="175"/>
        <v>0</v>
      </c>
      <c r="AC210" s="150">
        <f t="shared" si="175"/>
        <v>0</v>
      </c>
      <c r="AD210" s="150">
        <f t="shared" si="175"/>
        <v>0</v>
      </c>
      <c r="AE210" s="150">
        <f t="shared" si="175"/>
        <v>0</v>
      </c>
      <c r="AF210" s="150">
        <f t="shared" si="175"/>
        <v>0</v>
      </c>
      <c r="AG210" s="150">
        <f t="shared" si="175"/>
        <v>0</v>
      </c>
      <c r="AH210" s="150">
        <f t="shared" si="175"/>
        <v>0</v>
      </c>
      <c r="AI210" s="150">
        <f t="shared" si="175"/>
        <v>0</v>
      </c>
      <c r="AJ210" s="150">
        <f t="shared" si="175"/>
        <v>0</v>
      </c>
      <c r="AK210" s="150">
        <f t="shared" si="175"/>
        <v>0</v>
      </c>
      <c r="AL210" s="150">
        <f t="shared" si="175"/>
        <v>0</v>
      </c>
      <c r="AM210" s="150">
        <f t="shared" ref="AM210:AR210" si="176">AM209-AM212</f>
        <v>0</v>
      </c>
      <c r="AN210" s="150">
        <f t="shared" si="176"/>
        <v>0</v>
      </c>
      <c r="AO210" s="150">
        <f t="shared" si="176"/>
        <v>0</v>
      </c>
      <c r="AP210" s="150">
        <f t="shared" si="176"/>
        <v>0</v>
      </c>
      <c r="AQ210" s="150">
        <f t="shared" si="176"/>
        <v>0</v>
      </c>
      <c r="AR210" s="150">
        <f t="shared" si="176"/>
        <v>0</v>
      </c>
      <c r="AS210" s="150">
        <f t="shared" ref="AS210:AX210" si="177">AS209-AS212</f>
        <v>0</v>
      </c>
      <c r="AT210" s="150">
        <f t="shared" si="177"/>
        <v>0</v>
      </c>
      <c r="AU210" s="150">
        <f t="shared" si="177"/>
        <v>0</v>
      </c>
      <c r="AV210" s="150">
        <f t="shared" si="177"/>
        <v>0</v>
      </c>
      <c r="AW210" s="150">
        <f t="shared" si="177"/>
        <v>0</v>
      </c>
      <c r="AX210" s="150">
        <f t="shared" si="177"/>
        <v>0</v>
      </c>
      <c r="AY210" s="136"/>
      <c r="AZ210" s="136"/>
      <c r="BA210" s="136"/>
      <c r="BB210" s="136"/>
      <c r="BC210" s="136"/>
      <c r="BD210" s="136"/>
      <c r="BE210" s="136"/>
      <c r="BF210" s="136"/>
      <c r="BG210" s="136"/>
      <c r="BH210" s="136"/>
      <c r="BI210" s="136"/>
      <c r="BJ210" s="136"/>
      <c r="BK210" s="136"/>
      <c r="BL210" s="136"/>
      <c r="BM210" s="136"/>
      <c r="BN210" s="136"/>
      <c r="BO210" s="136"/>
      <c r="BP210" s="136"/>
      <c r="BQ210" s="136"/>
      <c r="BR210" s="136"/>
      <c r="BS210" s="136"/>
      <c r="BT210" s="136"/>
      <c r="BU210" s="136"/>
      <c r="BV210" s="136"/>
      <c r="BW210" s="136"/>
      <c r="BX210" s="136"/>
      <c r="BY210" s="136"/>
      <c r="BZ210" s="136"/>
      <c r="CA210" s="136"/>
      <c r="CB210" s="136"/>
      <c r="CC210" s="136"/>
      <c r="CD210" s="136"/>
      <c r="CE210" s="136"/>
      <c r="CF210" s="136"/>
      <c r="CG210" s="136"/>
      <c r="CH210" s="136"/>
      <c r="CI210" s="136"/>
      <c r="CJ210" s="136"/>
      <c r="CK210" s="136"/>
      <c r="CL210" s="136"/>
      <c r="CM210" s="136"/>
      <c r="CN210" s="136"/>
      <c r="CO210" s="136"/>
      <c r="CP210" s="136"/>
      <c r="CQ210" s="136"/>
      <c r="CR210" s="136"/>
    </row>
    <row r="211" spans="1:96" x14ac:dyDescent="0.25">
      <c r="A211" s="136"/>
      <c r="B211" s="144" t="s">
        <v>307</v>
      </c>
      <c r="C211" s="150"/>
      <c r="D211" s="150">
        <f t="shared" ref="D211:Q211" si="178">(D210+C211)*(IF(C213&lt;1,0,1))</f>
        <v>0</v>
      </c>
      <c r="E211" s="150">
        <f t="shared" si="178"/>
        <v>0</v>
      </c>
      <c r="F211" s="150">
        <f t="shared" si="178"/>
        <v>0</v>
      </c>
      <c r="G211" s="150">
        <f t="shared" si="178"/>
        <v>0</v>
      </c>
      <c r="H211" s="150">
        <f t="shared" si="178"/>
        <v>0</v>
      </c>
      <c r="I211" s="150">
        <f t="shared" si="178"/>
        <v>0</v>
      </c>
      <c r="J211" s="150">
        <f t="shared" si="178"/>
        <v>0</v>
      </c>
      <c r="K211" s="150">
        <f t="shared" si="178"/>
        <v>0</v>
      </c>
      <c r="L211" s="150">
        <f t="shared" si="178"/>
        <v>0</v>
      </c>
      <c r="M211" s="150">
        <f t="shared" si="178"/>
        <v>0</v>
      </c>
      <c r="N211" s="150">
        <f t="shared" si="178"/>
        <v>0</v>
      </c>
      <c r="O211" s="150">
        <f t="shared" si="178"/>
        <v>0</v>
      </c>
      <c r="P211" s="150">
        <f t="shared" si="178"/>
        <v>0</v>
      </c>
      <c r="Q211" s="150">
        <f t="shared" si="178"/>
        <v>0</v>
      </c>
      <c r="R211" s="150">
        <f>(R210+Q211)*(IF(Q213&lt;1,0,1))</f>
        <v>0</v>
      </c>
      <c r="S211" s="150">
        <f t="shared" ref="S211:AL211" si="179">(S210+R211)*(IF(R213&lt;1,0,1))</f>
        <v>0</v>
      </c>
      <c r="T211" s="150">
        <f t="shared" si="179"/>
        <v>0</v>
      </c>
      <c r="U211" s="150">
        <f t="shared" si="179"/>
        <v>0</v>
      </c>
      <c r="V211" s="150">
        <f t="shared" si="179"/>
        <v>0</v>
      </c>
      <c r="W211" s="150">
        <f t="shared" si="179"/>
        <v>0</v>
      </c>
      <c r="X211" s="150">
        <f t="shared" si="179"/>
        <v>0</v>
      </c>
      <c r="Y211" s="150">
        <f t="shared" si="179"/>
        <v>0</v>
      </c>
      <c r="Z211" s="150">
        <f t="shared" si="179"/>
        <v>0</v>
      </c>
      <c r="AA211" s="150">
        <f t="shared" si="179"/>
        <v>0</v>
      </c>
      <c r="AB211" s="150">
        <f t="shared" si="179"/>
        <v>0</v>
      </c>
      <c r="AC211" s="150">
        <f t="shared" si="179"/>
        <v>0</v>
      </c>
      <c r="AD211" s="150">
        <f t="shared" si="179"/>
        <v>0</v>
      </c>
      <c r="AE211" s="150">
        <f t="shared" si="179"/>
        <v>0</v>
      </c>
      <c r="AF211" s="150">
        <f t="shared" si="179"/>
        <v>0</v>
      </c>
      <c r="AG211" s="150">
        <f t="shared" si="179"/>
        <v>0</v>
      </c>
      <c r="AH211" s="150">
        <f t="shared" si="179"/>
        <v>0</v>
      </c>
      <c r="AI211" s="150">
        <f t="shared" si="179"/>
        <v>0</v>
      </c>
      <c r="AJ211" s="150">
        <f t="shared" si="179"/>
        <v>0</v>
      </c>
      <c r="AK211" s="150">
        <f t="shared" si="179"/>
        <v>0</v>
      </c>
      <c r="AL211" s="150">
        <f t="shared" si="179"/>
        <v>0</v>
      </c>
      <c r="AM211" s="150">
        <f t="shared" ref="AM211:AX211" si="180">(AM210+AL211)*(IF(AL213&lt;1,0,1))</f>
        <v>0</v>
      </c>
      <c r="AN211" s="150">
        <f t="shared" si="180"/>
        <v>0</v>
      </c>
      <c r="AO211" s="150">
        <f t="shared" si="180"/>
        <v>0</v>
      </c>
      <c r="AP211" s="150">
        <f t="shared" si="180"/>
        <v>0</v>
      </c>
      <c r="AQ211" s="150">
        <f t="shared" si="180"/>
        <v>0</v>
      </c>
      <c r="AR211" s="150">
        <f t="shared" si="180"/>
        <v>0</v>
      </c>
      <c r="AS211" s="150">
        <f t="shared" si="180"/>
        <v>0</v>
      </c>
      <c r="AT211" s="150">
        <f t="shared" si="180"/>
        <v>0</v>
      </c>
      <c r="AU211" s="150">
        <f t="shared" si="180"/>
        <v>0</v>
      </c>
      <c r="AV211" s="150">
        <f t="shared" si="180"/>
        <v>0</v>
      </c>
      <c r="AW211" s="150">
        <f t="shared" si="180"/>
        <v>0</v>
      </c>
      <c r="AX211" s="150">
        <f t="shared" si="180"/>
        <v>0</v>
      </c>
      <c r="AY211" s="136"/>
      <c r="AZ211" s="136"/>
      <c r="BA211" s="136"/>
      <c r="BB211" s="136"/>
      <c r="BC211" s="136"/>
      <c r="BD211" s="136"/>
      <c r="BE211" s="136"/>
      <c r="BF211" s="136"/>
      <c r="BG211" s="136"/>
      <c r="BH211" s="136"/>
      <c r="BI211" s="136"/>
      <c r="BJ211" s="136"/>
      <c r="BK211" s="136"/>
      <c r="BL211" s="136"/>
      <c r="BM211" s="136"/>
      <c r="BN211" s="136"/>
      <c r="BO211" s="136"/>
      <c r="BP211" s="136"/>
      <c r="BQ211" s="136"/>
      <c r="BR211" s="136"/>
      <c r="BS211" s="136"/>
      <c r="BT211" s="136"/>
      <c r="BU211" s="136"/>
      <c r="BV211" s="136"/>
      <c r="BW211" s="136"/>
      <c r="BX211" s="136"/>
      <c r="BY211" s="136"/>
      <c r="BZ211" s="136"/>
      <c r="CA211" s="136"/>
      <c r="CB211" s="136"/>
      <c r="CC211" s="136"/>
      <c r="CD211" s="136"/>
      <c r="CE211" s="136"/>
      <c r="CF211" s="136"/>
      <c r="CG211" s="136"/>
      <c r="CH211" s="136"/>
      <c r="CI211" s="136"/>
      <c r="CJ211" s="136"/>
      <c r="CK211" s="136"/>
      <c r="CL211" s="136"/>
      <c r="CM211" s="136"/>
      <c r="CN211" s="136"/>
      <c r="CO211" s="136"/>
      <c r="CP211" s="136"/>
      <c r="CQ211" s="136"/>
      <c r="CR211" s="136"/>
    </row>
    <row r="212" spans="1:96" x14ac:dyDescent="0.25">
      <c r="A212" s="136"/>
      <c r="B212" s="144" t="s">
        <v>308</v>
      </c>
      <c r="C212" s="150"/>
      <c r="D212" s="150">
        <f>IF(D209&gt;0,C213*$D202,0)</f>
        <v>0</v>
      </c>
      <c r="E212" s="150">
        <f t="shared" ref="E212:AL212" si="181">IF(E209&gt;0,D213*$D$13,0)</f>
        <v>0</v>
      </c>
      <c r="F212" s="150">
        <f t="shared" si="181"/>
        <v>0</v>
      </c>
      <c r="G212" s="150">
        <f t="shared" si="181"/>
        <v>0</v>
      </c>
      <c r="H212" s="150">
        <f t="shared" si="181"/>
        <v>0</v>
      </c>
      <c r="I212" s="150">
        <f t="shared" si="181"/>
        <v>0</v>
      </c>
      <c r="J212" s="150">
        <f t="shared" si="181"/>
        <v>0</v>
      </c>
      <c r="K212" s="150">
        <f t="shared" si="181"/>
        <v>0</v>
      </c>
      <c r="L212" s="150">
        <f t="shared" si="181"/>
        <v>0</v>
      </c>
      <c r="M212" s="150">
        <f t="shared" si="181"/>
        <v>0</v>
      </c>
      <c r="N212" s="150">
        <f t="shared" si="181"/>
        <v>0</v>
      </c>
      <c r="O212" s="150">
        <f t="shared" si="181"/>
        <v>0</v>
      </c>
      <c r="P212" s="150">
        <f t="shared" si="181"/>
        <v>0</v>
      </c>
      <c r="Q212" s="150">
        <f t="shared" si="181"/>
        <v>0</v>
      </c>
      <c r="R212" s="150">
        <f t="shared" si="181"/>
        <v>0</v>
      </c>
      <c r="S212" s="150">
        <f t="shared" si="181"/>
        <v>0</v>
      </c>
      <c r="T212" s="150">
        <f t="shared" si="181"/>
        <v>0</v>
      </c>
      <c r="U212" s="150">
        <f t="shared" si="181"/>
        <v>0</v>
      </c>
      <c r="V212" s="150">
        <f t="shared" si="181"/>
        <v>0</v>
      </c>
      <c r="W212" s="150">
        <f t="shared" si="181"/>
        <v>0</v>
      </c>
      <c r="X212" s="150">
        <f t="shared" si="181"/>
        <v>0</v>
      </c>
      <c r="Y212" s="150">
        <f t="shared" si="181"/>
        <v>0</v>
      </c>
      <c r="Z212" s="150">
        <f t="shared" si="181"/>
        <v>0</v>
      </c>
      <c r="AA212" s="150">
        <f t="shared" si="181"/>
        <v>0</v>
      </c>
      <c r="AB212" s="150">
        <f t="shared" si="181"/>
        <v>0</v>
      </c>
      <c r="AC212" s="150">
        <f t="shared" si="181"/>
        <v>0</v>
      </c>
      <c r="AD212" s="150">
        <f t="shared" si="181"/>
        <v>0</v>
      </c>
      <c r="AE212" s="150">
        <f t="shared" si="181"/>
        <v>0</v>
      </c>
      <c r="AF212" s="150">
        <f t="shared" si="181"/>
        <v>0</v>
      </c>
      <c r="AG212" s="150">
        <f t="shared" si="181"/>
        <v>0</v>
      </c>
      <c r="AH212" s="150">
        <f t="shared" si="181"/>
        <v>0</v>
      </c>
      <c r="AI212" s="150">
        <f t="shared" si="181"/>
        <v>0</v>
      </c>
      <c r="AJ212" s="150">
        <f t="shared" si="181"/>
        <v>0</v>
      </c>
      <c r="AK212" s="150">
        <f t="shared" si="181"/>
        <v>0</v>
      </c>
      <c r="AL212" s="150">
        <f t="shared" si="181"/>
        <v>0</v>
      </c>
      <c r="AM212" s="150">
        <f t="shared" ref="AM212:AX212" si="182">IF(AM209&gt;0,AL213*$D$13,0)</f>
        <v>0</v>
      </c>
      <c r="AN212" s="150">
        <f t="shared" si="182"/>
        <v>0</v>
      </c>
      <c r="AO212" s="150">
        <f t="shared" si="182"/>
        <v>0</v>
      </c>
      <c r="AP212" s="150">
        <f t="shared" si="182"/>
        <v>0</v>
      </c>
      <c r="AQ212" s="150">
        <f t="shared" si="182"/>
        <v>0</v>
      </c>
      <c r="AR212" s="150">
        <f t="shared" si="182"/>
        <v>0</v>
      </c>
      <c r="AS212" s="150">
        <f t="shared" si="182"/>
        <v>0</v>
      </c>
      <c r="AT212" s="150">
        <f t="shared" si="182"/>
        <v>0</v>
      </c>
      <c r="AU212" s="150">
        <f t="shared" si="182"/>
        <v>0</v>
      </c>
      <c r="AV212" s="150">
        <f t="shared" si="182"/>
        <v>0</v>
      </c>
      <c r="AW212" s="150">
        <f t="shared" si="182"/>
        <v>0</v>
      </c>
      <c r="AX212" s="150">
        <f t="shared" si="182"/>
        <v>0</v>
      </c>
      <c r="AY212" s="136"/>
      <c r="AZ212" s="136"/>
      <c r="BA212" s="136"/>
      <c r="BB212" s="136"/>
      <c r="BC212" s="136"/>
      <c r="BD212" s="136"/>
      <c r="BE212" s="136"/>
      <c r="BF212" s="136"/>
      <c r="BG212" s="136"/>
      <c r="BH212" s="136"/>
      <c r="BI212" s="136"/>
      <c r="BJ212" s="136"/>
      <c r="BK212" s="136"/>
      <c r="BL212" s="136"/>
      <c r="BM212" s="136"/>
      <c r="BN212" s="136"/>
      <c r="BO212" s="136"/>
      <c r="BP212" s="136"/>
      <c r="BQ212" s="136"/>
      <c r="BR212" s="136"/>
      <c r="BS212" s="136"/>
      <c r="BT212" s="136"/>
      <c r="BU212" s="136"/>
      <c r="BV212" s="136"/>
      <c r="BW212" s="136"/>
      <c r="BX212" s="136"/>
      <c r="BY212" s="136"/>
      <c r="BZ212" s="136"/>
      <c r="CA212" s="136"/>
      <c r="CB212" s="136"/>
      <c r="CC212" s="136"/>
      <c r="CD212" s="136"/>
      <c r="CE212" s="136"/>
      <c r="CF212" s="136"/>
      <c r="CG212" s="136"/>
      <c r="CH212" s="136"/>
      <c r="CI212" s="136"/>
      <c r="CJ212" s="136"/>
      <c r="CK212" s="136"/>
      <c r="CL212" s="136"/>
      <c r="CM212" s="136"/>
      <c r="CN212" s="136"/>
      <c r="CO212" s="136"/>
      <c r="CP212" s="136"/>
      <c r="CQ212" s="136"/>
      <c r="CR212" s="136"/>
    </row>
    <row r="213" spans="1:96" x14ac:dyDescent="0.25">
      <c r="A213" s="136"/>
      <c r="B213" s="144" t="s">
        <v>309</v>
      </c>
      <c r="C213" s="150">
        <f>IF(D207=$C195,($C197-($C197*$C199)-($C197*$C198)),(($C197-($C197*$C199)-($C197*$C198))-C211)*IF(B213&lt;1,0,1))</f>
        <v>0</v>
      </c>
      <c r="D213" s="150">
        <f>IF(E207=$C195,($C197-($C197*$C199)-($C197*$C198)),(($C197-($C197*$C199)-($C197*$C198))-D211)*IF(C213&lt;1,0,1))</f>
        <v>0</v>
      </c>
      <c r="E213" s="150">
        <f>IF(F207=$C195,($C197-($C197*$C199)-($C197*$C198)),(($C197-($C197*$C199)-($C197*$C198))-E211)*IF(D213&lt;1,0,1))</f>
        <v>0</v>
      </c>
      <c r="F213" s="150">
        <f>IF(G207=$C195,($C197-($C197*$C199)-($C197*$C198)),(($C197-($C197*$C199)-($C197*$C198))-F211)*IF(E213&lt;1,0,1))</f>
        <v>0</v>
      </c>
      <c r="G213" s="150">
        <f t="shared" ref="G213:AL213" si="183">IF(H207=$C195,($C197-($C197*$C199)-($C197*$C198)),(($C197-($C197*$C199)-($C197*$C198))-G211)*IF(F213&lt;1,0,1))</f>
        <v>0</v>
      </c>
      <c r="H213" s="150">
        <f t="shared" si="183"/>
        <v>0</v>
      </c>
      <c r="I213" s="150">
        <f t="shared" si="183"/>
        <v>0</v>
      </c>
      <c r="J213" s="150">
        <f t="shared" si="183"/>
        <v>0</v>
      </c>
      <c r="K213" s="150">
        <f t="shared" si="183"/>
        <v>0</v>
      </c>
      <c r="L213" s="150">
        <f t="shared" si="183"/>
        <v>0</v>
      </c>
      <c r="M213" s="150">
        <f t="shared" si="183"/>
        <v>0</v>
      </c>
      <c r="N213" s="150">
        <f t="shared" si="183"/>
        <v>0</v>
      </c>
      <c r="O213" s="150">
        <f t="shared" si="183"/>
        <v>0</v>
      </c>
      <c r="P213" s="150">
        <f t="shared" si="183"/>
        <v>0</v>
      </c>
      <c r="Q213" s="150">
        <f t="shared" si="183"/>
        <v>0</v>
      </c>
      <c r="R213" s="150">
        <f t="shared" si="183"/>
        <v>0</v>
      </c>
      <c r="S213" s="150">
        <f t="shared" si="183"/>
        <v>0</v>
      </c>
      <c r="T213" s="150">
        <f t="shared" si="183"/>
        <v>0</v>
      </c>
      <c r="U213" s="150">
        <f t="shared" si="183"/>
        <v>0</v>
      </c>
      <c r="V213" s="150">
        <f t="shared" si="183"/>
        <v>0</v>
      </c>
      <c r="W213" s="150">
        <f t="shared" si="183"/>
        <v>0</v>
      </c>
      <c r="X213" s="150">
        <f t="shared" si="183"/>
        <v>0</v>
      </c>
      <c r="Y213" s="150">
        <f t="shared" si="183"/>
        <v>0</v>
      </c>
      <c r="Z213" s="150">
        <f t="shared" si="183"/>
        <v>0</v>
      </c>
      <c r="AA213" s="150">
        <f t="shared" si="183"/>
        <v>0</v>
      </c>
      <c r="AB213" s="150">
        <f t="shared" si="183"/>
        <v>0</v>
      </c>
      <c r="AC213" s="150">
        <f t="shared" si="183"/>
        <v>0</v>
      </c>
      <c r="AD213" s="150">
        <f t="shared" si="183"/>
        <v>0</v>
      </c>
      <c r="AE213" s="150">
        <f t="shared" si="183"/>
        <v>0</v>
      </c>
      <c r="AF213" s="150">
        <f t="shared" si="183"/>
        <v>0</v>
      </c>
      <c r="AG213" s="150">
        <f t="shared" si="183"/>
        <v>0</v>
      </c>
      <c r="AH213" s="150">
        <f t="shared" si="183"/>
        <v>0</v>
      </c>
      <c r="AI213" s="150">
        <f t="shared" si="183"/>
        <v>0</v>
      </c>
      <c r="AJ213" s="150">
        <f t="shared" si="183"/>
        <v>0</v>
      </c>
      <c r="AK213" s="150">
        <f t="shared" si="183"/>
        <v>0</v>
      </c>
      <c r="AL213" s="150">
        <f t="shared" si="183"/>
        <v>0</v>
      </c>
      <c r="AM213" s="150">
        <f t="shared" ref="AM213:AX213" si="184">IF(AN207=$C195,($C197-($C197*$C199)-($C197*$C198)),(($C197-($C197*$C199)-($C197*$C198))-AM211)*IF(AL213&lt;1,0,1))</f>
        <v>0</v>
      </c>
      <c r="AN213" s="150">
        <f t="shared" si="184"/>
        <v>0</v>
      </c>
      <c r="AO213" s="150">
        <f t="shared" si="184"/>
        <v>0</v>
      </c>
      <c r="AP213" s="150">
        <f t="shared" si="184"/>
        <v>0</v>
      </c>
      <c r="AQ213" s="150">
        <f t="shared" si="184"/>
        <v>0</v>
      </c>
      <c r="AR213" s="150">
        <f t="shared" si="184"/>
        <v>0</v>
      </c>
      <c r="AS213" s="150">
        <f t="shared" si="184"/>
        <v>0</v>
      </c>
      <c r="AT213" s="150">
        <f t="shared" si="184"/>
        <v>0</v>
      </c>
      <c r="AU213" s="150">
        <f t="shared" si="184"/>
        <v>0</v>
      </c>
      <c r="AV213" s="150">
        <f t="shared" si="184"/>
        <v>0</v>
      </c>
      <c r="AW213" s="150">
        <f t="shared" si="184"/>
        <v>0</v>
      </c>
      <c r="AX213" s="150">
        <f t="shared" si="184"/>
        <v>0</v>
      </c>
      <c r="AY213" s="136"/>
      <c r="AZ213" s="136"/>
      <c r="BA213" s="136"/>
      <c r="BB213" s="136"/>
      <c r="BC213" s="136"/>
      <c r="BD213" s="136"/>
      <c r="BE213" s="136"/>
      <c r="BF213" s="136"/>
      <c r="BG213" s="136"/>
      <c r="BH213" s="136"/>
      <c r="BI213" s="136"/>
      <c r="BJ213" s="136"/>
      <c r="BK213" s="136"/>
      <c r="BL213" s="136"/>
      <c r="BM213" s="136"/>
      <c r="BN213" s="136"/>
      <c r="BO213" s="136"/>
      <c r="BP213" s="136"/>
      <c r="BQ213" s="136"/>
      <c r="BR213" s="136"/>
      <c r="BS213" s="136"/>
      <c r="BT213" s="136"/>
      <c r="BU213" s="136"/>
      <c r="BV213" s="136"/>
      <c r="BW213" s="136"/>
      <c r="BX213" s="136"/>
      <c r="BY213" s="136"/>
      <c r="BZ213" s="136"/>
      <c r="CA213" s="136"/>
      <c r="CB213" s="136"/>
      <c r="CC213" s="136"/>
      <c r="CD213" s="136"/>
      <c r="CE213" s="136"/>
      <c r="CF213" s="136"/>
      <c r="CG213" s="136"/>
      <c r="CH213" s="136"/>
      <c r="CI213" s="136"/>
      <c r="CJ213" s="136"/>
      <c r="CK213" s="136"/>
      <c r="CL213" s="136"/>
      <c r="CM213" s="136"/>
      <c r="CN213" s="136"/>
      <c r="CO213" s="136"/>
      <c r="CP213" s="136"/>
      <c r="CQ213" s="136"/>
      <c r="CR213" s="136"/>
    </row>
    <row r="214" spans="1:96" x14ac:dyDescent="0.25">
      <c r="A214" s="136"/>
      <c r="B214" s="144" t="s">
        <v>331</v>
      </c>
      <c r="C214" s="150"/>
      <c r="D214" s="150">
        <f t="shared" ref="D214:Y214" si="185">IF(D213&lt;1,$C197*$C198,0)*IF(C213&lt;1,0,1)</f>
        <v>0</v>
      </c>
      <c r="E214" s="150">
        <f t="shared" si="185"/>
        <v>0</v>
      </c>
      <c r="F214" s="150">
        <f t="shared" si="185"/>
        <v>0</v>
      </c>
      <c r="G214" s="150">
        <f t="shared" si="185"/>
        <v>0</v>
      </c>
      <c r="H214" s="150">
        <f t="shared" si="185"/>
        <v>0</v>
      </c>
      <c r="I214" s="150">
        <f t="shared" si="185"/>
        <v>0</v>
      </c>
      <c r="J214" s="150">
        <f t="shared" si="185"/>
        <v>0</v>
      </c>
      <c r="K214" s="150">
        <f t="shared" si="185"/>
        <v>0</v>
      </c>
      <c r="L214" s="150">
        <f t="shared" si="185"/>
        <v>0</v>
      </c>
      <c r="M214" s="150">
        <f t="shared" si="185"/>
        <v>0</v>
      </c>
      <c r="N214" s="150">
        <f t="shared" si="185"/>
        <v>0</v>
      </c>
      <c r="O214" s="150">
        <f t="shared" si="185"/>
        <v>0</v>
      </c>
      <c r="P214" s="150">
        <f t="shared" si="185"/>
        <v>0</v>
      </c>
      <c r="Q214" s="150">
        <f t="shared" si="185"/>
        <v>0</v>
      </c>
      <c r="R214" s="150">
        <f t="shared" si="185"/>
        <v>0</v>
      </c>
      <c r="S214" s="150">
        <f t="shared" si="185"/>
        <v>0</v>
      </c>
      <c r="T214" s="150">
        <f t="shared" si="185"/>
        <v>0</v>
      </c>
      <c r="U214" s="150">
        <f t="shared" si="185"/>
        <v>0</v>
      </c>
      <c r="V214" s="150">
        <f t="shared" si="185"/>
        <v>0</v>
      </c>
      <c r="W214" s="150">
        <f t="shared" si="185"/>
        <v>0</v>
      </c>
      <c r="X214" s="150">
        <f t="shared" si="185"/>
        <v>0</v>
      </c>
      <c r="Y214" s="150">
        <f t="shared" si="185"/>
        <v>0</v>
      </c>
      <c r="Z214" s="150">
        <f t="shared" ref="Z214:AL214" si="186">IF(Z213&lt;1,$C$8*$C$9,0)*IF(Y213&lt;1,0,1)</f>
        <v>0</v>
      </c>
      <c r="AA214" s="150">
        <f t="shared" si="186"/>
        <v>0</v>
      </c>
      <c r="AB214" s="150">
        <f t="shared" si="186"/>
        <v>0</v>
      </c>
      <c r="AC214" s="150">
        <f t="shared" si="186"/>
        <v>0</v>
      </c>
      <c r="AD214" s="150">
        <f t="shared" si="186"/>
        <v>0</v>
      </c>
      <c r="AE214" s="150">
        <f t="shared" si="186"/>
        <v>0</v>
      </c>
      <c r="AF214" s="150">
        <f t="shared" si="186"/>
        <v>0</v>
      </c>
      <c r="AG214" s="150">
        <f t="shared" si="186"/>
        <v>0</v>
      </c>
      <c r="AH214" s="150">
        <f t="shared" si="186"/>
        <v>0</v>
      </c>
      <c r="AI214" s="150">
        <f t="shared" si="186"/>
        <v>0</v>
      </c>
      <c r="AJ214" s="150">
        <f t="shared" si="186"/>
        <v>0</v>
      </c>
      <c r="AK214" s="150">
        <f t="shared" si="186"/>
        <v>0</v>
      </c>
      <c r="AL214" s="150">
        <f t="shared" si="186"/>
        <v>0</v>
      </c>
      <c r="AM214" s="150">
        <f t="shared" ref="AM214:AX214" si="187">IF(AM213&lt;1,$C$8*$C$9,0)*IF(AL213&lt;1,0,1)</f>
        <v>0</v>
      </c>
      <c r="AN214" s="150">
        <f t="shared" si="187"/>
        <v>0</v>
      </c>
      <c r="AO214" s="150">
        <f t="shared" si="187"/>
        <v>0</v>
      </c>
      <c r="AP214" s="150">
        <f t="shared" si="187"/>
        <v>0</v>
      </c>
      <c r="AQ214" s="150">
        <f t="shared" si="187"/>
        <v>0</v>
      </c>
      <c r="AR214" s="150">
        <f t="shared" si="187"/>
        <v>0</v>
      </c>
      <c r="AS214" s="150">
        <f t="shared" si="187"/>
        <v>0</v>
      </c>
      <c r="AT214" s="150">
        <f t="shared" si="187"/>
        <v>0</v>
      </c>
      <c r="AU214" s="150">
        <f t="shared" si="187"/>
        <v>0</v>
      </c>
      <c r="AV214" s="150">
        <f t="shared" si="187"/>
        <v>0</v>
      </c>
      <c r="AW214" s="150">
        <f t="shared" si="187"/>
        <v>0</v>
      </c>
      <c r="AX214" s="150">
        <f t="shared" si="187"/>
        <v>0</v>
      </c>
      <c r="AY214" s="136"/>
      <c r="AZ214" s="136"/>
      <c r="BA214" s="136"/>
      <c r="BB214" s="136"/>
      <c r="BC214" s="136"/>
      <c r="BD214" s="136"/>
      <c r="BE214" s="136"/>
      <c r="BF214" s="136"/>
      <c r="BG214" s="136"/>
      <c r="BH214" s="136"/>
      <c r="BI214" s="136"/>
      <c r="BJ214" s="136"/>
      <c r="BK214" s="136"/>
      <c r="BL214" s="136"/>
      <c r="BM214" s="136"/>
      <c r="BN214" s="136"/>
      <c r="BO214" s="136"/>
      <c r="BP214" s="136"/>
      <c r="BQ214" s="136"/>
      <c r="BR214" s="136"/>
      <c r="BS214" s="136"/>
      <c r="BT214" s="136"/>
      <c r="BU214" s="136"/>
      <c r="BV214" s="136"/>
      <c r="BW214" s="136"/>
      <c r="BX214" s="136"/>
      <c r="BY214" s="136"/>
      <c r="BZ214" s="136"/>
      <c r="CA214" s="136"/>
      <c r="CB214" s="136"/>
      <c r="CC214" s="136"/>
      <c r="CD214" s="136"/>
      <c r="CE214" s="136"/>
      <c r="CF214" s="136"/>
      <c r="CG214" s="136"/>
      <c r="CH214" s="136"/>
      <c r="CI214" s="136"/>
      <c r="CJ214" s="136"/>
      <c r="CK214" s="136"/>
      <c r="CL214" s="136"/>
      <c r="CM214" s="136"/>
      <c r="CN214" s="136"/>
      <c r="CO214" s="136"/>
      <c r="CP214" s="136"/>
      <c r="CQ214" s="136"/>
      <c r="CR214" s="136"/>
    </row>
    <row r="215" spans="1:96" x14ac:dyDescent="0.25">
      <c r="A215" s="136"/>
      <c r="B215" s="154" t="s">
        <v>332</v>
      </c>
      <c r="C215" s="150">
        <f>C208+C209+C214</f>
        <v>0</v>
      </c>
      <c r="D215" s="150">
        <f>D208+D209+D214</f>
        <v>0</v>
      </c>
      <c r="E215" s="150">
        <f t="shared" ref="E215:AL215" si="188">E208+E209+E214</f>
        <v>0</v>
      </c>
      <c r="F215" s="150">
        <f t="shared" si="188"/>
        <v>0</v>
      </c>
      <c r="G215" s="150">
        <f t="shared" si="188"/>
        <v>0</v>
      </c>
      <c r="H215" s="150">
        <f t="shared" si="188"/>
        <v>0</v>
      </c>
      <c r="I215" s="150">
        <f t="shared" si="188"/>
        <v>0</v>
      </c>
      <c r="J215" s="150">
        <f t="shared" si="188"/>
        <v>0</v>
      </c>
      <c r="K215" s="150">
        <f t="shared" si="188"/>
        <v>0</v>
      </c>
      <c r="L215" s="150">
        <f t="shared" si="188"/>
        <v>0</v>
      </c>
      <c r="M215" s="150">
        <f t="shared" si="188"/>
        <v>0</v>
      </c>
      <c r="N215" s="150">
        <f t="shared" si="188"/>
        <v>0</v>
      </c>
      <c r="O215" s="150">
        <f t="shared" si="188"/>
        <v>0</v>
      </c>
      <c r="P215" s="150">
        <f t="shared" si="188"/>
        <v>0</v>
      </c>
      <c r="Q215" s="150">
        <f t="shared" si="188"/>
        <v>0</v>
      </c>
      <c r="R215" s="150">
        <f t="shared" si="188"/>
        <v>0</v>
      </c>
      <c r="S215" s="150">
        <f t="shared" si="188"/>
        <v>0</v>
      </c>
      <c r="T215" s="150">
        <f t="shared" si="188"/>
        <v>0</v>
      </c>
      <c r="U215" s="150">
        <f t="shared" si="188"/>
        <v>0</v>
      </c>
      <c r="V215" s="150">
        <f t="shared" si="188"/>
        <v>0</v>
      </c>
      <c r="W215" s="150">
        <f t="shared" si="188"/>
        <v>0</v>
      </c>
      <c r="X215" s="150">
        <f t="shared" si="188"/>
        <v>0</v>
      </c>
      <c r="Y215" s="150">
        <f t="shared" si="188"/>
        <v>0</v>
      </c>
      <c r="Z215" s="150">
        <f t="shared" si="188"/>
        <v>0</v>
      </c>
      <c r="AA215" s="150">
        <f t="shared" si="188"/>
        <v>0</v>
      </c>
      <c r="AB215" s="150">
        <f t="shared" si="188"/>
        <v>0</v>
      </c>
      <c r="AC215" s="150">
        <f t="shared" si="188"/>
        <v>0</v>
      </c>
      <c r="AD215" s="150">
        <f t="shared" si="188"/>
        <v>0</v>
      </c>
      <c r="AE215" s="150">
        <f t="shared" si="188"/>
        <v>0</v>
      </c>
      <c r="AF215" s="150">
        <f t="shared" si="188"/>
        <v>0</v>
      </c>
      <c r="AG215" s="150">
        <f t="shared" si="188"/>
        <v>0</v>
      </c>
      <c r="AH215" s="150">
        <f t="shared" si="188"/>
        <v>0</v>
      </c>
      <c r="AI215" s="150">
        <f t="shared" si="188"/>
        <v>0</v>
      </c>
      <c r="AJ215" s="150">
        <f t="shared" si="188"/>
        <v>0</v>
      </c>
      <c r="AK215" s="150">
        <f t="shared" si="188"/>
        <v>0</v>
      </c>
      <c r="AL215" s="150">
        <f t="shared" si="188"/>
        <v>0</v>
      </c>
      <c r="AM215" s="150">
        <f t="shared" ref="AM215:AR215" si="189">AM208+AM209+AM214</f>
        <v>0</v>
      </c>
      <c r="AN215" s="150">
        <f t="shared" si="189"/>
        <v>0</v>
      </c>
      <c r="AO215" s="150">
        <f t="shared" si="189"/>
        <v>0</v>
      </c>
      <c r="AP215" s="150">
        <f t="shared" si="189"/>
        <v>0</v>
      </c>
      <c r="AQ215" s="150">
        <f t="shared" si="189"/>
        <v>0</v>
      </c>
      <c r="AR215" s="150">
        <f t="shared" si="189"/>
        <v>0</v>
      </c>
      <c r="AS215" s="150">
        <f t="shared" ref="AS215:AX215" si="190">AS208+AS209+AS214</f>
        <v>0</v>
      </c>
      <c r="AT215" s="150">
        <f t="shared" si="190"/>
        <v>0</v>
      </c>
      <c r="AU215" s="150">
        <f t="shared" si="190"/>
        <v>0</v>
      </c>
      <c r="AV215" s="150">
        <f t="shared" si="190"/>
        <v>0</v>
      </c>
      <c r="AW215" s="150">
        <f t="shared" si="190"/>
        <v>0</v>
      </c>
      <c r="AX215" s="150">
        <f t="shared" si="190"/>
        <v>0</v>
      </c>
      <c r="AY215" s="136"/>
      <c r="AZ215" s="136"/>
      <c r="BA215" s="136"/>
      <c r="BB215" s="136"/>
      <c r="BC215" s="136"/>
      <c r="BD215" s="136"/>
      <c r="BE215" s="136"/>
      <c r="BF215" s="136"/>
      <c r="BG215" s="136"/>
      <c r="BH215" s="136"/>
      <c r="BI215" s="136"/>
      <c r="BJ215" s="136"/>
      <c r="BK215" s="136"/>
      <c r="BL215" s="136"/>
      <c r="BM215" s="136"/>
      <c r="BN215" s="136"/>
      <c r="BO215" s="136"/>
      <c r="BP215" s="136"/>
      <c r="BQ215" s="136"/>
      <c r="BR215" s="136"/>
      <c r="BS215" s="136"/>
      <c r="BT215" s="136"/>
      <c r="BU215" s="136"/>
      <c r="BV215" s="136"/>
      <c r="BW215" s="136"/>
      <c r="BX215" s="136"/>
      <c r="BY215" s="136"/>
      <c r="BZ215" s="136"/>
      <c r="CA215" s="136"/>
      <c r="CB215" s="136"/>
      <c r="CC215" s="136"/>
      <c r="CD215" s="136"/>
      <c r="CE215" s="136"/>
      <c r="CF215" s="136"/>
      <c r="CG215" s="136"/>
      <c r="CH215" s="136"/>
      <c r="CI215" s="136"/>
      <c r="CJ215" s="136"/>
      <c r="CK215" s="136"/>
      <c r="CL215" s="136"/>
      <c r="CM215" s="136"/>
      <c r="CN215" s="136"/>
      <c r="CO215" s="136"/>
      <c r="CP215" s="136"/>
      <c r="CQ215" s="136"/>
      <c r="CR215" s="136"/>
    </row>
    <row r="216" spans="1:96" x14ac:dyDescent="0.25">
      <c r="A216" s="136"/>
      <c r="B216" s="136"/>
      <c r="C216" s="136"/>
      <c r="D216" s="136"/>
      <c r="E216" s="136"/>
      <c r="F216" s="136"/>
      <c r="G216" s="136"/>
      <c r="H216" s="136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36"/>
      <c r="Y216" s="136"/>
      <c r="Z216" s="136"/>
      <c r="AA216" s="136"/>
      <c r="AB216" s="136"/>
      <c r="AC216" s="136"/>
      <c r="AD216" s="136"/>
      <c r="AE216" s="136"/>
      <c r="AF216" s="136"/>
      <c r="AG216" s="136"/>
      <c r="AH216" s="136"/>
      <c r="AI216" s="136"/>
      <c r="AJ216" s="136"/>
      <c r="AK216" s="136"/>
      <c r="AL216" s="136"/>
      <c r="AM216" s="136"/>
      <c r="AN216" s="136"/>
      <c r="AO216" s="136"/>
      <c r="AP216" s="136"/>
      <c r="AQ216" s="136"/>
      <c r="AR216" s="136"/>
      <c r="AS216" s="136"/>
      <c r="AT216" s="136"/>
      <c r="AU216" s="136"/>
      <c r="AV216" s="136"/>
      <c r="AW216" s="136"/>
      <c r="AX216" s="136"/>
      <c r="AY216" s="136"/>
      <c r="AZ216" s="136"/>
      <c r="BA216" s="136"/>
      <c r="BB216" s="136"/>
      <c r="BC216" s="136"/>
      <c r="BD216" s="136"/>
      <c r="BE216" s="136"/>
      <c r="BF216" s="136"/>
      <c r="BG216" s="136"/>
      <c r="BH216" s="136"/>
      <c r="BI216" s="136"/>
      <c r="BJ216" s="136"/>
      <c r="BK216" s="136"/>
      <c r="BL216" s="136"/>
      <c r="BM216" s="136"/>
      <c r="BN216" s="136"/>
      <c r="BO216" s="136"/>
      <c r="BP216" s="136"/>
      <c r="BQ216" s="136"/>
      <c r="BR216" s="136"/>
      <c r="BS216" s="136"/>
      <c r="BT216" s="136"/>
      <c r="BU216" s="136"/>
      <c r="BV216" s="136"/>
      <c r="BW216" s="136"/>
      <c r="BX216" s="136"/>
      <c r="BY216" s="136"/>
      <c r="BZ216" s="136"/>
      <c r="CA216" s="136"/>
      <c r="CB216" s="136"/>
      <c r="CC216" s="136"/>
      <c r="CD216" s="136"/>
      <c r="CE216" s="136"/>
      <c r="CF216" s="136"/>
      <c r="CG216" s="136"/>
      <c r="CH216" s="136"/>
      <c r="CI216" s="136"/>
      <c r="CJ216" s="136"/>
      <c r="CK216" s="136"/>
      <c r="CL216" s="136"/>
      <c r="CM216" s="136"/>
      <c r="CN216" s="136"/>
      <c r="CO216" s="136"/>
      <c r="CP216" s="136"/>
      <c r="CQ216" s="136"/>
      <c r="CR216" s="136"/>
    </row>
    <row r="217" spans="1:96" x14ac:dyDescent="0.25">
      <c r="A217" s="136"/>
      <c r="B217" s="136"/>
      <c r="C217" s="136"/>
      <c r="D217" s="136"/>
      <c r="E217" s="136"/>
      <c r="F217" s="136"/>
      <c r="G217" s="136"/>
      <c r="H217" s="136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36"/>
      <c r="Y217" s="136"/>
      <c r="Z217" s="136"/>
      <c r="AA217" s="136"/>
      <c r="AB217" s="136"/>
      <c r="AC217" s="136"/>
      <c r="AD217" s="136"/>
      <c r="AE217" s="136"/>
      <c r="AF217" s="136"/>
      <c r="AG217" s="136"/>
      <c r="AH217" s="136"/>
      <c r="AI217" s="136"/>
      <c r="AJ217" s="136"/>
      <c r="AK217" s="136"/>
      <c r="AL217" s="136"/>
      <c r="AM217" s="136"/>
      <c r="AN217" s="136"/>
      <c r="AO217" s="136"/>
      <c r="AP217" s="136"/>
      <c r="AQ217" s="136"/>
      <c r="AR217" s="136"/>
      <c r="AS217" s="136"/>
      <c r="AT217" s="136"/>
      <c r="AU217" s="136"/>
      <c r="AV217" s="136"/>
      <c r="AW217" s="136"/>
      <c r="AX217" s="136"/>
      <c r="AY217" s="136"/>
      <c r="AZ217" s="136"/>
      <c r="BA217" s="136"/>
      <c r="BB217" s="136"/>
      <c r="BC217" s="136"/>
      <c r="BD217" s="136"/>
      <c r="BE217" s="136"/>
      <c r="BF217" s="136"/>
      <c r="BG217" s="136"/>
      <c r="BH217" s="136"/>
      <c r="BI217" s="136"/>
      <c r="BJ217" s="136"/>
      <c r="BK217" s="136"/>
      <c r="BL217" s="136"/>
      <c r="BM217" s="136"/>
      <c r="BN217" s="136"/>
      <c r="BO217" s="136"/>
      <c r="BP217" s="136"/>
      <c r="BQ217" s="136"/>
      <c r="BR217" s="136"/>
      <c r="BS217" s="136"/>
      <c r="BT217" s="136"/>
      <c r="BU217" s="136"/>
      <c r="BV217" s="136"/>
      <c r="BW217" s="136"/>
      <c r="BX217" s="136"/>
      <c r="BY217" s="136"/>
      <c r="BZ217" s="136"/>
      <c r="CA217" s="136"/>
      <c r="CB217" s="136"/>
      <c r="CC217" s="136"/>
      <c r="CD217" s="136"/>
      <c r="CE217" s="136"/>
      <c r="CF217" s="136"/>
      <c r="CG217" s="136"/>
      <c r="CH217" s="136"/>
      <c r="CI217" s="136"/>
      <c r="CJ217" s="136"/>
      <c r="CK217" s="136"/>
      <c r="CL217" s="136"/>
      <c r="CM217" s="136"/>
      <c r="CN217" s="136"/>
      <c r="CO217" s="136"/>
      <c r="CP217" s="136"/>
      <c r="CQ217" s="136"/>
      <c r="CR217" s="136"/>
    </row>
    <row r="218" spans="1:96" x14ac:dyDescent="0.25">
      <c r="A218" s="136"/>
      <c r="B218" s="138" t="s">
        <v>340</v>
      </c>
      <c r="C218" s="138"/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6"/>
      <c r="Z218" s="136"/>
      <c r="AA218" s="136"/>
      <c r="AB218" s="136"/>
      <c r="AC218" s="136"/>
      <c r="AD218" s="136"/>
      <c r="AE218" s="136"/>
      <c r="AF218" s="136"/>
      <c r="AG218" s="136"/>
      <c r="AH218" s="136"/>
      <c r="AI218" s="136"/>
      <c r="AJ218" s="136"/>
      <c r="AK218" s="136"/>
      <c r="AL218" s="136"/>
      <c r="AM218" s="136"/>
      <c r="AN218" s="136"/>
      <c r="AO218" s="136"/>
      <c r="AP218" s="136"/>
      <c r="AQ218" s="136"/>
      <c r="AR218" s="136"/>
      <c r="AS218" s="136"/>
      <c r="AT218" s="136"/>
      <c r="AU218" s="136"/>
      <c r="AV218" s="136"/>
      <c r="AW218" s="136"/>
      <c r="AX218" s="136"/>
      <c r="AY218" s="136"/>
      <c r="AZ218" s="136"/>
      <c r="BA218" s="136"/>
      <c r="BB218" s="136"/>
      <c r="BC218" s="136"/>
      <c r="BD218" s="136"/>
      <c r="BE218" s="136"/>
      <c r="BF218" s="136"/>
      <c r="BG218" s="136"/>
      <c r="BH218" s="136"/>
      <c r="BI218" s="136"/>
      <c r="BJ218" s="136"/>
      <c r="BK218" s="136"/>
      <c r="BL218" s="136"/>
      <c r="BM218" s="136"/>
      <c r="BN218" s="136"/>
      <c r="BO218" s="136"/>
      <c r="BP218" s="136"/>
      <c r="BQ218" s="136"/>
      <c r="BR218" s="136"/>
      <c r="BS218" s="136"/>
      <c r="BT218" s="136"/>
      <c r="BU218" s="136"/>
      <c r="BV218" s="136"/>
      <c r="BW218" s="136"/>
      <c r="BX218" s="136"/>
      <c r="BY218" s="136"/>
      <c r="BZ218" s="136"/>
      <c r="CA218" s="136"/>
      <c r="CB218" s="136"/>
      <c r="CC218" s="136"/>
      <c r="CD218" s="136"/>
      <c r="CE218" s="136"/>
      <c r="CF218" s="136"/>
      <c r="CG218" s="136"/>
      <c r="CH218" s="136"/>
      <c r="CI218" s="136"/>
      <c r="CJ218" s="136"/>
      <c r="CK218" s="136"/>
      <c r="CL218" s="136"/>
      <c r="CM218" s="136"/>
      <c r="CN218" s="136"/>
      <c r="CO218" s="136"/>
      <c r="CP218" s="136"/>
      <c r="CQ218" s="136"/>
      <c r="CR218" s="136"/>
    </row>
    <row r="219" spans="1:96" x14ac:dyDescent="0.25">
      <c r="A219" s="136"/>
      <c r="B219" s="136"/>
      <c r="C219" s="136"/>
      <c r="D219" s="136"/>
      <c r="E219" s="136"/>
      <c r="F219" s="136"/>
      <c r="G219" s="136"/>
      <c r="H219" s="136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36"/>
      <c r="Y219" s="136"/>
      <c r="Z219" s="136"/>
      <c r="AA219" s="136"/>
      <c r="AB219" s="136"/>
      <c r="AC219" s="136"/>
      <c r="AD219" s="136"/>
      <c r="AE219" s="136"/>
      <c r="AF219" s="136"/>
      <c r="AG219" s="136"/>
      <c r="AH219" s="136"/>
      <c r="AI219" s="136"/>
      <c r="AJ219" s="136"/>
      <c r="AK219" s="136"/>
      <c r="AL219" s="136"/>
      <c r="AM219" s="136"/>
      <c r="AN219" s="136"/>
      <c r="AO219" s="136"/>
      <c r="AP219" s="136"/>
      <c r="AQ219" s="136"/>
      <c r="AR219" s="136"/>
      <c r="AS219" s="136"/>
      <c r="AT219" s="136"/>
      <c r="AU219" s="136"/>
      <c r="AV219" s="136"/>
      <c r="AW219" s="136"/>
      <c r="AX219" s="136"/>
      <c r="AY219" s="136"/>
      <c r="AZ219" s="136"/>
      <c r="BA219" s="136"/>
      <c r="BB219" s="136"/>
      <c r="BC219" s="136"/>
      <c r="BD219" s="136"/>
      <c r="BE219" s="136"/>
      <c r="BF219" s="136"/>
      <c r="BG219" s="136"/>
      <c r="BH219" s="136"/>
      <c r="BI219" s="136"/>
      <c r="BJ219" s="136"/>
      <c r="BK219" s="136"/>
      <c r="BL219" s="136"/>
      <c r="BM219" s="136"/>
      <c r="BN219" s="136"/>
      <c r="BO219" s="136"/>
      <c r="BP219" s="136"/>
      <c r="BQ219" s="136"/>
      <c r="BR219" s="136"/>
      <c r="BS219" s="136"/>
      <c r="BT219" s="136"/>
      <c r="BU219" s="136"/>
      <c r="BV219" s="136"/>
      <c r="BW219" s="136"/>
      <c r="BX219" s="136"/>
      <c r="BY219" s="136"/>
      <c r="BZ219" s="136"/>
      <c r="CA219" s="136"/>
      <c r="CB219" s="136"/>
      <c r="CC219" s="136"/>
      <c r="CD219" s="136"/>
      <c r="CE219" s="136"/>
      <c r="CF219" s="136"/>
      <c r="CG219" s="136"/>
      <c r="CH219" s="136"/>
      <c r="CI219" s="136"/>
      <c r="CJ219" s="136"/>
      <c r="CK219" s="136"/>
      <c r="CL219" s="136"/>
      <c r="CM219" s="136"/>
      <c r="CN219" s="136"/>
      <c r="CO219" s="136"/>
      <c r="CP219" s="136"/>
      <c r="CQ219" s="136"/>
      <c r="CR219" s="136"/>
    </row>
    <row r="220" spans="1:96" x14ac:dyDescent="0.25">
      <c r="A220" s="136"/>
      <c r="B220" s="136"/>
      <c r="C220" s="136"/>
      <c r="D220" s="136"/>
      <c r="E220" s="136"/>
      <c r="F220" s="136"/>
      <c r="G220" s="136"/>
      <c r="H220" s="136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36"/>
      <c r="Y220" s="136"/>
      <c r="Z220" s="136"/>
      <c r="AA220" s="136"/>
      <c r="AB220" s="136"/>
      <c r="AC220" s="136"/>
      <c r="AD220" s="136"/>
      <c r="AE220" s="136"/>
      <c r="AF220" s="136"/>
      <c r="AG220" s="136"/>
      <c r="AH220" s="136"/>
      <c r="AI220" s="136"/>
      <c r="AJ220" s="136"/>
      <c r="AK220" s="136"/>
      <c r="AL220" s="136"/>
      <c r="AM220" s="136"/>
      <c r="AN220" s="136"/>
      <c r="AO220" s="136"/>
      <c r="AP220" s="136"/>
      <c r="AQ220" s="136"/>
      <c r="AR220" s="136"/>
      <c r="AS220" s="136"/>
      <c r="AT220" s="136"/>
      <c r="AU220" s="136"/>
      <c r="AV220" s="136"/>
      <c r="AW220" s="136"/>
      <c r="AX220" s="136"/>
      <c r="AY220" s="136"/>
      <c r="AZ220" s="136"/>
      <c r="BA220" s="136"/>
      <c r="BB220" s="136"/>
      <c r="BC220" s="136"/>
      <c r="BD220" s="136"/>
      <c r="BE220" s="136"/>
      <c r="BF220" s="136"/>
      <c r="BG220" s="136"/>
      <c r="BH220" s="136"/>
      <c r="BI220" s="136"/>
      <c r="BJ220" s="136"/>
      <c r="BK220" s="136"/>
      <c r="BL220" s="136"/>
      <c r="BM220" s="136"/>
      <c r="BN220" s="136"/>
      <c r="BO220" s="136"/>
      <c r="BP220" s="136"/>
      <c r="BQ220" s="136"/>
      <c r="BR220" s="136"/>
      <c r="BS220" s="136"/>
      <c r="BT220" s="136"/>
      <c r="BU220" s="136"/>
      <c r="BV220" s="136"/>
      <c r="BW220" s="136"/>
      <c r="BX220" s="136"/>
      <c r="BY220" s="136"/>
      <c r="BZ220" s="136"/>
      <c r="CA220" s="136"/>
      <c r="CB220" s="136"/>
      <c r="CC220" s="136"/>
      <c r="CD220" s="136"/>
      <c r="CE220" s="136"/>
      <c r="CF220" s="136"/>
      <c r="CG220" s="136"/>
      <c r="CH220" s="136"/>
      <c r="CI220" s="136"/>
      <c r="CJ220" s="136"/>
      <c r="CK220" s="136"/>
      <c r="CL220" s="136"/>
      <c r="CM220" s="136"/>
      <c r="CN220" s="136"/>
      <c r="CO220" s="136"/>
      <c r="CP220" s="136"/>
      <c r="CQ220" s="136"/>
      <c r="CR220" s="136"/>
    </row>
    <row r="221" spans="1:96" x14ac:dyDescent="0.25">
      <c r="A221" s="136"/>
      <c r="B221" s="140" t="s">
        <v>297</v>
      </c>
      <c r="C221" s="136"/>
      <c r="D221" s="136"/>
      <c r="E221" s="136"/>
      <c r="F221" s="136"/>
      <c r="G221" s="136"/>
      <c r="H221" s="136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36"/>
      <c r="Y221" s="136"/>
      <c r="Z221" s="136"/>
      <c r="AA221" s="136"/>
      <c r="AB221" s="136"/>
      <c r="AC221" s="136"/>
      <c r="AD221" s="136"/>
      <c r="AE221" s="136"/>
      <c r="AF221" s="136"/>
      <c r="AG221" s="136"/>
      <c r="AH221" s="136"/>
      <c r="AI221" s="136"/>
      <c r="AJ221" s="136"/>
      <c r="AK221" s="136"/>
      <c r="AL221" s="136"/>
      <c r="AM221" s="136"/>
      <c r="AN221" s="136"/>
      <c r="AO221" s="136"/>
      <c r="AP221" s="136"/>
      <c r="AQ221" s="136"/>
      <c r="AR221" s="136"/>
      <c r="AS221" s="136"/>
      <c r="AT221" s="136"/>
      <c r="AU221" s="136"/>
      <c r="AV221" s="136"/>
      <c r="AW221" s="136"/>
      <c r="AX221" s="136"/>
      <c r="AY221" s="136"/>
      <c r="AZ221" s="136"/>
      <c r="BA221" s="136"/>
      <c r="BB221" s="136"/>
      <c r="BC221" s="136"/>
      <c r="BD221" s="136"/>
      <c r="BE221" s="136"/>
      <c r="BF221" s="136"/>
      <c r="BG221" s="136"/>
      <c r="BH221" s="136"/>
      <c r="BI221" s="136"/>
      <c r="BJ221" s="136"/>
      <c r="BK221" s="136"/>
      <c r="BL221" s="136"/>
      <c r="BM221" s="136"/>
      <c r="BN221" s="136"/>
      <c r="BO221" s="136"/>
      <c r="BP221" s="136"/>
      <c r="BQ221" s="136"/>
      <c r="BR221" s="136"/>
      <c r="BS221" s="136"/>
      <c r="BT221" s="136"/>
      <c r="BU221" s="136"/>
      <c r="BV221" s="136"/>
      <c r="BW221" s="136"/>
      <c r="BX221" s="136"/>
      <c r="BY221" s="136"/>
      <c r="BZ221" s="136"/>
      <c r="CA221" s="136"/>
      <c r="CB221" s="136"/>
      <c r="CC221" s="136"/>
      <c r="CD221" s="136"/>
      <c r="CE221" s="136"/>
      <c r="CF221" s="136"/>
      <c r="CG221" s="136"/>
      <c r="CH221" s="136"/>
      <c r="CI221" s="136"/>
      <c r="CJ221" s="136"/>
      <c r="CK221" s="136"/>
      <c r="CL221" s="136"/>
      <c r="CM221" s="136"/>
      <c r="CN221" s="136"/>
      <c r="CO221" s="136"/>
      <c r="CP221" s="136"/>
      <c r="CQ221" s="136"/>
      <c r="CR221" s="136"/>
    </row>
    <row r="222" spans="1:96" x14ac:dyDescent="0.25">
      <c r="A222" s="136"/>
      <c r="B222" s="141" t="s">
        <v>298</v>
      </c>
      <c r="C222" s="142" t="s">
        <v>204</v>
      </c>
      <c r="D222" s="143">
        <f>VLOOKUP($C222,$BA$5:$BB$38,2,FALSE)</f>
        <v>4</v>
      </c>
      <c r="E222" s="136"/>
      <c r="F222" s="136"/>
      <c r="G222" s="136"/>
      <c r="H222" s="136"/>
      <c r="I222" s="136"/>
      <c r="J222" s="136"/>
      <c r="K222" s="136"/>
      <c r="L222" s="136"/>
      <c r="M222" s="136"/>
      <c r="N222" s="136"/>
      <c r="O222" s="136"/>
      <c r="P222" s="136"/>
      <c r="Q222" s="136"/>
      <c r="R222" s="136"/>
      <c r="S222" s="136"/>
      <c r="T222" s="136"/>
      <c r="U222" s="136"/>
      <c r="V222" s="136"/>
      <c r="W222" s="136"/>
      <c r="X222" s="136"/>
      <c r="Y222" s="136"/>
      <c r="Z222" s="136"/>
      <c r="AA222" s="136"/>
      <c r="AB222" s="136"/>
      <c r="AC222" s="136"/>
      <c r="AD222" s="136"/>
      <c r="AE222" s="136"/>
      <c r="AF222" s="136"/>
      <c r="AG222" s="136"/>
      <c r="AH222" s="136"/>
      <c r="AI222" s="136"/>
      <c r="AJ222" s="136"/>
      <c r="AK222" s="136"/>
      <c r="AL222" s="136"/>
      <c r="AM222" s="136"/>
      <c r="AN222" s="136"/>
      <c r="AO222" s="136"/>
      <c r="AP222" s="136"/>
      <c r="AQ222" s="136"/>
      <c r="AR222" s="136"/>
      <c r="AS222" s="136"/>
      <c r="AT222" s="136"/>
      <c r="AU222" s="136"/>
      <c r="AV222" s="136"/>
      <c r="AW222" s="136"/>
      <c r="AX222" s="136"/>
      <c r="AY222" s="136"/>
      <c r="AZ222" s="136"/>
      <c r="BA222" s="136"/>
      <c r="BB222" s="136"/>
      <c r="BC222" s="136"/>
      <c r="BD222" s="136"/>
      <c r="BE222" s="136"/>
      <c r="BF222" s="136"/>
      <c r="BG222" s="136"/>
      <c r="BH222" s="136"/>
      <c r="BI222" s="136"/>
      <c r="BJ222" s="136"/>
      <c r="BK222" s="136"/>
      <c r="BL222" s="136"/>
      <c r="BM222" s="136"/>
      <c r="BN222" s="136"/>
      <c r="BO222" s="136"/>
      <c r="BP222" s="136"/>
      <c r="BQ222" s="136"/>
      <c r="BR222" s="136"/>
      <c r="BS222" s="136"/>
      <c r="BT222" s="136"/>
      <c r="BU222" s="136"/>
      <c r="BV222" s="136"/>
      <c r="BW222" s="136"/>
      <c r="BX222" s="136"/>
      <c r="BY222" s="136"/>
      <c r="BZ222" s="136"/>
      <c r="CA222" s="136"/>
      <c r="CB222" s="136"/>
      <c r="CC222" s="136"/>
      <c r="CD222" s="136"/>
      <c r="CE222" s="136"/>
      <c r="CF222" s="136"/>
      <c r="CG222" s="136"/>
      <c r="CH222" s="136"/>
      <c r="CI222" s="136"/>
      <c r="CJ222" s="136"/>
      <c r="CK222" s="136"/>
      <c r="CL222" s="136"/>
      <c r="CM222" s="136"/>
      <c r="CN222" s="136"/>
      <c r="CO222" s="136"/>
      <c r="CP222" s="136"/>
      <c r="CQ222" s="136"/>
      <c r="CR222" s="136"/>
    </row>
    <row r="223" spans="1:96" x14ac:dyDescent="0.25">
      <c r="A223" s="136"/>
      <c r="B223" s="141" t="s">
        <v>299</v>
      </c>
      <c r="C223" s="135">
        <v>0.05</v>
      </c>
      <c r="D223" s="136"/>
      <c r="E223" s="136"/>
      <c r="F223" s="136"/>
      <c r="G223" s="136"/>
      <c r="H223" s="136"/>
      <c r="I223" s="136"/>
      <c r="J223" s="136"/>
      <c r="K223" s="136"/>
      <c r="L223" s="136"/>
      <c r="M223" s="136"/>
      <c r="N223" s="136"/>
      <c r="O223" s="136"/>
      <c r="P223" s="136"/>
      <c r="Q223" s="136"/>
      <c r="R223" s="136"/>
      <c r="S223" s="136"/>
      <c r="T223" s="136"/>
      <c r="U223" s="136"/>
      <c r="V223" s="136"/>
      <c r="W223" s="136"/>
      <c r="X223" s="136"/>
      <c r="Y223" s="136"/>
      <c r="Z223" s="136"/>
      <c r="AA223" s="136"/>
      <c r="AB223" s="136"/>
      <c r="AC223" s="136"/>
      <c r="AD223" s="136"/>
      <c r="AE223" s="136"/>
      <c r="AF223" s="136"/>
      <c r="AG223" s="136"/>
      <c r="AH223" s="136"/>
      <c r="AI223" s="136"/>
      <c r="AJ223" s="136"/>
      <c r="AK223" s="136"/>
      <c r="AL223" s="136"/>
      <c r="AM223" s="136"/>
      <c r="AN223" s="136"/>
      <c r="AO223" s="136"/>
      <c r="AP223" s="136"/>
      <c r="AQ223" s="136"/>
      <c r="AR223" s="136"/>
      <c r="AS223" s="136"/>
      <c r="AT223" s="136"/>
      <c r="AU223" s="136"/>
      <c r="AV223" s="136"/>
      <c r="AW223" s="136"/>
      <c r="AX223" s="136"/>
      <c r="AY223" s="136"/>
      <c r="AZ223" s="136"/>
      <c r="BA223" s="136"/>
      <c r="BB223" s="136"/>
      <c r="BC223" s="136"/>
      <c r="BD223" s="136"/>
      <c r="BE223" s="136"/>
      <c r="BF223" s="136"/>
      <c r="BG223" s="136"/>
      <c r="BH223" s="136"/>
      <c r="BI223" s="136"/>
      <c r="BJ223" s="136"/>
      <c r="BK223" s="136"/>
      <c r="BL223" s="136"/>
      <c r="BM223" s="136"/>
      <c r="BN223" s="136"/>
      <c r="BO223" s="136"/>
      <c r="BP223" s="136"/>
      <c r="BQ223" s="136"/>
      <c r="BR223" s="136"/>
      <c r="BS223" s="136"/>
      <c r="BT223" s="136"/>
      <c r="BU223" s="136"/>
      <c r="BV223" s="136"/>
      <c r="BW223" s="136"/>
      <c r="BX223" s="136"/>
      <c r="BY223" s="136"/>
      <c r="BZ223" s="136"/>
      <c r="CA223" s="136"/>
      <c r="CB223" s="136"/>
      <c r="CC223" s="136"/>
      <c r="CD223" s="136"/>
      <c r="CE223" s="136"/>
      <c r="CF223" s="136"/>
      <c r="CG223" s="136"/>
      <c r="CH223" s="136"/>
      <c r="CI223" s="136"/>
      <c r="CJ223" s="136"/>
      <c r="CK223" s="136"/>
      <c r="CL223" s="136"/>
      <c r="CM223" s="136"/>
      <c r="CN223" s="136"/>
      <c r="CO223" s="136"/>
      <c r="CP223" s="136"/>
      <c r="CQ223" s="136"/>
      <c r="CR223" s="136"/>
    </row>
    <row r="224" spans="1:96" x14ac:dyDescent="0.25">
      <c r="A224" s="136"/>
      <c r="B224" s="144" t="s">
        <v>327</v>
      </c>
      <c r="C224" s="145"/>
      <c r="D224" s="136"/>
      <c r="E224" s="136"/>
      <c r="F224" s="136"/>
      <c r="G224" s="136"/>
      <c r="H224" s="136"/>
      <c r="I224" s="136"/>
      <c r="J224" s="136"/>
      <c r="K224" s="136"/>
      <c r="L224" s="136"/>
      <c r="M224" s="136"/>
      <c r="N224" s="136"/>
      <c r="O224" s="136"/>
      <c r="P224" s="136"/>
      <c r="Q224" s="136"/>
      <c r="R224" s="136"/>
      <c r="S224" s="136"/>
      <c r="T224" s="136"/>
      <c r="U224" s="136"/>
      <c r="V224" s="136"/>
      <c r="W224" s="136"/>
      <c r="X224" s="136"/>
      <c r="Y224" s="136"/>
      <c r="Z224" s="136"/>
      <c r="AA224" s="136"/>
      <c r="AB224" s="136"/>
      <c r="AC224" s="136"/>
      <c r="AD224" s="136"/>
      <c r="AE224" s="136"/>
      <c r="AF224" s="136"/>
      <c r="AG224" s="136"/>
      <c r="AH224" s="136"/>
      <c r="AI224" s="136"/>
      <c r="AJ224" s="136"/>
      <c r="AK224" s="136"/>
      <c r="AL224" s="136"/>
      <c r="AM224" s="136"/>
      <c r="AN224" s="136"/>
      <c r="AO224" s="136"/>
      <c r="AP224" s="136"/>
      <c r="AQ224" s="136"/>
      <c r="AR224" s="136"/>
      <c r="AS224" s="136"/>
      <c r="AT224" s="136"/>
      <c r="AU224" s="136"/>
      <c r="AV224" s="136"/>
      <c r="AW224" s="136"/>
      <c r="AX224" s="136"/>
      <c r="AY224" s="136"/>
      <c r="AZ224" s="136"/>
      <c r="BA224" s="136"/>
      <c r="BB224" s="136"/>
      <c r="BC224" s="136"/>
      <c r="BD224" s="136"/>
      <c r="BE224" s="136"/>
      <c r="BF224" s="136"/>
      <c r="BG224" s="136"/>
      <c r="BH224" s="136"/>
      <c r="BI224" s="136"/>
      <c r="BJ224" s="136"/>
      <c r="BK224" s="136"/>
      <c r="BL224" s="136"/>
      <c r="BM224" s="136"/>
      <c r="BN224" s="136"/>
      <c r="BO224" s="136"/>
      <c r="BP224" s="136"/>
      <c r="BQ224" s="136"/>
      <c r="BR224" s="136"/>
      <c r="BS224" s="136"/>
      <c r="BT224" s="136"/>
      <c r="BU224" s="136"/>
      <c r="BV224" s="136"/>
      <c r="BW224" s="136"/>
      <c r="BX224" s="136"/>
      <c r="BY224" s="136"/>
      <c r="BZ224" s="136"/>
      <c r="CA224" s="136"/>
      <c r="CB224" s="136"/>
      <c r="CC224" s="136"/>
      <c r="CD224" s="136"/>
      <c r="CE224" s="136"/>
      <c r="CF224" s="136"/>
      <c r="CG224" s="136"/>
      <c r="CH224" s="136"/>
      <c r="CI224" s="136"/>
      <c r="CJ224" s="136"/>
      <c r="CK224" s="136"/>
      <c r="CL224" s="136"/>
      <c r="CM224" s="136"/>
      <c r="CN224" s="136"/>
      <c r="CO224" s="136"/>
      <c r="CP224" s="136"/>
      <c r="CQ224" s="136"/>
      <c r="CR224" s="136"/>
    </row>
    <row r="225" spans="1:96" x14ac:dyDescent="0.25">
      <c r="A225" s="136"/>
      <c r="B225" s="144" t="s">
        <v>328</v>
      </c>
      <c r="C225" s="146">
        <v>0.1</v>
      </c>
      <c r="D225" s="136"/>
      <c r="E225" s="136"/>
      <c r="F225" s="136"/>
      <c r="G225" s="136"/>
      <c r="H225" s="136"/>
      <c r="I225" s="136"/>
      <c r="J225" s="136"/>
      <c r="K225" s="136"/>
      <c r="L225" s="136"/>
      <c r="M225" s="136"/>
      <c r="N225" s="136"/>
      <c r="O225" s="136"/>
      <c r="P225" s="136"/>
      <c r="Q225" s="136"/>
      <c r="R225" s="136"/>
      <c r="S225" s="136"/>
      <c r="T225" s="136"/>
      <c r="U225" s="136"/>
      <c r="V225" s="136"/>
      <c r="W225" s="136"/>
      <c r="X225" s="136"/>
      <c r="Y225" s="136"/>
      <c r="Z225" s="136"/>
      <c r="AA225" s="136"/>
      <c r="AB225" s="136"/>
      <c r="AC225" s="136"/>
      <c r="AD225" s="136"/>
      <c r="AE225" s="136"/>
      <c r="AF225" s="136"/>
      <c r="AG225" s="136"/>
      <c r="AH225" s="136"/>
      <c r="AI225" s="136"/>
      <c r="AJ225" s="136"/>
      <c r="AK225" s="136"/>
      <c r="AL225" s="136"/>
      <c r="AM225" s="136"/>
      <c r="AN225" s="136"/>
      <c r="AO225" s="136"/>
      <c r="AP225" s="136"/>
      <c r="AQ225" s="136"/>
      <c r="AR225" s="136"/>
      <c r="AS225" s="136"/>
      <c r="AT225" s="136"/>
      <c r="AU225" s="136"/>
      <c r="AV225" s="136"/>
      <c r="AW225" s="136"/>
      <c r="AX225" s="136"/>
      <c r="AY225" s="136"/>
      <c r="AZ225" s="136"/>
      <c r="BA225" s="136"/>
      <c r="BB225" s="136"/>
      <c r="BC225" s="136"/>
      <c r="BD225" s="136"/>
      <c r="BE225" s="136"/>
      <c r="BF225" s="136"/>
      <c r="BG225" s="136"/>
      <c r="BH225" s="136"/>
      <c r="BI225" s="136"/>
      <c r="BJ225" s="136"/>
      <c r="BK225" s="136"/>
      <c r="BL225" s="136"/>
      <c r="BM225" s="136"/>
      <c r="BN225" s="136"/>
      <c r="BO225" s="136"/>
      <c r="BP225" s="136"/>
      <c r="BQ225" s="136"/>
      <c r="BR225" s="136"/>
      <c r="BS225" s="136"/>
      <c r="BT225" s="136"/>
      <c r="BU225" s="136"/>
      <c r="BV225" s="136"/>
      <c r="BW225" s="136"/>
      <c r="BX225" s="136"/>
      <c r="BY225" s="136"/>
      <c r="BZ225" s="136"/>
      <c r="CA225" s="136"/>
      <c r="CB225" s="136"/>
      <c r="CC225" s="136"/>
      <c r="CD225" s="136"/>
      <c r="CE225" s="136"/>
      <c r="CF225" s="136"/>
      <c r="CG225" s="136"/>
      <c r="CH225" s="136"/>
      <c r="CI225" s="136"/>
      <c r="CJ225" s="136"/>
      <c r="CK225" s="136"/>
      <c r="CL225" s="136"/>
      <c r="CM225" s="136"/>
      <c r="CN225" s="136"/>
      <c r="CO225" s="136"/>
      <c r="CP225" s="136"/>
      <c r="CQ225" s="136"/>
      <c r="CR225" s="136"/>
    </row>
    <row r="226" spans="1:96" x14ac:dyDescent="0.25">
      <c r="A226" s="136"/>
      <c r="B226" s="144" t="s">
        <v>329</v>
      </c>
      <c r="C226" s="146">
        <v>0.1</v>
      </c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  <c r="V226" s="136"/>
      <c r="W226" s="136"/>
      <c r="X226" s="136"/>
      <c r="Y226" s="136"/>
      <c r="Z226" s="136"/>
      <c r="AA226" s="136"/>
      <c r="AB226" s="136"/>
      <c r="AC226" s="136"/>
      <c r="AD226" s="136"/>
      <c r="AE226" s="136"/>
      <c r="AF226" s="136"/>
      <c r="AG226" s="136"/>
      <c r="AH226" s="136"/>
      <c r="AI226" s="136"/>
      <c r="AJ226" s="136"/>
      <c r="AK226" s="136"/>
      <c r="AL226" s="136"/>
      <c r="AM226" s="136"/>
      <c r="AN226" s="136"/>
      <c r="AO226" s="136"/>
      <c r="AP226" s="136"/>
      <c r="AQ226" s="136"/>
      <c r="AR226" s="136"/>
      <c r="AS226" s="136"/>
      <c r="AT226" s="136"/>
      <c r="AU226" s="136"/>
      <c r="AV226" s="136"/>
      <c r="AW226" s="136"/>
      <c r="AX226" s="136"/>
      <c r="AY226" s="136"/>
      <c r="AZ226" s="136"/>
      <c r="BA226" s="136"/>
      <c r="BB226" s="136"/>
      <c r="BC226" s="136"/>
      <c r="BD226" s="136"/>
      <c r="BE226" s="136"/>
      <c r="BF226" s="136"/>
      <c r="BG226" s="136"/>
      <c r="BH226" s="136"/>
      <c r="BI226" s="136"/>
      <c r="BJ226" s="136"/>
      <c r="BK226" s="136"/>
      <c r="BL226" s="136"/>
      <c r="BM226" s="136"/>
      <c r="BN226" s="136"/>
      <c r="BO226" s="136"/>
      <c r="BP226" s="136"/>
      <c r="BQ226" s="136"/>
      <c r="BR226" s="136"/>
      <c r="BS226" s="136"/>
      <c r="BT226" s="136"/>
      <c r="BU226" s="136"/>
      <c r="BV226" s="136"/>
      <c r="BW226" s="136"/>
      <c r="BX226" s="136"/>
      <c r="BY226" s="136"/>
      <c r="BZ226" s="136"/>
      <c r="CA226" s="136"/>
      <c r="CB226" s="136"/>
      <c r="CC226" s="136"/>
      <c r="CD226" s="136"/>
      <c r="CE226" s="136"/>
      <c r="CF226" s="136"/>
      <c r="CG226" s="136"/>
      <c r="CH226" s="136"/>
      <c r="CI226" s="136"/>
      <c r="CJ226" s="136"/>
      <c r="CK226" s="136"/>
      <c r="CL226" s="136"/>
      <c r="CM226" s="136"/>
      <c r="CN226" s="136"/>
      <c r="CO226" s="136"/>
      <c r="CP226" s="136"/>
      <c r="CQ226" s="136"/>
      <c r="CR226" s="136"/>
    </row>
    <row r="227" spans="1:96" x14ac:dyDescent="0.25">
      <c r="A227" s="136"/>
      <c r="B227" s="147" t="s">
        <v>301</v>
      </c>
      <c r="C227" s="148">
        <v>12</v>
      </c>
      <c r="D227" s="136"/>
      <c r="E227" s="136"/>
      <c r="F227" s="136"/>
      <c r="G227" s="136"/>
      <c r="H227" s="136"/>
      <c r="I227" s="136"/>
      <c r="J227" s="136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  <c r="V227" s="136"/>
      <c r="W227" s="136"/>
      <c r="X227" s="136"/>
      <c r="Y227" s="136"/>
      <c r="Z227" s="136"/>
      <c r="AA227" s="136"/>
      <c r="AB227" s="136"/>
      <c r="AC227" s="136"/>
      <c r="AD227" s="136"/>
      <c r="AE227" s="136"/>
      <c r="AF227" s="136"/>
      <c r="AG227" s="136"/>
      <c r="AH227" s="136"/>
      <c r="AI227" s="136"/>
      <c r="AJ227" s="136"/>
      <c r="AK227" s="136"/>
      <c r="AL227" s="136"/>
      <c r="AM227" s="136"/>
      <c r="AN227" s="136"/>
      <c r="AO227" s="136"/>
      <c r="AP227" s="136"/>
      <c r="AQ227" s="136"/>
      <c r="AR227" s="136"/>
      <c r="AS227" s="136"/>
      <c r="AT227" s="136"/>
      <c r="AU227" s="136"/>
      <c r="AV227" s="136"/>
      <c r="AW227" s="136"/>
      <c r="AX227" s="136"/>
      <c r="AY227" s="136"/>
      <c r="AZ227" s="136"/>
      <c r="BA227" s="136"/>
      <c r="BB227" s="136"/>
      <c r="BC227" s="136"/>
      <c r="BD227" s="136"/>
      <c r="BE227" s="136"/>
      <c r="BF227" s="136"/>
      <c r="BG227" s="136"/>
      <c r="BH227" s="136"/>
      <c r="BI227" s="136"/>
      <c r="BJ227" s="136"/>
      <c r="BK227" s="136"/>
      <c r="BL227" s="136"/>
      <c r="BM227" s="136"/>
      <c r="BN227" s="136"/>
      <c r="BO227" s="136"/>
      <c r="BP227" s="136"/>
      <c r="BQ227" s="136"/>
      <c r="BR227" s="136"/>
      <c r="BS227" s="136"/>
      <c r="BT227" s="136"/>
      <c r="BU227" s="136"/>
      <c r="BV227" s="136"/>
      <c r="BW227" s="136"/>
      <c r="BX227" s="136"/>
      <c r="BY227" s="136"/>
      <c r="BZ227" s="136"/>
      <c r="CA227" s="136"/>
      <c r="CB227" s="136"/>
      <c r="CC227" s="136"/>
      <c r="CD227" s="136"/>
      <c r="CE227" s="136"/>
      <c r="CF227" s="136"/>
      <c r="CG227" s="136"/>
      <c r="CH227" s="136"/>
      <c r="CI227" s="136"/>
      <c r="CJ227" s="136"/>
      <c r="CK227" s="136"/>
      <c r="CL227" s="136"/>
      <c r="CM227" s="136"/>
      <c r="CN227" s="136"/>
      <c r="CO227" s="136"/>
      <c r="CP227" s="136"/>
      <c r="CQ227" s="136"/>
      <c r="CR227" s="136"/>
    </row>
    <row r="228" spans="1:96" x14ac:dyDescent="0.25">
      <c r="A228" s="136"/>
      <c r="B228" s="136"/>
      <c r="C228" s="136"/>
      <c r="D228" s="136"/>
      <c r="E228" s="136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  <c r="Y228" s="136"/>
      <c r="Z228" s="136"/>
      <c r="AA228" s="136"/>
      <c r="AB228" s="136"/>
      <c r="AC228" s="136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36"/>
      <c r="AU228" s="136"/>
      <c r="AV228" s="136"/>
      <c r="AW228" s="136"/>
      <c r="AX228" s="136"/>
      <c r="AY228" s="136"/>
      <c r="AZ228" s="136"/>
      <c r="BA228" s="136"/>
      <c r="BB228" s="136"/>
      <c r="BC228" s="136"/>
      <c r="BD228" s="136"/>
      <c r="BE228" s="136"/>
      <c r="BF228" s="136"/>
      <c r="BG228" s="136"/>
      <c r="BH228" s="136"/>
      <c r="BI228" s="136"/>
      <c r="BJ228" s="136"/>
      <c r="BK228" s="136"/>
      <c r="BL228" s="136"/>
      <c r="BM228" s="136"/>
      <c r="BN228" s="136"/>
      <c r="BO228" s="136"/>
      <c r="BP228" s="136"/>
      <c r="BQ228" s="136"/>
      <c r="BR228" s="136"/>
      <c r="BS228" s="136"/>
      <c r="BT228" s="136"/>
      <c r="BU228" s="136"/>
      <c r="BV228" s="136"/>
      <c r="BW228" s="136"/>
      <c r="BX228" s="136"/>
      <c r="BY228" s="136"/>
      <c r="BZ228" s="136"/>
      <c r="CA228" s="136"/>
      <c r="CB228" s="136"/>
      <c r="CC228" s="136"/>
      <c r="CD228" s="136"/>
      <c r="CE228" s="136"/>
      <c r="CF228" s="136"/>
      <c r="CG228" s="136"/>
      <c r="CH228" s="136"/>
      <c r="CI228" s="136"/>
      <c r="CJ228" s="136"/>
      <c r="CK228" s="136"/>
      <c r="CL228" s="136"/>
      <c r="CM228" s="136"/>
      <c r="CN228" s="136"/>
      <c r="CO228" s="136"/>
      <c r="CP228" s="136"/>
      <c r="CQ228" s="136"/>
      <c r="CR228" s="136"/>
    </row>
    <row r="229" spans="1:96" x14ac:dyDescent="0.25">
      <c r="A229" s="136"/>
      <c r="B229" s="140" t="s">
        <v>302</v>
      </c>
      <c r="C229" s="140" t="s">
        <v>182</v>
      </c>
      <c r="D229" s="149">
        <f>((1+C223)^(1/12))-1</f>
        <v>4.0741237836483535E-3</v>
      </c>
      <c r="E229" s="136"/>
      <c r="F229" s="136"/>
      <c r="G229" s="136"/>
      <c r="H229" s="136"/>
      <c r="I229" s="136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36"/>
      <c r="Y229" s="136"/>
      <c r="Z229" s="136"/>
      <c r="AA229" s="136"/>
      <c r="AB229" s="136"/>
      <c r="AC229" s="136"/>
      <c r="AD229" s="136"/>
      <c r="AE229" s="136"/>
      <c r="AF229" s="136"/>
      <c r="AG229" s="136"/>
      <c r="AH229" s="136"/>
      <c r="AI229" s="136"/>
      <c r="AJ229" s="136"/>
      <c r="AK229" s="136"/>
      <c r="AL229" s="136"/>
      <c r="AM229" s="136"/>
      <c r="AN229" s="136"/>
      <c r="AO229" s="136"/>
      <c r="AP229" s="136"/>
      <c r="AQ229" s="136"/>
      <c r="AR229" s="136"/>
      <c r="AS229" s="136"/>
      <c r="AT229" s="136"/>
      <c r="AU229" s="136"/>
      <c r="AV229" s="136"/>
      <c r="AW229" s="136"/>
      <c r="AX229" s="136"/>
      <c r="AY229" s="136"/>
      <c r="AZ229" s="136"/>
      <c r="BA229" s="136"/>
      <c r="BB229" s="136"/>
      <c r="BC229" s="136"/>
      <c r="BD229" s="136"/>
      <c r="BE229" s="136"/>
      <c r="BF229" s="136"/>
      <c r="BG229" s="136"/>
      <c r="BH229" s="136"/>
      <c r="BI229" s="136"/>
      <c r="BJ229" s="136"/>
      <c r="BK229" s="136"/>
      <c r="BL229" s="136"/>
      <c r="BM229" s="136"/>
      <c r="BN229" s="136"/>
      <c r="BO229" s="136"/>
      <c r="BP229" s="136"/>
      <c r="BQ229" s="136"/>
      <c r="BR229" s="136"/>
      <c r="BS229" s="136"/>
      <c r="BT229" s="136"/>
      <c r="BU229" s="136"/>
      <c r="BV229" s="136"/>
      <c r="BW229" s="136"/>
      <c r="BX229" s="136"/>
      <c r="BY229" s="136"/>
      <c r="BZ229" s="136"/>
      <c r="CA229" s="136"/>
      <c r="CB229" s="136"/>
      <c r="CC229" s="136"/>
      <c r="CD229" s="136"/>
      <c r="CE229" s="136"/>
      <c r="CF229" s="136"/>
      <c r="CG229" s="136"/>
      <c r="CH229" s="136"/>
      <c r="CI229" s="136"/>
      <c r="CJ229" s="136"/>
      <c r="CK229" s="136"/>
      <c r="CL229" s="136"/>
      <c r="CM229" s="136"/>
      <c r="CN229" s="136"/>
      <c r="CO229" s="136"/>
      <c r="CP229" s="136"/>
      <c r="CQ229" s="136"/>
      <c r="CR229" s="136"/>
    </row>
    <row r="230" spans="1:96" x14ac:dyDescent="0.25">
      <c r="A230" s="136"/>
      <c r="B230" s="136"/>
      <c r="C230" s="136"/>
      <c r="D230" s="136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136"/>
      <c r="Z230" s="136"/>
      <c r="AA230" s="136"/>
      <c r="AB230" s="136"/>
      <c r="AC230" s="136"/>
      <c r="AD230" s="136"/>
      <c r="AE230" s="136"/>
      <c r="AF230" s="136"/>
      <c r="AG230" s="136"/>
      <c r="AH230" s="136"/>
      <c r="AI230" s="136"/>
      <c r="AJ230" s="136"/>
      <c r="AK230" s="136"/>
      <c r="AL230" s="136"/>
      <c r="AM230" s="136"/>
      <c r="AN230" s="136"/>
      <c r="AO230" s="136"/>
      <c r="AP230" s="136"/>
      <c r="AQ230" s="136"/>
      <c r="AR230" s="136"/>
      <c r="AS230" s="136"/>
      <c r="AT230" s="136"/>
      <c r="AU230" s="136"/>
      <c r="AV230" s="136"/>
      <c r="AW230" s="136"/>
      <c r="AX230" s="136"/>
      <c r="AY230" s="136"/>
      <c r="AZ230" s="136"/>
      <c r="BA230" s="136"/>
      <c r="BB230" s="136"/>
      <c r="BC230" s="136"/>
      <c r="BD230" s="136"/>
      <c r="BE230" s="136"/>
      <c r="BF230" s="136"/>
      <c r="BG230" s="136"/>
      <c r="BH230" s="136"/>
      <c r="BI230" s="136"/>
      <c r="BJ230" s="136"/>
      <c r="BK230" s="136"/>
      <c r="BL230" s="136"/>
      <c r="BM230" s="136"/>
      <c r="BN230" s="136"/>
      <c r="BO230" s="136"/>
      <c r="BP230" s="136"/>
      <c r="BQ230" s="136"/>
      <c r="BR230" s="136"/>
      <c r="BS230" s="136"/>
      <c r="BT230" s="136"/>
      <c r="BU230" s="136"/>
      <c r="BV230" s="136"/>
      <c r="BW230" s="136"/>
      <c r="BX230" s="136"/>
      <c r="BY230" s="136"/>
      <c r="BZ230" s="136"/>
      <c r="CA230" s="136"/>
      <c r="CB230" s="136"/>
      <c r="CC230" s="136"/>
      <c r="CD230" s="136"/>
      <c r="CE230" s="136"/>
      <c r="CF230" s="136"/>
      <c r="CG230" s="136"/>
      <c r="CH230" s="136"/>
      <c r="CI230" s="136"/>
      <c r="CJ230" s="136"/>
      <c r="CK230" s="136"/>
      <c r="CL230" s="136"/>
      <c r="CM230" s="136"/>
      <c r="CN230" s="136"/>
      <c r="CO230" s="136"/>
      <c r="CP230" s="136"/>
      <c r="CQ230" s="136"/>
      <c r="CR230" s="136"/>
    </row>
    <row r="231" spans="1:96" x14ac:dyDescent="0.25">
      <c r="A231" s="136"/>
      <c r="B231" s="140" t="s">
        <v>303</v>
      </c>
      <c r="C231" s="140" t="s">
        <v>182</v>
      </c>
      <c r="D231" s="150">
        <f>(C224-(C224*C225)-(C224*C226))/((1-(1+D229)^(-C227))/D229)</f>
        <v>0</v>
      </c>
      <c r="E231" s="136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36"/>
      <c r="Y231" s="136"/>
      <c r="Z231" s="136"/>
      <c r="AA231" s="136"/>
      <c r="AB231" s="136"/>
      <c r="AC231" s="136"/>
      <c r="AD231" s="136"/>
      <c r="AE231" s="136"/>
      <c r="AF231" s="136"/>
      <c r="AG231" s="136"/>
      <c r="AH231" s="136"/>
      <c r="AI231" s="136"/>
      <c r="AJ231" s="136"/>
      <c r="AK231" s="136"/>
      <c r="AL231" s="136"/>
      <c r="AM231" s="136"/>
      <c r="AN231" s="136"/>
      <c r="AO231" s="136"/>
      <c r="AP231" s="136"/>
      <c r="AQ231" s="136"/>
      <c r="AR231" s="136"/>
      <c r="AS231" s="136"/>
      <c r="AT231" s="136"/>
      <c r="AU231" s="136"/>
      <c r="AV231" s="136"/>
      <c r="AW231" s="136"/>
      <c r="AX231" s="136"/>
      <c r="AY231" s="136"/>
      <c r="AZ231" s="136"/>
      <c r="BA231" s="136"/>
      <c r="BB231" s="136"/>
      <c r="BC231" s="136"/>
      <c r="BD231" s="136"/>
      <c r="BE231" s="136"/>
      <c r="BF231" s="136"/>
      <c r="BG231" s="136"/>
      <c r="BH231" s="136"/>
      <c r="BI231" s="136"/>
      <c r="BJ231" s="136"/>
      <c r="BK231" s="136"/>
      <c r="BL231" s="136"/>
      <c r="BM231" s="136"/>
      <c r="BN231" s="136"/>
      <c r="BO231" s="136"/>
      <c r="BP231" s="136"/>
      <c r="BQ231" s="136"/>
      <c r="BR231" s="136"/>
      <c r="BS231" s="136"/>
      <c r="BT231" s="136"/>
      <c r="BU231" s="136"/>
      <c r="BV231" s="136"/>
      <c r="BW231" s="136"/>
      <c r="BX231" s="136"/>
      <c r="BY231" s="136"/>
      <c r="BZ231" s="136"/>
      <c r="CA231" s="136"/>
      <c r="CB231" s="136"/>
      <c r="CC231" s="136"/>
      <c r="CD231" s="136"/>
      <c r="CE231" s="136"/>
      <c r="CF231" s="136"/>
      <c r="CG231" s="136"/>
      <c r="CH231" s="136"/>
      <c r="CI231" s="136"/>
      <c r="CJ231" s="136"/>
      <c r="CK231" s="136"/>
      <c r="CL231" s="136"/>
      <c r="CM231" s="136"/>
      <c r="CN231" s="136"/>
      <c r="CO231" s="136"/>
      <c r="CP231" s="136"/>
      <c r="CQ231" s="136"/>
      <c r="CR231" s="136"/>
    </row>
    <row r="232" spans="1:96" x14ac:dyDescent="0.25">
      <c r="A232" s="136"/>
      <c r="B232" s="136"/>
      <c r="C232" s="22">
        <f>+SPm!B2</f>
        <v>42736</v>
      </c>
      <c r="D232" s="22">
        <f>+SPm!C2</f>
        <v>42767</v>
      </c>
      <c r="E232" s="22">
        <f>+SPm!D2</f>
        <v>42797</v>
      </c>
      <c r="F232" s="22">
        <f>+SPm!E2</f>
        <v>42828</v>
      </c>
      <c r="G232" s="22">
        <f>+SPm!F2</f>
        <v>42858</v>
      </c>
      <c r="H232" s="22">
        <f>+SPm!G2</f>
        <v>42889</v>
      </c>
      <c r="I232" s="22">
        <f>+SPm!H2</f>
        <v>42919</v>
      </c>
      <c r="J232" s="22">
        <f>+SPm!I2</f>
        <v>42950</v>
      </c>
      <c r="K232" s="22">
        <f>+SPm!J2</f>
        <v>42980</v>
      </c>
      <c r="L232" s="22">
        <f>+SPm!K2</f>
        <v>43011</v>
      </c>
      <c r="M232" s="22">
        <f>+SPm!L2</f>
        <v>43041</v>
      </c>
      <c r="N232" s="22">
        <f>+SPm!M2</f>
        <v>43072</v>
      </c>
      <c r="O232" s="22">
        <f>+SPm!N2</f>
        <v>43102</v>
      </c>
      <c r="P232" s="22">
        <f>+SPm!O2</f>
        <v>43133</v>
      </c>
      <c r="Q232" s="22">
        <f>+SPm!P2</f>
        <v>43163</v>
      </c>
      <c r="R232" s="22">
        <f>+SPm!Q2</f>
        <v>43194</v>
      </c>
      <c r="S232" s="22">
        <f>+SPm!R2</f>
        <v>43224</v>
      </c>
      <c r="T232" s="22">
        <f>+SPm!S2</f>
        <v>43255</v>
      </c>
      <c r="U232" s="22">
        <f>+SPm!T2</f>
        <v>43285</v>
      </c>
      <c r="V232" s="22">
        <f>+SPm!U2</f>
        <v>43316</v>
      </c>
      <c r="W232" s="22">
        <f>+SPm!V2</f>
        <v>43346</v>
      </c>
      <c r="X232" s="22">
        <f>+SPm!W2</f>
        <v>43377</v>
      </c>
      <c r="Y232" s="22">
        <f>+SPm!X2</f>
        <v>43407</v>
      </c>
      <c r="Z232" s="22">
        <f>+SPm!Y2</f>
        <v>43438</v>
      </c>
      <c r="AA232" s="22">
        <f>+SPm!Z2</f>
        <v>43468</v>
      </c>
      <c r="AB232" s="22">
        <f>+SPm!AA2</f>
        <v>43499</v>
      </c>
      <c r="AC232" s="22">
        <f>+SPm!AB2</f>
        <v>43529</v>
      </c>
      <c r="AD232" s="22">
        <f>+SPm!AC2</f>
        <v>43560</v>
      </c>
      <c r="AE232" s="22">
        <f>+SPm!AD2</f>
        <v>43590</v>
      </c>
      <c r="AF232" s="22">
        <f>+SPm!AE2</f>
        <v>43621</v>
      </c>
      <c r="AG232" s="22">
        <f>+SPm!AF2</f>
        <v>43651</v>
      </c>
      <c r="AH232" s="22">
        <f>+SPm!AG2</f>
        <v>43682</v>
      </c>
      <c r="AI232" s="22">
        <f>+SPm!AH2</f>
        <v>43712</v>
      </c>
      <c r="AJ232" s="22">
        <f>+SPm!AI2</f>
        <v>43743</v>
      </c>
      <c r="AK232" s="22">
        <f>+SPm!AJ2</f>
        <v>43773</v>
      </c>
      <c r="AL232" s="22">
        <f>+SPm!AK2</f>
        <v>43804</v>
      </c>
      <c r="AM232" s="22">
        <f>+SPm!AL2</f>
        <v>43834</v>
      </c>
      <c r="AN232" s="22">
        <f>+SPm!AM2</f>
        <v>43865</v>
      </c>
      <c r="AO232" s="22">
        <f>+SPm!AN2</f>
        <v>43895</v>
      </c>
      <c r="AP232" s="22">
        <f>+SPm!AO2</f>
        <v>43926</v>
      </c>
      <c r="AQ232" s="22">
        <f>+SPm!AP2</f>
        <v>43956</v>
      </c>
      <c r="AR232" s="22">
        <f>+SPm!AQ2</f>
        <v>43987</v>
      </c>
      <c r="AS232" s="22">
        <f>+SPm!AR2</f>
        <v>44017</v>
      </c>
      <c r="AT232" s="22">
        <f>+SPm!AS2</f>
        <v>44048</v>
      </c>
      <c r="AU232" s="22">
        <f>+SPm!AT2</f>
        <v>44078</v>
      </c>
      <c r="AV232" s="22">
        <f>+SPm!AU2</f>
        <v>44109</v>
      </c>
      <c r="AW232" s="22">
        <f>+SPm!AV2</f>
        <v>44139</v>
      </c>
      <c r="AX232" s="22">
        <f>+SPm!AW2</f>
        <v>44170</v>
      </c>
      <c r="AY232" s="136"/>
      <c r="AZ232" s="136"/>
      <c r="BA232" s="136"/>
      <c r="BB232" s="136"/>
      <c r="BC232" s="136"/>
      <c r="BD232" s="136"/>
      <c r="BE232" s="136"/>
      <c r="BF232" s="136"/>
      <c r="BG232" s="136"/>
      <c r="BH232" s="136"/>
      <c r="BI232" s="136"/>
      <c r="BJ232" s="136"/>
      <c r="BK232" s="136"/>
      <c r="BL232" s="136"/>
      <c r="BM232" s="136"/>
      <c r="BN232" s="136"/>
      <c r="BO232" s="136"/>
      <c r="BP232" s="136"/>
      <c r="BQ232" s="136"/>
      <c r="BR232" s="136"/>
      <c r="BS232" s="136"/>
      <c r="BT232" s="136"/>
      <c r="BU232" s="136"/>
      <c r="BV232" s="136"/>
      <c r="BW232" s="136"/>
      <c r="BX232" s="136"/>
      <c r="BY232" s="136"/>
      <c r="BZ232" s="136"/>
      <c r="CA232" s="136"/>
      <c r="CB232" s="136"/>
      <c r="CC232" s="136"/>
      <c r="CD232" s="136"/>
      <c r="CE232" s="136"/>
      <c r="CF232" s="136"/>
      <c r="CG232" s="136"/>
      <c r="CH232" s="136"/>
      <c r="CI232" s="136"/>
      <c r="CJ232" s="136"/>
      <c r="CK232" s="136"/>
      <c r="CL232" s="136"/>
      <c r="CM232" s="136"/>
      <c r="CN232" s="136"/>
      <c r="CO232" s="136"/>
      <c r="CP232" s="136"/>
      <c r="CQ232" s="136"/>
      <c r="CR232" s="136"/>
    </row>
    <row r="233" spans="1:96" x14ac:dyDescent="0.25">
      <c r="A233" s="136"/>
      <c r="B233" s="136"/>
      <c r="C233" s="151">
        <v>1</v>
      </c>
      <c r="D233" s="151">
        <f>+C233+1</f>
        <v>2</v>
      </c>
      <c r="E233" s="151">
        <f t="shared" ref="E233:AL233" si="191">+D233+1</f>
        <v>3</v>
      </c>
      <c r="F233" s="151">
        <f t="shared" si="191"/>
        <v>4</v>
      </c>
      <c r="G233" s="151">
        <f t="shared" si="191"/>
        <v>5</v>
      </c>
      <c r="H233" s="151">
        <f t="shared" si="191"/>
        <v>6</v>
      </c>
      <c r="I233" s="151">
        <f t="shared" si="191"/>
        <v>7</v>
      </c>
      <c r="J233" s="151">
        <f t="shared" si="191"/>
        <v>8</v>
      </c>
      <c r="K233" s="151">
        <f t="shared" si="191"/>
        <v>9</v>
      </c>
      <c r="L233" s="151">
        <f t="shared" si="191"/>
        <v>10</v>
      </c>
      <c r="M233" s="151">
        <f t="shared" si="191"/>
        <v>11</v>
      </c>
      <c r="N233" s="151">
        <f t="shared" si="191"/>
        <v>12</v>
      </c>
      <c r="O233" s="151">
        <f t="shared" si="191"/>
        <v>13</v>
      </c>
      <c r="P233" s="151">
        <f t="shared" si="191"/>
        <v>14</v>
      </c>
      <c r="Q233" s="151">
        <f t="shared" si="191"/>
        <v>15</v>
      </c>
      <c r="R233" s="151">
        <f t="shared" si="191"/>
        <v>16</v>
      </c>
      <c r="S233" s="151">
        <f t="shared" si="191"/>
        <v>17</v>
      </c>
      <c r="T233" s="151">
        <f t="shared" si="191"/>
        <v>18</v>
      </c>
      <c r="U233" s="151">
        <f t="shared" si="191"/>
        <v>19</v>
      </c>
      <c r="V233" s="151">
        <f t="shared" si="191"/>
        <v>20</v>
      </c>
      <c r="W233" s="151">
        <f t="shared" si="191"/>
        <v>21</v>
      </c>
      <c r="X233" s="151">
        <f t="shared" si="191"/>
        <v>22</v>
      </c>
      <c r="Y233" s="151">
        <f t="shared" si="191"/>
        <v>23</v>
      </c>
      <c r="Z233" s="151">
        <f t="shared" si="191"/>
        <v>24</v>
      </c>
      <c r="AA233" s="151">
        <f t="shared" si="191"/>
        <v>25</v>
      </c>
      <c r="AB233" s="151">
        <f t="shared" si="191"/>
        <v>26</v>
      </c>
      <c r="AC233" s="151">
        <f t="shared" si="191"/>
        <v>27</v>
      </c>
      <c r="AD233" s="151">
        <f t="shared" si="191"/>
        <v>28</v>
      </c>
      <c r="AE233" s="151">
        <f t="shared" si="191"/>
        <v>29</v>
      </c>
      <c r="AF233" s="151">
        <f t="shared" si="191"/>
        <v>30</v>
      </c>
      <c r="AG233" s="151">
        <f t="shared" si="191"/>
        <v>31</v>
      </c>
      <c r="AH233" s="151">
        <f t="shared" si="191"/>
        <v>32</v>
      </c>
      <c r="AI233" s="151">
        <f t="shared" si="191"/>
        <v>33</v>
      </c>
      <c r="AJ233" s="151">
        <f t="shared" si="191"/>
        <v>34</v>
      </c>
      <c r="AK233" s="151">
        <f t="shared" si="191"/>
        <v>35</v>
      </c>
      <c r="AL233" s="151">
        <f t="shared" si="191"/>
        <v>36</v>
      </c>
      <c r="AM233" s="151">
        <f t="shared" ref="AM233:AX233" si="192">+AL233+1</f>
        <v>37</v>
      </c>
      <c r="AN233" s="151">
        <f t="shared" si="192"/>
        <v>38</v>
      </c>
      <c r="AO233" s="151">
        <f t="shared" si="192"/>
        <v>39</v>
      </c>
      <c r="AP233" s="151">
        <f t="shared" si="192"/>
        <v>40</v>
      </c>
      <c r="AQ233" s="151">
        <f t="shared" si="192"/>
        <v>41</v>
      </c>
      <c r="AR233" s="151">
        <f t="shared" si="192"/>
        <v>42</v>
      </c>
      <c r="AS233" s="151">
        <f t="shared" si="192"/>
        <v>43</v>
      </c>
      <c r="AT233" s="151">
        <f t="shared" si="192"/>
        <v>44</v>
      </c>
      <c r="AU233" s="151">
        <f t="shared" si="192"/>
        <v>45</v>
      </c>
      <c r="AV233" s="151">
        <f t="shared" si="192"/>
        <v>46</v>
      </c>
      <c r="AW233" s="151">
        <f t="shared" si="192"/>
        <v>47</v>
      </c>
      <c r="AX233" s="151">
        <f t="shared" si="192"/>
        <v>48</v>
      </c>
      <c r="AY233" s="136"/>
      <c r="AZ233" s="136"/>
      <c r="BA233" s="136"/>
      <c r="BB233" s="136"/>
      <c r="BC233" s="136"/>
      <c r="BD233" s="136"/>
      <c r="BE233" s="136"/>
      <c r="BF233" s="136"/>
      <c r="BG233" s="136"/>
      <c r="BH233" s="136"/>
      <c r="BI233" s="136"/>
      <c r="BJ233" s="136"/>
      <c r="BK233" s="136"/>
      <c r="BL233" s="136"/>
      <c r="BM233" s="136"/>
      <c r="BN233" s="136"/>
      <c r="BO233" s="136"/>
      <c r="BP233" s="136"/>
      <c r="BQ233" s="136"/>
      <c r="BR233" s="136"/>
      <c r="BS233" s="136"/>
      <c r="BT233" s="136"/>
      <c r="BU233" s="136"/>
      <c r="BV233" s="136"/>
      <c r="BW233" s="136"/>
      <c r="BX233" s="136"/>
      <c r="BY233" s="136"/>
      <c r="BZ233" s="136"/>
      <c r="CA233" s="136"/>
      <c r="CB233" s="136"/>
      <c r="CC233" s="136"/>
      <c r="CD233" s="136"/>
      <c r="CE233" s="136"/>
      <c r="CF233" s="136"/>
      <c r="CG233" s="136"/>
      <c r="CH233" s="136"/>
      <c r="CI233" s="136"/>
      <c r="CJ233" s="136"/>
      <c r="CK233" s="136"/>
      <c r="CL233" s="136"/>
      <c r="CM233" s="136"/>
      <c r="CN233" s="136"/>
      <c r="CO233" s="136"/>
      <c r="CP233" s="136"/>
      <c r="CQ233" s="136"/>
      <c r="CR233" s="136"/>
    </row>
    <row r="234" spans="1:96" x14ac:dyDescent="0.25">
      <c r="A234" s="136"/>
      <c r="B234" s="152" t="s">
        <v>304</v>
      </c>
      <c r="C234" s="153" t="s">
        <v>201</v>
      </c>
      <c r="D234" s="153" t="s">
        <v>202</v>
      </c>
      <c r="E234" s="153" t="s">
        <v>203</v>
      </c>
      <c r="F234" s="153" t="s">
        <v>204</v>
      </c>
      <c r="G234" s="153" t="s">
        <v>205</v>
      </c>
      <c r="H234" s="153" t="s">
        <v>206</v>
      </c>
      <c r="I234" s="153" t="s">
        <v>207</v>
      </c>
      <c r="J234" s="153" t="s">
        <v>208</v>
      </c>
      <c r="K234" s="153" t="s">
        <v>209</v>
      </c>
      <c r="L234" s="153" t="s">
        <v>210</v>
      </c>
      <c r="M234" s="153" t="s">
        <v>211</v>
      </c>
      <c r="N234" s="153" t="s">
        <v>212</v>
      </c>
      <c r="O234" s="153" t="s">
        <v>213</v>
      </c>
      <c r="P234" s="153" t="s">
        <v>214</v>
      </c>
      <c r="Q234" s="153" t="s">
        <v>215</v>
      </c>
      <c r="R234" s="153" t="s">
        <v>216</v>
      </c>
      <c r="S234" s="153" t="s">
        <v>217</v>
      </c>
      <c r="T234" s="153" t="s">
        <v>218</v>
      </c>
      <c r="U234" s="153" t="s">
        <v>219</v>
      </c>
      <c r="V234" s="153" t="s">
        <v>220</v>
      </c>
      <c r="W234" s="153" t="s">
        <v>221</v>
      </c>
      <c r="X234" s="153" t="s">
        <v>222</v>
      </c>
      <c r="Y234" s="153" t="s">
        <v>223</v>
      </c>
      <c r="Z234" s="153" t="s">
        <v>224</v>
      </c>
      <c r="AA234" s="153" t="s">
        <v>225</v>
      </c>
      <c r="AB234" s="153" t="s">
        <v>226</v>
      </c>
      <c r="AC234" s="153" t="s">
        <v>227</v>
      </c>
      <c r="AD234" s="153" t="s">
        <v>228</v>
      </c>
      <c r="AE234" s="153" t="s">
        <v>229</v>
      </c>
      <c r="AF234" s="153" t="s">
        <v>230</v>
      </c>
      <c r="AG234" s="153" t="s">
        <v>231</v>
      </c>
      <c r="AH234" s="153" t="s">
        <v>232</v>
      </c>
      <c r="AI234" s="153" t="s">
        <v>233</v>
      </c>
      <c r="AJ234" s="153" t="s">
        <v>234</v>
      </c>
      <c r="AK234" s="153" t="s">
        <v>235</v>
      </c>
      <c r="AL234" s="153" t="s">
        <v>236</v>
      </c>
      <c r="AM234" s="153" t="s">
        <v>411</v>
      </c>
      <c r="AN234" s="153" t="s">
        <v>412</v>
      </c>
      <c r="AO234" s="153" t="s">
        <v>413</v>
      </c>
      <c r="AP234" s="153" t="s">
        <v>414</v>
      </c>
      <c r="AQ234" s="153" t="s">
        <v>415</v>
      </c>
      <c r="AR234" s="153" t="s">
        <v>416</v>
      </c>
      <c r="AS234" s="153" t="s">
        <v>417</v>
      </c>
      <c r="AT234" s="153" t="s">
        <v>418</v>
      </c>
      <c r="AU234" s="153" t="s">
        <v>419</v>
      </c>
      <c r="AV234" s="153" t="s">
        <v>420</v>
      </c>
      <c r="AW234" s="153" t="s">
        <v>421</v>
      </c>
      <c r="AX234" s="153" t="s">
        <v>422</v>
      </c>
      <c r="AY234" s="136"/>
      <c r="AZ234" s="136"/>
      <c r="BA234" s="136"/>
      <c r="BB234" s="136"/>
      <c r="BC234" s="136"/>
      <c r="BD234" s="136"/>
      <c r="BE234" s="136"/>
      <c r="BF234" s="136"/>
      <c r="BG234" s="136"/>
      <c r="BH234" s="136"/>
      <c r="BI234" s="136"/>
      <c r="BJ234" s="136"/>
      <c r="BK234" s="136"/>
      <c r="BL234" s="136"/>
      <c r="BM234" s="136"/>
      <c r="BN234" s="136"/>
      <c r="BO234" s="136"/>
      <c r="BP234" s="136"/>
      <c r="BQ234" s="136"/>
      <c r="BR234" s="136"/>
      <c r="BS234" s="136"/>
      <c r="BT234" s="136"/>
      <c r="BU234" s="136"/>
      <c r="BV234" s="136"/>
      <c r="BW234" s="136"/>
      <c r="BX234" s="136"/>
      <c r="BY234" s="136"/>
      <c r="BZ234" s="136"/>
      <c r="CA234" s="136"/>
      <c r="CB234" s="136"/>
      <c r="CC234" s="136"/>
      <c r="CD234" s="136"/>
      <c r="CE234" s="136"/>
      <c r="CF234" s="136"/>
      <c r="CG234" s="136"/>
      <c r="CH234" s="136"/>
      <c r="CI234" s="136"/>
      <c r="CJ234" s="136"/>
      <c r="CK234" s="136"/>
      <c r="CL234" s="136"/>
      <c r="CM234" s="136"/>
      <c r="CN234" s="136"/>
      <c r="CO234" s="136"/>
      <c r="CP234" s="136"/>
      <c r="CQ234" s="136"/>
      <c r="CR234" s="136"/>
    </row>
    <row r="235" spans="1:96" x14ac:dyDescent="0.25">
      <c r="A235" s="136"/>
      <c r="B235" s="144" t="s">
        <v>330</v>
      </c>
      <c r="C235" s="150">
        <f t="shared" ref="C235:AL235" si="193">IF(C234=$C222,$C224*$C226,0)</f>
        <v>0</v>
      </c>
      <c r="D235" s="150">
        <f t="shared" si="193"/>
        <v>0</v>
      </c>
      <c r="E235" s="150">
        <f t="shared" si="193"/>
        <v>0</v>
      </c>
      <c r="F235" s="150">
        <f t="shared" si="193"/>
        <v>0</v>
      </c>
      <c r="G235" s="150">
        <f t="shared" si="193"/>
        <v>0</v>
      </c>
      <c r="H235" s="150">
        <f t="shared" si="193"/>
        <v>0</v>
      </c>
      <c r="I235" s="150">
        <f t="shared" si="193"/>
        <v>0</v>
      </c>
      <c r="J235" s="150">
        <f t="shared" si="193"/>
        <v>0</v>
      </c>
      <c r="K235" s="150">
        <f t="shared" si="193"/>
        <v>0</v>
      </c>
      <c r="L235" s="150">
        <f t="shared" si="193"/>
        <v>0</v>
      </c>
      <c r="M235" s="150">
        <f t="shared" si="193"/>
        <v>0</v>
      </c>
      <c r="N235" s="150">
        <f t="shared" si="193"/>
        <v>0</v>
      </c>
      <c r="O235" s="150">
        <f t="shared" si="193"/>
        <v>0</v>
      </c>
      <c r="P235" s="150">
        <f t="shared" si="193"/>
        <v>0</v>
      </c>
      <c r="Q235" s="150">
        <f t="shared" si="193"/>
        <v>0</v>
      </c>
      <c r="R235" s="150">
        <f t="shared" si="193"/>
        <v>0</v>
      </c>
      <c r="S235" s="150">
        <f t="shared" si="193"/>
        <v>0</v>
      </c>
      <c r="T235" s="150">
        <f t="shared" si="193"/>
        <v>0</v>
      </c>
      <c r="U235" s="150">
        <f t="shared" si="193"/>
        <v>0</v>
      </c>
      <c r="V235" s="150">
        <f t="shared" si="193"/>
        <v>0</v>
      </c>
      <c r="W235" s="150">
        <f t="shared" si="193"/>
        <v>0</v>
      </c>
      <c r="X235" s="150">
        <f t="shared" si="193"/>
        <v>0</v>
      </c>
      <c r="Y235" s="150">
        <f t="shared" si="193"/>
        <v>0</v>
      </c>
      <c r="Z235" s="150">
        <f t="shared" si="193"/>
        <v>0</v>
      </c>
      <c r="AA235" s="150">
        <f t="shared" si="193"/>
        <v>0</v>
      </c>
      <c r="AB235" s="150">
        <f t="shared" si="193"/>
        <v>0</v>
      </c>
      <c r="AC235" s="150">
        <f t="shared" si="193"/>
        <v>0</v>
      </c>
      <c r="AD235" s="150">
        <f t="shared" si="193"/>
        <v>0</v>
      </c>
      <c r="AE235" s="150">
        <f t="shared" si="193"/>
        <v>0</v>
      </c>
      <c r="AF235" s="150">
        <f t="shared" si="193"/>
        <v>0</v>
      </c>
      <c r="AG235" s="150">
        <f t="shared" si="193"/>
        <v>0</v>
      </c>
      <c r="AH235" s="150">
        <f t="shared" si="193"/>
        <v>0</v>
      </c>
      <c r="AI235" s="150">
        <f t="shared" si="193"/>
        <v>0</v>
      </c>
      <c r="AJ235" s="150">
        <f t="shared" si="193"/>
        <v>0</v>
      </c>
      <c r="AK235" s="150">
        <f t="shared" si="193"/>
        <v>0</v>
      </c>
      <c r="AL235" s="150">
        <f t="shared" si="193"/>
        <v>0</v>
      </c>
      <c r="AM235" s="150">
        <f t="shared" ref="AM235:AR235" si="194">IF(AM234=$C222,$C224*$C226,0)</f>
        <v>0</v>
      </c>
      <c r="AN235" s="150">
        <f t="shared" si="194"/>
        <v>0</v>
      </c>
      <c r="AO235" s="150">
        <f t="shared" si="194"/>
        <v>0</v>
      </c>
      <c r="AP235" s="150">
        <f t="shared" si="194"/>
        <v>0</v>
      </c>
      <c r="AQ235" s="150">
        <f t="shared" si="194"/>
        <v>0</v>
      </c>
      <c r="AR235" s="150">
        <f t="shared" si="194"/>
        <v>0</v>
      </c>
      <c r="AS235" s="150">
        <f t="shared" ref="AS235:AX235" si="195">IF(AS234=$C222,$C224*$C226,0)</f>
        <v>0</v>
      </c>
      <c r="AT235" s="150">
        <f t="shared" si="195"/>
        <v>0</v>
      </c>
      <c r="AU235" s="150">
        <f t="shared" si="195"/>
        <v>0</v>
      </c>
      <c r="AV235" s="150">
        <f t="shared" si="195"/>
        <v>0</v>
      </c>
      <c r="AW235" s="150">
        <f t="shared" si="195"/>
        <v>0</v>
      </c>
      <c r="AX235" s="150">
        <f t="shared" si="195"/>
        <v>0</v>
      </c>
      <c r="AY235" s="136"/>
      <c r="AZ235" s="136"/>
      <c r="BA235" s="136"/>
      <c r="BB235" s="136"/>
      <c r="BC235" s="136"/>
      <c r="BD235" s="136"/>
      <c r="BE235" s="136"/>
      <c r="BF235" s="136"/>
      <c r="BG235" s="136"/>
      <c r="BH235" s="136"/>
      <c r="BI235" s="136"/>
      <c r="BJ235" s="136"/>
      <c r="BK235" s="136"/>
      <c r="BL235" s="136"/>
      <c r="BM235" s="136"/>
      <c r="BN235" s="136"/>
      <c r="BO235" s="136"/>
      <c r="BP235" s="136"/>
      <c r="BQ235" s="136"/>
      <c r="BR235" s="136"/>
      <c r="BS235" s="136"/>
      <c r="BT235" s="136"/>
      <c r="BU235" s="136"/>
      <c r="BV235" s="136"/>
      <c r="BW235" s="136"/>
      <c r="BX235" s="136"/>
      <c r="BY235" s="136"/>
      <c r="BZ235" s="136"/>
      <c r="CA235" s="136"/>
      <c r="CB235" s="136"/>
      <c r="CC235" s="136"/>
      <c r="CD235" s="136"/>
      <c r="CE235" s="136"/>
      <c r="CF235" s="136"/>
      <c r="CG235" s="136"/>
      <c r="CH235" s="136"/>
      <c r="CI235" s="136"/>
      <c r="CJ235" s="136"/>
      <c r="CK235" s="136"/>
      <c r="CL235" s="136"/>
      <c r="CM235" s="136"/>
      <c r="CN235" s="136"/>
      <c r="CO235" s="136"/>
      <c r="CP235" s="136"/>
      <c r="CQ235" s="136"/>
      <c r="CR235" s="136"/>
    </row>
    <row r="236" spans="1:96" x14ac:dyDescent="0.25">
      <c r="A236" s="136"/>
      <c r="B236" s="144" t="s">
        <v>305</v>
      </c>
      <c r="C236" s="150"/>
      <c r="D236" s="150">
        <f>+IF(D233&gt;=$D222,$D231,0)*IF(C240&lt;1,0,1)</f>
        <v>0</v>
      </c>
      <c r="E236" s="150">
        <f t="shared" ref="E236:AA236" si="196">+IF(E233&gt;=$D222,$D231,0)*IF(D240&lt;1,0,1)</f>
        <v>0</v>
      </c>
      <c r="F236" s="150">
        <f t="shared" si="196"/>
        <v>0</v>
      </c>
      <c r="G236" s="150">
        <f t="shared" si="196"/>
        <v>0</v>
      </c>
      <c r="H236" s="150">
        <f t="shared" si="196"/>
        <v>0</v>
      </c>
      <c r="I236" s="150">
        <f t="shared" si="196"/>
        <v>0</v>
      </c>
      <c r="J236" s="150">
        <f t="shared" si="196"/>
        <v>0</v>
      </c>
      <c r="K236" s="150">
        <f t="shared" si="196"/>
        <v>0</v>
      </c>
      <c r="L236" s="150">
        <f t="shared" si="196"/>
        <v>0</v>
      </c>
      <c r="M236" s="150">
        <f t="shared" si="196"/>
        <v>0</v>
      </c>
      <c r="N236" s="150">
        <f t="shared" si="196"/>
        <v>0</v>
      </c>
      <c r="O236" s="150">
        <f t="shared" si="196"/>
        <v>0</v>
      </c>
      <c r="P236" s="150">
        <f t="shared" si="196"/>
        <v>0</v>
      </c>
      <c r="Q236" s="150">
        <f t="shared" si="196"/>
        <v>0</v>
      </c>
      <c r="R236" s="150">
        <f t="shared" si="196"/>
        <v>0</v>
      </c>
      <c r="S236" s="150">
        <f t="shared" si="196"/>
        <v>0</v>
      </c>
      <c r="T236" s="150">
        <f t="shared" si="196"/>
        <v>0</v>
      </c>
      <c r="U236" s="150">
        <f t="shared" si="196"/>
        <v>0</v>
      </c>
      <c r="V236" s="150">
        <f t="shared" si="196"/>
        <v>0</v>
      </c>
      <c r="W236" s="150">
        <f t="shared" si="196"/>
        <v>0</v>
      </c>
      <c r="X236" s="150">
        <f t="shared" si="196"/>
        <v>0</v>
      </c>
      <c r="Y236" s="150">
        <f t="shared" si="196"/>
        <v>0</v>
      </c>
      <c r="Z236" s="150">
        <f t="shared" si="196"/>
        <v>0</v>
      </c>
      <c r="AA236" s="150">
        <f t="shared" si="196"/>
        <v>0</v>
      </c>
      <c r="AB236" s="150">
        <f>+IF(AB233&gt;=$D222,$D231,0)*IF(AA240&lt;1,0,1)</f>
        <v>0</v>
      </c>
      <c r="AC236" s="150">
        <f t="shared" ref="AC236:AL236" si="197">+IF(AC233&gt;=$D222,$D231,0)*IF(AB240&lt;1,0,1)</f>
        <v>0</v>
      </c>
      <c r="AD236" s="150">
        <f t="shared" si="197"/>
        <v>0</v>
      </c>
      <c r="AE236" s="150">
        <f t="shared" si="197"/>
        <v>0</v>
      </c>
      <c r="AF236" s="150">
        <f t="shared" si="197"/>
        <v>0</v>
      </c>
      <c r="AG236" s="150">
        <f t="shared" si="197"/>
        <v>0</v>
      </c>
      <c r="AH236" s="150">
        <f t="shared" si="197"/>
        <v>0</v>
      </c>
      <c r="AI236" s="150">
        <f t="shared" si="197"/>
        <v>0</v>
      </c>
      <c r="AJ236" s="150">
        <f t="shared" si="197"/>
        <v>0</v>
      </c>
      <c r="AK236" s="150">
        <f t="shared" si="197"/>
        <v>0</v>
      </c>
      <c r="AL236" s="150">
        <f t="shared" si="197"/>
        <v>0</v>
      </c>
      <c r="AM236" s="150">
        <f t="shared" ref="AM236:AX236" si="198">+IF(AM233&gt;=$D222,$D231,0)*IF(AL240&lt;1,0,1)</f>
        <v>0</v>
      </c>
      <c r="AN236" s="150">
        <f t="shared" si="198"/>
        <v>0</v>
      </c>
      <c r="AO236" s="150">
        <f t="shared" si="198"/>
        <v>0</v>
      </c>
      <c r="AP236" s="150">
        <f t="shared" si="198"/>
        <v>0</v>
      </c>
      <c r="AQ236" s="150">
        <f t="shared" si="198"/>
        <v>0</v>
      </c>
      <c r="AR236" s="150">
        <f t="shared" si="198"/>
        <v>0</v>
      </c>
      <c r="AS236" s="150">
        <f t="shared" si="198"/>
        <v>0</v>
      </c>
      <c r="AT236" s="150">
        <f t="shared" si="198"/>
        <v>0</v>
      </c>
      <c r="AU236" s="150">
        <f t="shared" si="198"/>
        <v>0</v>
      </c>
      <c r="AV236" s="150">
        <f t="shared" si="198"/>
        <v>0</v>
      </c>
      <c r="AW236" s="150">
        <f t="shared" si="198"/>
        <v>0</v>
      </c>
      <c r="AX236" s="150">
        <f t="shared" si="198"/>
        <v>0</v>
      </c>
      <c r="AY236" s="136"/>
      <c r="AZ236" s="136"/>
      <c r="BA236" s="136"/>
      <c r="BB236" s="136"/>
      <c r="BC236" s="136"/>
      <c r="BD236" s="136"/>
      <c r="BE236" s="136"/>
      <c r="BF236" s="136"/>
      <c r="BG236" s="136"/>
      <c r="BH236" s="136"/>
      <c r="BI236" s="136"/>
      <c r="BJ236" s="136"/>
      <c r="BK236" s="136"/>
      <c r="BL236" s="136"/>
      <c r="BM236" s="136"/>
      <c r="BN236" s="136"/>
      <c r="BO236" s="136"/>
      <c r="BP236" s="136"/>
      <c r="BQ236" s="136"/>
      <c r="BR236" s="136"/>
      <c r="BS236" s="136"/>
      <c r="BT236" s="136"/>
      <c r="BU236" s="136"/>
      <c r="BV236" s="136"/>
      <c r="BW236" s="136"/>
      <c r="BX236" s="136"/>
      <c r="BY236" s="136"/>
      <c r="BZ236" s="136"/>
      <c r="CA236" s="136"/>
      <c r="CB236" s="136"/>
      <c r="CC236" s="136"/>
      <c r="CD236" s="136"/>
      <c r="CE236" s="136"/>
      <c r="CF236" s="136"/>
      <c r="CG236" s="136"/>
      <c r="CH236" s="136"/>
      <c r="CI236" s="136"/>
      <c r="CJ236" s="136"/>
      <c r="CK236" s="136"/>
      <c r="CL236" s="136"/>
      <c r="CM236" s="136"/>
      <c r="CN236" s="136"/>
      <c r="CO236" s="136"/>
      <c r="CP236" s="136"/>
      <c r="CQ236" s="136"/>
      <c r="CR236" s="136"/>
    </row>
    <row r="237" spans="1:96" x14ac:dyDescent="0.25">
      <c r="A237" s="136"/>
      <c r="B237" s="144" t="s">
        <v>306</v>
      </c>
      <c r="C237" s="150"/>
      <c r="D237" s="150">
        <f t="shared" ref="D237:AL237" si="199">D236-D239</f>
        <v>0</v>
      </c>
      <c r="E237" s="150">
        <f t="shared" si="199"/>
        <v>0</v>
      </c>
      <c r="F237" s="150">
        <f t="shared" si="199"/>
        <v>0</v>
      </c>
      <c r="G237" s="150">
        <f t="shared" si="199"/>
        <v>0</v>
      </c>
      <c r="H237" s="150">
        <f t="shared" si="199"/>
        <v>0</v>
      </c>
      <c r="I237" s="150">
        <f t="shared" si="199"/>
        <v>0</v>
      </c>
      <c r="J237" s="150">
        <f t="shared" si="199"/>
        <v>0</v>
      </c>
      <c r="K237" s="150">
        <f t="shared" si="199"/>
        <v>0</v>
      </c>
      <c r="L237" s="150">
        <f t="shared" si="199"/>
        <v>0</v>
      </c>
      <c r="M237" s="150">
        <f t="shared" si="199"/>
        <v>0</v>
      </c>
      <c r="N237" s="150">
        <f t="shared" si="199"/>
        <v>0</v>
      </c>
      <c r="O237" s="150">
        <f t="shared" si="199"/>
        <v>0</v>
      </c>
      <c r="P237" s="150">
        <f t="shared" si="199"/>
        <v>0</v>
      </c>
      <c r="Q237" s="150">
        <f t="shared" si="199"/>
        <v>0</v>
      </c>
      <c r="R237" s="150">
        <f t="shared" si="199"/>
        <v>0</v>
      </c>
      <c r="S237" s="150">
        <f t="shared" si="199"/>
        <v>0</v>
      </c>
      <c r="T237" s="150">
        <f t="shared" si="199"/>
        <v>0</v>
      </c>
      <c r="U237" s="150">
        <f t="shared" si="199"/>
        <v>0</v>
      </c>
      <c r="V237" s="150">
        <f t="shared" si="199"/>
        <v>0</v>
      </c>
      <c r="W237" s="150">
        <f t="shared" si="199"/>
        <v>0</v>
      </c>
      <c r="X237" s="150">
        <f t="shared" si="199"/>
        <v>0</v>
      </c>
      <c r="Y237" s="150">
        <f t="shared" si="199"/>
        <v>0</v>
      </c>
      <c r="Z237" s="150">
        <f t="shared" si="199"/>
        <v>0</v>
      </c>
      <c r="AA237" s="150">
        <f t="shared" si="199"/>
        <v>0</v>
      </c>
      <c r="AB237" s="150">
        <f t="shared" si="199"/>
        <v>0</v>
      </c>
      <c r="AC237" s="150">
        <f t="shared" si="199"/>
        <v>0</v>
      </c>
      <c r="AD237" s="150">
        <f t="shared" si="199"/>
        <v>0</v>
      </c>
      <c r="AE237" s="150">
        <f t="shared" si="199"/>
        <v>0</v>
      </c>
      <c r="AF237" s="150">
        <f t="shared" si="199"/>
        <v>0</v>
      </c>
      <c r="AG237" s="150">
        <f t="shared" si="199"/>
        <v>0</v>
      </c>
      <c r="AH237" s="150">
        <f t="shared" si="199"/>
        <v>0</v>
      </c>
      <c r="AI237" s="150">
        <f t="shared" si="199"/>
        <v>0</v>
      </c>
      <c r="AJ237" s="150">
        <f t="shared" si="199"/>
        <v>0</v>
      </c>
      <c r="AK237" s="150">
        <f t="shared" si="199"/>
        <v>0</v>
      </c>
      <c r="AL237" s="150">
        <f t="shared" si="199"/>
        <v>0</v>
      </c>
      <c r="AM237" s="150">
        <f t="shared" ref="AM237:AR237" si="200">AM236-AM239</f>
        <v>0</v>
      </c>
      <c r="AN237" s="150">
        <f t="shared" si="200"/>
        <v>0</v>
      </c>
      <c r="AO237" s="150">
        <f t="shared" si="200"/>
        <v>0</v>
      </c>
      <c r="AP237" s="150">
        <f t="shared" si="200"/>
        <v>0</v>
      </c>
      <c r="AQ237" s="150">
        <f t="shared" si="200"/>
        <v>0</v>
      </c>
      <c r="AR237" s="150">
        <f t="shared" si="200"/>
        <v>0</v>
      </c>
      <c r="AS237" s="150">
        <f t="shared" ref="AS237:AX237" si="201">AS236-AS239</f>
        <v>0</v>
      </c>
      <c r="AT237" s="150">
        <f t="shared" si="201"/>
        <v>0</v>
      </c>
      <c r="AU237" s="150">
        <f t="shared" si="201"/>
        <v>0</v>
      </c>
      <c r="AV237" s="150">
        <f t="shared" si="201"/>
        <v>0</v>
      </c>
      <c r="AW237" s="150">
        <f t="shared" si="201"/>
        <v>0</v>
      </c>
      <c r="AX237" s="150">
        <f t="shared" si="201"/>
        <v>0</v>
      </c>
      <c r="AY237" s="136"/>
      <c r="AZ237" s="136"/>
      <c r="BA237" s="136"/>
      <c r="BB237" s="136"/>
      <c r="BC237" s="136"/>
      <c r="BD237" s="136"/>
      <c r="BE237" s="136"/>
      <c r="BF237" s="136"/>
      <c r="BG237" s="136"/>
      <c r="BH237" s="136"/>
      <c r="BI237" s="136"/>
      <c r="BJ237" s="136"/>
      <c r="BK237" s="136"/>
      <c r="BL237" s="136"/>
      <c r="BM237" s="136"/>
      <c r="BN237" s="136"/>
      <c r="BO237" s="136"/>
      <c r="BP237" s="136"/>
      <c r="BQ237" s="136"/>
      <c r="BR237" s="136"/>
      <c r="BS237" s="136"/>
      <c r="BT237" s="136"/>
      <c r="BU237" s="136"/>
      <c r="BV237" s="136"/>
      <c r="BW237" s="136"/>
      <c r="BX237" s="136"/>
      <c r="BY237" s="136"/>
      <c r="BZ237" s="136"/>
      <c r="CA237" s="136"/>
      <c r="CB237" s="136"/>
      <c r="CC237" s="136"/>
      <c r="CD237" s="136"/>
      <c r="CE237" s="136"/>
      <c r="CF237" s="136"/>
      <c r="CG237" s="136"/>
      <c r="CH237" s="136"/>
      <c r="CI237" s="136"/>
      <c r="CJ237" s="136"/>
      <c r="CK237" s="136"/>
      <c r="CL237" s="136"/>
      <c r="CM237" s="136"/>
      <c r="CN237" s="136"/>
      <c r="CO237" s="136"/>
      <c r="CP237" s="136"/>
      <c r="CQ237" s="136"/>
      <c r="CR237" s="136"/>
    </row>
    <row r="238" spans="1:96" x14ac:dyDescent="0.25">
      <c r="A238" s="136"/>
      <c r="B238" s="144" t="s">
        <v>307</v>
      </c>
      <c r="C238" s="150"/>
      <c r="D238" s="150">
        <f t="shared" ref="D238:Q238" si="202">(D237+C238)*(IF(C240&lt;1,0,1))</f>
        <v>0</v>
      </c>
      <c r="E238" s="150">
        <f t="shared" si="202"/>
        <v>0</v>
      </c>
      <c r="F238" s="150">
        <f t="shared" si="202"/>
        <v>0</v>
      </c>
      <c r="G238" s="150">
        <f t="shared" si="202"/>
        <v>0</v>
      </c>
      <c r="H238" s="150">
        <f t="shared" si="202"/>
        <v>0</v>
      </c>
      <c r="I238" s="150">
        <f t="shared" si="202"/>
        <v>0</v>
      </c>
      <c r="J238" s="150">
        <f t="shared" si="202"/>
        <v>0</v>
      </c>
      <c r="K238" s="150">
        <f t="shared" si="202"/>
        <v>0</v>
      </c>
      <c r="L238" s="150">
        <f t="shared" si="202"/>
        <v>0</v>
      </c>
      <c r="M238" s="150">
        <f t="shared" si="202"/>
        <v>0</v>
      </c>
      <c r="N238" s="150">
        <f t="shared" si="202"/>
        <v>0</v>
      </c>
      <c r="O238" s="150">
        <f t="shared" si="202"/>
        <v>0</v>
      </c>
      <c r="P238" s="150">
        <f t="shared" si="202"/>
        <v>0</v>
      </c>
      <c r="Q238" s="150">
        <f t="shared" si="202"/>
        <v>0</v>
      </c>
      <c r="R238" s="150">
        <f>(R237+Q238)*(IF(Q240&lt;1,0,1))</f>
        <v>0</v>
      </c>
      <c r="S238" s="150">
        <f t="shared" ref="S238:AL238" si="203">(S237+R238)*(IF(R240&lt;1,0,1))</f>
        <v>0</v>
      </c>
      <c r="T238" s="150">
        <f t="shared" si="203"/>
        <v>0</v>
      </c>
      <c r="U238" s="150">
        <f t="shared" si="203"/>
        <v>0</v>
      </c>
      <c r="V238" s="150">
        <f t="shared" si="203"/>
        <v>0</v>
      </c>
      <c r="W238" s="150">
        <f t="shared" si="203"/>
        <v>0</v>
      </c>
      <c r="X238" s="150">
        <f t="shared" si="203"/>
        <v>0</v>
      </c>
      <c r="Y238" s="150">
        <f t="shared" si="203"/>
        <v>0</v>
      </c>
      <c r="Z238" s="150">
        <f t="shared" si="203"/>
        <v>0</v>
      </c>
      <c r="AA238" s="150">
        <f t="shared" si="203"/>
        <v>0</v>
      </c>
      <c r="AB238" s="150">
        <f t="shared" si="203"/>
        <v>0</v>
      </c>
      <c r="AC238" s="150">
        <f t="shared" si="203"/>
        <v>0</v>
      </c>
      <c r="AD238" s="150">
        <f t="shared" si="203"/>
        <v>0</v>
      </c>
      <c r="AE238" s="150">
        <f t="shared" si="203"/>
        <v>0</v>
      </c>
      <c r="AF238" s="150">
        <f t="shared" si="203"/>
        <v>0</v>
      </c>
      <c r="AG238" s="150">
        <f t="shared" si="203"/>
        <v>0</v>
      </c>
      <c r="AH238" s="150">
        <f t="shared" si="203"/>
        <v>0</v>
      </c>
      <c r="AI238" s="150">
        <f t="shared" si="203"/>
        <v>0</v>
      </c>
      <c r="AJ238" s="150">
        <f t="shared" si="203"/>
        <v>0</v>
      </c>
      <c r="AK238" s="150">
        <f t="shared" si="203"/>
        <v>0</v>
      </c>
      <c r="AL238" s="150">
        <f t="shared" si="203"/>
        <v>0</v>
      </c>
      <c r="AM238" s="150">
        <f t="shared" ref="AM238:AX238" si="204">(AM237+AL238)*(IF(AL240&lt;1,0,1))</f>
        <v>0</v>
      </c>
      <c r="AN238" s="150">
        <f t="shared" si="204"/>
        <v>0</v>
      </c>
      <c r="AO238" s="150">
        <f t="shared" si="204"/>
        <v>0</v>
      </c>
      <c r="AP238" s="150">
        <f t="shared" si="204"/>
        <v>0</v>
      </c>
      <c r="AQ238" s="150">
        <f t="shared" si="204"/>
        <v>0</v>
      </c>
      <c r="AR238" s="150">
        <f t="shared" si="204"/>
        <v>0</v>
      </c>
      <c r="AS238" s="150">
        <f t="shared" si="204"/>
        <v>0</v>
      </c>
      <c r="AT238" s="150">
        <f t="shared" si="204"/>
        <v>0</v>
      </c>
      <c r="AU238" s="150">
        <f t="shared" si="204"/>
        <v>0</v>
      </c>
      <c r="AV238" s="150">
        <f t="shared" si="204"/>
        <v>0</v>
      </c>
      <c r="AW238" s="150">
        <f t="shared" si="204"/>
        <v>0</v>
      </c>
      <c r="AX238" s="150">
        <f t="shared" si="204"/>
        <v>0</v>
      </c>
      <c r="AY238" s="136"/>
      <c r="AZ238" s="136"/>
      <c r="BA238" s="136"/>
      <c r="BB238" s="136"/>
      <c r="BC238" s="136"/>
      <c r="BD238" s="136"/>
      <c r="BE238" s="136"/>
      <c r="BF238" s="136"/>
      <c r="BG238" s="136"/>
      <c r="BH238" s="136"/>
      <c r="BI238" s="136"/>
      <c r="BJ238" s="136"/>
      <c r="BK238" s="136"/>
      <c r="BL238" s="136"/>
      <c r="BM238" s="136"/>
      <c r="BN238" s="136"/>
      <c r="BO238" s="136"/>
      <c r="BP238" s="136"/>
      <c r="BQ238" s="136"/>
      <c r="BR238" s="136"/>
      <c r="BS238" s="136"/>
      <c r="BT238" s="136"/>
      <c r="BU238" s="136"/>
      <c r="BV238" s="136"/>
      <c r="BW238" s="136"/>
      <c r="BX238" s="136"/>
      <c r="BY238" s="136"/>
      <c r="BZ238" s="136"/>
      <c r="CA238" s="136"/>
      <c r="CB238" s="136"/>
      <c r="CC238" s="136"/>
      <c r="CD238" s="136"/>
      <c r="CE238" s="136"/>
      <c r="CF238" s="136"/>
      <c r="CG238" s="136"/>
      <c r="CH238" s="136"/>
      <c r="CI238" s="136"/>
      <c r="CJ238" s="136"/>
      <c r="CK238" s="136"/>
      <c r="CL238" s="136"/>
      <c r="CM238" s="136"/>
      <c r="CN238" s="136"/>
      <c r="CO238" s="136"/>
      <c r="CP238" s="136"/>
      <c r="CQ238" s="136"/>
      <c r="CR238" s="136"/>
    </row>
    <row r="239" spans="1:96" x14ac:dyDescent="0.25">
      <c r="A239" s="136"/>
      <c r="B239" s="144" t="s">
        <v>308</v>
      </c>
      <c r="C239" s="150"/>
      <c r="D239" s="150">
        <f>IF(D236&gt;0,C240*$D229,0)</f>
        <v>0</v>
      </c>
      <c r="E239" s="150">
        <f t="shared" ref="E239:AL239" si="205">IF(E236&gt;0,D240*$D$13,0)</f>
        <v>0</v>
      </c>
      <c r="F239" s="150">
        <f t="shared" si="205"/>
        <v>0</v>
      </c>
      <c r="G239" s="150">
        <f t="shared" si="205"/>
        <v>0</v>
      </c>
      <c r="H239" s="150">
        <f t="shared" si="205"/>
        <v>0</v>
      </c>
      <c r="I239" s="150">
        <f t="shared" si="205"/>
        <v>0</v>
      </c>
      <c r="J239" s="150">
        <f t="shared" si="205"/>
        <v>0</v>
      </c>
      <c r="K239" s="150">
        <f t="shared" si="205"/>
        <v>0</v>
      </c>
      <c r="L239" s="150">
        <f t="shared" si="205"/>
        <v>0</v>
      </c>
      <c r="M239" s="150">
        <f t="shared" si="205"/>
        <v>0</v>
      </c>
      <c r="N239" s="150">
        <f t="shared" si="205"/>
        <v>0</v>
      </c>
      <c r="O239" s="150">
        <f t="shared" si="205"/>
        <v>0</v>
      </c>
      <c r="P239" s="150">
        <f t="shared" si="205"/>
        <v>0</v>
      </c>
      <c r="Q239" s="150">
        <f t="shared" si="205"/>
        <v>0</v>
      </c>
      <c r="R239" s="150">
        <f t="shared" si="205"/>
        <v>0</v>
      </c>
      <c r="S239" s="150">
        <f t="shared" si="205"/>
        <v>0</v>
      </c>
      <c r="T239" s="150">
        <f t="shared" si="205"/>
        <v>0</v>
      </c>
      <c r="U239" s="150">
        <f t="shared" si="205"/>
        <v>0</v>
      </c>
      <c r="V239" s="150">
        <f t="shared" si="205"/>
        <v>0</v>
      </c>
      <c r="W239" s="150">
        <f t="shared" si="205"/>
        <v>0</v>
      </c>
      <c r="X239" s="150">
        <f t="shared" si="205"/>
        <v>0</v>
      </c>
      <c r="Y239" s="150">
        <f t="shared" si="205"/>
        <v>0</v>
      </c>
      <c r="Z239" s="150">
        <f t="shared" si="205"/>
        <v>0</v>
      </c>
      <c r="AA239" s="150">
        <f t="shared" si="205"/>
        <v>0</v>
      </c>
      <c r="AB239" s="150">
        <f t="shared" si="205"/>
        <v>0</v>
      </c>
      <c r="AC239" s="150">
        <f t="shared" si="205"/>
        <v>0</v>
      </c>
      <c r="AD239" s="150">
        <f t="shared" si="205"/>
        <v>0</v>
      </c>
      <c r="AE239" s="150">
        <f t="shared" si="205"/>
        <v>0</v>
      </c>
      <c r="AF239" s="150">
        <f t="shared" si="205"/>
        <v>0</v>
      </c>
      <c r="AG239" s="150">
        <f t="shared" si="205"/>
        <v>0</v>
      </c>
      <c r="AH239" s="150">
        <f t="shared" si="205"/>
        <v>0</v>
      </c>
      <c r="AI239" s="150">
        <f t="shared" si="205"/>
        <v>0</v>
      </c>
      <c r="AJ239" s="150">
        <f t="shared" si="205"/>
        <v>0</v>
      </c>
      <c r="AK239" s="150">
        <f t="shared" si="205"/>
        <v>0</v>
      </c>
      <c r="AL239" s="150">
        <f t="shared" si="205"/>
        <v>0</v>
      </c>
      <c r="AM239" s="150">
        <f t="shared" ref="AM239:AX239" si="206">IF(AM236&gt;0,AL240*$D$13,0)</f>
        <v>0</v>
      </c>
      <c r="AN239" s="150">
        <f t="shared" si="206"/>
        <v>0</v>
      </c>
      <c r="AO239" s="150">
        <f t="shared" si="206"/>
        <v>0</v>
      </c>
      <c r="AP239" s="150">
        <f t="shared" si="206"/>
        <v>0</v>
      </c>
      <c r="AQ239" s="150">
        <f t="shared" si="206"/>
        <v>0</v>
      </c>
      <c r="AR239" s="150">
        <f t="shared" si="206"/>
        <v>0</v>
      </c>
      <c r="AS239" s="150">
        <f t="shared" si="206"/>
        <v>0</v>
      </c>
      <c r="AT239" s="150">
        <f t="shared" si="206"/>
        <v>0</v>
      </c>
      <c r="AU239" s="150">
        <f t="shared" si="206"/>
        <v>0</v>
      </c>
      <c r="AV239" s="150">
        <f t="shared" si="206"/>
        <v>0</v>
      </c>
      <c r="AW239" s="150">
        <f t="shared" si="206"/>
        <v>0</v>
      </c>
      <c r="AX239" s="150">
        <f t="shared" si="206"/>
        <v>0</v>
      </c>
      <c r="AY239" s="136"/>
      <c r="AZ239" s="136"/>
      <c r="BA239" s="136"/>
      <c r="BB239" s="136"/>
      <c r="BC239" s="136"/>
      <c r="BD239" s="136"/>
      <c r="BE239" s="136"/>
      <c r="BF239" s="136"/>
      <c r="BG239" s="136"/>
      <c r="BH239" s="136"/>
      <c r="BI239" s="136"/>
      <c r="BJ239" s="136"/>
      <c r="BK239" s="136"/>
      <c r="BL239" s="136"/>
      <c r="BM239" s="136"/>
      <c r="BN239" s="136"/>
      <c r="BO239" s="136"/>
      <c r="BP239" s="136"/>
      <c r="BQ239" s="136"/>
      <c r="BR239" s="136"/>
      <c r="BS239" s="136"/>
      <c r="BT239" s="136"/>
      <c r="BU239" s="136"/>
      <c r="BV239" s="136"/>
      <c r="BW239" s="136"/>
      <c r="BX239" s="136"/>
      <c r="BY239" s="136"/>
      <c r="BZ239" s="136"/>
      <c r="CA239" s="136"/>
      <c r="CB239" s="136"/>
      <c r="CC239" s="136"/>
      <c r="CD239" s="136"/>
      <c r="CE239" s="136"/>
      <c r="CF239" s="136"/>
      <c r="CG239" s="136"/>
      <c r="CH239" s="136"/>
      <c r="CI239" s="136"/>
      <c r="CJ239" s="136"/>
      <c r="CK239" s="136"/>
      <c r="CL239" s="136"/>
      <c r="CM239" s="136"/>
      <c r="CN239" s="136"/>
      <c r="CO239" s="136"/>
      <c r="CP239" s="136"/>
      <c r="CQ239" s="136"/>
      <c r="CR239" s="136"/>
    </row>
    <row r="240" spans="1:96" x14ac:dyDescent="0.25">
      <c r="A240" s="136"/>
      <c r="B240" s="144" t="s">
        <v>309</v>
      </c>
      <c r="C240" s="150">
        <f>IF(D234=$C222,($C224-($C224*$C226)-($C224*$C225)),(($C224-($C224*$C226)-($C224*$C225))-C238)*IF(B240&lt;1,0,1))</f>
        <v>0</v>
      </c>
      <c r="D240" s="150">
        <f>IF(E234=$C222,($C224-($C224*$C226)-($C224*$C225)),(($C224-($C224*$C226)-($C224*$C225))-D238)*IF(C240&lt;1,0,1))</f>
        <v>0</v>
      </c>
      <c r="E240" s="150">
        <f>IF(F234=$C222,($C224-($C224*$C226)-($C224*$C225)),(($C224-($C224*$C226)-($C224*$C225))-E238)*IF(D240&lt;1,0,1))</f>
        <v>0</v>
      </c>
      <c r="F240" s="150">
        <f>IF(G234=$C222,($C224-($C224*$C226)-($C224*$C225)),(($C224-($C224*$C226)-($C224*$C225))-F238)*IF(E240&lt;1,0,1))</f>
        <v>0</v>
      </c>
      <c r="G240" s="150">
        <f t="shared" ref="G240:AL240" si="207">IF(H234=$C222,($C224-($C224*$C226)-($C224*$C225)),(($C224-($C224*$C226)-($C224*$C225))-G238)*IF(F240&lt;1,0,1))</f>
        <v>0</v>
      </c>
      <c r="H240" s="150">
        <f t="shared" si="207"/>
        <v>0</v>
      </c>
      <c r="I240" s="150">
        <f t="shared" si="207"/>
        <v>0</v>
      </c>
      <c r="J240" s="150">
        <f t="shared" si="207"/>
        <v>0</v>
      </c>
      <c r="K240" s="150">
        <f t="shared" si="207"/>
        <v>0</v>
      </c>
      <c r="L240" s="150">
        <f t="shared" si="207"/>
        <v>0</v>
      </c>
      <c r="M240" s="150">
        <f t="shared" si="207"/>
        <v>0</v>
      </c>
      <c r="N240" s="150">
        <f t="shared" si="207"/>
        <v>0</v>
      </c>
      <c r="O240" s="150">
        <f t="shared" si="207"/>
        <v>0</v>
      </c>
      <c r="P240" s="150">
        <f t="shared" si="207"/>
        <v>0</v>
      </c>
      <c r="Q240" s="150">
        <f t="shared" si="207"/>
        <v>0</v>
      </c>
      <c r="R240" s="150">
        <f t="shared" si="207"/>
        <v>0</v>
      </c>
      <c r="S240" s="150">
        <f t="shared" si="207"/>
        <v>0</v>
      </c>
      <c r="T240" s="150">
        <f t="shared" si="207"/>
        <v>0</v>
      </c>
      <c r="U240" s="150">
        <f t="shared" si="207"/>
        <v>0</v>
      </c>
      <c r="V240" s="150">
        <f t="shared" si="207"/>
        <v>0</v>
      </c>
      <c r="W240" s="150">
        <f t="shared" si="207"/>
        <v>0</v>
      </c>
      <c r="X240" s="150">
        <f t="shared" si="207"/>
        <v>0</v>
      </c>
      <c r="Y240" s="150">
        <f t="shared" si="207"/>
        <v>0</v>
      </c>
      <c r="Z240" s="150">
        <f t="shared" si="207"/>
        <v>0</v>
      </c>
      <c r="AA240" s="150">
        <f t="shared" si="207"/>
        <v>0</v>
      </c>
      <c r="AB240" s="150">
        <f t="shared" si="207"/>
        <v>0</v>
      </c>
      <c r="AC240" s="150">
        <f t="shared" si="207"/>
        <v>0</v>
      </c>
      <c r="AD240" s="150">
        <f t="shared" si="207"/>
        <v>0</v>
      </c>
      <c r="AE240" s="150">
        <f t="shared" si="207"/>
        <v>0</v>
      </c>
      <c r="AF240" s="150">
        <f t="shared" si="207"/>
        <v>0</v>
      </c>
      <c r="AG240" s="150">
        <f t="shared" si="207"/>
        <v>0</v>
      </c>
      <c r="AH240" s="150">
        <f t="shared" si="207"/>
        <v>0</v>
      </c>
      <c r="AI240" s="150">
        <f t="shared" si="207"/>
        <v>0</v>
      </c>
      <c r="AJ240" s="150">
        <f t="shared" si="207"/>
        <v>0</v>
      </c>
      <c r="AK240" s="150">
        <f t="shared" si="207"/>
        <v>0</v>
      </c>
      <c r="AL240" s="150">
        <f t="shared" si="207"/>
        <v>0</v>
      </c>
      <c r="AM240" s="150">
        <f t="shared" ref="AM240:AX240" si="208">IF(AN234=$C222,($C224-($C224*$C226)-($C224*$C225)),(($C224-($C224*$C226)-($C224*$C225))-AM238)*IF(AL240&lt;1,0,1))</f>
        <v>0</v>
      </c>
      <c r="AN240" s="150">
        <f t="shared" si="208"/>
        <v>0</v>
      </c>
      <c r="AO240" s="150">
        <f t="shared" si="208"/>
        <v>0</v>
      </c>
      <c r="AP240" s="150">
        <f t="shared" si="208"/>
        <v>0</v>
      </c>
      <c r="AQ240" s="150">
        <f t="shared" si="208"/>
        <v>0</v>
      </c>
      <c r="AR240" s="150">
        <f t="shared" si="208"/>
        <v>0</v>
      </c>
      <c r="AS240" s="150">
        <f t="shared" si="208"/>
        <v>0</v>
      </c>
      <c r="AT240" s="150">
        <f t="shared" si="208"/>
        <v>0</v>
      </c>
      <c r="AU240" s="150">
        <f t="shared" si="208"/>
        <v>0</v>
      </c>
      <c r="AV240" s="150">
        <f t="shared" si="208"/>
        <v>0</v>
      </c>
      <c r="AW240" s="150">
        <f t="shared" si="208"/>
        <v>0</v>
      </c>
      <c r="AX240" s="150">
        <f t="shared" si="208"/>
        <v>0</v>
      </c>
      <c r="AY240" s="136"/>
      <c r="AZ240" s="136"/>
      <c r="BA240" s="136"/>
      <c r="BB240" s="136"/>
      <c r="BC240" s="136"/>
      <c r="BD240" s="136"/>
      <c r="BE240" s="136"/>
      <c r="BF240" s="136"/>
      <c r="BG240" s="136"/>
      <c r="BH240" s="136"/>
      <c r="BI240" s="136"/>
      <c r="BJ240" s="136"/>
      <c r="BK240" s="136"/>
      <c r="BL240" s="136"/>
      <c r="BM240" s="136"/>
      <c r="BN240" s="136"/>
      <c r="BO240" s="136"/>
      <c r="BP240" s="136"/>
      <c r="BQ240" s="136"/>
      <c r="BR240" s="136"/>
      <c r="BS240" s="136"/>
      <c r="BT240" s="136"/>
      <c r="BU240" s="136"/>
      <c r="BV240" s="136"/>
      <c r="BW240" s="136"/>
      <c r="BX240" s="136"/>
      <c r="BY240" s="136"/>
      <c r="BZ240" s="136"/>
      <c r="CA240" s="136"/>
      <c r="CB240" s="136"/>
      <c r="CC240" s="136"/>
      <c r="CD240" s="136"/>
      <c r="CE240" s="136"/>
      <c r="CF240" s="136"/>
      <c r="CG240" s="136"/>
      <c r="CH240" s="136"/>
      <c r="CI240" s="136"/>
      <c r="CJ240" s="136"/>
      <c r="CK240" s="136"/>
      <c r="CL240" s="136"/>
      <c r="CM240" s="136"/>
      <c r="CN240" s="136"/>
      <c r="CO240" s="136"/>
      <c r="CP240" s="136"/>
      <c r="CQ240" s="136"/>
      <c r="CR240" s="136"/>
    </row>
    <row r="241" spans="1:96" x14ac:dyDescent="0.25">
      <c r="A241" s="136"/>
      <c r="B241" s="144" t="s">
        <v>331</v>
      </c>
      <c r="C241" s="150"/>
      <c r="D241" s="150">
        <f t="shared" ref="D241:Y241" si="209">IF(D240&lt;1,$C224*$C225,0)*IF(C240&lt;1,0,1)</f>
        <v>0</v>
      </c>
      <c r="E241" s="150">
        <f t="shared" si="209"/>
        <v>0</v>
      </c>
      <c r="F241" s="150">
        <f t="shared" si="209"/>
        <v>0</v>
      </c>
      <c r="G241" s="150">
        <f t="shared" si="209"/>
        <v>0</v>
      </c>
      <c r="H241" s="150">
        <f t="shared" si="209"/>
        <v>0</v>
      </c>
      <c r="I241" s="150">
        <f t="shared" si="209"/>
        <v>0</v>
      </c>
      <c r="J241" s="150">
        <f t="shared" si="209"/>
        <v>0</v>
      </c>
      <c r="K241" s="150">
        <f t="shared" si="209"/>
        <v>0</v>
      </c>
      <c r="L241" s="150">
        <f t="shared" si="209"/>
        <v>0</v>
      </c>
      <c r="M241" s="150">
        <f t="shared" si="209"/>
        <v>0</v>
      </c>
      <c r="N241" s="150">
        <f t="shared" si="209"/>
        <v>0</v>
      </c>
      <c r="O241" s="150">
        <f t="shared" si="209"/>
        <v>0</v>
      </c>
      <c r="P241" s="150">
        <f t="shared" si="209"/>
        <v>0</v>
      </c>
      <c r="Q241" s="150">
        <f t="shared" si="209"/>
        <v>0</v>
      </c>
      <c r="R241" s="150">
        <f t="shared" si="209"/>
        <v>0</v>
      </c>
      <c r="S241" s="150">
        <f t="shared" si="209"/>
        <v>0</v>
      </c>
      <c r="T241" s="150">
        <f t="shared" si="209"/>
        <v>0</v>
      </c>
      <c r="U241" s="150">
        <f t="shared" si="209"/>
        <v>0</v>
      </c>
      <c r="V241" s="150">
        <f t="shared" si="209"/>
        <v>0</v>
      </c>
      <c r="W241" s="150">
        <f t="shared" si="209"/>
        <v>0</v>
      </c>
      <c r="X241" s="150">
        <f t="shared" si="209"/>
        <v>0</v>
      </c>
      <c r="Y241" s="150">
        <f t="shared" si="209"/>
        <v>0</v>
      </c>
      <c r="Z241" s="150">
        <f t="shared" ref="Z241:AL241" si="210">IF(Z240&lt;1,$C$8*$C$9,0)*IF(Y240&lt;1,0,1)</f>
        <v>0</v>
      </c>
      <c r="AA241" s="150">
        <f t="shared" si="210"/>
        <v>0</v>
      </c>
      <c r="AB241" s="150">
        <f t="shared" si="210"/>
        <v>0</v>
      </c>
      <c r="AC241" s="150">
        <f t="shared" si="210"/>
        <v>0</v>
      </c>
      <c r="AD241" s="150">
        <f t="shared" si="210"/>
        <v>0</v>
      </c>
      <c r="AE241" s="150">
        <f t="shared" si="210"/>
        <v>0</v>
      </c>
      <c r="AF241" s="150">
        <f t="shared" si="210"/>
        <v>0</v>
      </c>
      <c r="AG241" s="150">
        <f t="shared" si="210"/>
        <v>0</v>
      </c>
      <c r="AH241" s="150">
        <f t="shared" si="210"/>
        <v>0</v>
      </c>
      <c r="AI241" s="150">
        <f t="shared" si="210"/>
        <v>0</v>
      </c>
      <c r="AJ241" s="150">
        <f t="shared" si="210"/>
        <v>0</v>
      </c>
      <c r="AK241" s="150">
        <f t="shared" si="210"/>
        <v>0</v>
      </c>
      <c r="AL241" s="150">
        <f t="shared" si="210"/>
        <v>0</v>
      </c>
      <c r="AM241" s="150">
        <f t="shared" ref="AM241:AX241" si="211">IF(AM240&lt;1,$C$8*$C$9,0)*IF(AL240&lt;1,0,1)</f>
        <v>0</v>
      </c>
      <c r="AN241" s="150">
        <f t="shared" si="211"/>
        <v>0</v>
      </c>
      <c r="AO241" s="150">
        <f t="shared" si="211"/>
        <v>0</v>
      </c>
      <c r="AP241" s="150">
        <f t="shared" si="211"/>
        <v>0</v>
      </c>
      <c r="AQ241" s="150">
        <f t="shared" si="211"/>
        <v>0</v>
      </c>
      <c r="AR241" s="150">
        <f t="shared" si="211"/>
        <v>0</v>
      </c>
      <c r="AS241" s="150">
        <f t="shared" si="211"/>
        <v>0</v>
      </c>
      <c r="AT241" s="150">
        <f t="shared" si="211"/>
        <v>0</v>
      </c>
      <c r="AU241" s="150">
        <f t="shared" si="211"/>
        <v>0</v>
      </c>
      <c r="AV241" s="150">
        <f t="shared" si="211"/>
        <v>0</v>
      </c>
      <c r="AW241" s="150">
        <f t="shared" si="211"/>
        <v>0</v>
      </c>
      <c r="AX241" s="150">
        <f t="shared" si="211"/>
        <v>0</v>
      </c>
      <c r="AY241" s="136"/>
      <c r="AZ241" s="136"/>
      <c r="BA241" s="136"/>
      <c r="BB241" s="136"/>
      <c r="BC241" s="136"/>
      <c r="BD241" s="136"/>
      <c r="BE241" s="136"/>
      <c r="BF241" s="136"/>
      <c r="BG241" s="136"/>
      <c r="BH241" s="136"/>
      <c r="BI241" s="136"/>
      <c r="BJ241" s="136"/>
      <c r="BK241" s="136"/>
      <c r="BL241" s="136"/>
      <c r="BM241" s="136"/>
      <c r="BN241" s="136"/>
      <c r="BO241" s="136"/>
      <c r="BP241" s="136"/>
      <c r="BQ241" s="136"/>
      <c r="BR241" s="136"/>
      <c r="BS241" s="136"/>
      <c r="BT241" s="136"/>
      <c r="BU241" s="136"/>
      <c r="BV241" s="136"/>
      <c r="BW241" s="136"/>
      <c r="BX241" s="136"/>
      <c r="BY241" s="136"/>
      <c r="BZ241" s="136"/>
      <c r="CA241" s="136"/>
      <c r="CB241" s="136"/>
      <c r="CC241" s="136"/>
      <c r="CD241" s="136"/>
      <c r="CE241" s="136"/>
      <c r="CF241" s="136"/>
      <c r="CG241" s="136"/>
      <c r="CH241" s="136"/>
      <c r="CI241" s="136"/>
      <c r="CJ241" s="136"/>
      <c r="CK241" s="136"/>
      <c r="CL241" s="136"/>
      <c r="CM241" s="136"/>
      <c r="CN241" s="136"/>
      <c r="CO241" s="136"/>
      <c r="CP241" s="136"/>
      <c r="CQ241" s="136"/>
      <c r="CR241" s="136"/>
    </row>
    <row r="242" spans="1:96" x14ac:dyDescent="0.25">
      <c r="A242" s="136"/>
      <c r="B242" s="154" t="s">
        <v>332</v>
      </c>
      <c r="C242" s="150">
        <f>C235+C236+C241</f>
        <v>0</v>
      </c>
      <c r="D242" s="150">
        <f>D235+D236+D241</f>
        <v>0</v>
      </c>
      <c r="E242" s="150">
        <f t="shared" ref="E242:AL242" si="212">E235+E236+E241</f>
        <v>0</v>
      </c>
      <c r="F242" s="150">
        <f t="shared" si="212"/>
        <v>0</v>
      </c>
      <c r="G242" s="150">
        <f t="shared" si="212"/>
        <v>0</v>
      </c>
      <c r="H242" s="150">
        <f t="shared" si="212"/>
        <v>0</v>
      </c>
      <c r="I242" s="150">
        <f t="shared" si="212"/>
        <v>0</v>
      </c>
      <c r="J242" s="150">
        <f t="shared" si="212"/>
        <v>0</v>
      </c>
      <c r="K242" s="150">
        <f t="shared" si="212"/>
        <v>0</v>
      </c>
      <c r="L242" s="150">
        <f t="shared" si="212"/>
        <v>0</v>
      </c>
      <c r="M242" s="150">
        <f t="shared" si="212"/>
        <v>0</v>
      </c>
      <c r="N242" s="150">
        <f t="shared" si="212"/>
        <v>0</v>
      </c>
      <c r="O242" s="150">
        <f t="shared" si="212"/>
        <v>0</v>
      </c>
      <c r="P242" s="150">
        <f t="shared" si="212"/>
        <v>0</v>
      </c>
      <c r="Q242" s="150">
        <f t="shared" si="212"/>
        <v>0</v>
      </c>
      <c r="R242" s="150">
        <f t="shared" si="212"/>
        <v>0</v>
      </c>
      <c r="S242" s="150">
        <f t="shared" si="212"/>
        <v>0</v>
      </c>
      <c r="T242" s="150">
        <f t="shared" si="212"/>
        <v>0</v>
      </c>
      <c r="U242" s="150">
        <f t="shared" si="212"/>
        <v>0</v>
      </c>
      <c r="V242" s="150">
        <f t="shared" si="212"/>
        <v>0</v>
      </c>
      <c r="W242" s="150">
        <f t="shared" si="212"/>
        <v>0</v>
      </c>
      <c r="X242" s="150">
        <f t="shared" si="212"/>
        <v>0</v>
      </c>
      <c r="Y242" s="150">
        <f t="shared" si="212"/>
        <v>0</v>
      </c>
      <c r="Z242" s="150">
        <f t="shared" si="212"/>
        <v>0</v>
      </c>
      <c r="AA242" s="150">
        <f t="shared" si="212"/>
        <v>0</v>
      </c>
      <c r="AB242" s="150">
        <f t="shared" si="212"/>
        <v>0</v>
      </c>
      <c r="AC242" s="150">
        <f t="shared" si="212"/>
        <v>0</v>
      </c>
      <c r="AD242" s="150">
        <f t="shared" si="212"/>
        <v>0</v>
      </c>
      <c r="AE242" s="150">
        <f t="shared" si="212"/>
        <v>0</v>
      </c>
      <c r="AF242" s="150">
        <f t="shared" si="212"/>
        <v>0</v>
      </c>
      <c r="AG242" s="150">
        <f t="shared" si="212"/>
        <v>0</v>
      </c>
      <c r="AH242" s="150">
        <f t="shared" si="212"/>
        <v>0</v>
      </c>
      <c r="AI242" s="150">
        <f t="shared" si="212"/>
        <v>0</v>
      </c>
      <c r="AJ242" s="150">
        <f t="shared" si="212"/>
        <v>0</v>
      </c>
      <c r="AK242" s="150">
        <f t="shared" si="212"/>
        <v>0</v>
      </c>
      <c r="AL242" s="150">
        <f t="shared" si="212"/>
        <v>0</v>
      </c>
      <c r="AM242" s="150">
        <f t="shared" ref="AM242:AR242" si="213">AM235+AM236+AM241</f>
        <v>0</v>
      </c>
      <c r="AN242" s="150">
        <f t="shared" si="213"/>
        <v>0</v>
      </c>
      <c r="AO242" s="150">
        <f t="shared" si="213"/>
        <v>0</v>
      </c>
      <c r="AP242" s="150">
        <f t="shared" si="213"/>
        <v>0</v>
      </c>
      <c r="AQ242" s="150">
        <f t="shared" si="213"/>
        <v>0</v>
      </c>
      <c r="AR242" s="150">
        <f t="shared" si="213"/>
        <v>0</v>
      </c>
      <c r="AS242" s="150">
        <f t="shared" ref="AS242:AX242" si="214">AS235+AS236+AS241</f>
        <v>0</v>
      </c>
      <c r="AT242" s="150">
        <f t="shared" si="214"/>
        <v>0</v>
      </c>
      <c r="AU242" s="150">
        <f t="shared" si="214"/>
        <v>0</v>
      </c>
      <c r="AV242" s="150">
        <f t="shared" si="214"/>
        <v>0</v>
      </c>
      <c r="AW242" s="150">
        <f t="shared" si="214"/>
        <v>0</v>
      </c>
      <c r="AX242" s="150">
        <f t="shared" si="214"/>
        <v>0</v>
      </c>
      <c r="AY242" s="136"/>
      <c r="AZ242" s="136"/>
      <c r="BA242" s="136"/>
      <c r="BB242" s="136"/>
      <c r="BC242" s="136"/>
      <c r="BD242" s="136"/>
      <c r="BE242" s="136"/>
      <c r="BF242" s="136"/>
      <c r="BG242" s="136"/>
      <c r="BH242" s="136"/>
      <c r="BI242" s="136"/>
      <c r="BJ242" s="136"/>
      <c r="BK242" s="136"/>
      <c r="BL242" s="136"/>
      <c r="BM242" s="136"/>
      <c r="BN242" s="136"/>
      <c r="BO242" s="136"/>
      <c r="BP242" s="136"/>
      <c r="BQ242" s="136"/>
      <c r="BR242" s="136"/>
      <c r="BS242" s="136"/>
      <c r="BT242" s="136"/>
      <c r="BU242" s="136"/>
      <c r="BV242" s="136"/>
      <c r="BW242" s="136"/>
      <c r="BX242" s="136"/>
      <c r="BY242" s="136"/>
      <c r="BZ242" s="136"/>
      <c r="CA242" s="136"/>
      <c r="CB242" s="136"/>
      <c r="CC242" s="136"/>
      <c r="CD242" s="136"/>
      <c r="CE242" s="136"/>
      <c r="CF242" s="136"/>
      <c r="CG242" s="136"/>
      <c r="CH242" s="136"/>
      <c r="CI242" s="136"/>
      <c r="CJ242" s="136"/>
      <c r="CK242" s="136"/>
      <c r="CL242" s="136"/>
      <c r="CM242" s="136"/>
      <c r="CN242" s="136"/>
      <c r="CO242" s="136"/>
      <c r="CP242" s="136"/>
      <c r="CQ242" s="136"/>
      <c r="CR242" s="136"/>
    </row>
    <row r="243" spans="1:96" x14ac:dyDescent="0.25">
      <c r="A243" s="136"/>
      <c r="B243" s="136"/>
      <c r="C243" s="136"/>
      <c r="D243" s="136"/>
      <c r="E243" s="136"/>
      <c r="F243" s="136"/>
      <c r="G243" s="136"/>
      <c r="H243" s="136"/>
      <c r="I243" s="136"/>
      <c r="J243" s="136"/>
      <c r="K243" s="136"/>
      <c r="L243" s="136"/>
      <c r="M243" s="136"/>
      <c r="N243" s="136"/>
      <c r="O243" s="136"/>
      <c r="P243" s="136"/>
      <c r="Q243" s="136"/>
      <c r="R243" s="136"/>
      <c r="S243" s="136"/>
      <c r="T243" s="136"/>
      <c r="U243" s="136"/>
      <c r="V243" s="136"/>
      <c r="W243" s="136"/>
      <c r="X243" s="136"/>
      <c r="Y243" s="136"/>
      <c r="Z243" s="136"/>
      <c r="AA243" s="136"/>
      <c r="AB243" s="136"/>
      <c r="AC243" s="136"/>
      <c r="AD243" s="136"/>
      <c r="AE243" s="136"/>
      <c r="AF243" s="136"/>
      <c r="AG243" s="136"/>
      <c r="AH243" s="136"/>
      <c r="AI243" s="136"/>
      <c r="AJ243" s="136"/>
      <c r="AK243" s="136"/>
      <c r="AL243" s="136"/>
      <c r="AM243" s="136"/>
      <c r="AN243" s="136"/>
      <c r="AO243" s="136"/>
      <c r="AP243" s="136"/>
      <c r="AQ243" s="136"/>
      <c r="AR243" s="136"/>
      <c r="AS243" s="136"/>
      <c r="AT243" s="136"/>
      <c r="AU243" s="136"/>
      <c r="AV243" s="136"/>
      <c r="AW243" s="136"/>
      <c r="AX243" s="136"/>
      <c r="AY243" s="136"/>
      <c r="AZ243" s="136"/>
      <c r="BA243" s="136"/>
      <c r="BB243" s="136"/>
      <c r="BC243" s="136"/>
      <c r="BD243" s="136"/>
      <c r="BE243" s="136"/>
      <c r="BF243" s="136"/>
      <c r="BG243" s="136"/>
      <c r="BH243" s="136"/>
      <c r="BI243" s="136"/>
      <c r="BJ243" s="136"/>
      <c r="BK243" s="136"/>
      <c r="BL243" s="136"/>
      <c r="BM243" s="136"/>
      <c r="BN243" s="136"/>
      <c r="BO243" s="136"/>
      <c r="BP243" s="136"/>
      <c r="BQ243" s="136"/>
      <c r="BR243" s="136"/>
      <c r="BS243" s="136"/>
      <c r="BT243" s="136"/>
      <c r="BU243" s="136"/>
      <c r="BV243" s="136"/>
      <c r="BW243" s="136"/>
      <c r="BX243" s="136"/>
      <c r="BY243" s="136"/>
      <c r="BZ243" s="136"/>
      <c r="CA243" s="136"/>
      <c r="CB243" s="136"/>
      <c r="CC243" s="136"/>
      <c r="CD243" s="136"/>
      <c r="CE243" s="136"/>
      <c r="CF243" s="136"/>
      <c r="CG243" s="136"/>
      <c r="CH243" s="136"/>
      <c r="CI243" s="136"/>
      <c r="CJ243" s="136"/>
      <c r="CK243" s="136"/>
      <c r="CL243" s="136"/>
      <c r="CM243" s="136"/>
      <c r="CN243" s="136"/>
      <c r="CO243" s="136"/>
      <c r="CP243" s="136"/>
      <c r="CQ243" s="136"/>
      <c r="CR243" s="136"/>
    </row>
    <row r="244" spans="1:96" x14ac:dyDescent="0.25">
      <c r="A244" s="136"/>
      <c r="B244" s="136"/>
      <c r="C244" s="136"/>
      <c r="D244" s="136"/>
      <c r="E244" s="136"/>
      <c r="F244" s="136"/>
      <c r="G244" s="136"/>
      <c r="H244" s="136"/>
      <c r="I244" s="136"/>
      <c r="J244" s="136"/>
      <c r="K244" s="136"/>
      <c r="L244" s="136"/>
      <c r="M244" s="136"/>
      <c r="N244" s="136"/>
      <c r="O244" s="136"/>
      <c r="P244" s="136"/>
      <c r="Q244" s="136"/>
      <c r="R244" s="136"/>
      <c r="S244" s="136"/>
      <c r="T244" s="136"/>
      <c r="U244" s="136"/>
      <c r="V244" s="136"/>
      <c r="W244" s="136"/>
      <c r="X244" s="136"/>
      <c r="Y244" s="136"/>
      <c r="Z244" s="136"/>
      <c r="AA244" s="136"/>
      <c r="AB244" s="136"/>
      <c r="AC244" s="136"/>
      <c r="AD244" s="136"/>
      <c r="AE244" s="136"/>
      <c r="AF244" s="136"/>
      <c r="AG244" s="136"/>
      <c r="AH244" s="136"/>
      <c r="AI244" s="136"/>
      <c r="AJ244" s="136"/>
      <c r="AK244" s="136"/>
      <c r="AL244" s="136"/>
      <c r="AM244" s="136"/>
      <c r="AN244" s="136"/>
      <c r="AO244" s="136"/>
      <c r="AP244" s="136"/>
      <c r="AQ244" s="136"/>
      <c r="AR244" s="136"/>
      <c r="AS244" s="136"/>
      <c r="AT244" s="136"/>
      <c r="AU244" s="136"/>
      <c r="AV244" s="136"/>
      <c r="AW244" s="136"/>
      <c r="AX244" s="136"/>
      <c r="AY244" s="136"/>
      <c r="AZ244" s="136"/>
      <c r="BA244" s="136"/>
      <c r="BB244" s="136"/>
      <c r="BC244" s="136"/>
      <c r="BD244" s="136"/>
      <c r="BE244" s="136"/>
      <c r="BF244" s="136"/>
      <c r="BG244" s="136"/>
      <c r="BH244" s="136"/>
      <c r="BI244" s="136"/>
      <c r="BJ244" s="136"/>
      <c r="BK244" s="136"/>
      <c r="BL244" s="136"/>
      <c r="BM244" s="136"/>
      <c r="BN244" s="136"/>
      <c r="BO244" s="136"/>
      <c r="BP244" s="136"/>
      <c r="BQ244" s="136"/>
      <c r="BR244" s="136"/>
      <c r="BS244" s="136"/>
      <c r="BT244" s="136"/>
      <c r="BU244" s="136"/>
      <c r="BV244" s="136"/>
      <c r="BW244" s="136"/>
      <c r="BX244" s="136"/>
      <c r="BY244" s="136"/>
      <c r="BZ244" s="136"/>
      <c r="CA244" s="136"/>
      <c r="CB244" s="136"/>
      <c r="CC244" s="136"/>
      <c r="CD244" s="136"/>
      <c r="CE244" s="136"/>
      <c r="CF244" s="136"/>
      <c r="CG244" s="136"/>
      <c r="CH244" s="136"/>
      <c r="CI244" s="136"/>
      <c r="CJ244" s="136"/>
      <c r="CK244" s="136"/>
      <c r="CL244" s="136"/>
      <c r="CM244" s="136"/>
      <c r="CN244" s="136"/>
      <c r="CO244" s="136"/>
      <c r="CP244" s="136"/>
      <c r="CQ244" s="136"/>
      <c r="CR244" s="136"/>
    </row>
    <row r="245" spans="1:96" x14ac:dyDescent="0.25">
      <c r="A245" s="136"/>
      <c r="B245" s="138" t="s">
        <v>341</v>
      </c>
      <c r="C245" s="138"/>
      <c r="D245" s="136"/>
      <c r="E245" s="136"/>
      <c r="F245" s="136"/>
      <c r="G245" s="136"/>
      <c r="H245" s="136"/>
      <c r="I245" s="136"/>
      <c r="J245" s="136"/>
      <c r="K245" s="136"/>
      <c r="L245" s="136"/>
      <c r="M245" s="136"/>
      <c r="N245" s="136"/>
      <c r="O245" s="136"/>
      <c r="P245" s="136"/>
      <c r="Q245" s="136"/>
      <c r="R245" s="136"/>
      <c r="S245" s="136"/>
      <c r="T245" s="136"/>
      <c r="U245" s="136"/>
      <c r="V245" s="136"/>
      <c r="W245" s="136"/>
      <c r="X245" s="136"/>
      <c r="Y245" s="136"/>
      <c r="Z245" s="136"/>
      <c r="AA245" s="136"/>
      <c r="AB245" s="136"/>
      <c r="AC245" s="136"/>
      <c r="AD245" s="136"/>
      <c r="AE245" s="136"/>
      <c r="AF245" s="136"/>
      <c r="AG245" s="136"/>
      <c r="AH245" s="136"/>
      <c r="AI245" s="136"/>
      <c r="AJ245" s="136"/>
      <c r="AK245" s="136"/>
      <c r="AL245" s="136"/>
      <c r="AM245" s="136"/>
      <c r="AN245" s="136"/>
      <c r="AO245" s="136"/>
      <c r="AP245" s="136"/>
      <c r="AQ245" s="136"/>
      <c r="AR245" s="136"/>
      <c r="AS245" s="136"/>
      <c r="AT245" s="136"/>
      <c r="AU245" s="136"/>
      <c r="AV245" s="136"/>
      <c r="AW245" s="136"/>
      <c r="AX245" s="136"/>
      <c r="AY245" s="136"/>
      <c r="AZ245" s="136"/>
      <c r="BA245" s="136"/>
      <c r="BB245" s="136"/>
      <c r="BC245" s="136"/>
      <c r="BD245" s="136"/>
      <c r="BE245" s="136"/>
      <c r="BF245" s="136"/>
      <c r="BG245" s="136"/>
      <c r="BH245" s="136"/>
      <c r="BI245" s="136"/>
      <c r="BJ245" s="136"/>
      <c r="BK245" s="136"/>
      <c r="BL245" s="136"/>
      <c r="BM245" s="136"/>
      <c r="BN245" s="136"/>
      <c r="BO245" s="136"/>
      <c r="BP245" s="136"/>
      <c r="BQ245" s="136"/>
      <c r="BR245" s="136"/>
      <c r="BS245" s="136"/>
      <c r="BT245" s="136"/>
      <c r="BU245" s="136"/>
      <c r="BV245" s="136"/>
      <c r="BW245" s="136"/>
      <c r="BX245" s="136"/>
      <c r="BY245" s="136"/>
      <c r="BZ245" s="136"/>
      <c r="CA245" s="136"/>
      <c r="CB245" s="136"/>
      <c r="CC245" s="136"/>
      <c r="CD245" s="136"/>
      <c r="CE245" s="136"/>
      <c r="CF245" s="136"/>
      <c r="CG245" s="136"/>
      <c r="CH245" s="136"/>
      <c r="CI245" s="136"/>
      <c r="CJ245" s="136"/>
      <c r="CK245" s="136"/>
      <c r="CL245" s="136"/>
      <c r="CM245" s="136"/>
      <c r="CN245" s="136"/>
      <c r="CO245" s="136"/>
      <c r="CP245" s="136"/>
      <c r="CQ245" s="136"/>
      <c r="CR245" s="136"/>
    </row>
    <row r="246" spans="1:96" x14ac:dyDescent="0.25">
      <c r="A246" s="136"/>
      <c r="B246" s="136"/>
      <c r="C246" s="136"/>
      <c r="D246" s="136"/>
      <c r="E246" s="136"/>
      <c r="F246" s="136"/>
      <c r="G246" s="136"/>
      <c r="H246" s="136"/>
      <c r="I246" s="136"/>
      <c r="J246" s="136"/>
      <c r="K246" s="136"/>
      <c r="L246" s="136"/>
      <c r="M246" s="136"/>
      <c r="N246" s="136"/>
      <c r="O246" s="136"/>
      <c r="P246" s="136"/>
      <c r="Q246" s="136"/>
      <c r="R246" s="136"/>
      <c r="S246" s="136"/>
      <c r="T246" s="136"/>
      <c r="U246" s="136"/>
      <c r="V246" s="136"/>
      <c r="W246" s="136"/>
      <c r="X246" s="136"/>
      <c r="Y246" s="136"/>
      <c r="Z246" s="136"/>
      <c r="AA246" s="136"/>
      <c r="AB246" s="136"/>
      <c r="AC246" s="136"/>
      <c r="AD246" s="136"/>
      <c r="AE246" s="136"/>
      <c r="AF246" s="136"/>
      <c r="AG246" s="136"/>
      <c r="AH246" s="136"/>
      <c r="AI246" s="136"/>
      <c r="AJ246" s="136"/>
      <c r="AK246" s="136"/>
      <c r="AL246" s="136"/>
      <c r="AM246" s="136"/>
      <c r="AN246" s="136"/>
      <c r="AO246" s="136"/>
      <c r="AP246" s="136"/>
      <c r="AQ246" s="136"/>
      <c r="AR246" s="136"/>
      <c r="AS246" s="136"/>
      <c r="AT246" s="136"/>
      <c r="AU246" s="136"/>
      <c r="AV246" s="136"/>
      <c r="AW246" s="136"/>
      <c r="AX246" s="136"/>
      <c r="AY246" s="136"/>
      <c r="AZ246" s="136"/>
      <c r="BA246" s="136"/>
      <c r="BB246" s="136"/>
      <c r="BC246" s="136"/>
      <c r="BD246" s="136"/>
      <c r="BE246" s="136"/>
      <c r="BF246" s="136"/>
      <c r="BG246" s="136"/>
      <c r="BH246" s="136"/>
      <c r="BI246" s="136"/>
      <c r="BJ246" s="136"/>
      <c r="BK246" s="136"/>
      <c r="BL246" s="136"/>
      <c r="BM246" s="136"/>
      <c r="BN246" s="136"/>
      <c r="BO246" s="136"/>
      <c r="BP246" s="136"/>
      <c r="BQ246" s="136"/>
      <c r="BR246" s="136"/>
      <c r="BS246" s="136"/>
      <c r="BT246" s="136"/>
      <c r="BU246" s="136"/>
      <c r="BV246" s="136"/>
      <c r="BW246" s="136"/>
      <c r="BX246" s="136"/>
      <c r="BY246" s="136"/>
      <c r="BZ246" s="136"/>
      <c r="CA246" s="136"/>
      <c r="CB246" s="136"/>
      <c r="CC246" s="136"/>
      <c r="CD246" s="136"/>
      <c r="CE246" s="136"/>
      <c r="CF246" s="136"/>
      <c r="CG246" s="136"/>
      <c r="CH246" s="136"/>
      <c r="CI246" s="136"/>
      <c r="CJ246" s="136"/>
      <c r="CK246" s="136"/>
      <c r="CL246" s="136"/>
      <c r="CM246" s="136"/>
      <c r="CN246" s="136"/>
      <c r="CO246" s="136"/>
      <c r="CP246" s="136"/>
      <c r="CQ246" s="136"/>
      <c r="CR246" s="136"/>
    </row>
    <row r="247" spans="1:96" x14ac:dyDescent="0.25">
      <c r="A247" s="136"/>
      <c r="B247" s="136"/>
      <c r="C247" s="136"/>
      <c r="D247" s="136"/>
      <c r="E247" s="136"/>
      <c r="F247" s="136"/>
      <c r="G247" s="136"/>
      <c r="H247" s="136"/>
      <c r="I247" s="136"/>
      <c r="J247" s="136"/>
      <c r="K247" s="136"/>
      <c r="L247" s="136"/>
      <c r="M247" s="136"/>
      <c r="N247" s="136"/>
      <c r="O247" s="136"/>
      <c r="P247" s="136"/>
      <c r="Q247" s="136"/>
      <c r="R247" s="136"/>
      <c r="S247" s="136"/>
      <c r="T247" s="136"/>
      <c r="U247" s="136"/>
      <c r="V247" s="136"/>
      <c r="W247" s="136"/>
      <c r="X247" s="136"/>
      <c r="Y247" s="136"/>
      <c r="Z247" s="136"/>
      <c r="AA247" s="136"/>
      <c r="AB247" s="136"/>
      <c r="AC247" s="136"/>
      <c r="AD247" s="136"/>
      <c r="AE247" s="136"/>
      <c r="AF247" s="136"/>
      <c r="AG247" s="136"/>
      <c r="AH247" s="136"/>
      <c r="AI247" s="136"/>
      <c r="AJ247" s="136"/>
      <c r="AK247" s="136"/>
      <c r="AL247" s="136"/>
      <c r="AM247" s="136"/>
      <c r="AN247" s="136"/>
      <c r="AO247" s="136"/>
      <c r="AP247" s="136"/>
      <c r="AQ247" s="136"/>
      <c r="AR247" s="136"/>
      <c r="AS247" s="136"/>
      <c r="AT247" s="136"/>
      <c r="AU247" s="136"/>
      <c r="AV247" s="136"/>
      <c r="AW247" s="136"/>
      <c r="AX247" s="136"/>
      <c r="AY247" s="136"/>
      <c r="AZ247" s="136"/>
      <c r="BA247" s="136"/>
      <c r="BB247" s="136"/>
      <c r="BC247" s="136"/>
      <c r="BD247" s="136"/>
      <c r="BE247" s="136"/>
      <c r="BF247" s="136"/>
      <c r="BG247" s="136"/>
      <c r="BH247" s="136"/>
      <c r="BI247" s="136"/>
      <c r="BJ247" s="136"/>
      <c r="BK247" s="136"/>
      <c r="BL247" s="136"/>
      <c r="BM247" s="136"/>
      <c r="BN247" s="136"/>
      <c r="BO247" s="136"/>
      <c r="BP247" s="136"/>
      <c r="BQ247" s="136"/>
      <c r="BR247" s="136"/>
      <c r="BS247" s="136"/>
      <c r="BT247" s="136"/>
      <c r="BU247" s="136"/>
      <c r="BV247" s="136"/>
      <c r="BW247" s="136"/>
      <c r="BX247" s="136"/>
      <c r="BY247" s="136"/>
      <c r="BZ247" s="136"/>
      <c r="CA247" s="136"/>
      <c r="CB247" s="136"/>
      <c r="CC247" s="136"/>
      <c r="CD247" s="136"/>
      <c r="CE247" s="136"/>
      <c r="CF247" s="136"/>
      <c r="CG247" s="136"/>
      <c r="CH247" s="136"/>
      <c r="CI247" s="136"/>
      <c r="CJ247" s="136"/>
      <c r="CK247" s="136"/>
      <c r="CL247" s="136"/>
      <c r="CM247" s="136"/>
      <c r="CN247" s="136"/>
      <c r="CO247" s="136"/>
      <c r="CP247" s="136"/>
      <c r="CQ247" s="136"/>
      <c r="CR247" s="136"/>
    </row>
    <row r="248" spans="1:96" x14ac:dyDescent="0.25">
      <c r="A248" s="136"/>
      <c r="B248" s="140" t="s">
        <v>297</v>
      </c>
      <c r="C248" s="136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  <c r="AA248" s="136"/>
      <c r="AB248" s="136"/>
      <c r="AC248" s="136"/>
      <c r="AD248" s="136"/>
      <c r="AE248" s="136"/>
      <c r="AF248" s="136"/>
      <c r="AG248" s="136"/>
      <c r="AH248" s="136"/>
      <c r="AI248" s="136"/>
      <c r="AJ248" s="136"/>
      <c r="AK248" s="136"/>
      <c r="AL248" s="136"/>
      <c r="AM248" s="136"/>
      <c r="AN248" s="136"/>
      <c r="AO248" s="136"/>
      <c r="AP248" s="136"/>
      <c r="AQ248" s="136"/>
      <c r="AR248" s="136"/>
      <c r="AS248" s="136"/>
      <c r="AT248" s="136"/>
      <c r="AU248" s="136"/>
      <c r="AV248" s="136"/>
      <c r="AW248" s="136"/>
      <c r="AX248" s="136"/>
      <c r="AY248" s="136"/>
      <c r="AZ248" s="136"/>
      <c r="BA248" s="136"/>
      <c r="BB248" s="136"/>
      <c r="BC248" s="136"/>
      <c r="BD248" s="136"/>
      <c r="BE248" s="136"/>
      <c r="BF248" s="136"/>
      <c r="BG248" s="136"/>
      <c r="BH248" s="136"/>
      <c r="BI248" s="136"/>
      <c r="BJ248" s="136"/>
      <c r="BK248" s="136"/>
      <c r="BL248" s="136"/>
      <c r="BM248" s="136"/>
      <c r="BN248" s="136"/>
      <c r="BO248" s="136"/>
      <c r="BP248" s="136"/>
      <c r="BQ248" s="136"/>
      <c r="BR248" s="136"/>
      <c r="BS248" s="136"/>
      <c r="BT248" s="136"/>
      <c r="BU248" s="136"/>
      <c r="BV248" s="136"/>
      <c r="BW248" s="136"/>
      <c r="BX248" s="136"/>
      <c r="BY248" s="136"/>
      <c r="BZ248" s="136"/>
      <c r="CA248" s="136"/>
      <c r="CB248" s="136"/>
      <c r="CC248" s="136"/>
      <c r="CD248" s="136"/>
      <c r="CE248" s="136"/>
      <c r="CF248" s="136"/>
      <c r="CG248" s="136"/>
      <c r="CH248" s="136"/>
      <c r="CI248" s="136"/>
      <c r="CJ248" s="136"/>
      <c r="CK248" s="136"/>
      <c r="CL248" s="136"/>
      <c r="CM248" s="136"/>
      <c r="CN248" s="136"/>
      <c r="CO248" s="136"/>
      <c r="CP248" s="136"/>
      <c r="CQ248" s="136"/>
      <c r="CR248" s="136"/>
    </row>
    <row r="249" spans="1:96" x14ac:dyDescent="0.25">
      <c r="A249" s="136"/>
      <c r="B249" s="141" t="s">
        <v>298</v>
      </c>
      <c r="C249" s="142" t="s">
        <v>204</v>
      </c>
      <c r="D249" s="143">
        <f>VLOOKUP($C249,$BA$5:$BB$38,2,FALSE)</f>
        <v>4</v>
      </c>
      <c r="E249" s="136"/>
      <c r="F249" s="136"/>
      <c r="G249" s="136"/>
      <c r="H249" s="136"/>
      <c r="I249" s="136"/>
      <c r="J249" s="136"/>
      <c r="K249" s="136"/>
      <c r="L249" s="136"/>
      <c r="M249" s="136"/>
      <c r="N249" s="136"/>
      <c r="O249" s="136"/>
      <c r="P249" s="136"/>
      <c r="Q249" s="136"/>
      <c r="R249" s="136"/>
      <c r="S249" s="136"/>
      <c r="T249" s="136"/>
      <c r="U249" s="136"/>
      <c r="V249" s="136"/>
      <c r="W249" s="136"/>
      <c r="X249" s="136"/>
      <c r="Y249" s="136"/>
      <c r="Z249" s="136"/>
      <c r="AA249" s="136"/>
      <c r="AB249" s="136"/>
      <c r="AC249" s="136"/>
      <c r="AD249" s="136"/>
      <c r="AE249" s="136"/>
      <c r="AF249" s="136"/>
      <c r="AG249" s="136"/>
      <c r="AH249" s="136"/>
      <c r="AI249" s="136"/>
      <c r="AJ249" s="136"/>
      <c r="AK249" s="136"/>
      <c r="AL249" s="136"/>
      <c r="AM249" s="136"/>
      <c r="AN249" s="136"/>
      <c r="AO249" s="136"/>
      <c r="AP249" s="136"/>
      <c r="AQ249" s="136"/>
      <c r="AR249" s="136"/>
      <c r="AS249" s="136"/>
      <c r="AT249" s="136"/>
      <c r="AU249" s="136"/>
      <c r="AV249" s="136"/>
      <c r="AW249" s="136"/>
      <c r="AX249" s="136"/>
      <c r="AY249" s="136"/>
      <c r="AZ249" s="136"/>
      <c r="BA249" s="136"/>
      <c r="BB249" s="136"/>
      <c r="BC249" s="136"/>
      <c r="BD249" s="136"/>
      <c r="BE249" s="136"/>
      <c r="BF249" s="136"/>
      <c r="BG249" s="136"/>
      <c r="BH249" s="136"/>
      <c r="BI249" s="136"/>
      <c r="BJ249" s="136"/>
      <c r="BK249" s="136"/>
      <c r="BL249" s="136"/>
      <c r="BM249" s="136"/>
      <c r="BN249" s="136"/>
      <c r="BO249" s="136"/>
      <c r="BP249" s="136"/>
      <c r="BQ249" s="136"/>
      <c r="BR249" s="136"/>
      <c r="BS249" s="136"/>
      <c r="BT249" s="136"/>
      <c r="BU249" s="136"/>
      <c r="BV249" s="136"/>
      <c r="BW249" s="136"/>
      <c r="BX249" s="136"/>
      <c r="BY249" s="136"/>
      <c r="BZ249" s="136"/>
      <c r="CA249" s="136"/>
      <c r="CB249" s="136"/>
      <c r="CC249" s="136"/>
      <c r="CD249" s="136"/>
      <c r="CE249" s="136"/>
      <c r="CF249" s="136"/>
      <c r="CG249" s="136"/>
      <c r="CH249" s="136"/>
      <c r="CI249" s="136"/>
      <c r="CJ249" s="136"/>
      <c r="CK249" s="136"/>
      <c r="CL249" s="136"/>
      <c r="CM249" s="136"/>
      <c r="CN249" s="136"/>
      <c r="CO249" s="136"/>
      <c r="CP249" s="136"/>
      <c r="CQ249" s="136"/>
      <c r="CR249" s="136"/>
    </row>
    <row r="250" spans="1:96" x14ac:dyDescent="0.25">
      <c r="A250" s="136"/>
      <c r="B250" s="141" t="s">
        <v>299</v>
      </c>
      <c r="C250" s="135">
        <v>0.05</v>
      </c>
      <c r="D250" s="136"/>
      <c r="E250" s="136"/>
      <c r="F250" s="136"/>
      <c r="G250" s="136"/>
      <c r="H250" s="136"/>
      <c r="I250" s="136"/>
      <c r="J250" s="136"/>
      <c r="K250" s="136"/>
      <c r="L250" s="136"/>
      <c r="M250" s="136"/>
      <c r="N250" s="136"/>
      <c r="O250" s="136"/>
      <c r="P250" s="136"/>
      <c r="Q250" s="136"/>
      <c r="R250" s="136"/>
      <c r="S250" s="136"/>
      <c r="T250" s="136"/>
      <c r="U250" s="136"/>
      <c r="V250" s="136"/>
      <c r="W250" s="136"/>
      <c r="X250" s="136"/>
      <c r="Y250" s="136"/>
      <c r="Z250" s="136"/>
      <c r="AA250" s="136"/>
      <c r="AB250" s="136"/>
      <c r="AC250" s="136"/>
      <c r="AD250" s="136"/>
      <c r="AE250" s="136"/>
      <c r="AF250" s="136"/>
      <c r="AG250" s="136"/>
      <c r="AH250" s="136"/>
      <c r="AI250" s="136"/>
      <c r="AJ250" s="136"/>
      <c r="AK250" s="136"/>
      <c r="AL250" s="136"/>
      <c r="AM250" s="136"/>
      <c r="AN250" s="136"/>
      <c r="AO250" s="136"/>
      <c r="AP250" s="136"/>
      <c r="AQ250" s="136"/>
      <c r="AR250" s="136"/>
      <c r="AS250" s="136"/>
      <c r="AT250" s="136"/>
      <c r="AU250" s="136"/>
      <c r="AV250" s="136"/>
      <c r="AW250" s="136"/>
      <c r="AX250" s="136"/>
      <c r="AY250" s="136"/>
      <c r="AZ250" s="136"/>
      <c r="BA250" s="136"/>
      <c r="BB250" s="136"/>
      <c r="BC250" s="136"/>
      <c r="BD250" s="136"/>
      <c r="BE250" s="136"/>
      <c r="BF250" s="136"/>
      <c r="BG250" s="136"/>
      <c r="BH250" s="136"/>
      <c r="BI250" s="136"/>
      <c r="BJ250" s="136"/>
      <c r="BK250" s="136"/>
      <c r="BL250" s="136"/>
      <c r="BM250" s="136"/>
      <c r="BN250" s="136"/>
      <c r="BO250" s="136"/>
      <c r="BP250" s="136"/>
      <c r="BQ250" s="136"/>
      <c r="BR250" s="136"/>
      <c r="BS250" s="136"/>
      <c r="BT250" s="136"/>
      <c r="BU250" s="136"/>
      <c r="BV250" s="136"/>
      <c r="BW250" s="136"/>
      <c r="BX250" s="136"/>
      <c r="BY250" s="136"/>
      <c r="BZ250" s="136"/>
      <c r="CA250" s="136"/>
      <c r="CB250" s="136"/>
      <c r="CC250" s="136"/>
      <c r="CD250" s="136"/>
      <c r="CE250" s="136"/>
      <c r="CF250" s="136"/>
      <c r="CG250" s="136"/>
      <c r="CH250" s="136"/>
      <c r="CI250" s="136"/>
      <c r="CJ250" s="136"/>
      <c r="CK250" s="136"/>
      <c r="CL250" s="136"/>
      <c r="CM250" s="136"/>
      <c r="CN250" s="136"/>
      <c r="CO250" s="136"/>
      <c r="CP250" s="136"/>
      <c r="CQ250" s="136"/>
      <c r="CR250" s="136"/>
    </row>
    <row r="251" spans="1:96" x14ac:dyDescent="0.25">
      <c r="A251" s="136"/>
      <c r="B251" s="144" t="s">
        <v>327</v>
      </c>
      <c r="C251" s="145"/>
      <c r="D251" s="136"/>
      <c r="E251" s="136"/>
      <c r="F251" s="136"/>
      <c r="G251" s="136"/>
      <c r="H251" s="136"/>
      <c r="I251" s="136"/>
      <c r="J251" s="136"/>
      <c r="K251" s="136"/>
      <c r="L251" s="136"/>
      <c r="M251" s="136"/>
      <c r="N251" s="136"/>
      <c r="O251" s="136"/>
      <c r="P251" s="136"/>
      <c r="Q251" s="136"/>
      <c r="R251" s="136"/>
      <c r="S251" s="136"/>
      <c r="T251" s="136"/>
      <c r="U251" s="136"/>
      <c r="V251" s="136"/>
      <c r="W251" s="136"/>
      <c r="X251" s="136"/>
      <c r="Y251" s="136"/>
      <c r="Z251" s="136"/>
      <c r="AA251" s="136"/>
      <c r="AB251" s="136"/>
      <c r="AC251" s="136"/>
      <c r="AD251" s="136"/>
      <c r="AE251" s="136"/>
      <c r="AF251" s="136"/>
      <c r="AG251" s="136"/>
      <c r="AH251" s="136"/>
      <c r="AI251" s="136"/>
      <c r="AJ251" s="136"/>
      <c r="AK251" s="136"/>
      <c r="AL251" s="136"/>
      <c r="AM251" s="136"/>
      <c r="AN251" s="136"/>
      <c r="AO251" s="136"/>
      <c r="AP251" s="136"/>
      <c r="AQ251" s="136"/>
      <c r="AR251" s="136"/>
      <c r="AS251" s="136"/>
      <c r="AT251" s="136"/>
      <c r="AU251" s="136"/>
      <c r="AV251" s="136"/>
      <c r="AW251" s="136"/>
      <c r="AX251" s="136"/>
      <c r="AY251" s="136"/>
      <c r="AZ251" s="136"/>
      <c r="BA251" s="136"/>
      <c r="BB251" s="136"/>
      <c r="BC251" s="136"/>
      <c r="BD251" s="136"/>
      <c r="BE251" s="136"/>
      <c r="BF251" s="136"/>
      <c r="BG251" s="136"/>
      <c r="BH251" s="136"/>
      <c r="BI251" s="136"/>
      <c r="BJ251" s="136"/>
      <c r="BK251" s="136"/>
      <c r="BL251" s="136"/>
      <c r="BM251" s="136"/>
      <c r="BN251" s="136"/>
      <c r="BO251" s="136"/>
      <c r="BP251" s="136"/>
      <c r="BQ251" s="136"/>
      <c r="BR251" s="136"/>
      <c r="BS251" s="136"/>
      <c r="BT251" s="136"/>
      <c r="BU251" s="136"/>
      <c r="BV251" s="136"/>
      <c r="BW251" s="136"/>
      <c r="BX251" s="136"/>
      <c r="BY251" s="136"/>
      <c r="BZ251" s="136"/>
      <c r="CA251" s="136"/>
      <c r="CB251" s="136"/>
      <c r="CC251" s="136"/>
      <c r="CD251" s="136"/>
      <c r="CE251" s="136"/>
      <c r="CF251" s="136"/>
      <c r="CG251" s="136"/>
      <c r="CH251" s="136"/>
      <c r="CI251" s="136"/>
      <c r="CJ251" s="136"/>
      <c r="CK251" s="136"/>
      <c r="CL251" s="136"/>
      <c r="CM251" s="136"/>
      <c r="CN251" s="136"/>
      <c r="CO251" s="136"/>
      <c r="CP251" s="136"/>
      <c r="CQ251" s="136"/>
      <c r="CR251" s="136"/>
    </row>
    <row r="252" spans="1:96" x14ac:dyDescent="0.25">
      <c r="A252" s="136"/>
      <c r="B252" s="144" t="s">
        <v>328</v>
      </c>
      <c r="C252" s="146">
        <v>0.1</v>
      </c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  <c r="O252" s="136"/>
      <c r="P252" s="136"/>
      <c r="Q252" s="136"/>
      <c r="R252" s="136"/>
      <c r="S252" s="136"/>
      <c r="T252" s="136"/>
      <c r="U252" s="136"/>
      <c r="V252" s="136"/>
      <c r="W252" s="136"/>
      <c r="X252" s="136"/>
      <c r="Y252" s="136"/>
      <c r="Z252" s="136"/>
      <c r="AA252" s="136"/>
      <c r="AB252" s="136"/>
      <c r="AC252" s="136"/>
      <c r="AD252" s="136"/>
      <c r="AE252" s="136"/>
      <c r="AF252" s="136"/>
      <c r="AG252" s="136"/>
      <c r="AH252" s="136"/>
      <c r="AI252" s="136"/>
      <c r="AJ252" s="136"/>
      <c r="AK252" s="136"/>
      <c r="AL252" s="136"/>
      <c r="AM252" s="136"/>
      <c r="AN252" s="136"/>
      <c r="AO252" s="136"/>
      <c r="AP252" s="136"/>
      <c r="AQ252" s="136"/>
      <c r="AR252" s="136"/>
      <c r="AS252" s="136"/>
      <c r="AT252" s="136"/>
      <c r="AU252" s="136"/>
      <c r="AV252" s="136"/>
      <c r="AW252" s="136"/>
      <c r="AX252" s="136"/>
      <c r="AY252" s="136"/>
      <c r="AZ252" s="136"/>
      <c r="BA252" s="136"/>
      <c r="BB252" s="136"/>
      <c r="BC252" s="136"/>
      <c r="BD252" s="136"/>
      <c r="BE252" s="136"/>
      <c r="BF252" s="136"/>
      <c r="BG252" s="136"/>
      <c r="BH252" s="136"/>
      <c r="BI252" s="136"/>
      <c r="BJ252" s="136"/>
      <c r="BK252" s="136"/>
      <c r="BL252" s="136"/>
      <c r="BM252" s="136"/>
      <c r="BN252" s="136"/>
      <c r="BO252" s="136"/>
      <c r="BP252" s="136"/>
      <c r="BQ252" s="136"/>
      <c r="BR252" s="136"/>
      <c r="BS252" s="136"/>
      <c r="BT252" s="136"/>
      <c r="BU252" s="136"/>
      <c r="BV252" s="136"/>
      <c r="BW252" s="136"/>
      <c r="BX252" s="136"/>
      <c r="BY252" s="136"/>
      <c r="BZ252" s="136"/>
      <c r="CA252" s="136"/>
      <c r="CB252" s="136"/>
      <c r="CC252" s="136"/>
      <c r="CD252" s="136"/>
      <c r="CE252" s="136"/>
      <c r="CF252" s="136"/>
      <c r="CG252" s="136"/>
      <c r="CH252" s="136"/>
      <c r="CI252" s="136"/>
      <c r="CJ252" s="136"/>
      <c r="CK252" s="136"/>
      <c r="CL252" s="136"/>
      <c r="CM252" s="136"/>
      <c r="CN252" s="136"/>
      <c r="CO252" s="136"/>
      <c r="CP252" s="136"/>
      <c r="CQ252" s="136"/>
      <c r="CR252" s="136"/>
    </row>
    <row r="253" spans="1:96" x14ac:dyDescent="0.25">
      <c r="A253" s="136"/>
      <c r="B253" s="144" t="s">
        <v>329</v>
      </c>
      <c r="C253" s="146">
        <v>0.1</v>
      </c>
      <c r="D253" s="136"/>
      <c r="E253" s="136"/>
      <c r="F253" s="136"/>
      <c r="G253" s="136"/>
      <c r="H253" s="136"/>
      <c r="I253" s="136"/>
      <c r="J253" s="136"/>
      <c r="K253" s="136"/>
      <c r="L253" s="136"/>
      <c r="M253" s="136"/>
      <c r="N253" s="136"/>
      <c r="O253" s="136"/>
      <c r="P253" s="136"/>
      <c r="Q253" s="136"/>
      <c r="R253" s="136"/>
      <c r="S253" s="136"/>
      <c r="T253" s="136"/>
      <c r="U253" s="136"/>
      <c r="V253" s="136"/>
      <c r="W253" s="136"/>
      <c r="X253" s="136"/>
      <c r="Y253" s="136"/>
      <c r="Z253" s="136"/>
      <c r="AA253" s="136"/>
      <c r="AB253" s="136"/>
      <c r="AC253" s="136"/>
      <c r="AD253" s="136"/>
      <c r="AE253" s="136"/>
      <c r="AF253" s="136"/>
      <c r="AG253" s="136"/>
      <c r="AH253" s="136"/>
      <c r="AI253" s="136"/>
      <c r="AJ253" s="136"/>
      <c r="AK253" s="136"/>
      <c r="AL253" s="136"/>
      <c r="AM253" s="136"/>
      <c r="AN253" s="136"/>
      <c r="AO253" s="136"/>
      <c r="AP253" s="136"/>
      <c r="AQ253" s="136"/>
      <c r="AR253" s="136"/>
      <c r="AS253" s="136"/>
      <c r="AT253" s="136"/>
      <c r="AU253" s="136"/>
      <c r="AV253" s="136"/>
      <c r="AW253" s="136"/>
      <c r="AX253" s="136"/>
      <c r="AY253" s="136"/>
      <c r="AZ253" s="136"/>
      <c r="BA253" s="136"/>
      <c r="BB253" s="136"/>
      <c r="BC253" s="136"/>
      <c r="BD253" s="136"/>
      <c r="BE253" s="136"/>
      <c r="BF253" s="136"/>
      <c r="BG253" s="136"/>
      <c r="BH253" s="136"/>
      <c r="BI253" s="136"/>
      <c r="BJ253" s="136"/>
      <c r="BK253" s="136"/>
      <c r="BL253" s="136"/>
      <c r="BM253" s="136"/>
      <c r="BN253" s="136"/>
      <c r="BO253" s="136"/>
      <c r="BP253" s="136"/>
      <c r="BQ253" s="136"/>
      <c r="BR253" s="136"/>
      <c r="BS253" s="136"/>
      <c r="BT253" s="136"/>
      <c r="BU253" s="136"/>
      <c r="BV253" s="136"/>
      <c r="BW253" s="136"/>
      <c r="BX253" s="136"/>
      <c r="BY253" s="136"/>
      <c r="BZ253" s="136"/>
      <c r="CA253" s="136"/>
      <c r="CB253" s="136"/>
      <c r="CC253" s="136"/>
      <c r="CD253" s="136"/>
      <c r="CE253" s="136"/>
      <c r="CF253" s="136"/>
      <c r="CG253" s="136"/>
      <c r="CH253" s="136"/>
      <c r="CI253" s="136"/>
      <c r="CJ253" s="136"/>
      <c r="CK253" s="136"/>
      <c r="CL253" s="136"/>
      <c r="CM253" s="136"/>
      <c r="CN253" s="136"/>
      <c r="CO253" s="136"/>
      <c r="CP253" s="136"/>
      <c r="CQ253" s="136"/>
      <c r="CR253" s="136"/>
    </row>
    <row r="254" spans="1:96" x14ac:dyDescent="0.25">
      <c r="A254" s="136"/>
      <c r="B254" s="147" t="s">
        <v>301</v>
      </c>
      <c r="C254" s="148">
        <v>12</v>
      </c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6"/>
      <c r="V254" s="136"/>
      <c r="W254" s="136"/>
      <c r="X254" s="136"/>
      <c r="Y254" s="136"/>
      <c r="Z254" s="136"/>
      <c r="AA254" s="136"/>
      <c r="AB254" s="136"/>
      <c r="AC254" s="136"/>
      <c r="AD254" s="136"/>
      <c r="AE254" s="136"/>
      <c r="AF254" s="136"/>
      <c r="AG254" s="136"/>
      <c r="AH254" s="136"/>
      <c r="AI254" s="136"/>
      <c r="AJ254" s="136"/>
      <c r="AK254" s="136"/>
      <c r="AL254" s="136"/>
      <c r="AM254" s="136"/>
      <c r="AN254" s="136"/>
      <c r="AO254" s="136"/>
      <c r="AP254" s="136"/>
      <c r="AQ254" s="136"/>
      <c r="AR254" s="136"/>
      <c r="AS254" s="136"/>
      <c r="AT254" s="136"/>
      <c r="AU254" s="136"/>
      <c r="AV254" s="136"/>
      <c r="AW254" s="136"/>
      <c r="AX254" s="136"/>
      <c r="AY254" s="136"/>
      <c r="AZ254" s="136"/>
      <c r="BA254" s="136"/>
      <c r="BB254" s="136"/>
      <c r="BC254" s="136"/>
      <c r="BD254" s="136"/>
      <c r="BE254" s="136"/>
      <c r="BF254" s="136"/>
      <c r="BG254" s="136"/>
      <c r="BH254" s="136"/>
      <c r="BI254" s="136"/>
      <c r="BJ254" s="136"/>
      <c r="BK254" s="136"/>
      <c r="BL254" s="136"/>
      <c r="BM254" s="136"/>
      <c r="BN254" s="136"/>
      <c r="BO254" s="136"/>
      <c r="BP254" s="136"/>
      <c r="BQ254" s="136"/>
      <c r="BR254" s="136"/>
      <c r="BS254" s="136"/>
      <c r="BT254" s="136"/>
      <c r="BU254" s="136"/>
      <c r="BV254" s="136"/>
      <c r="BW254" s="136"/>
      <c r="BX254" s="136"/>
      <c r="BY254" s="136"/>
      <c r="BZ254" s="136"/>
      <c r="CA254" s="136"/>
      <c r="CB254" s="136"/>
      <c r="CC254" s="136"/>
      <c r="CD254" s="136"/>
      <c r="CE254" s="136"/>
      <c r="CF254" s="136"/>
      <c r="CG254" s="136"/>
      <c r="CH254" s="136"/>
      <c r="CI254" s="136"/>
      <c r="CJ254" s="136"/>
      <c r="CK254" s="136"/>
      <c r="CL254" s="136"/>
      <c r="CM254" s="136"/>
      <c r="CN254" s="136"/>
      <c r="CO254" s="136"/>
      <c r="CP254" s="136"/>
      <c r="CQ254" s="136"/>
      <c r="CR254" s="136"/>
    </row>
    <row r="255" spans="1:96" x14ac:dyDescent="0.25">
      <c r="A255" s="136"/>
      <c r="B255" s="136"/>
      <c r="C255" s="136"/>
      <c r="D255" s="136"/>
      <c r="E255" s="136"/>
      <c r="F255" s="136"/>
      <c r="G255" s="136"/>
      <c r="H255" s="136"/>
      <c r="I255" s="136"/>
      <c r="J255" s="136"/>
      <c r="K255" s="136"/>
      <c r="L255" s="136"/>
      <c r="M255" s="136"/>
      <c r="N255" s="136"/>
      <c r="O255" s="136"/>
      <c r="P255" s="136"/>
      <c r="Q255" s="136"/>
      <c r="R255" s="136"/>
      <c r="S255" s="136"/>
      <c r="T255" s="136"/>
      <c r="U255" s="136"/>
      <c r="V255" s="136"/>
      <c r="W255" s="136"/>
      <c r="X255" s="136"/>
      <c r="Y255" s="136"/>
      <c r="Z255" s="136"/>
      <c r="AA255" s="136"/>
      <c r="AB255" s="136"/>
      <c r="AC255" s="136"/>
      <c r="AD255" s="136"/>
      <c r="AE255" s="136"/>
      <c r="AF255" s="136"/>
      <c r="AG255" s="136"/>
      <c r="AH255" s="136"/>
      <c r="AI255" s="136"/>
      <c r="AJ255" s="136"/>
      <c r="AK255" s="136"/>
      <c r="AL255" s="136"/>
      <c r="AM255" s="136"/>
      <c r="AN255" s="136"/>
      <c r="AO255" s="136"/>
      <c r="AP255" s="136"/>
      <c r="AQ255" s="136"/>
      <c r="AR255" s="136"/>
      <c r="AS255" s="136"/>
      <c r="AT255" s="136"/>
      <c r="AU255" s="136"/>
      <c r="AV255" s="136"/>
      <c r="AW255" s="136"/>
      <c r="AX255" s="136"/>
      <c r="AY255" s="136"/>
      <c r="AZ255" s="136"/>
      <c r="BA255" s="136"/>
      <c r="BB255" s="136"/>
      <c r="BC255" s="136"/>
      <c r="BD255" s="136"/>
      <c r="BE255" s="136"/>
      <c r="BF255" s="136"/>
      <c r="BG255" s="136"/>
      <c r="BH255" s="136"/>
      <c r="BI255" s="136"/>
      <c r="BJ255" s="136"/>
      <c r="BK255" s="136"/>
      <c r="BL255" s="136"/>
      <c r="BM255" s="136"/>
      <c r="BN255" s="136"/>
      <c r="BO255" s="136"/>
      <c r="BP255" s="136"/>
      <c r="BQ255" s="136"/>
      <c r="BR255" s="136"/>
      <c r="BS255" s="136"/>
      <c r="BT255" s="136"/>
      <c r="BU255" s="136"/>
      <c r="BV255" s="136"/>
      <c r="BW255" s="136"/>
      <c r="BX255" s="136"/>
      <c r="BY255" s="136"/>
      <c r="BZ255" s="136"/>
      <c r="CA255" s="136"/>
      <c r="CB255" s="136"/>
      <c r="CC255" s="136"/>
      <c r="CD255" s="136"/>
      <c r="CE255" s="136"/>
      <c r="CF255" s="136"/>
      <c r="CG255" s="136"/>
      <c r="CH255" s="136"/>
      <c r="CI255" s="136"/>
      <c r="CJ255" s="136"/>
      <c r="CK255" s="136"/>
      <c r="CL255" s="136"/>
      <c r="CM255" s="136"/>
      <c r="CN255" s="136"/>
      <c r="CO255" s="136"/>
      <c r="CP255" s="136"/>
      <c r="CQ255" s="136"/>
      <c r="CR255" s="136"/>
    </row>
    <row r="256" spans="1:96" x14ac:dyDescent="0.25">
      <c r="A256" s="136"/>
      <c r="B256" s="140" t="s">
        <v>302</v>
      </c>
      <c r="C256" s="140" t="s">
        <v>182</v>
      </c>
      <c r="D256" s="149">
        <f>((1+C250)^(1/12))-1</f>
        <v>4.0741237836483535E-3</v>
      </c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  <c r="U256" s="136"/>
      <c r="V256" s="136"/>
      <c r="W256" s="136"/>
      <c r="X256" s="136"/>
      <c r="Y256" s="136"/>
      <c r="Z256" s="136"/>
      <c r="AA256" s="136"/>
      <c r="AB256" s="136"/>
      <c r="AC256" s="136"/>
      <c r="AD256" s="136"/>
      <c r="AE256" s="136"/>
      <c r="AF256" s="136"/>
      <c r="AG256" s="136"/>
      <c r="AH256" s="136"/>
      <c r="AI256" s="136"/>
      <c r="AJ256" s="136"/>
      <c r="AK256" s="136"/>
      <c r="AL256" s="136"/>
      <c r="AM256" s="136"/>
      <c r="AN256" s="136"/>
      <c r="AO256" s="136"/>
      <c r="AP256" s="136"/>
      <c r="AQ256" s="136"/>
      <c r="AR256" s="136"/>
      <c r="AS256" s="136"/>
      <c r="AT256" s="136"/>
      <c r="AU256" s="136"/>
      <c r="AV256" s="136"/>
      <c r="AW256" s="136"/>
      <c r="AX256" s="136"/>
      <c r="AY256" s="136"/>
      <c r="AZ256" s="136"/>
      <c r="BA256" s="136"/>
      <c r="BB256" s="136"/>
      <c r="BC256" s="136"/>
      <c r="BD256" s="136"/>
      <c r="BE256" s="136"/>
      <c r="BF256" s="136"/>
      <c r="BG256" s="136"/>
      <c r="BH256" s="136"/>
      <c r="BI256" s="136"/>
      <c r="BJ256" s="136"/>
      <c r="BK256" s="136"/>
      <c r="BL256" s="136"/>
      <c r="BM256" s="136"/>
      <c r="BN256" s="136"/>
      <c r="BO256" s="136"/>
      <c r="BP256" s="136"/>
      <c r="BQ256" s="136"/>
      <c r="BR256" s="136"/>
      <c r="BS256" s="136"/>
      <c r="BT256" s="136"/>
      <c r="BU256" s="136"/>
      <c r="BV256" s="136"/>
      <c r="BW256" s="136"/>
      <c r="BX256" s="136"/>
      <c r="BY256" s="136"/>
      <c r="BZ256" s="136"/>
      <c r="CA256" s="136"/>
      <c r="CB256" s="136"/>
      <c r="CC256" s="136"/>
      <c r="CD256" s="136"/>
      <c r="CE256" s="136"/>
      <c r="CF256" s="136"/>
      <c r="CG256" s="136"/>
      <c r="CH256" s="136"/>
      <c r="CI256" s="136"/>
      <c r="CJ256" s="136"/>
      <c r="CK256" s="136"/>
      <c r="CL256" s="136"/>
      <c r="CM256" s="136"/>
      <c r="CN256" s="136"/>
      <c r="CO256" s="136"/>
      <c r="CP256" s="136"/>
      <c r="CQ256" s="136"/>
      <c r="CR256" s="136"/>
    </row>
    <row r="257" spans="1:96" x14ac:dyDescent="0.25">
      <c r="A257" s="136"/>
      <c r="B257" s="136"/>
      <c r="C257" s="136"/>
      <c r="D257" s="136"/>
      <c r="E257" s="136"/>
      <c r="F257" s="136"/>
      <c r="G257" s="136"/>
      <c r="H257" s="136"/>
      <c r="I257" s="136"/>
      <c r="J257" s="136"/>
      <c r="K257" s="136"/>
      <c r="L257" s="136"/>
      <c r="M257" s="136"/>
      <c r="N257" s="136"/>
      <c r="O257" s="136"/>
      <c r="P257" s="136"/>
      <c r="Q257" s="136"/>
      <c r="R257" s="136"/>
      <c r="S257" s="136"/>
      <c r="T257" s="136"/>
      <c r="U257" s="136"/>
      <c r="V257" s="136"/>
      <c r="W257" s="136"/>
      <c r="X257" s="136"/>
      <c r="Y257" s="136"/>
      <c r="Z257" s="136"/>
      <c r="AA257" s="136"/>
      <c r="AB257" s="136"/>
      <c r="AC257" s="136"/>
      <c r="AD257" s="136"/>
      <c r="AE257" s="136"/>
      <c r="AF257" s="136"/>
      <c r="AG257" s="136"/>
      <c r="AH257" s="136"/>
      <c r="AI257" s="136"/>
      <c r="AJ257" s="136"/>
      <c r="AK257" s="136"/>
      <c r="AL257" s="136"/>
      <c r="AM257" s="136"/>
      <c r="AN257" s="136"/>
      <c r="AO257" s="136"/>
      <c r="AP257" s="136"/>
      <c r="AQ257" s="136"/>
      <c r="AR257" s="136"/>
      <c r="AS257" s="136"/>
      <c r="AT257" s="136"/>
      <c r="AU257" s="136"/>
      <c r="AV257" s="136"/>
      <c r="AW257" s="136"/>
      <c r="AX257" s="136"/>
      <c r="AY257" s="136"/>
      <c r="AZ257" s="136"/>
      <c r="BA257" s="136"/>
      <c r="BB257" s="136"/>
      <c r="BC257" s="136"/>
      <c r="BD257" s="136"/>
      <c r="BE257" s="136"/>
      <c r="BF257" s="136"/>
      <c r="BG257" s="136"/>
      <c r="BH257" s="136"/>
      <c r="BI257" s="136"/>
      <c r="BJ257" s="136"/>
      <c r="BK257" s="136"/>
      <c r="BL257" s="136"/>
      <c r="BM257" s="136"/>
      <c r="BN257" s="136"/>
      <c r="BO257" s="136"/>
      <c r="BP257" s="136"/>
      <c r="BQ257" s="136"/>
      <c r="BR257" s="136"/>
      <c r="BS257" s="136"/>
      <c r="BT257" s="136"/>
      <c r="BU257" s="136"/>
      <c r="BV257" s="136"/>
      <c r="BW257" s="136"/>
      <c r="BX257" s="136"/>
      <c r="BY257" s="136"/>
      <c r="BZ257" s="136"/>
      <c r="CA257" s="136"/>
      <c r="CB257" s="136"/>
      <c r="CC257" s="136"/>
      <c r="CD257" s="136"/>
      <c r="CE257" s="136"/>
      <c r="CF257" s="136"/>
      <c r="CG257" s="136"/>
      <c r="CH257" s="136"/>
      <c r="CI257" s="136"/>
      <c r="CJ257" s="136"/>
      <c r="CK257" s="136"/>
      <c r="CL257" s="136"/>
      <c r="CM257" s="136"/>
      <c r="CN257" s="136"/>
      <c r="CO257" s="136"/>
      <c r="CP257" s="136"/>
      <c r="CQ257" s="136"/>
      <c r="CR257" s="136"/>
    </row>
    <row r="258" spans="1:96" x14ac:dyDescent="0.25">
      <c r="A258" s="136"/>
      <c r="B258" s="140" t="s">
        <v>303</v>
      </c>
      <c r="C258" s="140" t="s">
        <v>182</v>
      </c>
      <c r="D258" s="150">
        <f>(C251-(C251*C252)-(C251*C253))/((1-(1+D256)^(-C254))/D256)</f>
        <v>0</v>
      </c>
      <c r="E258" s="136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136"/>
      <c r="T258" s="136"/>
      <c r="U258" s="136"/>
      <c r="V258" s="136"/>
      <c r="W258" s="136"/>
      <c r="X258" s="136"/>
      <c r="Y258" s="136"/>
      <c r="Z258" s="136"/>
      <c r="AA258" s="136"/>
      <c r="AB258" s="136"/>
      <c r="AC258" s="136"/>
      <c r="AD258" s="136"/>
      <c r="AE258" s="136"/>
      <c r="AF258" s="136"/>
      <c r="AG258" s="136"/>
      <c r="AH258" s="136"/>
      <c r="AI258" s="136"/>
      <c r="AJ258" s="136"/>
      <c r="AK258" s="136"/>
      <c r="AL258" s="136"/>
      <c r="AM258" s="136"/>
      <c r="AN258" s="136"/>
      <c r="AO258" s="136"/>
      <c r="AP258" s="136"/>
      <c r="AQ258" s="136"/>
      <c r="AR258" s="136"/>
      <c r="AS258" s="136"/>
      <c r="AT258" s="136"/>
      <c r="AU258" s="136"/>
      <c r="AV258" s="136"/>
      <c r="AW258" s="136"/>
      <c r="AX258" s="136"/>
      <c r="AY258" s="136"/>
      <c r="AZ258" s="136"/>
      <c r="BA258" s="136"/>
      <c r="BB258" s="136"/>
      <c r="BC258" s="136"/>
      <c r="BD258" s="136"/>
      <c r="BE258" s="136"/>
      <c r="BF258" s="136"/>
      <c r="BG258" s="136"/>
      <c r="BH258" s="136"/>
      <c r="BI258" s="136"/>
      <c r="BJ258" s="136"/>
      <c r="BK258" s="136"/>
      <c r="BL258" s="136"/>
      <c r="BM258" s="136"/>
      <c r="BN258" s="136"/>
      <c r="BO258" s="136"/>
      <c r="BP258" s="136"/>
      <c r="BQ258" s="136"/>
      <c r="BR258" s="136"/>
      <c r="BS258" s="136"/>
      <c r="BT258" s="136"/>
      <c r="BU258" s="136"/>
      <c r="BV258" s="136"/>
      <c r="BW258" s="136"/>
      <c r="BX258" s="136"/>
      <c r="BY258" s="136"/>
      <c r="BZ258" s="136"/>
      <c r="CA258" s="136"/>
      <c r="CB258" s="136"/>
      <c r="CC258" s="136"/>
      <c r="CD258" s="136"/>
      <c r="CE258" s="136"/>
      <c r="CF258" s="136"/>
      <c r="CG258" s="136"/>
      <c r="CH258" s="136"/>
      <c r="CI258" s="136"/>
      <c r="CJ258" s="136"/>
      <c r="CK258" s="136"/>
      <c r="CL258" s="136"/>
      <c r="CM258" s="136"/>
      <c r="CN258" s="136"/>
      <c r="CO258" s="136"/>
      <c r="CP258" s="136"/>
      <c r="CQ258" s="136"/>
      <c r="CR258" s="136"/>
    </row>
    <row r="259" spans="1:96" x14ac:dyDescent="0.25">
      <c r="A259" s="136"/>
      <c r="B259" s="136"/>
      <c r="C259" s="22">
        <f>+SPm!B2</f>
        <v>42736</v>
      </c>
      <c r="D259" s="22">
        <f>+SPm!C2</f>
        <v>42767</v>
      </c>
      <c r="E259" s="22">
        <f>+SPm!D2</f>
        <v>42797</v>
      </c>
      <c r="F259" s="22">
        <f>+SPm!E2</f>
        <v>42828</v>
      </c>
      <c r="G259" s="22">
        <f>+SPm!F2</f>
        <v>42858</v>
      </c>
      <c r="H259" s="22">
        <f>+SPm!G2</f>
        <v>42889</v>
      </c>
      <c r="I259" s="22">
        <f>+SPm!H2</f>
        <v>42919</v>
      </c>
      <c r="J259" s="22">
        <f>+SPm!I2</f>
        <v>42950</v>
      </c>
      <c r="K259" s="22">
        <f>+SPm!J2</f>
        <v>42980</v>
      </c>
      <c r="L259" s="22">
        <f>+SPm!K2</f>
        <v>43011</v>
      </c>
      <c r="M259" s="22">
        <f>+SPm!L2</f>
        <v>43041</v>
      </c>
      <c r="N259" s="22">
        <f>+SPm!M2</f>
        <v>43072</v>
      </c>
      <c r="O259" s="22">
        <f>+SPm!N2</f>
        <v>43102</v>
      </c>
      <c r="P259" s="22">
        <f>+SPm!O2</f>
        <v>43133</v>
      </c>
      <c r="Q259" s="22">
        <f>+SPm!P2</f>
        <v>43163</v>
      </c>
      <c r="R259" s="22">
        <f>+SPm!Q2</f>
        <v>43194</v>
      </c>
      <c r="S259" s="22">
        <f>+SPm!R2</f>
        <v>43224</v>
      </c>
      <c r="T259" s="22">
        <f>+SPm!S2</f>
        <v>43255</v>
      </c>
      <c r="U259" s="22">
        <f>+SPm!T2</f>
        <v>43285</v>
      </c>
      <c r="V259" s="22">
        <f>+SPm!U2</f>
        <v>43316</v>
      </c>
      <c r="W259" s="22">
        <f>+SPm!V2</f>
        <v>43346</v>
      </c>
      <c r="X259" s="22">
        <f>+SPm!W2</f>
        <v>43377</v>
      </c>
      <c r="Y259" s="22">
        <f>+SPm!X2</f>
        <v>43407</v>
      </c>
      <c r="Z259" s="22">
        <f>+SPm!Y2</f>
        <v>43438</v>
      </c>
      <c r="AA259" s="22">
        <f>+SPm!Z2</f>
        <v>43468</v>
      </c>
      <c r="AB259" s="22">
        <f>+SPm!AA2</f>
        <v>43499</v>
      </c>
      <c r="AC259" s="22">
        <f>+SPm!AB2</f>
        <v>43529</v>
      </c>
      <c r="AD259" s="22">
        <f>+SPm!AC2</f>
        <v>43560</v>
      </c>
      <c r="AE259" s="22">
        <f>+SPm!AD2</f>
        <v>43590</v>
      </c>
      <c r="AF259" s="22">
        <f>+SPm!AE2</f>
        <v>43621</v>
      </c>
      <c r="AG259" s="22">
        <f>+SPm!AF2</f>
        <v>43651</v>
      </c>
      <c r="AH259" s="22">
        <f>+SPm!AG2</f>
        <v>43682</v>
      </c>
      <c r="AI259" s="22">
        <f>+SPm!AH2</f>
        <v>43712</v>
      </c>
      <c r="AJ259" s="22">
        <f>+SPm!AI2</f>
        <v>43743</v>
      </c>
      <c r="AK259" s="22">
        <f>+SPm!AJ2</f>
        <v>43773</v>
      </c>
      <c r="AL259" s="22">
        <f>+SPm!AK2</f>
        <v>43804</v>
      </c>
      <c r="AM259" s="22">
        <f>+SPm!AL2</f>
        <v>43834</v>
      </c>
      <c r="AN259" s="22">
        <f>+SPm!AM2</f>
        <v>43865</v>
      </c>
      <c r="AO259" s="22">
        <f>+SPm!AN2</f>
        <v>43895</v>
      </c>
      <c r="AP259" s="22">
        <f>+SPm!AO2</f>
        <v>43926</v>
      </c>
      <c r="AQ259" s="22">
        <f>+SPm!AP2</f>
        <v>43956</v>
      </c>
      <c r="AR259" s="22">
        <f>+SPm!AQ2</f>
        <v>43987</v>
      </c>
      <c r="AS259" s="22">
        <f>+SPm!AR2</f>
        <v>44017</v>
      </c>
      <c r="AT259" s="22">
        <f>+SPm!AS2</f>
        <v>44048</v>
      </c>
      <c r="AU259" s="22">
        <f>+SPm!AT2</f>
        <v>44078</v>
      </c>
      <c r="AV259" s="22">
        <f>+SPm!AU2</f>
        <v>44109</v>
      </c>
      <c r="AW259" s="22">
        <f>+SPm!AV2</f>
        <v>44139</v>
      </c>
      <c r="AX259" s="22">
        <f>+SPm!AW2</f>
        <v>44170</v>
      </c>
      <c r="AY259" s="136"/>
      <c r="AZ259" s="136"/>
      <c r="BA259" s="136"/>
      <c r="BB259" s="136"/>
      <c r="BC259" s="136"/>
      <c r="BD259" s="136"/>
      <c r="BE259" s="136"/>
      <c r="BF259" s="136"/>
      <c r="BG259" s="136"/>
      <c r="BH259" s="136"/>
      <c r="BI259" s="136"/>
      <c r="BJ259" s="136"/>
      <c r="BK259" s="136"/>
      <c r="BL259" s="136"/>
      <c r="BM259" s="136"/>
      <c r="BN259" s="136"/>
      <c r="BO259" s="136"/>
      <c r="BP259" s="136"/>
      <c r="BQ259" s="136"/>
      <c r="BR259" s="136"/>
      <c r="BS259" s="136"/>
      <c r="BT259" s="136"/>
      <c r="BU259" s="136"/>
      <c r="BV259" s="136"/>
      <c r="BW259" s="136"/>
      <c r="BX259" s="136"/>
      <c r="BY259" s="136"/>
      <c r="BZ259" s="136"/>
      <c r="CA259" s="136"/>
      <c r="CB259" s="136"/>
      <c r="CC259" s="136"/>
      <c r="CD259" s="136"/>
      <c r="CE259" s="136"/>
      <c r="CF259" s="136"/>
      <c r="CG259" s="136"/>
      <c r="CH259" s="136"/>
      <c r="CI259" s="136"/>
      <c r="CJ259" s="136"/>
      <c r="CK259" s="136"/>
      <c r="CL259" s="136"/>
      <c r="CM259" s="136"/>
      <c r="CN259" s="136"/>
      <c r="CO259" s="136"/>
      <c r="CP259" s="136"/>
      <c r="CQ259" s="136"/>
      <c r="CR259" s="136"/>
    </row>
    <row r="260" spans="1:96" x14ac:dyDescent="0.25">
      <c r="A260" s="136"/>
      <c r="B260" s="136"/>
      <c r="C260" s="151">
        <v>1</v>
      </c>
      <c r="D260" s="151">
        <f>+C260+1</f>
        <v>2</v>
      </c>
      <c r="E260" s="151">
        <f t="shared" ref="E260:AL260" si="215">+D260+1</f>
        <v>3</v>
      </c>
      <c r="F260" s="151">
        <f t="shared" si="215"/>
        <v>4</v>
      </c>
      <c r="G260" s="151">
        <f t="shared" si="215"/>
        <v>5</v>
      </c>
      <c r="H260" s="151">
        <f t="shared" si="215"/>
        <v>6</v>
      </c>
      <c r="I260" s="151">
        <f t="shared" si="215"/>
        <v>7</v>
      </c>
      <c r="J260" s="151">
        <f t="shared" si="215"/>
        <v>8</v>
      </c>
      <c r="K260" s="151">
        <f t="shared" si="215"/>
        <v>9</v>
      </c>
      <c r="L260" s="151">
        <f t="shared" si="215"/>
        <v>10</v>
      </c>
      <c r="M260" s="151">
        <f t="shared" si="215"/>
        <v>11</v>
      </c>
      <c r="N260" s="151">
        <f t="shared" si="215"/>
        <v>12</v>
      </c>
      <c r="O260" s="151">
        <f t="shared" si="215"/>
        <v>13</v>
      </c>
      <c r="P260" s="151">
        <f t="shared" si="215"/>
        <v>14</v>
      </c>
      <c r="Q260" s="151">
        <f t="shared" si="215"/>
        <v>15</v>
      </c>
      <c r="R260" s="151">
        <f t="shared" si="215"/>
        <v>16</v>
      </c>
      <c r="S260" s="151">
        <f t="shared" si="215"/>
        <v>17</v>
      </c>
      <c r="T260" s="151">
        <f t="shared" si="215"/>
        <v>18</v>
      </c>
      <c r="U260" s="151">
        <f t="shared" si="215"/>
        <v>19</v>
      </c>
      <c r="V260" s="151">
        <f t="shared" si="215"/>
        <v>20</v>
      </c>
      <c r="W260" s="151">
        <f t="shared" si="215"/>
        <v>21</v>
      </c>
      <c r="X260" s="151">
        <f t="shared" si="215"/>
        <v>22</v>
      </c>
      <c r="Y260" s="151">
        <f t="shared" si="215"/>
        <v>23</v>
      </c>
      <c r="Z260" s="151">
        <f t="shared" si="215"/>
        <v>24</v>
      </c>
      <c r="AA260" s="151">
        <f t="shared" si="215"/>
        <v>25</v>
      </c>
      <c r="AB260" s="151">
        <f t="shared" si="215"/>
        <v>26</v>
      </c>
      <c r="AC260" s="151">
        <f t="shared" si="215"/>
        <v>27</v>
      </c>
      <c r="AD260" s="151">
        <f t="shared" si="215"/>
        <v>28</v>
      </c>
      <c r="AE260" s="151">
        <f t="shared" si="215"/>
        <v>29</v>
      </c>
      <c r="AF260" s="151">
        <f t="shared" si="215"/>
        <v>30</v>
      </c>
      <c r="AG260" s="151">
        <f t="shared" si="215"/>
        <v>31</v>
      </c>
      <c r="AH260" s="151">
        <f t="shared" si="215"/>
        <v>32</v>
      </c>
      <c r="AI260" s="151">
        <f t="shared" si="215"/>
        <v>33</v>
      </c>
      <c r="AJ260" s="151">
        <f t="shared" si="215"/>
        <v>34</v>
      </c>
      <c r="AK260" s="151">
        <f t="shared" si="215"/>
        <v>35</v>
      </c>
      <c r="AL260" s="151">
        <f t="shared" si="215"/>
        <v>36</v>
      </c>
      <c r="AM260" s="151">
        <f t="shared" ref="AM260:AX260" si="216">+AL260+1</f>
        <v>37</v>
      </c>
      <c r="AN260" s="151">
        <f t="shared" si="216"/>
        <v>38</v>
      </c>
      <c r="AO260" s="151">
        <f t="shared" si="216"/>
        <v>39</v>
      </c>
      <c r="AP260" s="151">
        <f t="shared" si="216"/>
        <v>40</v>
      </c>
      <c r="AQ260" s="151">
        <f t="shared" si="216"/>
        <v>41</v>
      </c>
      <c r="AR260" s="151">
        <f t="shared" si="216"/>
        <v>42</v>
      </c>
      <c r="AS260" s="151">
        <f t="shared" si="216"/>
        <v>43</v>
      </c>
      <c r="AT260" s="151">
        <f t="shared" si="216"/>
        <v>44</v>
      </c>
      <c r="AU260" s="151">
        <f t="shared" si="216"/>
        <v>45</v>
      </c>
      <c r="AV260" s="151">
        <f t="shared" si="216"/>
        <v>46</v>
      </c>
      <c r="AW260" s="151">
        <f t="shared" si="216"/>
        <v>47</v>
      </c>
      <c r="AX260" s="151">
        <f t="shared" si="216"/>
        <v>48</v>
      </c>
      <c r="AY260" s="136"/>
      <c r="AZ260" s="136"/>
      <c r="BA260" s="136"/>
      <c r="BB260" s="136"/>
      <c r="BC260" s="136"/>
      <c r="BD260" s="136"/>
      <c r="BE260" s="136"/>
      <c r="BF260" s="136"/>
      <c r="BG260" s="136"/>
      <c r="BH260" s="136"/>
      <c r="BI260" s="136"/>
      <c r="BJ260" s="136"/>
      <c r="BK260" s="136"/>
      <c r="BL260" s="136"/>
      <c r="BM260" s="136"/>
      <c r="BN260" s="136"/>
      <c r="BO260" s="136"/>
      <c r="BP260" s="136"/>
      <c r="BQ260" s="136"/>
      <c r="BR260" s="136"/>
      <c r="BS260" s="136"/>
      <c r="BT260" s="136"/>
      <c r="BU260" s="136"/>
      <c r="BV260" s="136"/>
      <c r="BW260" s="136"/>
      <c r="BX260" s="136"/>
      <c r="BY260" s="136"/>
      <c r="BZ260" s="136"/>
      <c r="CA260" s="136"/>
      <c r="CB260" s="136"/>
      <c r="CC260" s="136"/>
      <c r="CD260" s="136"/>
      <c r="CE260" s="136"/>
      <c r="CF260" s="136"/>
      <c r="CG260" s="136"/>
      <c r="CH260" s="136"/>
      <c r="CI260" s="136"/>
      <c r="CJ260" s="136"/>
      <c r="CK260" s="136"/>
      <c r="CL260" s="136"/>
      <c r="CM260" s="136"/>
      <c r="CN260" s="136"/>
      <c r="CO260" s="136"/>
      <c r="CP260" s="136"/>
      <c r="CQ260" s="136"/>
      <c r="CR260" s="136"/>
    </row>
    <row r="261" spans="1:96" x14ac:dyDescent="0.25">
      <c r="A261" s="136"/>
      <c r="B261" s="152" t="s">
        <v>304</v>
      </c>
      <c r="C261" s="153" t="s">
        <v>201</v>
      </c>
      <c r="D261" s="153" t="s">
        <v>202</v>
      </c>
      <c r="E261" s="153" t="s">
        <v>203</v>
      </c>
      <c r="F261" s="153" t="s">
        <v>204</v>
      </c>
      <c r="G261" s="153" t="s">
        <v>205</v>
      </c>
      <c r="H261" s="153" t="s">
        <v>206</v>
      </c>
      <c r="I261" s="153" t="s">
        <v>207</v>
      </c>
      <c r="J261" s="153" t="s">
        <v>208</v>
      </c>
      <c r="K261" s="153" t="s">
        <v>209</v>
      </c>
      <c r="L261" s="153" t="s">
        <v>210</v>
      </c>
      <c r="M261" s="153" t="s">
        <v>211</v>
      </c>
      <c r="N261" s="153" t="s">
        <v>212</v>
      </c>
      <c r="O261" s="153" t="s">
        <v>213</v>
      </c>
      <c r="P261" s="153" t="s">
        <v>214</v>
      </c>
      <c r="Q261" s="153" t="s">
        <v>215</v>
      </c>
      <c r="R261" s="153" t="s">
        <v>216</v>
      </c>
      <c r="S261" s="153" t="s">
        <v>217</v>
      </c>
      <c r="T261" s="153" t="s">
        <v>218</v>
      </c>
      <c r="U261" s="153" t="s">
        <v>219</v>
      </c>
      <c r="V261" s="153" t="s">
        <v>220</v>
      </c>
      <c r="W261" s="153" t="s">
        <v>221</v>
      </c>
      <c r="X261" s="153" t="s">
        <v>222</v>
      </c>
      <c r="Y261" s="153" t="s">
        <v>223</v>
      </c>
      <c r="Z261" s="153" t="s">
        <v>224</v>
      </c>
      <c r="AA261" s="153" t="s">
        <v>225</v>
      </c>
      <c r="AB261" s="153" t="s">
        <v>226</v>
      </c>
      <c r="AC261" s="153" t="s">
        <v>227</v>
      </c>
      <c r="AD261" s="153" t="s">
        <v>228</v>
      </c>
      <c r="AE261" s="153" t="s">
        <v>229</v>
      </c>
      <c r="AF261" s="153" t="s">
        <v>230</v>
      </c>
      <c r="AG261" s="153" t="s">
        <v>231</v>
      </c>
      <c r="AH261" s="153" t="s">
        <v>232</v>
      </c>
      <c r="AI261" s="153" t="s">
        <v>233</v>
      </c>
      <c r="AJ261" s="153" t="s">
        <v>234</v>
      </c>
      <c r="AK261" s="153" t="s">
        <v>235</v>
      </c>
      <c r="AL261" s="153" t="s">
        <v>236</v>
      </c>
      <c r="AM261" s="153" t="s">
        <v>411</v>
      </c>
      <c r="AN261" s="153" t="s">
        <v>412</v>
      </c>
      <c r="AO261" s="153" t="s">
        <v>413</v>
      </c>
      <c r="AP261" s="153" t="s">
        <v>414</v>
      </c>
      <c r="AQ261" s="153" t="s">
        <v>415</v>
      </c>
      <c r="AR261" s="153" t="s">
        <v>416</v>
      </c>
      <c r="AS261" s="153" t="s">
        <v>417</v>
      </c>
      <c r="AT261" s="153" t="s">
        <v>418</v>
      </c>
      <c r="AU261" s="153" t="s">
        <v>419</v>
      </c>
      <c r="AV261" s="153" t="s">
        <v>420</v>
      </c>
      <c r="AW261" s="153" t="s">
        <v>421</v>
      </c>
      <c r="AX261" s="153" t="s">
        <v>422</v>
      </c>
      <c r="AY261" s="136"/>
      <c r="AZ261" s="136"/>
      <c r="BA261" s="136"/>
      <c r="BB261" s="136"/>
      <c r="BC261" s="136"/>
      <c r="BD261" s="136"/>
      <c r="BE261" s="136"/>
      <c r="BF261" s="136"/>
      <c r="BG261" s="136"/>
      <c r="BH261" s="136"/>
      <c r="BI261" s="136"/>
      <c r="BJ261" s="136"/>
      <c r="BK261" s="136"/>
      <c r="BL261" s="136"/>
      <c r="BM261" s="136"/>
      <c r="BN261" s="136"/>
      <c r="BO261" s="136"/>
      <c r="BP261" s="136"/>
      <c r="BQ261" s="136"/>
      <c r="BR261" s="136"/>
      <c r="BS261" s="136"/>
      <c r="BT261" s="136"/>
      <c r="BU261" s="136"/>
      <c r="BV261" s="136"/>
      <c r="BW261" s="136"/>
      <c r="BX261" s="136"/>
      <c r="BY261" s="136"/>
      <c r="BZ261" s="136"/>
      <c r="CA261" s="136"/>
      <c r="CB261" s="136"/>
      <c r="CC261" s="136"/>
      <c r="CD261" s="136"/>
      <c r="CE261" s="136"/>
      <c r="CF261" s="136"/>
      <c r="CG261" s="136"/>
      <c r="CH261" s="136"/>
      <c r="CI261" s="136"/>
      <c r="CJ261" s="136"/>
      <c r="CK261" s="136"/>
      <c r="CL261" s="136"/>
      <c r="CM261" s="136"/>
      <c r="CN261" s="136"/>
      <c r="CO261" s="136"/>
      <c r="CP261" s="136"/>
      <c r="CQ261" s="136"/>
      <c r="CR261" s="136"/>
    </row>
    <row r="262" spans="1:96" x14ac:dyDescent="0.25">
      <c r="A262" s="136"/>
      <c r="B262" s="144" t="s">
        <v>330</v>
      </c>
      <c r="C262" s="150">
        <f t="shared" ref="C262:AL262" si="217">IF(C261=$C249,$C251*$C253,0)</f>
        <v>0</v>
      </c>
      <c r="D262" s="150">
        <f t="shared" si="217"/>
        <v>0</v>
      </c>
      <c r="E262" s="150">
        <f t="shared" si="217"/>
        <v>0</v>
      </c>
      <c r="F262" s="150">
        <f t="shared" si="217"/>
        <v>0</v>
      </c>
      <c r="G262" s="150">
        <f t="shared" si="217"/>
        <v>0</v>
      </c>
      <c r="H262" s="150">
        <f t="shared" si="217"/>
        <v>0</v>
      </c>
      <c r="I262" s="150">
        <f t="shared" si="217"/>
        <v>0</v>
      </c>
      <c r="J262" s="150">
        <f t="shared" si="217"/>
        <v>0</v>
      </c>
      <c r="K262" s="150">
        <f t="shared" si="217"/>
        <v>0</v>
      </c>
      <c r="L262" s="150">
        <f t="shared" si="217"/>
        <v>0</v>
      </c>
      <c r="M262" s="150">
        <f t="shared" si="217"/>
        <v>0</v>
      </c>
      <c r="N262" s="150">
        <f t="shared" si="217"/>
        <v>0</v>
      </c>
      <c r="O262" s="150">
        <f t="shared" si="217"/>
        <v>0</v>
      </c>
      <c r="P262" s="150">
        <f t="shared" si="217"/>
        <v>0</v>
      </c>
      <c r="Q262" s="150">
        <f t="shared" si="217"/>
        <v>0</v>
      </c>
      <c r="R262" s="150">
        <f t="shared" si="217"/>
        <v>0</v>
      </c>
      <c r="S262" s="150">
        <f t="shared" si="217"/>
        <v>0</v>
      </c>
      <c r="T262" s="150">
        <f t="shared" si="217"/>
        <v>0</v>
      </c>
      <c r="U262" s="150">
        <f t="shared" si="217"/>
        <v>0</v>
      </c>
      <c r="V262" s="150">
        <f t="shared" si="217"/>
        <v>0</v>
      </c>
      <c r="W262" s="150">
        <f t="shared" si="217"/>
        <v>0</v>
      </c>
      <c r="X262" s="150">
        <f t="shared" si="217"/>
        <v>0</v>
      </c>
      <c r="Y262" s="150">
        <f t="shared" si="217"/>
        <v>0</v>
      </c>
      <c r="Z262" s="150">
        <f t="shared" si="217"/>
        <v>0</v>
      </c>
      <c r="AA262" s="150">
        <f t="shared" si="217"/>
        <v>0</v>
      </c>
      <c r="AB262" s="150">
        <f t="shared" si="217"/>
        <v>0</v>
      </c>
      <c r="AC262" s="150">
        <f t="shared" si="217"/>
        <v>0</v>
      </c>
      <c r="AD262" s="150">
        <f t="shared" si="217"/>
        <v>0</v>
      </c>
      <c r="AE262" s="150">
        <f t="shared" si="217"/>
        <v>0</v>
      </c>
      <c r="AF262" s="150">
        <f t="shared" si="217"/>
        <v>0</v>
      </c>
      <c r="AG262" s="150">
        <f t="shared" si="217"/>
        <v>0</v>
      </c>
      <c r="AH262" s="150">
        <f t="shared" si="217"/>
        <v>0</v>
      </c>
      <c r="AI262" s="150">
        <f t="shared" si="217"/>
        <v>0</v>
      </c>
      <c r="AJ262" s="150">
        <f t="shared" si="217"/>
        <v>0</v>
      </c>
      <c r="AK262" s="150">
        <f t="shared" si="217"/>
        <v>0</v>
      </c>
      <c r="AL262" s="150">
        <f t="shared" si="217"/>
        <v>0</v>
      </c>
      <c r="AM262" s="150">
        <f t="shared" ref="AM262:AR262" si="218">IF(AM261=$C249,$C251*$C253,0)</f>
        <v>0</v>
      </c>
      <c r="AN262" s="150">
        <f t="shared" si="218"/>
        <v>0</v>
      </c>
      <c r="AO262" s="150">
        <f t="shared" si="218"/>
        <v>0</v>
      </c>
      <c r="AP262" s="150">
        <f t="shared" si="218"/>
        <v>0</v>
      </c>
      <c r="AQ262" s="150">
        <f t="shared" si="218"/>
        <v>0</v>
      </c>
      <c r="AR262" s="150">
        <f t="shared" si="218"/>
        <v>0</v>
      </c>
      <c r="AS262" s="150">
        <f t="shared" ref="AS262:AX262" si="219">IF(AS261=$C249,$C251*$C253,0)</f>
        <v>0</v>
      </c>
      <c r="AT262" s="150">
        <f t="shared" si="219"/>
        <v>0</v>
      </c>
      <c r="AU262" s="150">
        <f t="shared" si="219"/>
        <v>0</v>
      </c>
      <c r="AV262" s="150">
        <f t="shared" si="219"/>
        <v>0</v>
      </c>
      <c r="AW262" s="150">
        <f t="shared" si="219"/>
        <v>0</v>
      </c>
      <c r="AX262" s="150">
        <f t="shared" si="219"/>
        <v>0</v>
      </c>
      <c r="AY262" s="136"/>
      <c r="AZ262" s="136"/>
      <c r="BA262" s="136"/>
      <c r="BB262" s="136"/>
      <c r="BC262" s="136"/>
      <c r="BD262" s="136"/>
      <c r="BE262" s="136"/>
      <c r="BF262" s="136"/>
      <c r="BG262" s="136"/>
      <c r="BH262" s="136"/>
      <c r="BI262" s="136"/>
      <c r="BJ262" s="136"/>
      <c r="BK262" s="136"/>
      <c r="BL262" s="136"/>
      <c r="BM262" s="136"/>
      <c r="BN262" s="136"/>
      <c r="BO262" s="136"/>
      <c r="BP262" s="136"/>
      <c r="BQ262" s="136"/>
      <c r="BR262" s="136"/>
      <c r="BS262" s="136"/>
      <c r="BT262" s="136"/>
      <c r="BU262" s="136"/>
      <c r="BV262" s="136"/>
      <c r="BW262" s="136"/>
      <c r="BX262" s="136"/>
      <c r="BY262" s="136"/>
      <c r="BZ262" s="136"/>
      <c r="CA262" s="136"/>
      <c r="CB262" s="136"/>
      <c r="CC262" s="136"/>
      <c r="CD262" s="136"/>
      <c r="CE262" s="136"/>
      <c r="CF262" s="136"/>
      <c r="CG262" s="136"/>
      <c r="CH262" s="136"/>
      <c r="CI262" s="136"/>
      <c r="CJ262" s="136"/>
      <c r="CK262" s="136"/>
      <c r="CL262" s="136"/>
      <c r="CM262" s="136"/>
      <c r="CN262" s="136"/>
      <c r="CO262" s="136"/>
      <c r="CP262" s="136"/>
      <c r="CQ262" s="136"/>
      <c r="CR262" s="136"/>
    </row>
    <row r="263" spans="1:96" x14ac:dyDescent="0.25">
      <c r="A263" s="136"/>
      <c r="B263" s="144" t="s">
        <v>305</v>
      </c>
      <c r="C263" s="150"/>
      <c r="D263" s="150">
        <f>+IF(D260&gt;=$D249,$D258,0)*IF(C267&lt;1,0,1)</f>
        <v>0</v>
      </c>
      <c r="E263" s="150">
        <f t="shared" ref="E263:AA263" si="220">+IF(E260&gt;=$D249,$D258,0)*IF(D267&lt;1,0,1)</f>
        <v>0</v>
      </c>
      <c r="F263" s="150">
        <f t="shared" si="220"/>
        <v>0</v>
      </c>
      <c r="G263" s="150">
        <f t="shared" si="220"/>
        <v>0</v>
      </c>
      <c r="H263" s="150">
        <f t="shared" si="220"/>
        <v>0</v>
      </c>
      <c r="I263" s="150">
        <f t="shared" si="220"/>
        <v>0</v>
      </c>
      <c r="J263" s="150">
        <f t="shared" si="220"/>
        <v>0</v>
      </c>
      <c r="K263" s="150">
        <f t="shared" si="220"/>
        <v>0</v>
      </c>
      <c r="L263" s="150">
        <f t="shared" si="220"/>
        <v>0</v>
      </c>
      <c r="M263" s="150">
        <f t="shared" si="220"/>
        <v>0</v>
      </c>
      <c r="N263" s="150">
        <f t="shared" si="220"/>
        <v>0</v>
      </c>
      <c r="O263" s="150">
        <f t="shared" si="220"/>
        <v>0</v>
      </c>
      <c r="P263" s="150">
        <f t="shared" si="220"/>
        <v>0</v>
      </c>
      <c r="Q263" s="150">
        <f t="shared" si="220"/>
        <v>0</v>
      </c>
      <c r="R263" s="150">
        <f t="shared" si="220"/>
        <v>0</v>
      </c>
      <c r="S263" s="150">
        <f t="shared" si="220"/>
        <v>0</v>
      </c>
      <c r="T263" s="150">
        <f t="shared" si="220"/>
        <v>0</v>
      </c>
      <c r="U263" s="150">
        <f t="shared" si="220"/>
        <v>0</v>
      </c>
      <c r="V263" s="150">
        <f t="shared" si="220"/>
        <v>0</v>
      </c>
      <c r="W263" s="150">
        <f t="shared" si="220"/>
        <v>0</v>
      </c>
      <c r="X263" s="150">
        <f t="shared" si="220"/>
        <v>0</v>
      </c>
      <c r="Y263" s="150">
        <f t="shared" si="220"/>
        <v>0</v>
      </c>
      <c r="Z263" s="150">
        <f t="shared" si="220"/>
        <v>0</v>
      </c>
      <c r="AA263" s="150">
        <f t="shared" si="220"/>
        <v>0</v>
      </c>
      <c r="AB263" s="150">
        <f>+IF(AB260&gt;=$D249,$D258,0)*IF(AA267&lt;1,0,1)</f>
        <v>0</v>
      </c>
      <c r="AC263" s="150">
        <f t="shared" ref="AC263:AL263" si="221">+IF(AC260&gt;=$D249,$D258,0)*IF(AB267&lt;1,0,1)</f>
        <v>0</v>
      </c>
      <c r="AD263" s="150">
        <f t="shared" si="221"/>
        <v>0</v>
      </c>
      <c r="AE263" s="150">
        <f t="shared" si="221"/>
        <v>0</v>
      </c>
      <c r="AF263" s="150">
        <f t="shared" si="221"/>
        <v>0</v>
      </c>
      <c r="AG263" s="150">
        <f t="shared" si="221"/>
        <v>0</v>
      </c>
      <c r="AH263" s="150">
        <f t="shared" si="221"/>
        <v>0</v>
      </c>
      <c r="AI263" s="150">
        <f t="shared" si="221"/>
        <v>0</v>
      </c>
      <c r="AJ263" s="150">
        <f t="shared" si="221"/>
        <v>0</v>
      </c>
      <c r="AK263" s="150">
        <f t="shared" si="221"/>
        <v>0</v>
      </c>
      <c r="AL263" s="150">
        <f t="shared" si="221"/>
        <v>0</v>
      </c>
      <c r="AM263" s="150">
        <f t="shared" ref="AM263:AX263" si="222">+IF(AM260&gt;=$D249,$D258,0)*IF(AL267&lt;1,0,1)</f>
        <v>0</v>
      </c>
      <c r="AN263" s="150">
        <f t="shared" si="222"/>
        <v>0</v>
      </c>
      <c r="AO263" s="150">
        <f t="shared" si="222"/>
        <v>0</v>
      </c>
      <c r="AP263" s="150">
        <f t="shared" si="222"/>
        <v>0</v>
      </c>
      <c r="AQ263" s="150">
        <f t="shared" si="222"/>
        <v>0</v>
      </c>
      <c r="AR263" s="150">
        <f t="shared" si="222"/>
        <v>0</v>
      </c>
      <c r="AS263" s="150">
        <f t="shared" si="222"/>
        <v>0</v>
      </c>
      <c r="AT263" s="150">
        <f t="shared" si="222"/>
        <v>0</v>
      </c>
      <c r="AU263" s="150">
        <f t="shared" si="222"/>
        <v>0</v>
      </c>
      <c r="AV263" s="150">
        <f t="shared" si="222"/>
        <v>0</v>
      </c>
      <c r="AW263" s="150">
        <f t="shared" si="222"/>
        <v>0</v>
      </c>
      <c r="AX263" s="150">
        <f t="shared" si="222"/>
        <v>0</v>
      </c>
      <c r="AY263" s="136"/>
      <c r="AZ263" s="136"/>
      <c r="BA263" s="136"/>
      <c r="BB263" s="136"/>
      <c r="BC263" s="136"/>
      <c r="BD263" s="136"/>
      <c r="BE263" s="136"/>
      <c r="BF263" s="136"/>
      <c r="BG263" s="136"/>
      <c r="BH263" s="136"/>
      <c r="BI263" s="136"/>
      <c r="BJ263" s="136"/>
      <c r="BK263" s="136"/>
      <c r="BL263" s="136"/>
      <c r="BM263" s="136"/>
      <c r="BN263" s="136"/>
      <c r="BO263" s="136"/>
      <c r="BP263" s="136"/>
      <c r="BQ263" s="136"/>
      <c r="BR263" s="136"/>
      <c r="BS263" s="136"/>
      <c r="BT263" s="136"/>
      <c r="BU263" s="136"/>
      <c r="BV263" s="136"/>
      <c r="BW263" s="136"/>
      <c r="BX263" s="136"/>
      <c r="BY263" s="136"/>
      <c r="BZ263" s="136"/>
      <c r="CA263" s="136"/>
      <c r="CB263" s="136"/>
      <c r="CC263" s="136"/>
      <c r="CD263" s="136"/>
      <c r="CE263" s="136"/>
      <c r="CF263" s="136"/>
      <c r="CG263" s="136"/>
      <c r="CH263" s="136"/>
      <c r="CI263" s="136"/>
      <c r="CJ263" s="136"/>
      <c r="CK263" s="136"/>
      <c r="CL263" s="136"/>
      <c r="CM263" s="136"/>
      <c r="CN263" s="136"/>
      <c r="CO263" s="136"/>
      <c r="CP263" s="136"/>
      <c r="CQ263" s="136"/>
      <c r="CR263" s="136"/>
    </row>
    <row r="264" spans="1:96" x14ac:dyDescent="0.25">
      <c r="A264" s="136"/>
      <c r="B264" s="144" t="s">
        <v>306</v>
      </c>
      <c r="C264" s="150"/>
      <c r="D264" s="150">
        <f t="shared" ref="D264:AL264" si="223">D263-D266</f>
        <v>0</v>
      </c>
      <c r="E264" s="150">
        <f t="shared" si="223"/>
        <v>0</v>
      </c>
      <c r="F264" s="150">
        <f t="shared" si="223"/>
        <v>0</v>
      </c>
      <c r="G264" s="150">
        <f t="shared" si="223"/>
        <v>0</v>
      </c>
      <c r="H264" s="150">
        <f t="shared" si="223"/>
        <v>0</v>
      </c>
      <c r="I264" s="150">
        <f t="shared" si="223"/>
        <v>0</v>
      </c>
      <c r="J264" s="150">
        <f t="shared" si="223"/>
        <v>0</v>
      </c>
      <c r="K264" s="150">
        <f t="shared" si="223"/>
        <v>0</v>
      </c>
      <c r="L264" s="150">
        <f t="shared" si="223"/>
        <v>0</v>
      </c>
      <c r="M264" s="150">
        <f t="shared" si="223"/>
        <v>0</v>
      </c>
      <c r="N264" s="150">
        <f t="shared" si="223"/>
        <v>0</v>
      </c>
      <c r="O264" s="150">
        <f t="shared" si="223"/>
        <v>0</v>
      </c>
      <c r="P264" s="150">
        <f t="shared" si="223"/>
        <v>0</v>
      </c>
      <c r="Q264" s="150">
        <f t="shared" si="223"/>
        <v>0</v>
      </c>
      <c r="R264" s="150">
        <f t="shared" si="223"/>
        <v>0</v>
      </c>
      <c r="S264" s="150">
        <f t="shared" si="223"/>
        <v>0</v>
      </c>
      <c r="T264" s="150">
        <f t="shared" si="223"/>
        <v>0</v>
      </c>
      <c r="U264" s="150">
        <f t="shared" si="223"/>
        <v>0</v>
      </c>
      <c r="V264" s="150">
        <f t="shared" si="223"/>
        <v>0</v>
      </c>
      <c r="W264" s="150">
        <f t="shared" si="223"/>
        <v>0</v>
      </c>
      <c r="X264" s="150">
        <f t="shared" si="223"/>
        <v>0</v>
      </c>
      <c r="Y264" s="150">
        <f t="shared" si="223"/>
        <v>0</v>
      </c>
      <c r="Z264" s="150">
        <f t="shared" si="223"/>
        <v>0</v>
      </c>
      <c r="AA264" s="150">
        <f t="shared" si="223"/>
        <v>0</v>
      </c>
      <c r="AB264" s="150">
        <f t="shared" si="223"/>
        <v>0</v>
      </c>
      <c r="AC264" s="150">
        <f t="shared" si="223"/>
        <v>0</v>
      </c>
      <c r="AD264" s="150">
        <f t="shared" si="223"/>
        <v>0</v>
      </c>
      <c r="AE264" s="150">
        <f t="shared" si="223"/>
        <v>0</v>
      </c>
      <c r="AF264" s="150">
        <f t="shared" si="223"/>
        <v>0</v>
      </c>
      <c r="AG264" s="150">
        <f t="shared" si="223"/>
        <v>0</v>
      </c>
      <c r="AH264" s="150">
        <f t="shared" si="223"/>
        <v>0</v>
      </c>
      <c r="AI264" s="150">
        <f t="shared" si="223"/>
        <v>0</v>
      </c>
      <c r="AJ264" s="150">
        <f t="shared" si="223"/>
        <v>0</v>
      </c>
      <c r="AK264" s="150">
        <f t="shared" si="223"/>
        <v>0</v>
      </c>
      <c r="AL264" s="150">
        <f t="shared" si="223"/>
        <v>0</v>
      </c>
      <c r="AM264" s="150">
        <f t="shared" ref="AM264:AR264" si="224">AM263-AM266</f>
        <v>0</v>
      </c>
      <c r="AN264" s="150">
        <f t="shared" si="224"/>
        <v>0</v>
      </c>
      <c r="AO264" s="150">
        <f t="shared" si="224"/>
        <v>0</v>
      </c>
      <c r="AP264" s="150">
        <f t="shared" si="224"/>
        <v>0</v>
      </c>
      <c r="AQ264" s="150">
        <f t="shared" si="224"/>
        <v>0</v>
      </c>
      <c r="AR264" s="150">
        <f t="shared" si="224"/>
        <v>0</v>
      </c>
      <c r="AS264" s="150">
        <f t="shared" ref="AS264:AX264" si="225">AS263-AS266</f>
        <v>0</v>
      </c>
      <c r="AT264" s="150">
        <f t="shared" si="225"/>
        <v>0</v>
      </c>
      <c r="AU264" s="150">
        <f t="shared" si="225"/>
        <v>0</v>
      </c>
      <c r="AV264" s="150">
        <f t="shared" si="225"/>
        <v>0</v>
      </c>
      <c r="AW264" s="150">
        <f t="shared" si="225"/>
        <v>0</v>
      </c>
      <c r="AX264" s="150">
        <f t="shared" si="225"/>
        <v>0</v>
      </c>
      <c r="AY264" s="136"/>
      <c r="AZ264" s="136"/>
      <c r="BA264" s="136"/>
      <c r="BB264" s="136"/>
      <c r="BC264" s="136"/>
      <c r="BD264" s="136"/>
      <c r="BE264" s="136"/>
      <c r="BF264" s="136"/>
      <c r="BG264" s="136"/>
      <c r="BH264" s="136"/>
      <c r="BI264" s="136"/>
      <c r="BJ264" s="136"/>
      <c r="BK264" s="136"/>
      <c r="BL264" s="136"/>
      <c r="BM264" s="136"/>
      <c r="BN264" s="136"/>
      <c r="BO264" s="136"/>
      <c r="BP264" s="136"/>
      <c r="BQ264" s="136"/>
      <c r="BR264" s="136"/>
      <c r="BS264" s="136"/>
      <c r="BT264" s="136"/>
      <c r="BU264" s="136"/>
      <c r="BV264" s="136"/>
      <c r="BW264" s="136"/>
      <c r="BX264" s="136"/>
      <c r="BY264" s="136"/>
      <c r="BZ264" s="136"/>
      <c r="CA264" s="136"/>
      <c r="CB264" s="136"/>
      <c r="CC264" s="136"/>
      <c r="CD264" s="136"/>
      <c r="CE264" s="136"/>
      <c r="CF264" s="136"/>
      <c r="CG264" s="136"/>
      <c r="CH264" s="136"/>
      <c r="CI264" s="136"/>
      <c r="CJ264" s="136"/>
      <c r="CK264" s="136"/>
      <c r="CL264" s="136"/>
      <c r="CM264" s="136"/>
      <c r="CN264" s="136"/>
      <c r="CO264" s="136"/>
      <c r="CP264" s="136"/>
      <c r="CQ264" s="136"/>
      <c r="CR264" s="136"/>
    </row>
    <row r="265" spans="1:96" x14ac:dyDescent="0.25">
      <c r="A265" s="136"/>
      <c r="B265" s="144" t="s">
        <v>307</v>
      </c>
      <c r="C265" s="150"/>
      <c r="D265" s="150">
        <f t="shared" ref="D265:Q265" si="226">(D264+C265)*(IF(C267&lt;1,0,1))</f>
        <v>0</v>
      </c>
      <c r="E265" s="150">
        <f t="shared" si="226"/>
        <v>0</v>
      </c>
      <c r="F265" s="150">
        <f t="shared" si="226"/>
        <v>0</v>
      </c>
      <c r="G265" s="150">
        <f t="shared" si="226"/>
        <v>0</v>
      </c>
      <c r="H265" s="150">
        <f t="shared" si="226"/>
        <v>0</v>
      </c>
      <c r="I265" s="150">
        <f t="shared" si="226"/>
        <v>0</v>
      </c>
      <c r="J265" s="150">
        <f t="shared" si="226"/>
        <v>0</v>
      </c>
      <c r="K265" s="150">
        <f t="shared" si="226"/>
        <v>0</v>
      </c>
      <c r="L265" s="150">
        <f t="shared" si="226"/>
        <v>0</v>
      </c>
      <c r="M265" s="150">
        <f t="shared" si="226"/>
        <v>0</v>
      </c>
      <c r="N265" s="150">
        <f t="shared" si="226"/>
        <v>0</v>
      </c>
      <c r="O265" s="150">
        <f t="shared" si="226"/>
        <v>0</v>
      </c>
      <c r="P265" s="150">
        <f t="shared" si="226"/>
        <v>0</v>
      </c>
      <c r="Q265" s="150">
        <f t="shared" si="226"/>
        <v>0</v>
      </c>
      <c r="R265" s="150">
        <f>(R264+Q265)*(IF(Q267&lt;1,0,1))</f>
        <v>0</v>
      </c>
      <c r="S265" s="150">
        <f t="shared" ref="S265:AL265" si="227">(S264+R265)*(IF(R267&lt;1,0,1))</f>
        <v>0</v>
      </c>
      <c r="T265" s="150">
        <f t="shared" si="227"/>
        <v>0</v>
      </c>
      <c r="U265" s="150">
        <f t="shared" si="227"/>
        <v>0</v>
      </c>
      <c r="V265" s="150">
        <f t="shared" si="227"/>
        <v>0</v>
      </c>
      <c r="W265" s="150">
        <f t="shared" si="227"/>
        <v>0</v>
      </c>
      <c r="X265" s="150">
        <f t="shared" si="227"/>
        <v>0</v>
      </c>
      <c r="Y265" s="150">
        <f t="shared" si="227"/>
        <v>0</v>
      </c>
      <c r="Z265" s="150">
        <f t="shared" si="227"/>
        <v>0</v>
      </c>
      <c r="AA265" s="150">
        <f t="shared" si="227"/>
        <v>0</v>
      </c>
      <c r="AB265" s="150">
        <f t="shared" si="227"/>
        <v>0</v>
      </c>
      <c r="AC265" s="150">
        <f t="shared" si="227"/>
        <v>0</v>
      </c>
      <c r="AD265" s="150">
        <f t="shared" si="227"/>
        <v>0</v>
      </c>
      <c r="AE265" s="150">
        <f t="shared" si="227"/>
        <v>0</v>
      </c>
      <c r="AF265" s="150">
        <f t="shared" si="227"/>
        <v>0</v>
      </c>
      <c r="AG265" s="150">
        <f t="shared" si="227"/>
        <v>0</v>
      </c>
      <c r="AH265" s="150">
        <f t="shared" si="227"/>
        <v>0</v>
      </c>
      <c r="AI265" s="150">
        <f t="shared" si="227"/>
        <v>0</v>
      </c>
      <c r="AJ265" s="150">
        <f t="shared" si="227"/>
        <v>0</v>
      </c>
      <c r="AK265" s="150">
        <f t="shared" si="227"/>
        <v>0</v>
      </c>
      <c r="AL265" s="150">
        <f t="shared" si="227"/>
        <v>0</v>
      </c>
      <c r="AM265" s="150">
        <f t="shared" ref="AM265:AX265" si="228">(AM264+AL265)*(IF(AL267&lt;1,0,1))</f>
        <v>0</v>
      </c>
      <c r="AN265" s="150">
        <f t="shared" si="228"/>
        <v>0</v>
      </c>
      <c r="AO265" s="150">
        <f t="shared" si="228"/>
        <v>0</v>
      </c>
      <c r="AP265" s="150">
        <f t="shared" si="228"/>
        <v>0</v>
      </c>
      <c r="AQ265" s="150">
        <f t="shared" si="228"/>
        <v>0</v>
      </c>
      <c r="AR265" s="150">
        <f t="shared" si="228"/>
        <v>0</v>
      </c>
      <c r="AS265" s="150">
        <f t="shared" si="228"/>
        <v>0</v>
      </c>
      <c r="AT265" s="150">
        <f t="shared" si="228"/>
        <v>0</v>
      </c>
      <c r="AU265" s="150">
        <f t="shared" si="228"/>
        <v>0</v>
      </c>
      <c r="AV265" s="150">
        <f t="shared" si="228"/>
        <v>0</v>
      </c>
      <c r="AW265" s="150">
        <f t="shared" si="228"/>
        <v>0</v>
      </c>
      <c r="AX265" s="150">
        <f t="shared" si="228"/>
        <v>0</v>
      </c>
      <c r="AY265" s="136"/>
      <c r="AZ265" s="136"/>
      <c r="BA265" s="136"/>
      <c r="BB265" s="136"/>
      <c r="BC265" s="136"/>
      <c r="BD265" s="136"/>
      <c r="BE265" s="136"/>
      <c r="BF265" s="136"/>
      <c r="BG265" s="136"/>
      <c r="BH265" s="136"/>
      <c r="BI265" s="136"/>
      <c r="BJ265" s="136"/>
      <c r="BK265" s="136"/>
      <c r="BL265" s="136"/>
      <c r="BM265" s="136"/>
      <c r="BN265" s="136"/>
      <c r="BO265" s="136"/>
      <c r="BP265" s="136"/>
      <c r="BQ265" s="136"/>
      <c r="BR265" s="136"/>
      <c r="BS265" s="136"/>
      <c r="BT265" s="136"/>
      <c r="BU265" s="136"/>
      <c r="BV265" s="136"/>
      <c r="BW265" s="136"/>
      <c r="BX265" s="136"/>
      <c r="BY265" s="136"/>
      <c r="BZ265" s="136"/>
      <c r="CA265" s="136"/>
      <c r="CB265" s="136"/>
      <c r="CC265" s="136"/>
      <c r="CD265" s="136"/>
      <c r="CE265" s="136"/>
      <c r="CF265" s="136"/>
      <c r="CG265" s="136"/>
      <c r="CH265" s="136"/>
      <c r="CI265" s="136"/>
      <c r="CJ265" s="136"/>
      <c r="CK265" s="136"/>
      <c r="CL265" s="136"/>
      <c r="CM265" s="136"/>
      <c r="CN265" s="136"/>
      <c r="CO265" s="136"/>
      <c r="CP265" s="136"/>
      <c r="CQ265" s="136"/>
      <c r="CR265" s="136"/>
    </row>
    <row r="266" spans="1:96" x14ac:dyDescent="0.25">
      <c r="A266" s="136"/>
      <c r="B266" s="144" t="s">
        <v>308</v>
      </c>
      <c r="C266" s="150"/>
      <c r="D266" s="150">
        <f>IF(D263&gt;0,C267*$D256,0)</f>
        <v>0</v>
      </c>
      <c r="E266" s="150">
        <f t="shared" ref="E266:AL266" si="229">IF(E263&gt;0,D267*$D$13,0)</f>
        <v>0</v>
      </c>
      <c r="F266" s="150">
        <f t="shared" si="229"/>
        <v>0</v>
      </c>
      <c r="G266" s="150">
        <f t="shared" si="229"/>
        <v>0</v>
      </c>
      <c r="H266" s="150">
        <f t="shared" si="229"/>
        <v>0</v>
      </c>
      <c r="I266" s="150">
        <f t="shared" si="229"/>
        <v>0</v>
      </c>
      <c r="J266" s="150">
        <f t="shared" si="229"/>
        <v>0</v>
      </c>
      <c r="K266" s="150">
        <f t="shared" si="229"/>
        <v>0</v>
      </c>
      <c r="L266" s="150">
        <f t="shared" si="229"/>
        <v>0</v>
      </c>
      <c r="M266" s="150">
        <f t="shared" si="229"/>
        <v>0</v>
      </c>
      <c r="N266" s="150">
        <f t="shared" si="229"/>
        <v>0</v>
      </c>
      <c r="O266" s="150">
        <f t="shared" si="229"/>
        <v>0</v>
      </c>
      <c r="P266" s="150">
        <f t="shared" si="229"/>
        <v>0</v>
      </c>
      <c r="Q266" s="150">
        <f t="shared" si="229"/>
        <v>0</v>
      </c>
      <c r="R266" s="150">
        <f t="shared" si="229"/>
        <v>0</v>
      </c>
      <c r="S266" s="150">
        <f t="shared" si="229"/>
        <v>0</v>
      </c>
      <c r="T266" s="150">
        <f t="shared" si="229"/>
        <v>0</v>
      </c>
      <c r="U266" s="150">
        <f t="shared" si="229"/>
        <v>0</v>
      </c>
      <c r="V266" s="150">
        <f t="shared" si="229"/>
        <v>0</v>
      </c>
      <c r="W266" s="150">
        <f t="shared" si="229"/>
        <v>0</v>
      </c>
      <c r="X266" s="150">
        <f t="shared" si="229"/>
        <v>0</v>
      </c>
      <c r="Y266" s="150">
        <f t="shared" si="229"/>
        <v>0</v>
      </c>
      <c r="Z266" s="150">
        <f t="shared" si="229"/>
        <v>0</v>
      </c>
      <c r="AA266" s="150">
        <f t="shared" si="229"/>
        <v>0</v>
      </c>
      <c r="AB266" s="150">
        <f t="shared" si="229"/>
        <v>0</v>
      </c>
      <c r="AC266" s="150">
        <f t="shared" si="229"/>
        <v>0</v>
      </c>
      <c r="AD266" s="150">
        <f t="shared" si="229"/>
        <v>0</v>
      </c>
      <c r="AE266" s="150">
        <f t="shared" si="229"/>
        <v>0</v>
      </c>
      <c r="AF266" s="150">
        <f t="shared" si="229"/>
        <v>0</v>
      </c>
      <c r="AG266" s="150">
        <f t="shared" si="229"/>
        <v>0</v>
      </c>
      <c r="AH266" s="150">
        <f t="shared" si="229"/>
        <v>0</v>
      </c>
      <c r="AI266" s="150">
        <f t="shared" si="229"/>
        <v>0</v>
      </c>
      <c r="AJ266" s="150">
        <f t="shared" si="229"/>
        <v>0</v>
      </c>
      <c r="AK266" s="150">
        <f t="shared" si="229"/>
        <v>0</v>
      </c>
      <c r="AL266" s="150">
        <f t="shared" si="229"/>
        <v>0</v>
      </c>
      <c r="AM266" s="150">
        <f t="shared" ref="AM266:AX266" si="230">IF(AM263&gt;0,AL267*$D$13,0)</f>
        <v>0</v>
      </c>
      <c r="AN266" s="150">
        <f t="shared" si="230"/>
        <v>0</v>
      </c>
      <c r="AO266" s="150">
        <f t="shared" si="230"/>
        <v>0</v>
      </c>
      <c r="AP266" s="150">
        <f t="shared" si="230"/>
        <v>0</v>
      </c>
      <c r="AQ266" s="150">
        <f t="shared" si="230"/>
        <v>0</v>
      </c>
      <c r="AR266" s="150">
        <f t="shared" si="230"/>
        <v>0</v>
      </c>
      <c r="AS266" s="150">
        <f t="shared" si="230"/>
        <v>0</v>
      </c>
      <c r="AT266" s="150">
        <f t="shared" si="230"/>
        <v>0</v>
      </c>
      <c r="AU266" s="150">
        <f t="shared" si="230"/>
        <v>0</v>
      </c>
      <c r="AV266" s="150">
        <f t="shared" si="230"/>
        <v>0</v>
      </c>
      <c r="AW266" s="150">
        <f t="shared" si="230"/>
        <v>0</v>
      </c>
      <c r="AX266" s="150">
        <f t="shared" si="230"/>
        <v>0</v>
      </c>
      <c r="AY266" s="136"/>
      <c r="AZ266" s="136"/>
      <c r="BA266" s="136"/>
      <c r="BB266" s="136"/>
      <c r="BC266" s="136"/>
      <c r="BD266" s="136"/>
      <c r="BE266" s="136"/>
      <c r="BF266" s="136"/>
      <c r="BG266" s="136"/>
      <c r="BH266" s="136"/>
      <c r="BI266" s="136"/>
      <c r="BJ266" s="136"/>
      <c r="BK266" s="136"/>
      <c r="BL266" s="136"/>
      <c r="BM266" s="136"/>
      <c r="BN266" s="136"/>
      <c r="BO266" s="136"/>
      <c r="BP266" s="136"/>
      <c r="BQ266" s="136"/>
      <c r="BR266" s="136"/>
      <c r="BS266" s="136"/>
      <c r="BT266" s="136"/>
      <c r="BU266" s="136"/>
      <c r="BV266" s="136"/>
      <c r="BW266" s="136"/>
      <c r="BX266" s="136"/>
      <c r="BY266" s="136"/>
      <c r="BZ266" s="136"/>
      <c r="CA266" s="136"/>
      <c r="CB266" s="136"/>
      <c r="CC266" s="136"/>
      <c r="CD266" s="136"/>
      <c r="CE266" s="136"/>
      <c r="CF266" s="136"/>
      <c r="CG266" s="136"/>
      <c r="CH266" s="136"/>
      <c r="CI266" s="136"/>
      <c r="CJ266" s="136"/>
      <c r="CK266" s="136"/>
      <c r="CL266" s="136"/>
      <c r="CM266" s="136"/>
      <c r="CN266" s="136"/>
      <c r="CO266" s="136"/>
      <c r="CP266" s="136"/>
      <c r="CQ266" s="136"/>
      <c r="CR266" s="136"/>
    </row>
    <row r="267" spans="1:96" x14ac:dyDescent="0.25">
      <c r="A267" s="136"/>
      <c r="B267" s="144" t="s">
        <v>309</v>
      </c>
      <c r="C267" s="150">
        <f>IF(D261=$C249,($C251-($C251*$C253)-($C251*$C252)),(($C251-($C251*$C253)-($C251*$C252))-C265)*IF(B267&lt;1,0,1))</f>
        <v>0</v>
      </c>
      <c r="D267" s="150">
        <f>IF(E261=$C249,($C251-($C251*$C253)-($C251*$C252)),(($C251-($C251*$C253)-($C251*$C252))-D265)*IF(C267&lt;1,0,1))</f>
        <v>0</v>
      </c>
      <c r="E267" s="150">
        <f>IF(F261=$C249,($C251-($C251*$C253)-($C251*$C252)),(($C251-($C251*$C253)-($C251*$C252))-E265)*IF(D267&lt;1,0,1))</f>
        <v>0</v>
      </c>
      <c r="F267" s="150">
        <f>IF(G261=$C249,($C251-($C251*$C253)-($C251*$C252)),(($C251-($C251*$C253)-($C251*$C252))-F265)*IF(E267&lt;1,0,1))</f>
        <v>0</v>
      </c>
      <c r="G267" s="150">
        <f t="shared" ref="G267:AL267" si="231">IF(H261=$C249,($C251-($C251*$C253)-($C251*$C252)),(($C251-($C251*$C253)-($C251*$C252))-G265)*IF(F267&lt;1,0,1))</f>
        <v>0</v>
      </c>
      <c r="H267" s="150">
        <f t="shared" si="231"/>
        <v>0</v>
      </c>
      <c r="I267" s="150">
        <f t="shared" si="231"/>
        <v>0</v>
      </c>
      <c r="J267" s="150">
        <f t="shared" si="231"/>
        <v>0</v>
      </c>
      <c r="K267" s="150">
        <f t="shared" si="231"/>
        <v>0</v>
      </c>
      <c r="L267" s="150">
        <f t="shared" si="231"/>
        <v>0</v>
      </c>
      <c r="M267" s="150">
        <f t="shared" si="231"/>
        <v>0</v>
      </c>
      <c r="N267" s="150">
        <f t="shared" si="231"/>
        <v>0</v>
      </c>
      <c r="O267" s="150">
        <f t="shared" si="231"/>
        <v>0</v>
      </c>
      <c r="P267" s="150">
        <f t="shared" si="231"/>
        <v>0</v>
      </c>
      <c r="Q267" s="150">
        <f t="shared" si="231"/>
        <v>0</v>
      </c>
      <c r="R267" s="150">
        <f t="shared" si="231"/>
        <v>0</v>
      </c>
      <c r="S267" s="150">
        <f t="shared" si="231"/>
        <v>0</v>
      </c>
      <c r="T267" s="150">
        <f t="shared" si="231"/>
        <v>0</v>
      </c>
      <c r="U267" s="150">
        <f t="shared" si="231"/>
        <v>0</v>
      </c>
      <c r="V267" s="150">
        <f t="shared" si="231"/>
        <v>0</v>
      </c>
      <c r="W267" s="150">
        <f t="shared" si="231"/>
        <v>0</v>
      </c>
      <c r="X267" s="150">
        <f t="shared" si="231"/>
        <v>0</v>
      </c>
      <c r="Y267" s="150">
        <f t="shared" si="231"/>
        <v>0</v>
      </c>
      <c r="Z267" s="150">
        <f t="shared" si="231"/>
        <v>0</v>
      </c>
      <c r="AA267" s="150">
        <f t="shared" si="231"/>
        <v>0</v>
      </c>
      <c r="AB267" s="150">
        <f t="shared" si="231"/>
        <v>0</v>
      </c>
      <c r="AC267" s="150">
        <f t="shared" si="231"/>
        <v>0</v>
      </c>
      <c r="AD267" s="150">
        <f t="shared" si="231"/>
        <v>0</v>
      </c>
      <c r="AE267" s="150">
        <f t="shared" si="231"/>
        <v>0</v>
      </c>
      <c r="AF267" s="150">
        <f t="shared" si="231"/>
        <v>0</v>
      </c>
      <c r="AG267" s="150">
        <f t="shared" si="231"/>
        <v>0</v>
      </c>
      <c r="AH267" s="150">
        <f t="shared" si="231"/>
        <v>0</v>
      </c>
      <c r="AI267" s="150">
        <f t="shared" si="231"/>
        <v>0</v>
      </c>
      <c r="AJ267" s="150">
        <f t="shared" si="231"/>
        <v>0</v>
      </c>
      <c r="AK267" s="150">
        <f t="shared" si="231"/>
        <v>0</v>
      </c>
      <c r="AL267" s="150">
        <f t="shared" si="231"/>
        <v>0</v>
      </c>
      <c r="AM267" s="150">
        <f t="shared" ref="AM267:AX267" si="232">IF(AN261=$C249,($C251-($C251*$C253)-($C251*$C252)),(($C251-($C251*$C253)-($C251*$C252))-AM265)*IF(AL267&lt;1,0,1))</f>
        <v>0</v>
      </c>
      <c r="AN267" s="150">
        <f t="shared" si="232"/>
        <v>0</v>
      </c>
      <c r="AO267" s="150">
        <f t="shared" si="232"/>
        <v>0</v>
      </c>
      <c r="AP267" s="150">
        <f t="shared" si="232"/>
        <v>0</v>
      </c>
      <c r="AQ267" s="150">
        <f t="shared" si="232"/>
        <v>0</v>
      </c>
      <c r="AR267" s="150">
        <f t="shared" si="232"/>
        <v>0</v>
      </c>
      <c r="AS267" s="150">
        <f t="shared" si="232"/>
        <v>0</v>
      </c>
      <c r="AT267" s="150">
        <f t="shared" si="232"/>
        <v>0</v>
      </c>
      <c r="AU267" s="150">
        <f t="shared" si="232"/>
        <v>0</v>
      </c>
      <c r="AV267" s="150">
        <f t="shared" si="232"/>
        <v>0</v>
      </c>
      <c r="AW267" s="150">
        <f t="shared" si="232"/>
        <v>0</v>
      </c>
      <c r="AX267" s="150">
        <f t="shared" si="232"/>
        <v>0</v>
      </c>
      <c r="AY267" s="136"/>
      <c r="AZ267" s="136"/>
      <c r="BA267" s="136"/>
      <c r="BB267" s="136"/>
      <c r="BC267" s="136"/>
      <c r="BD267" s="136"/>
      <c r="BE267" s="136"/>
      <c r="BF267" s="136"/>
      <c r="BG267" s="136"/>
      <c r="BH267" s="136"/>
      <c r="BI267" s="136"/>
      <c r="BJ267" s="136"/>
      <c r="BK267" s="136"/>
      <c r="BL267" s="136"/>
      <c r="BM267" s="136"/>
      <c r="BN267" s="136"/>
      <c r="BO267" s="136"/>
      <c r="BP267" s="136"/>
      <c r="BQ267" s="136"/>
      <c r="BR267" s="136"/>
      <c r="BS267" s="136"/>
      <c r="BT267" s="136"/>
      <c r="BU267" s="136"/>
      <c r="BV267" s="136"/>
      <c r="BW267" s="136"/>
      <c r="BX267" s="136"/>
      <c r="BY267" s="136"/>
      <c r="BZ267" s="136"/>
      <c r="CA267" s="136"/>
      <c r="CB267" s="136"/>
      <c r="CC267" s="136"/>
      <c r="CD267" s="136"/>
      <c r="CE267" s="136"/>
      <c r="CF267" s="136"/>
      <c r="CG267" s="136"/>
      <c r="CH267" s="136"/>
      <c r="CI267" s="136"/>
      <c r="CJ267" s="136"/>
      <c r="CK267" s="136"/>
      <c r="CL267" s="136"/>
      <c r="CM267" s="136"/>
      <c r="CN267" s="136"/>
      <c r="CO267" s="136"/>
      <c r="CP267" s="136"/>
      <c r="CQ267" s="136"/>
      <c r="CR267" s="136"/>
    </row>
    <row r="268" spans="1:96" x14ac:dyDescent="0.25">
      <c r="A268" s="136"/>
      <c r="B268" s="144" t="s">
        <v>331</v>
      </c>
      <c r="C268" s="150"/>
      <c r="D268" s="150">
        <f t="shared" ref="D268:Y268" si="233">IF(D267&lt;1,$C251*$C252,0)*IF(C267&lt;1,0,1)</f>
        <v>0</v>
      </c>
      <c r="E268" s="150">
        <f t="shared" si="233"/>
        <v>0</v>
      </c>
      <c r="F268" s="150">
        <f t="shared" si="233"/>
        <v>0</v>
      </c>
      <c r="G268" s="150">
        <f t="shared" si="233"/>
        <v>0</v>
      </c>
      <c r="H268" s="150">
        <f t="shared" si="233"/>
        <v>0</v>
      </c>
      <c r="I268" s="150">
        <f t="shared" si="233"/>
        <v>0</v>
      </c>
      <c r="J268" s="150">
        <f t="shared" si="233"/>
        <v>0</v>
      </c>
      <c r="K268" s="150">
        <f t="shared" si="233"/>
        <v>0</v>
      </c>
      <c r="L268" s="150">
        <f t="shared" si="233"/>
        <v>0</v>
      </c>
      <c r="M268" s="150">
        <f t="shared" si="233"/>
        <v>0</v>
      </c>
      <c r="N268" s="150">
        <f t="shared" si="233"/>
        <v>0</v>
      </c>
      <c r="O268" s="150">
        <f t="shared" si="233"/>
        <v>0</v>
      </c>
      <c r="P268" s="150">
        <f t="shared" si="233"/>
        <v>0</v>
      </c>
      <c r="Q268" s="150">
        <f t="shared" si="233"/>
        <v>0</v>
      </c>
      <c r="R268" s="150">
        <f t="shared" si="233"/>
        <v>0</v>
      </c>
      <c r="S268" s="150">
        <f t="shared" si="233"/>
        <v>0</v>
      </c>
      <c r="T268" s="150">
        <f t="shared" si="233"/>
        <v>0</v>
      </c>
      <c r="U268" s="150">
        <f t="shared" si="233"/>
        <v>0</v>
      </c>
      <c r="V268" s="150">
        <f t="shared" si="233"/>
        <v>0</v>
      </c>
      <c r="W268" s="150">
        <f t="shared" si="233"/>
        <v>0</v>
      </c>
      <c r="X268" s="150">
        <f t="shared" si="233"/>
        <v>0</v>
      </c>
      <c r="Y268" s="150">
        <f t="shared" si="233"/>
        <v>0</v>
      </c>
      <c r="Z268" s="150">
        <f t="shared" ref="Z268:AL268" si="234">IF(Z267&lt;1,$C$8*$C$9,0)*IF(Y267&lt;1,0,1)</f>
        <v>0</v>
      </c>
      <c r="AA268" s="150">
        <f t="shared" si="234"/>
        <v>0</v>
      </c>
      <c r="AB268" s="150">
        <f t="shared" si="234"/>
        <v>0</v>
      </c>
      <c r="AC268" s="150">
        <f t="shared" si="234"/>
        <v>0</v>
      </c>
      <c r="AD268" s="150">
        <f t="shared" si="234"/>
        <v>0</v>
      </c>
      <c r="AE268" s="150">
        <f t="shared" si="234"/>
        <v>0</v>
      </c>
      <c r="AF268" s="150">
        <f t="shared" si="234"/>
        <v>0</v>
      </c>
      <c r="AG268" s="150">
        <f t="shared" si="234"/>
        <v>0</v>
      </c>
      <c r="AH268" s="150">
        <f t="shared" si="234"/>
        <v>0</v>
      </c>
      <c r="AI268" s="150">
        <f t="shared" si="234"/>
        <v>0</v>
      </c>
      <c r="AJ268" s="150">
        <f t="shared" si="234"/>
        <v>0</v>
      </c>
      <c r="AK268" s="150">
        <f t="shared" si="234"/>
        <v>0</v>
      </c>
      <c r="AL268" s="150">
        <f t="shared" si="234"/>
        <v>0</v>
      </c>
      <c r="AM268" s="150">
        <f t="shared" ref="AM268:AX268" si="235">IF(AM267&lt;1,$C$8*$C$9,0)*IF(AL267&lt;1,0,1)</f>
        <v>0</v>
      </c>
      <c r="AN268" s="150">
        <f t="shared" si="235"/>
        <v>0</v>
      </c>
      <c r="AO268" s="150">
        <f t="shared" si="235"/>
        <v>0</v>
      </c>
      <c r="AP268" s="150">
        <f t="shared" si="235"/>
        <v>0</v>
      </c>
      <c r="AQ268" s="150">
        <f t="shared" si="235"/>
        <v>0</v>
      </c>
      <c r="AR268" s="150">
        <f t="shared" si="235"/>
        <v>0</v>
      </c>
      <c r="AS268" s="150">
        <f t="shared" si="235"/>
        <v>0</v>
      </c>
      <c r="AT268" s="150">
        <f t="shared" si="235"/>
        <v>0</v>
      </c>
      <c r="AU268" s="150">
        <f t="shared" si="235"/>
        <v>0</v>
      </c>
      <c r="AV268" s="150">
        <f t="shared" si="235"/>
        <v>0</v>
      </c>
      <c r="AW268" s="150">
        <f t="shared" si="235"/>
        <v>0</v>
      </c>
      <c r="AX268" s="150">
        <f t="shared" si="235"/>
        <v>0</v>
      </c>
      <c r="AY268" s="136"/>
      <c r="AZ268" s="136"/>
      <c r="BA268" s="136"/>
      <c r="BB268" s="136"/>
      <c r="BC268" s="136"/>
      <c r="BD268" s="136"/>
      <c r="BE268" s="136"/>
      <c r="BF268" s="136"/>
      <c r="BG268" s="136"/>
      <c r="BH268" s="136"/>
      <c r="BI268" s="136"/>
      <c r="BJ268" s="136"/>
      <c r="BK268" s="136"/>
      <c r="BL268" s="136"/>
      <c r="BM268" s="136"/>
      <c r="BN268" s="136"/>
      <c r="BO268" s="136"/>
      <c r="BP268" s="136"/>
      <c r="BQ268" s="136"/>
      <c r="BR268" s="136"/>
      <c r="BS268" s="136"/>
      <c r="BT268" s="136"/>
      <c r="BU268" s="136"/>
      <c r="BV268" s="136"/>
      <c r="BW268" s="136"/>
      <c r="BX268" s="136"/>
      <c r="BY268" s="136"/>
      <c r="BZ268" s="136"/>
      <c r="CA268" s="136"/>
      <c r="CB268" s="136"/>
      <c r="CC268" s="136"/>
      <c r="CD268" s="136"/>
      <c r="CE268" s="136"/>
      <c r="CF268" s="136"/>
      <c r="CG268" s="136"/>
      <c r="CH268" s="136"/>
      <c r="CI268" s="136"/>
      <c r="CJ268" s="136"/>
      <c r="CK268" s="136"/>
      <c r="CL268" s="136"/>
      <c r="CM268" s="136"/>
      <c r="CN268" s="136"/>
      <c r="CO268" s="136"/>
      <c r="CP268" s="136"/>
      <c r="CQ268" s="136"/>
      <c r="CR268" s="136"/>
    </row>
    <row r="269" spans="1:96" x14ac:dyDescent="0.25">
      <c r="A269" s="136"/>
      <c r="B269" s="154" t="s">
        <v>332</v>
      </c>
      <c r="C269" s="150">
        <f>C262+C263+C268</f>
        <v>0</v>
      </c>
      <c r="D269" s="150">
        <f>D262+D263+D268</f>
        <v>0</v>
      </c>
      <c r="E269" s="150">
        <f t="shared" ref="E269:AL269" si="236">E262+E263+E268</f>
        <v>0</v>
      </c>
      <c r="F269" s="150">
        <f t="shared" si="236"/>
        <v>0</v>
      </c>
      <c r="G269" s="150">
        <f t="shared" si="236"/>
        <v>0</v>
      </c>
      <c r="H269" s="150">
        <f t="shared" si="236"/>
        <v>0</v>
      </c>
      <c r="I269" s="150">
        <f t="shared" si="236"/>
        <v>0</v>
      </c>
      <c r="J269" s="150">
        <f t="shared" si="236"/>
        <v>0</v>
      </c>
      <c r="K269" s="150">
        <f t="shared" si="236"/>
        <v>0</v>
      </c>
      <c r="L269" s="150">
        <f t="shared" si="236"/>
        <v>0</v>
      </c>
      <c r="M269" s="150">
        <f t="shared" si="236"/>
        <v>0</v>
      </c>
      <c r="N269" s="150">
        <f t="shared" si="236"/>
        <v>0</v>
      </c>
      <c r="O269" s="150">
        <f t="shared" si="236"/>
        <v>0</v>
      </c>
      <c r="P269" s="150">
        <f t="shared" si="236"/>
        <v>0</v>
      </c>
      <c r="Q269" s="150">
        <f t="shared" si="236"/>
        <v>0</v>
      </c>
      <c r="R269" s="150">
        <f t="shared" si="236"/>
        <v>0</v>
      </c>
      <c r="S269" s="150">
        <f t="shared" si="236"/>
        <v>0</v>
      </c>
      <c r="T269" s="150">
        <f t="shared" si="236"/>
        <v>0</v>
      </c>
      <c r="U269" s="150">
        <f t="shared" si="236"/>
        <v>0</v>
      </c>
      <c r="V269" s="150">
        <f t="shared" si="236"/>
        <v>0</v>
      </c>
      <c r="W269" s="150">
        <f t="shared" si="236"/>
        <v>0</v>
      </c>
      <c r="X269" s="150">
        <f t="shared" si="236"/>
        <v>0</v>
      </c>
      <c r="Y269" s="150">
        <f t="shared" si="236"/>
        <v>0</v>
      </c>
      <c r="Z269" s="150">
        <f t="shared" si="236"/>
        <v>0</v>
      </c>
      <c r="AA269" s="150">
        <f t="shared" si="236"/>
        <v>0</v>
      </c>
      <c r="AB269" s="150">
        <f t="shared" si="236"/>
        <v>0</v>
      </c>
      <c r="AC269" s="150">
        <f t="shared" si="236"/>
        <v>0</v>
      </c>
      <c r="AD269" s="150">
        <f t="shared" si="236"/>
        <v>0</v>
      </c>
      <c r="AE269" s="150">
        <f t="shared" si="236"/>
        <v>0</v>
      </c>
      <c r="AF269" s="150">
        <f t="shared" si="236"/>
        <v>0</v>
      </c>
      <c r="AG269" s="150">
        <f t="shared" si="236"/>
        <v>0</v>
      </c>
      <c r="AH269" s="150">
        <f t="shared" si="236"/>
        <v>0</v>
      </c>
      <c r="AI269" s="150">
        <f t="shared" si="236"/>
        <v>0</v>
      </c>
      <c r="AJ269" s="150">
        <f t="shared" si="236"/>
        <v>0</v>
      </c>
      <c r="AK269" s="150">
        <f t="shared" si="236"/>
        <v>0</v>
      </c>
      <c r="AL269" s="150">
        <f t="shared" si="236"/>
        <v>0</v>
      </c>
      <c r="AM269" s="150">
        <f t="shared" ref="AM269:AR269" si="237">AM262+AM263+AM268</f>
        <v>0</v>
      </c>
      <c r="AN269" s="150">
        <f t="shared" si="237"/>
        <v>0</v>
      </c>
      <c r="AO269" s="150">
        <f t="shared" si="237"/>
        <v>0</v>
      </c>
      <c r="AP269" s="150">
        <f t="shared" si="237"/>
        <v>0</v>
      </c>
      <c r="AQ269" s="150">
        <f t="shared" si="237"/>
        <v>0</v>
      </c>
      <c r="AR269" s="150">
        <f t="shared" si="237"/>
        <v>0</v>
      </c>
      <c r="AS269" s="150">
        <f t="shared" ref="AS269:AX269" si="238">AS262+AS263+AS268</f>
        <v>0</v>
      </c>
      <c r="AT269" s="150">
        <f t="shared" si="238"/>
        <v>0</v>
      </c>
      <c r="AU269" s="150">
        <f t="shared" si="238"/>
        <v>0</v>
      </c>
      <c r="AV269" s="150">
        <f t="shared" si="238"/>
        <v>0</v>
      </c>
      <c r="AW269" s="150">
        <f t="shared" si="238"/>
        <v>0</v>
      </c>
      <c r="AX269" s="150">
        <f t="shared" si="238"/>
        <v>0</v>
      </c>
      <c r="AY269" s="136"/>
      <c r="AZ269" s="136"/>
      <c r="BA269" s="136"/>
      <c r="BB269" s="136"/>
      <c r="BC269" s="136"/>
      <c r="BD269" s="136"/>
      <c r="BE269" s="136"/>
      <c r="BF269" s="136"/>
      <c r="BG269" s="136"/>
      <c r="BH269" s="136"/>
      <c r="BI269" s="136"/>
      <c r="BJ269" s="136"/>
      <c r="BK269" s="136"/>
      <c r="BL269" s="136"/>
      <c r="BM269" s="136"/>
      <c r="BN269" s="136"/>
      <c r="BO269" s="136"/>
      <c r="BP269" s="136"/>
      <c r="BQ269" s="136"/>
      <c r="BR269" s="136"/>
      <c r="BS269" s="136"/>
      <c r="BT269" s="136"/>
      <c r="BU269" s="136"/>
      <c r="BV269" s="136"/>
      <c r="BW269" s="136"/>
      <c r="BX269" s="136"/>
      <c r="BY269" s="136"/>
      <c r="BZ269" s="136"/>
      <c r="CA269" s="136"/>
      <c r="CB269" s="136"/>
      <c r="CC269" s="136"/>
      <c r="CD269" s="136"/>
      <c r="CE269" s="136"/>
      <c r="CF269" s="136"/>
      <c r="CG269" s="136"/>
      <c r="CH269" s="136"/>
      <c r="CI269" s="136"/>
      <c r="CJ269" s="136"/>
      <c r="CK269" s="136"/>
      <c r="CL269" s="136"/>
      <c r="CM269" s="136"/>
      <c r="CN269" s="136"/>
      <c r="CO269" s="136"/>
      <c r="CP269" s="136"/>
      <c r="CQ269" s="136"/>
      <c r="CR269" s="136"/>
    </row>
    <row r="270" spans="1:96" x14ac:dyDescent="0.25">
      <c r="A270" s="136"/>
      <c r="B270" s="136"/>
      <c r="C270" s="136"/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  <c r="O270" s="136"/>
      <c r="P270" s="136"/>
      <c r="Q270" s="136"/>
      <c r="R270" s="136"/>
      <c r="S270" s="136"/>
      <c r="T270" s="136"/>
      <c r="U270" s="136"/>
      <c r="V270" s="136"/>
      <c r="W270" s="136"/>
      <c r="X270" s="136"/>
      <c r="Y270" s="136"/>
      <c r="Z270" s="136"/>
      <c r="AA270" s="136"/>
      <c r="AB270" s="136"/>
      <c r="AC270" s="136"/>
      <c r="AD270" s="136"/>
      <c r="AE270" s="136"/>
      <c r="AF270" s="136"/>
      <c r="AG270" s="136"/>
      <c r="AH270" s="136"/>
      <c r="AI270" s="136"/>
      <c r="AJ270" s="136"/>
      <c r="AK270" s="136"/>
      <c r="AL270" s="136"/>
      <c r="AM270" s="136"/>
      <c r="AN270" s="136"/>
      <c r="AO270" s="136"/>
      <c r="AP270" s="136"/>
      <c r="AQ270" s="136"/>
      <c r="AR270" s="136"/>
      <c r="AS270" s="136"/>
      <c r="AT270" s="136"/>
      <c r="AU270" s="136"/>
      <c r="AV270" s="136"/>
      <c r="AW270" s="136"/>
      <c r="AX270" s="136"/>
      <c r="AY270" s="136"/>
      <c r="AZ270" s="136"/>
      <c r="BA270" s="136"/>
      <c r="BB270" s="136"/>
      <c r="BC270" s="136"/>
      <c r="BD270" s="136"/>
      <c r="BE270" s="136"/>
      <c r="BF270" s="136"/>
      <c r="BG270" s="136"/>
      <c r="BH270" s="136"/>
      <c r="BI270" s="136"/>
      <c r="BJ270" s="136"/>
      <c r="BK270" s="136"/>
      <c r="BL270" s="136"/>
      <c r="BM270" s="136"/>
      <c r="BN270" s="136"/>
      <c r="BO270" s="136"/>
      <c r="BP270" s="136"/>
      <c r="BQ270" s="136"/>
      <c r="BR270" s="136"/>
      <c r="BS270" s="136"/>
      <c r="BT270" s="136"/>
      <c r="BU270" s="136"/>
      <c r="BV270" s="136"/>
      <c r="BW270" s="136"/>
      <c r="BX270" s="136"/>
      <c r="BY270" s="136"/>
      <c r="BZ270" s="136"/>
      <c r="CA270" s="136"/>
      <c r="CB270" s="136"/>
      <c r="CC270" s="136"/>
      <c r="CD270" s="136"/>
      <c r="CE270" s="136"/>
      <c r="CF270" s="136"/>
      <c r="CG270" s="136"/>
      <c r="CH270" s="136"/>
      <c r="CI270" s="136"/>
      <c r="CJ270" s="136"/>
      <c r="CK270" s="136"/>
      <c r="CL270" s="136"/>
      <c r="CM270" s="136"/>
      <c r="CN270" s="136"/>
      <c r="CO270" s="136"/>
      <c r="CP270" s="136"/>
      <c r="CQ270" s="136"/>
      <c r="CR270" s="136"/>
    </row>
    <row r="271" spans="1:96" x14ac:dyDescent="0.25">
      <c r="A271" s="136"/>
      <c r="B271" s="136"/>
      <c r="C271" s="136"/>
      <c r="D271" s="136"/>
      <c r="E271" s="136"/>
      <c r="F271" s="136"/>
      <c r="G271" s="136"/>
      <c r="H271" s="136"/>
      <c r="I271" s="136"/>
      <c r="J271" s="136"/>
      <c r="K271" s="136"/>
      <c r="L271" s="136"/>
      <c r="M271" s="136"/>
      <c r="N271" s="136"/>
      <c r="O271" s="136"/>
      <c r="P271" s="136"/>
      <c r="Q271" s="136"/>
      <c r="R271" s="136"/>
      <c r="S271" s="136"/>
      <c r="T271" s="136"/>
      <c r="U271" s="136"/>
      <c r="V271" s="136"/>
      <c r="W271" s="136"/>
      <c r="X271" s="136"/>
      <c r="Y271" s="136"/>
      <c r="Z271" s="136"/>
      <c r="AA271" s="136"/>
      <c r="AB271" s="136"/>
      <c r="AC271" s="136"/>
      <c r="AD271" s="136"/>
      <c r="AE271" s="136"/>
      <c r="AF271" s="136"/>
      <c r="AG271" s="136"/>
      <c r="AH271" s="136"/>
      <c r="AI271" s="136"/>
      <c r="AJ271" s="136"/>
      <c r="AK271" s="136"/>
      <c r="AL271" s="136"/>
      <c r="AM271" s="136"/>
      <c r="AN271" s="136"/>
      <c r="AO271" s="136"/>
      <c r="AP271" s="136"/>
      <c r="AQ271" s="136"/>
      <c r="AR271" s="136"/>
      <c r="AS271" s="136"/>
      <c r="AT271" s="136"/>
      <c r="AU271" s="136"/>
      <c r="AV271" s="136"/>
      <c r="AW271" s="136"/>
      <c r="AX271" s="136"/>
      <c r="AY271" s="136"/>
      <c r="AZ271" s="136"/>
      <c r="BA271" s="136"/>
      <c r="BB271" s="136"/>
      <c r="BC271" s="136"/>
      <c r="BD271" s="136"/>
      <c r="BE271" s="136"/>
      <c r="BF271" s="136"/>
      <c r="BG271" s="136"/>
      <c r="BH271" s="136"/>
      <c r="BI271" s="136"/>
      <c r="BJ271" s="136"/>
      <c r="BK271" s="136"/>
      <c r="BL271" s="136"/>
      <c r="BM271" s="136"/>
      <c r="BN271" s="136"/>
      <c r="BO271" s="136"/>
      <c r="BP271" s="136"/>
      <c r="BQ271" s="136"/>
      <c r="BR271" s="136"/>
      <c r="BS271" s="136"/>
      <c r="BT271" s="136"/>
      <c r="BU271" s="136"/>
      <c r="BV271" s="136"/>
      <c r="BW271" s="136"/>
      <c r="BX271" s="136"/>
      <c r="BY271" s="136"/>
      <c r="BZ271" s="136"/>
      <c r="CA271" s="136"/>
      <c r="CB271" s="136"/>
      <c r="CC271" s="136"/>
      <c r="CD271" s="136"/>
      <c r="CE271" s="136"/>
      <c r="CF271" s="136"/>
      <c r="CG271" s="136"/>
      <c r="CH271" s="136"/>
      <c r="CI271" s="136"/>
      <c r="CJ271" s="136"/>
      <c r="CK271" s="136"/>
      <c r="CL271" s="136"/>
      <c r="CM271" s="136"/>
      <c r="CN271" s="136"/>
      <c r="CO271" s="136"/>
      <c r="CP271" s="136"/>
      <c r="CQ271" s="136"/>
      <c r="CR271" s="136"/>
    </row>
    <row r="272" spans="1:96" x14ac:dyDescent="0.25">
      <c r="A272" s="136"/>
      <c r="B272" s="136"/>
      <c r="C272" s="136"/>
      <c r="D272" s="136"/>
      <c r="E272" s="136"/>
      <c r="F272" s="136"/>
      <c r="G272" s="136"/>
      <c r="H272" s="136"/>
      <c r="I272" s="136"/>
      <c r="J272" s="136"/>
      <c r="K272" s="136"/>
      <c r="L272" s="136"/>
      <c r="M272" s="136"/>
      <c r="N272" s="136"/>
      <c r="O272" s="136"/>
      <c r="P272" s="136"/>
      <c r="Q272" s="136"/>
      <c r="R272" s="136"/>
      <c r="S272" s="136"/>
      <c r="T272" s="136"/>
      <c r="U272" s="136"/>
      <c r="V272" s="136"/>
      <c r="W272" s="136"/>
      <c r="X272" s="136"/>
      <c r="Y272" s="136"/>
      <c r="Z272" s="136"/>
      <c r="AA272" s="136"/>
      <c r="AB272" s="136"/>
      <c r="AC272" s="136"/>
      <c r="AD272" s="136"/>
      <c r="AE272" s="136"/>
      <c r="AF272" s="136"/>
      <c r="AG272" s="136"/>
      <c r="AH272" s="136"/>
      <c r="AI272" s="136"/>
      <c r="AJ272" s="136"/>
      <c r="AK272" s="136"/>
      <c r="AL272" s="136"/>
      <c r="AM272" s="136"/>
      <c r="AN272" s="136"/>
      <c r="AO272" s="136"/>
      <c r="AP272" s="136"/>
      <c r="AQ272" s="136"/>
      <c r="AR272" s="136"/>
      <c r="AS272" s="136"/>
      <c r="AT272" s="136"/>
      <c r="AU272" s="136"/>
      <c r="AV272" s="136"/>
      <c r="AW272" s="136"/>
      <c r="AX272" s="136"/>
      <c r="AY272" s="136"/>
      <c r="AZ272" s="136"/>
      <c r="BA272" s="136"/>
      <c r="BB272" s="136"/>
      <c r="BC272" s="136"/>
      <c r="BD272" s="136"/>
      <c r="BE272" s="136"/>
      <c r="BF272" s="136"/>
      <c r="BG272" s="136"/>
      <c r="BH272" s="136"/>
      <c r="BI272" s="136"/>
      <c r="BJ272" s="136"/>
      <c r="BK272" s="136"/>
      <c r="BL272" s="136"/>
      <c r="BM272" s="136"/>
      <c r="BN272" s="136"/>
      <c r="BO272" s="136"/>
      <c r="BP272" s="136"/>
      <c r="BQ272" s="136"/>
      <c r="BR272" s="136"/>
      <c r="BS272" s="136"/>
      <c r="BT272" s="136"/>
      <c r="BU272" s="136"/>
      <c r="BV272" s="136"/>
      <c r="BW272" s="136"/>
      <c r="BX272" s="136"/>
      <c r="BY272" s="136"/>
      <c r="BZ272" s="136"/>
      <c r="CA272" s="136"/>
      <c r="CB272" s="136"/>
      <c r="CC272" s="136"/>
      <c r="CD272" s="136"/>
      <c r="CE272" s="136"/>
      <c r="CF272" s="136"/>
      <c r="CG272" s="136"/>
      <c r="CH272" s="136"/>
      <c r="CI272" s="136"/>
      <c r="CJ272" s="136"/>
      <c r="CK272" s="136"/>
      <c r="CL272" s="136"/>
      <c r="CM272" s="136"/>
      <c r="CN272" s="136"/>
      <c r="CO272" s="136"/>
      <c r="CP272" s="136"/>
      <c r="CQ272" s="136"/>
      <c r="CR272" s="136"/>
    </row>
    <row r="273" spans="1:96" x14ac:dyDescent="0.25">
      <c r="A273" s="136"/>
      <c r="B273" s="136"/>
      <c r="C273" s="136"/>
      <c r="D273" s="136"/>
      <c r="E273" s="136"/>
      <c r="F273" s="136"/>
      <c r="G273" s="136"/>
      <c r="H273" s="136"/>
      <c r="I273" s="136"/>
      <c r="J273" s="136"/>
      <c r="K273" s="136"/>
      <c r="L273" s="136"/>
      <c r="M273" s="136"/>
      <c r="N273" s="136"/>
      <c r="O273" s="136"/>
      <c r="P273" s="136"/>
      <c r="Q273" s="136"/>
      <c r="R273" s="136"/>
      <c r="S273" s="136"/>
      <c r="T273" s="136"/>
      <c r="U273" s="136"/>
      <c r="V273" s="136"/>
      <c r="W273" s="136"/>
      <c r="X273" s="136"/>
      <c r="Y273" s="136"/>
      <c r="Z273" s="136"/>
      <c r="AA273" s="136"/>
      <c r="AB273" s="136"/>
      <c r="AC273" s="136"/>
      <c r="AD273" s="136"/>
      <c r="AE273" s="136"/>
      <c r="AF273" s="136"/>
      <c r="AG273" s="136"/>
      <c r="AH273" s="136"/>
      <c r="AI273" s="136"/>
      <c r="AJ273" s="136"/>
      <c r="AK273" s="136"/>
      <c r="AL273" s="136"/>
      <c r="AM273" s="136"/>
      <c r="AN273" s="136"/>
      <c r="AO273" s="136"/>
      <c r="AP273" s="136"/>
      <c r="AQ273" s="136"/>
      <c r="AR273" s="136"/>
      <c r="AS273" s="136"/>
      <c r="AT273" s="136"/>
      <c r="AU273" s="136"/>
      <c r="AV273" s="136"/>
      <c r="AW273" s="136"/>
      <c r="AX273" s="136"/>
      <c r="AY273" s="136"/>
      <c r="AZ273" s="136"/>
      <c r="BA273" s="136"/>
      <c r="BB273" s="136"/>
      <c r="BC273" s="136"/>
      <c r="BD273" s="136"/>
      <c r="BE273" s="136"/>
      <c r="BF273" s="136"/>
      <c r="BG273" s="136"/>
      <c r="BH273" s="136"/>
      <c r="BI273" s="136"/>
      <c r="BJ273" s="136"/>
      <c r="BK273" s="136"/>
      <c r="BL273" s="136"/>
      <c r="BM273" s="136"/>
      <c r="BN273" s="136"/>
      <c r="BO273" s="136"/>
      <c r="BP273" s="136"/>
      <c r="BQ273" s="136"/>
      <c r="BR273" s="136"/>
      <c r="BS273" s="136"/>
      <c r="BT273" s="136"/>
      <c r="BU273" s="136"/>
      <c r="BV273" s="136"/>
      <c r="BW273" s="136"/>
      <c r="BX273" s="136"/>
      <c r="BY273" s="136"/>
      <c r="BZ273" s="136"/>
      <c r="CA273" s="136"/>
      <c r="CB273" s="136"/>
      <c r="CC273" s="136"/>
      <c r="CD273" s="136"/>
      <c r="CE273" s="136"/>
      <c r="CF273" s="136"/>
      <c r="CG273" s="136"/>
      <c r="CH273" s="136"/>
      <c r="CI273" s="136"/>
      <c r="CJ273" s="136"/>
      <c r="CK273" s="136"/>
      <c r="CL273" s="136"/>
      <c r="CM273" s="136"/>
      <c r="CN273" s="136"/>
      <c r="CO273" s="136"/>
      <c r="CP273" s="136"/>
      <c r="CQ273" s="136"/>
      <c r="CR273" s="136"/>
    </row>
    <row r="274" spans="1:96" x14ac:dyDescent="0.25">
      <c r="A274" s="156"/>
      <c r="B274" s="156" t="s">
        <v>342</v>
      </c>
      <c r="C274" s="156" t="str">
        <f>+C261</f>
        <v>A1 m1</v>
      </c>
      <c r="D274" s="156" t="str">
        <f t="shared" ref="D274:AL274" si="239">+D261</f>
        <v>A1 m2</v>
      </c>
      <c r="E274" s="156" t="str">
        <f t="shared" si="239"/>
        <v>A1 m3</v>
      </c>
      <c r="F274" s="156" t="str">
        <f t="shared" si="239"/>
        <v>A1 m4</v>
      </c>
      <c r="G274" s="156" t="str">
        <f t="shared" si="239"/>
        <v>A1 m5</v>
      </c>
      <c r="H274" s="156" t="str">
        <f t="shared" si="239"/>
        <v>A1 m6</v>
      </c>
      <c r="I274" s="156" t="str">
        <f t="shared" si="239"/>
        <v>A1 m7</v>
      </c>
      <c r="J274" s="156" t="str">
        <f t="shared" si="239"/>
        <v>A1 m8</v>
      </c>
      <c r="K274" s="156" t="str">
        <f t="shared" si="239"/>
        <v>A1 m9</v>
      </c>
      <c r="L274" s="156" t="str">
        <f t="shared" si="239"/>
        <v>A1 m10</v>
      </c>
      <c r="M274" s="156" t="str">
        <f t="shared" si="239"/>
        <v>A1 m11</v>
      </c>
      <c r="N274" s="156" t="str">
        <f t="shared" si="239"/>
        <v>A1 m12</v>
      </c>
      <c r="O274" s="156" t="str">
        <f t="shared" si="239"/>
        <v>A2 m1</v>
      </c>
      <c r="P274" s="156" t="str">
        <f t="shared" si="239"/>
        <v>A2 m2</v>
      </c>
      <c r="Q274" s="156" t="str">
        <f t="shared" si="239"/>
        <v>A2 m3</v>
      </c>
      <c r="R274" s="156" t="str">
        <f t="shared" si="239"/>
        <v>A2 m4</v>
      </c>
      <c r="S274" s="156" t="str">
        <f t="shared" si="239"/>
        <v>A2 m5</v>
      </c>
      <c r="T274" s="156" t="str">
        <f t="shared" si="239"/>
        <v>A2 m6</v>
      </c>
      <c r="U274" s="156" t="str">
        <f t="shared" si="239"/>
        <v>A2 m7</v>
      </c>
      <c r="V274" s="156" t="str">
        <f t="shared" si="239"/>
        <v>A2 m8</v>
      </c>
      <c r="W274" s="156" t="str">
        <f t="shared" si="239"/>
        <v>A2 m9</v>
      </c>
      <c r="X274" s="156" t="str">
        <f t="shared" si="239"/>
        <v>A2 m10</v>
      </c>
      <c r="Y274" s="156" t="str">
        <f t="shared" si="239"/>
        <v>A2 m11</v>
      </c>
      <c r="Z274" s="156" t="str">
        <f t="shared" si="239"/>
        <v>A2 m12</v>
      </c>
      <c r="AA274" s="156" t="str">
        <f t="shared" si="239"/>
        <v>A3 m1</v>
      </c>
      <c r="AB274" s="156" t="str">
        <f t="shared" si="239"/>
        <v>A3 m2</v>
      </c>
      <c r="AC274" s="156" t="str">
        <f t="shared" si="239"/>
        <v>A3 m3</v>
      </c>
      <c r="AD274" s="156" t="str">
        <f t="shared" si="239"/>
        <v>A3 m4</v>
      </c>
      <c r="AE274" s="156" t="str">
        <f t="shared" si="239"/>
        <v>A3 m5</v>
      </c>
      <c r="AF274" s="156" t="str">
        <f t="shared" si="239"/>
        <v>A3 m6</v>
      </c>
      <c r="AG274" s="156" t="str">
        <f t="shared" si="239"/>
        <v>A3 m7</v>
      </c>
      <c r="AH274" s="156" t="str">
        <f t="shared" si="239"/>
        <v>A3 m8</v>
      </c>
      <c r="AI274" s="156" t="str">
        <f t="shared" si="239"/>
        <v>A3 m9</v>
      </c>
      <c r="AJ274" s="156" t="str">
        <f t="shared" si="239"/>
        <v>A3 m10</v>
      </c>
      <c r="AK274" s="156" t="str">
        <f t="shared" si="239"/>
        <v>A3 m11</v>
      </c>
      <c r="AL274" s="156" t="str">
        <f t="shared" si="239"/>
        <v>A3 m12</v>
      </c>
      <c r="AM274" s="156" t="str">
        <f t="shared" ref="AM274:AR274" si="240">+AM261</f>
        <v>A4 m1</v>
      </c>
      <c r="AN274" s="156" t="str">
        <f t="shared" si="240"/>
        <v>A4 m2</v>
      </c>
      <c r="AO274" s="156" t="str">
        <f t="shared" si="240"/>
        <v>A4 m3</v>
      </c>
      <c r="AP274" s="156" t="str">
        <f t="shared" si="240"/>
        <v>A4 m4</v>
      </c>
      <c r="AQ274" s="156" t="str">
        <f t="shared" si="240"/>
        <v>A4 m5</v>
      </c>
      <c r="AR274" s="156" t="str">
        <f t="shared" si="240"/>
        <v>A4 m6</v>
      </c>
      <c r="AS274" s="156" t="str">
        <f t="shared" ref="AS274:AX274" si="241">+AS261</f>
        <v>A4 m7</v>
      </c>
      <c r="AT274" s="156" t="str">
        <f t="shared" si="241"/>
        <v>A4 m8</v>
      </c>
      <c r="AU274" s="156" t="str">
        <f t="shared" si="241"/>
        <v>A4 m9</v>
      </c>
      <c r="AV274" s="156" t="str">
        <f t="shared" si="241"/>
        <v>A4 m10</v>
      </c>
      <c r="AW274" s="156" t="str">
        <f t="shared" si="241"/>
        <v>A4 m11</v>
      </c>
      <c r="AX274" s="156" t="str">
        <f t="shared" si="241"/>
        <v>A4 m12</v>
      </c>
      <c r="AY274" s="156"/>
      <c r="AZ274" s="156"/>
      <c r="BA274" s="156"/>
      <c r="BB274" s="156"/>
      <c r="BC274" s="156"/>
      <c r="BD274" s="156"/>
      <c r="BE274" s="156"/>
      <c r="BF274" s="156"/>
      <c r="BG274" s="156"/>
      <c r="BH274" s="156"/>
      <c r="BI274" s="156"/>
      <c r="BJ274" s="156"/>
      <c r="BK274" s="156"/>
      <c r="BL274" s="156"/>
      <c r="BM274" s="156"/>
      <c r="BN274" s="156"/>
      <c r="BO274" s="156"/>
      <c r="BP274" s="156"/>
      <c r="BQ274" s="156"/>
      <c r="BR274" s="156"/>
      <c r="BS274" s="156"/>
      <c r="BT274" s="156"/>
      <c r="BU274" s="156"/>
      <c r="BV274" s="156"/>
      <c r="BW274" s="156"/>
      <c r="BX274" s="156"/>
      <c r="BY274" s="156"/>
      <c r="BZ274" s="156"/>
      <c r="CA274" s="156"/>
      <c r="CB274" s="156"/>
      <c r="CC274" s="156"/>
      <c r="CD274" s="156"/>
      <c r="CE274" s="156"/>
      <c r="CF274" s="156"/>
      <c r="CG274" s="156"/>
      <c r="CH274" s="156"/>
      <c r="CI274" s="156"/>
      <c r="CJ274" s="156"/>
      <c r="CK274" s="156"/>
      <c r="CL274" s="156"/>
      <c r="CM274" s="156"/>
      <c r="CN274" s="156"/>
      <c r="CO274" s="156"/>
      <c r="CP274" s="156"/>
      <c r="CQ274" s="156"/>
      <c r="CR274" s="156"/>
    </row>
    <row r="275" spans="1:96" x14ac:dyDescent="0.25">
      <c r="A275" s="136"/>
      <c r="B275" s="136" t="s">
        <v>320</v>
      </c>
      <c r="C275" s="136">
        <f>+C20</f>
        <v>0</v>
      </c>
      <c r="D275" s="136">
        <f t="shared" ref="D275:AL275" si="242">+D20</f>
        <v>0</v>
      </c>
      <c r="E275" s="136">
        <f t="shared" si="242"/>
        <v>0</v>
      </c>
      <c r="F275" s="136">
        <f t="shared" si="242"/>
        <v>0</v>
      </c>
      <c r="G275" s="136">
        <f t="shared" si="242"/>
        <v>0</v>
      </c>
      <c r="H275" s="136">
        <f t="shared" si="242"/>
        <v>0</v>
      </c>
      <c r="I275" s="136">
        <f t="shared" si="242"/>
        <v>0</v>
      </c>
      <c r="J275" s="136">
        <f t="shared" si="242"/>
        <v>0</v>
      </c>
      <c r="K275" s="136">
        <f t="shared" si="242"/>
        <v>0</v>
      </c>
      <c r="L275" s="136">
        <f t="shared" si="242"/>
        <v>0</v>
      </c>
      <c r="M275" s="136">
        <f t="shared" si="242"/>
        <v>0</v>
      </c>
      <c r="N275" s="136">
        <f t="shared" si="242"/>
        <v>0</v>
      </c>
      <c r="O275" s="136">
        <f t="shared" si="242"/>
        <v>0</v>
      </c>
      <c r="P275" s="136">
        <f t="shared" si="242"/>
        <v>0</v>
      </c>
      <c r="Q275" s="136">
        <f t="shared" si="242"/>
        <v>0</v>
      </c>
      <c r="R275" s="136">
        <f t="shared" si="242"/>
        <v>0</v>
      </c>
      <c r="S275" s="136">
        <f t="shared" si="242"/>
        <v>0</v>
      </c>
      <c r="T275" s="136">
        <f t="shared" si="242"/>
        <v>0</v>
      </c>
      <c r="U275" s="136">
        <f t="shared" si="242"/>
        <v>0</v>
      </c>
      <c r="V275" s="136">
        <f t="shared" si="242"/>
        <v>0</v>
      </c>
      <c r="W275" s="136">
        <f t="shared" si="242"/>
        <v>0</v>
      </c>
      <c r="X275" s="136">
        <f t="shared" si="242"/>
        <v>0</v>
      </c>
      <c r="Y275" s="136">
        <f t="shared" si="242"/>
        <v>0</v>
      </c>
      <c r="Z275" s="136">
        <f t="shared" si="242"/>
        <v>0</v>
      </c>
      <c r="AA275" s="136">
        <f t="shared" si="242"/>
        <v>0</v>
      </c>
      <c r="AB275" s="136">
        <f t="shared" si="242"/>
        <v>0</v>
      </c>
      <c r="AC275" s="136">
        <f t="shared" si="242"/>
        <v>0</v>
      </c>
      <c r="AD275" s="136">
        <f t="shared" si="242"/>
        <v>0</v>
      </c>
      <c r="AE275" s="136">
        <f t="shared" si="242"/>
        <v>0</v>
      </c>
      <c r="AF275" s="136">
        <f t="shared" si="242"/>
        <v>0</v>
      </c>
      <c r="AG275" s="136">
        <f t="shared" si="242"/>
        <v>0</v>
      </c>
      <c r="AH275" s="136">
        <f t="shared" si="242"/>
        <v>0</v>
      </c>
      <c r="AI275" s="136">
        <f t="shared" si="242"/>
        <v>0</v>
      </c>
      <c r="AJ275" s="136">
        <f t="shared" si="242"/>
        <v>0</v>
      </c>
      <c r="AK275" s="136">
        <f t="shared" si="242"/>
        <v>0</v>
      </c>
      <c r="AL275" s="136">
        <f t="shared" si="242"/>
        <v>0</v>
      </c>
      <c r="AM275" s="136">
        <f t="shared" ref="AM275:AR275" si="243">+AM20</f>
        <v>0</v>
      </c>
      <c r="AN275" s="136">
        <f t="shared" si="243"/>
        <v>0</v>
      </c>
      <c r="AO275" s="136">
        <f t="shared" si="243"/>
        <v>0</v>
      </c>
      <c r="AP275" s="136">
        <f t="shared" si="243"/>
        <v>0</v>
      </c>
      <c r="AQ275" s="136">
        <f t="shared" si="243"/>
        <v>0</v>
      </c>
      <c r="AR275" s="136">
        <f t="shared" si="243"/>
        <v>0</v>
      </c>
      <c r="AS275" s="136">
        <f t="shared" ref="AS275:AX275" si="244">+AS20</f>
        <v>0</v>
      </c>
      <c r="AT275" s="136">
        <f t="shared" si="244"/>
        <v>0</v>
      </c>
      <c r="AU275" s="136">
        <f t="shared" si="244"/>
        <v>0</v>
      </c>
      <c r="AV275" s="136">
        <f t="shared" si="244"/>
        <v>0</v>
      </c>
      <c r="AW275" s="136">
        <f t="shared" si="244"/>
        <v>0</v>
      </c>
      <c r="AX275" s="136">
        <f t="shared" si="244"/>
        <v>0</v>
      </c>
      <c r="AY275" s="136"/>
      <c r="AZ275" s="136"/>
      <c r="BA275" s="136"/>
      <c r="BB275" s="136"/>
      <c r="BC275" s="136"/>
      <c r="BD275" s="136"/>
      <c r="BE275" s="136"/>
      <c r="BF275" s="136"/>
      <c r="BG275" s="136"/>
      <c r="BH275" s="136"/>
      <c r="BI275" s="136"/>
      <c r="BJ275" s="136"/>
      <c r="BK275" s="136"/>
      <c r="BL275" s="136"/>
      <c r="BM275" s="136"/>
      <c r="BN275" s="136"/>
      <c r="BO275" s="136"/>
      <c r="BP275" s="136"/>
      <c r="BQ275" s="136"/>
      <c r="BR275" s="136"/>
      <c r="BS275" s="136"/>
      <c r="BT275" s="136"/>
      <c r="BU275" s="136"/>
      <c r="BV275" s="136"/>
      <c r="BW275" s="136"/>
      <c r="BX275" s="136"/>
      <c r="BY275" s="136"/>
      <c r="BZ275" s="136"/>
      <c r="CA275" s="136"/>
      <c r="CB275" s="136"/>
      <c r="CC275" s="136"/>
      <c r="CD275" s="136"/>
      <c r="CE275" s="136"/>
      <c r="CF275" s="136"/>
      <c r="CG275" s="136"/>
      <c r="CH275" s="136"/>
      <c r="CI275" s="136"/>
      <c r="CJ275" s="136"/>
      <c r="CK275" s="136"/>
      <c r="CL275" s="136"/>
      <c r="CM275" s="136"/>
      <c r="CN275" s="136"/>
      <c r="CO275" s="136"/>
      <c r="CP275" s="136"/>
      <c r="CQ275" s="136"/>
      <c r="CR275" s="136"/>
    </row>
    <row r="276" spans="1:96" x14ac:dyDescent="0.25">
      <c r="A276" s="136" t="s">
        <v>343</v>
      </c>
      <c r="B276" s="136" t="s">
        <v>344</v>
      </c>
      <c r="C276" s="136">
        <f t="shared" ref="C276:I276" si="245">+IF(C20=0,0,(($C8*$C9)/$C11))</f>
        <v>0</v>
      </c>
      <c r="D276" s="136">
        <f t="shared" si="245"/>
        <v>0</v>
      </c>
      <c r="E276" s="136">
        <f t="shared" si="245"/>
        <v>0</v>
      </c>
      <c r="F276" s="136">
        <f t="shared" si="245"/>
        <v>0</v>
      </c>
      <c r="G276" s="136">
        <f t="shared" si="245"/>
        <v>0</v>
      </c>
      <c r="H276" s="136">
        <f t="shared" si="245"/>
        <v>0</v>
      </c>
      <c r="I276" s="136">
        <f t="shared" si="245"/>
        <v>0</v>
      </c>
      <c r="J276" s="136">
        <f>+IF(J20=0,0,(($C8*$C9)/$C11))</f>
        <v>0</v>
      </c>
      <c r="K276" s="136">
        <f t="shared" ref="K276:AL276" si="246">+IF(K20=0,0,(($C8*$C9)/$C11))</f>
        <v>0</v>
      </c>
      <c r="L276" s="136">
        <f t="shared" si="246"/>
        <v>0</v>
      </c>
      <c r="M276" s="136">
        <f t="shared" si="246"/>
        <v>0</v>
      </c>
      <c r="N276" s="136">
        <f>+IF(N20=0,0,(($C8*$C9)/$C11))</f>
        <v>0</v>
      </c>
      <c r="O276" s="136">
        <f t="shared" si="246"/>
        <v>0</v>
      </c>
      <c r="P276" s="136">
        <f t="shared" si="246"/>
        <v>0</v>
      </c>
      <c r="Q276" s="136">
        <f t="shared" si="246"/>
        <v>0</v>
      </c>
      <c r="R276" s="136">
        <f t="shared" si="246"/>
        <v>0</v>
      </c>
      <c r="S276" s="136">
        <f t="shared" si="246"/>
        <v>0</v>
      </c>
      <c r="T276" s="136">
        <f t="shared" si="246"/>
        <v>0</v>
      </c>
      <c r="U276" s="136">
        <f t="shared" si="246"/>
        <v>0</v>
      </c>
      <c r="V276" s="136">
        <f t="shared" si="246"/>
        <v>0</v>
      </c>
      <c r="W276" s="136">
        <f t="shared" si="246"/>
        <v>0</v>
      </c>
      <c r="X276" s="136">
        <f t="shared" si="246"/>
        <v>0</v>
      </c>
      <c r="Y276" s="136">
        <f t="shared" si="246"/>
        <v>0</v>
      </c>
      <c r="Z276" s="136">
        <f t="shared" si="246"/>
        <v>0</v>
      </c>
      <c r="AA276" s="136">
        <f t="shared" si="246"/>
        <v>0</v>
      </c>
      <c r="AB276" s="136">
        <f t="shared" si="246"/>
        <v>0</v>
      </c>
      <c r="AC276" s="136">
        <f t="shared" si="246"/>
        <v>0</v>
      </c>
      <c r="AD276" s="136">
        <f t="shared" si="246"/>
        <v>0</v>
      </c>
      <c r="AE276" s="136">
        <f t="shared" si="246"/>
        <v>0</v>
      </c>
      <c r="AF276" s="136">
        <f t="shared" si="246"/>
        <v>0</v>
      </c>
      <c r="AG276" s="136">
        <f t="shared" si="246"/>
        <v>0</v>
      </c>
      <c r="AH276" s="136">
        <f t="shared" si="246"/>
        <v>0</v>
      </c>
      <c r="AI276" s="136">
        <f t="shared" si="246"/>
        <v>0</v>
      </c>
      <c r="AJ276" s="136">
        <f t="shared" si="246"/>
        <v>0</v>
      </c>
      <c r="AK276" s="136">
        <f t="shared" si="246"/>
        <v>0</v>
      </c>
      <c r="AL276" s="136">
        <f t="shared" si="246"/>
        <v>0</v>
      </c>
      <c r="AM276" s="136">
        <f t="shared" ref="AM276:AR276" si="247">+IF(AM20=0,0,(($C8*$C9)/$C11))</f>
        <v>0</v>
      </c>
      <c r="AN276" s="136">
        <f t="shared" si="247"/>
        <v>0</v>
      </c>
      <c r="AO276" s="136">
        <f t="shared" si="247"/>
        <v>0</v>
      </c>
      <c r="AP276" s="136">
        <f t="shared" si="247"/>
        <v>0</v>
      </c>
      <c r="AQ276" s="136">
        <f t="shared" si="247"/>
        <v>0</v>
      </c>
      <c r="AR276" s="136">
        <f t="shared" si="247"/>
        <v>0</v>
      </c>
      <c r="AS276" s="136">
        <f t="shared" ref="AS276:AX276" si="248">+IF(AS20=0,0,(($C8*$C9)/$C11))</f>
        <v>0</v>
      </c>
      <c r="AT276" s="136">
        <f t="shared" si="248"/>
        <v>0</v>
      </c>
      <c r="AU276" s="136">
        <f t="shared" si="248"/>
        <v>0</v>
      </c>
      <c r="AV276" s="136">
        <f t="shared" si="248"/>
        <v>0</v>
      </c>
      <c r="AW276" s="136">
        <f t="shared" si="248"/>
        <v>0</v>
      </c>
      <c r="AX276" s="136">
        <f t="shared" si="248"/>
        <v>0</v>
      </c>
      <c r="AY276" s="136"/>
      <c r="AZ276" s="136"/>
      <c r="BA276" s="136"/>
      <c r="BB276" s="136"/>
      <c r="BC276" s="136"/>
      <c r="BD276" s="136"/>
      <c r="BE276" s="136"/>
      <c r="BF276" s="136"/>
      <c r="BG276" s="136"/>
      <c r="BH276" s="136"/>
      <c r="BI276" s="136"/>
      <c r="BJ276" s="136"/>
      <c r="BK276" s="136"/>
      <c r="BL276" s="136"/>
      <c r="BM276" s="136"/>
      <c r="BN276" s="136"/>
      <c r="BO276" s="136"/>
      <c r="BP276" s="136"/>
      <c r="BQ276" s="136"/>
      <c r="BR276" s="136"/>
      <c r="BS276" s="136"/>
      <c r="BT276" s="136"/>
      <c r="BU276" s="136"/>
      <c r="BV276" s="136"/>
      <c r="BW276" s="136"/>
      <c r="BX276" s="136"/>
      <c r="BY276" s="136"/>
      <c r="BZ276" s="136"/>
      <c r="CA276" s="136"/>
      <c r="CB276" s="136"/>
      <c r="CC276" s="136"/>
      <c r="CD276" s="136"/>
      <c r="CE276" s="136"/>
      <c r="CF276" s="136"/>
      <c r="CG276" s="136"/>
      <c r="CH276" s="136"/>
      <c r="CI276" s="136"/>
      <c r="CJ276" s="136"/>
      <c r="CK276" s="136"/>
      <c r="CL276" s="136"/>
      <c r="CM276" s="136"/>
      <c r="CN276" s="136"/>
      <c r="CO276" s="136"/>
      <c r="CP276" s="136"/>
      <c r="CQ276" s="136"/>
      <c r="CR276" s="136"/>
    </row>
    <row r="277" spans="1:96" x14ac:dyDescent="0.25">
      <c r="A277" s="136" t="s">
        <v>345</v>
      </c>
      <c r="B277" s="136" t="s">
        <v>346</v>
      </c>
      <c r="C277" s="136">
        <f>+IF(C20=0,0,($C8*$C10))</f>
        <v>0</v>
      </c>
      <c r="D277" s="136">
        <f>+IF(D20=0,0,(($C8*$C10)-SUM($C276:D276)))</f>
        <v>0</v>
      </c>
      <c r="E277" s="136">
        <f>+IF(E20=0,0,(($C8*$C10)-SUM($C276:E276)))</f>
        <v>0</v>
      </c>
      <c r="F277" s="136">
        <f>+IF(F20=0,0,(($C8*$C10)-SUM($C276:F276)))</f>
        <v>0</v>
      </c>
      <c r="G277" s="136">
        <f>+IF(G20=0,0,(($C8*$C10)-SUM($C276:G276)))</f>
        <v>0</v>
      </c>
      <c r="H277" s="136">
        <f>+IF(H20=0,0,(($C8*$C10)-SUM($C276:H276)))</f>
        <v>0</v>
      </c>
      <c r="I277" s="136">
        <f>+IF(I20=0,0,(($C8*$C10)-SUM($C276:I276)))</f>
        <v>0</v>
      </c>
      <c r="J277" s="136">
        <f>+IF(J20=0,0,(($C8*$C10)-SUM($C276:J276)))</f>
        <v>0</v>
      </c>
      <c r="K277" s="136">
        <f>+IF(K20=0,0,(($C8*$C10)-SUM($C276:K276)))</f>
        <v>0</v>
      </c>
      <c r="L277" s="136">
        <f>+IF(L20=0,0,(($C8*$C10)-SUM($C276:L276)))</f>
        <v>0</v>
      </c>
      <c r="M277" s="136">
        <f>+IF(M20=0,0,(($C8*$C10)-SUM($C276:M276)))</f>
        <v>0</v>
      </c>
      <c r="N277" s="136">
        <f>+IF(N20=0,0,(($C8*$C10)-SUM($C276:N276)))</f>
        <v>0</v>
      </c>
      <c r="O277" s="136">
        <f>+IF(O20=0,0,(($C8*$C10)-SUM($C276:O276)))</f>
        <v>0</v>
      </c>
      <c r="P277" s="136">
        <f>+IF(P20=0,0,(($C8*$C10)-SUM($C276:P276)))</f>
        <v>0</v>
      </c>
      <c r="Q277" s="136">
        <f>+IF(Q20=0,0,(($C8*$C10)-SUM($C276:Q276)))</f>
        <v>0</v>
      </c>
      <c r="R277" s="136">
        <f>+IF(R20=0,0,(($C8*$C10)-SUM($C276:R276)))</f>
        <v>0</v>
      </c>
      <c r="S277" s="136">
        <f>+IF(S20=0,0,(($C8*$C10)-SUM($C276:S276)))</f>
        <v>0</v>
      </c>
      <c r="T277" s="136">
        <f>+IF(T20=0,0,(($C8*$C10)-SUM($C276:T276)))</f>
        <v>0</v>
      </c>
      <c r="U277" s="136">
        <f>+IF(U20=0,0,(($C8*$C10)-SUM($C276:U276)))</f>
        <v>0</v>
      </c>
      <c r="V277" s="136">
        <f>+IF(V20=0,0,(($C8*$C10)-SUM($C276:V276)))</f>
        <v>0</v>
      </c>
      <c r="W277" s="136">
        <f>+IF(W20=0,0,(($C8*$C10)-SUM($C276:W276)))</f>
        <v>0</v>
      </c>
      <c r="X277" s="136">
        <f>+IF(X20=0,0,(($C8*$C10)-SUM($C276:X276)))</f>
        <v>0</v>
      </c>
      <c r="Y277" s="136">
        <f>+IF(Y20=0,0,(($C8*$C10)-SUM($C276:Y276)))</f>
        <v>0</v>
      </c>
      <c r="Z277" s="136">
        <f>+IF(Z20=0,0,(($C8*$C10)-SUM($C276:Z276)))</f>
        <v>0</v>
      </c>
      <c r="AA277" s="136">
        <f>+IF(AA20=0,0,(($C8*$C10)-SUM($C276:AA276)))</f>
        <v>0</v>
      </c>
      <c r="AB277" s="136">
        <f>+IF(AB20=0,0,(($C8*$C10)-SUM($C276:AB276)))</f>
        <v>0</v>
      </c>
      <c r="AC277" s="136">
        <f>+IF(AC20=0,0,(($C8*$C10)-SUM($C276:AC276)))</f>
        <v>0</v>
      </c>
      <c r="AD277" s="136">
        <f>+IF(AD20=0,0,(($C8*$C10)-SUM($C276:AD276)))</f>
        <v>0</v>
      </c>
      <c r="AE277" s="136">
        <f>+IF(AE20=0,0,(($C8*$C10)-SUM($C276:AE276)))</f>
        <v>0</v>
      </c>
      <c r="AF277" s="136">
        <f>+IF(AF20=0,0,(($C8*$C10)-SUM($C276:AF276)))</f>
        <v>0</v>
      </c>
      <c r="AG277" s="136">
        <f>+IF(AG20=0,0,(($C8*$C10)-SUM($C276:AG276)))</f>
        <v>0</v>
      </c>
      <c r="AH277" s="136">
        <f>+IF(AH20=0,0,(($C8*$C10)-SUM($C276:AH276)))</f>
        <v>0</v>
      </c>
      <c r="AI277" s="136">
        <f>+IF(AI20=0,0,(($C8*$C10)-SUM($C276:AI276)))</f>
        <v>0</v>
      </c>
      <c r="AJ277" s="136">
        <f>+IF(AJ20=0,0,(($C8*$C10)-SUM($C276:AJ276)))</f>
        <v>0</v>
      </c>
      <c r="AK277" s="136">
        <f>+IF(AK20=0,0,(($C8*$C10)-SUM($C276:AK276)))</f>
        <v>0</v>
      </c>
      <c r="AL277" s="136">
        <f>+IF(AL20=0,0,(($C8*$C10)-SUM($C276:AL276)))</f>
        <v>0</v>
      </c>
      <c r="AM277" s="136">
        <f>+IF(AM20=0,0,(($C8*$C10)-SUM($C276:AM276)))</f>
        <v>0</v>
      </c>
      <c r="AN277" s="136">
        <f>+IF(AN20=0,0,(($C8*$C10)-SUM($C276:AN276)))</f>
        <v>0</v>
      </c>
      <c r="AO277" s="136">
        <f>+IF(AO20=0,0,(($C8*$C10)-SUM($C276:AO276)))</f>
        <v>0</v>
      </c>
      <c r="AP277" s="136">
        <f>+IF(AP20=0,0,(($C8*$C10)-SUM($C276:AP276)))</f>
        <v>0</v>
      </c>
      <c r="AQ277" s="136">
        <f>+IF(AQ20=0,0,(($C8*$C10)-SUM($C276:AQ276)))</f>
        <v>0</v>
      </c>
      <c r="AR277" s="136">
        <f>+IF(AR20=0,0,(($C8*$C10)-SUM($C276:AR276)))</f>
        <v>0</v>
      </c>
      <c r="AS277" s="136">
        <f>+IF(AS20=0,0,(($C8*$C10)-SUM($C276:AS276)))</f>
        <v>0</v>
      </c>
      <c r="AT277" s="136">
        <f>+IF(AT20=0,0,(($C8*$C10)-SUM($C276:AT276)))</f>
        <v>0</v>
      </c>
      <c r="AU277" s="136">
        <f>+IF(AU20=0,0,(($C8*$C10)-SUM($C276:AU276)))</f>
        <v>0</v>
      </c>
      <c r="AV277" s="136">
        <f>+IF(AV20=0,0,(($C8*$C10)-SUM($C276:AV276)))</f>
        <v>0</v>
      </c>
      <c r="AW277" s="136">
        <f>+IF(AW20=0,0,(($C8*$C10)-SUM($C276:AW276)))</f>
        <v>0</v>
      </c>
      <c r="AX277" s="136">
        <f>+IF(AX20=0,0,(($C8*$C10)-SUM($C276:AX276)))</f>
        <v>0</v>
      </c>
      <c r="AY277" s="136"/>
      <c r="AZ277" s="136"/>
      <c r="BA277" s="136"/>
      <c r="BB277" s="136"/>
      <c r="BC277" s="136"/>
      <c r="BD277" s="136"/>
      <c r="BE277" s="136"/>
      <c r="BF277" s="136"/>
      <c r="BG277" s="136"/>
      <c r="BH277" s="136"/>
      <c r="BI277" s="136"/>
      <c r="BJ277" s="136"/>
      <c r="BK277" s="136"/>
      <c r="BL277" s="136"/>
      <c r="BM277" s="136"/>
      <c r="BN277" s="136"/>
      <c r="BO277" s="136"/>
      <c r="BP277" s="136"/>
      <c r="BQ277" s="136"/>
      <c r="BR277" s="136"/>
      <c r="BS277" s="136"/>
      <c r="BT277" s="136"/>
      <c r="BU277" s="136"/>
      <c r="BV277" s="136"/>
      <c r="BW277" s="136"/>
      <c r="BX277" s="136"/>
      <c r="BY277" s="136"/>
      <c r="BZ277" s="136"/>
      <c r="CA277" s="136"/>
      <c r="CB277" s="136"/>
      <c r="CC277" s="136"/>
      <c r="CD277" s="136"/>
      <c r="CE277" s="136"/>
      <c r="CF277" s="136"/>
      <c r="CG277" s="136"/>
      <c r="CH277" s="136"/>
      <c r="CI277" s="136"/>
      <c r="CJ277" s="136"/>
      <c r="CK277" s="136"/>
      <c r="CL277" s="136"/>
      <c r="CM277" s="136"/>
      <c r="CN277" s="136"/>
      <c r="CO277" s="136"/>
      <c r="CP277" s="136"/>
      <c r="CQ277" s="136"/>
      <c r="CR277" s="136"/>
    </row>
    <row r="278" spans="1:96" x14ac:dyDescent="0.25">
      <c r="A278" s="136"/>
      <c r="B278" s="136" t="s">
        <v>347</v>
      </c>
      <c r="C278" s="136">
        <f>+C25</f>
        <v>0</v>
      </c>
      <c r="D278" s="136">
        <f t="shared" ref="D278:AL278" si="249">+D25</f>
        <v>0</v>
      </c>
      <c r="E278" s="136">
        <f t="shared" si="249"/>
        <v>0</v>
      </c>
      <c r="F278" s="136">
        <f t="shared" si="249"/>
        <v>0</v>
      </c>
      <c r="G278" s="136">
        <f t="shared" si="249"/>
        <v>0</v>
      </c>
      <c r="H278" s="136">
        <f t="shared" si="249"/>
        <v>0</v>
      </c>
      <c r="I278" s="136">
        <f t="shared" si="249"/>
        <v>0</v>
      </c>
      <c r="J278" s="136">
        <f t="shared" si="249"/>
        <v>0</v>
      </c>
      <c r="K278" s="136">
        <f t="shared" si="249"/>
        <v>0</v>
      </c>
      <c r="L278" s="136">
        <f t="shared" si="249"/>
        <v>0</v>
      </c>
      <c r="M278" s="136">
        <f t="shared" si="249"/>
        <v>0</v>
      </c>
      <c r="N278" s="136">
        <f t="shared" si="249"/>
        <v>0</v>
      </c>
      <c r="O278" s="136">
        <f t="shared" si="249"/>
        <v>0</v>
      </c>
      <c r="P278" s="136">
        <f t="shared" si="249"/>
        <v>0</v>
      </c>
      <c r="Q278" s="136">
        <f t="shared" si="249"/>
        <v>0</v>
      </c>
      <c r="R278" s="136">
        <f t="shared" si="249"/>
        <v>0</v>
      </c>
      <c r="S278" s="136">
        <f t="shared" si="249"/>
        <v>0</v>
      </c>
      <c r="T278" s="136">
        <f t="shared" si="249"/>
        <v>0</v>
      </c>
      <c r="U278" s="136">
        <f t="shared" si="249"/>
        <v>0</v>
      </c>
      <c r="V278" s="136">
        <f t="shared" si="249"/>
        <v>0</v>
      </c>
      <c r="W278" s="136">
        <f t="shared" si="249"/>
        <v>0</v>
      </c>
      <c r="X278" s="136">
        <f t="shared" si="249"/>
        <v>0</v>
      </c>
      <c r="Y278" s="136">
        <f t="shared" si="249"/>
        <v>0</v>
      </c>
      <c r="Z278" s="136">
        <f t="shared" si="249"/>
        <v>0</v>
      </c>
      <c r="AA278" s="136">
        <f t="shared" si="249"/>
        <v>0</v>
      </c>
      <c r="AB278" s="136">
        <f t="shared" si="249"/>
        <v>0</v>
      </c>
      <c r="AC278" s="136">
        <f t="shared" si="249"/>
        <v>0</v>
      </c>
      <c r="AD278" s="136">
        <f t="shared" si="249"/>
        <v>0</v>
      </c>
      <c r="AE278" s="136">
        <f t="shared" si="249"/>
        <v>0</v>
      </c>
      <c r="AF278" s="136">
        <f t="shared" si="249"/>
        <v>0</v>
      </c>
      <c r="AG278" s="136">
        <f t="shared" si="249"/>
        <v>0</v>
      </c>
      <c r="AH278" s="136">
        <f t="shared" si="249"/>
        <v>0</v>
      </c>
      <c r="AI278" s="136">
        <f t="shared" si="249"/>
        <v>0</v>
      </c>
      <c r="AJ278" s="136">
        <f t="shared" si="249"/>
        <v>0</v>
      </c>
      <c r="AK278" s="136">
        <f t="shared" si="249"/>
        <v>0</v>
      </c>
      <c r="AL278" s="136">
        <f t="shared" si="249"/>
        <v>0</v>
      </c>
      <c r="AM278" s="136">
        <f t="shared" ref="AM278:AR278" si="250">+AM25</f>
        <v>0</v>
      </c>
      <c r="AN278" s="136">
        <f t="shared" si="250"/>
        <v>0</v>
      </c>
      <c r="AO278" s="136">
        <f t="shared" si="250"/>
        <v>0</v>
      </c>
      <c r="AP278" s="136">
        <f t="shared" si="250"/>
        <v>0</v>
      </c>
      <c r="AQ278" s="136">
        <f t="shared" si="250"/>
        <v>0</v>
      </c>
      <c r="AR278" s="136">
        <f t="shared" si="250"/>
        <v>0</v>
      </c>
      <c r="AS278" s="136">
        <f t="shared" ref="AS278:AX278" si="251">+AS25</f>
        <v>0</v>
      </c>
      <c r="AT278" s="136">
        <f t="shared" si="251"/>
        <v>0</v>
      </c>
      <c r="AU278" s="136">
        <f t="shared" si="251"/>
        <v>0</v>
      </c>
      <c r="AV278" s="136">
        <f t="shared" si="251"/>
        <v>0</v>
      </c>
      <c r="AW278" s="136">
        <f t="shared" si="251"/>
        <v>0</v>
      </c>
      <c r="AX278" s="136">
        <f t="shared" si="251"/>
        <v>0</v>
      </c>
      <c r="AY278" s="136"/>
      <c r="AZ278" s="136"/>
      <c r="BA278" s="136"/>
      <c r="BB278" s="136"/>
      <c r="BC278" s="136"/>
      <c r="BD278" s="136"/>
      <c r="BE278" s="136"/>
      <c r="BF278" s="136"/>
      <c r="BG278" s="136"/>
      <c r="BH278" s="136"/>
      <c r="BI278" s="136"/>
      <c r="BJ278" s="136"/>
      <c r="BK278" s="136"/>
      <c r="BL278" s="136"/>
      <c r="BM278" s="136"/>
      <c r="BN278" s="136"/>
      <c r="BO278" s="136"/>
      <c r="BP278" s="136"/>
      <c r="BQ278" s="136"/>
      <c r="BR278" s="136"/>
      <c r="BS278" s="136"/>
      <c r="BT278" s="136"/>
      <c r="BU278" s="136"/>
      <c r="BV278" s="136"/>
      <c r="BW278" s="136"/>
      <c r="BX278" s="136"/>
      <c r="BY278" s="136"/>
      <c r="BZ278" s="136"/>
      <c r="CA278" s="136"/>
      <c r="CB278" s="136"/>
      <c r="CC278" s="136"/>
      <c r="CD278" s="136"/>
      <c r="CE278" s="136"/>
      <c r="CF278" s="136"/>
      <c r="CG278" s="136"/>
      <c r="CH278" s="136"/>
      <c r="CI278" s="136"/>
      <c r="CJ278" s="136"/>
      <c r="CK278" s="136"/>
      <c r="CL278" s="136"/>
      <c r="CM278" s="136"/>
      <c r="CN278" s="136"/>
      <c r="CO278" s="136"/>
      <c r="CP278" s="136"/>
      <c r="CQ278" s="136"/>
      <c r="CR278" s="136"/>
    </row>
    <row r="279" spans="1:96" x14ac:dyDescent="0.25">
      <c r="A279" s="136"/>
      <c r="B279" s="156" t="s">
        <v>348</v>
      </c>
      <c r="C279" s="156">
        <f>+C275+C276+C278</f>
        <v>0</v>
      </c>
      <c r="D279" s="156">
        <f t="shared" ref="D279:J279" si="252">+D275+D276+D278</f>
        <v>0</v>
      </c>
      <c r="E279" s="156">
        <f t="shared" si="252"/>
        <v>0</v>
      </c>
      <c r="F279" s="156">
        <f t="shared" si="252"/>
        <v>0</v>
      </c>
      <c r="G279" s="156">
        <f t="shared" si="252"/>
        <v>0</v>
      </c>
      <c r="H279" s="156">
        <f t="shared" si="252"/>
        <v>0</v>
      </c>
      <c r="I279" s="156">
        <f t="shared" si="252"/>
        <v>0</v>
      </c>
      <c r="J279" s="156">
        <f t="shared" si="252"/>
        <v>0</v>
      </c>
      <c r="K279" s="156">
        <f>+K275+K276+K278</f>
        <v>0</v>
      </c>
      <c r="L279" s="156">
        <f t="shared" ref="L279:AL279" si="253">+L275+L276+L278</f>
        <v>0</v>
      </c>
      <c r="M279" s="156">
        <f t="shared" si="253"/>
        <v>0</v>
      </c>
      <c r="N279" s="156">
        <f t="shared" si="253"/>
        <v>0</v>
      </c>
      <c r="O279" s="156">
        <f t="shared" si="253"/>
        <v>0</v>
      </c>
      <c r="P279" s="156">
        <f t="shared" si="253"/>
        <v>0</v>
      </c>
      <c r="Q279" s="156">
        <f t="shared" si="253"/>
        <v>0</v>
      </c>
      <c r="R279" s="156">
        <f t="shared" si="253"/>
        <v>0</v>
      </c>
      <c r="S279" s="156">
        <f t="shared" si="253"/>
        <v>0</v>
      </c>
      <c r="T279" s="156">
        <f t="shared" si="253"/>
        <v>0</v>
      </c>
      <c r="U279" s="156">
        <f t="shared" si="253"/>
        <v>0</v>
      </c>
      <c r="V279" s="156">
        <f t="shared" si="253"/>
        <v>0</v>
      </c>
      <c r="W279" s="156">
        <f t="shared" si="253"/>
        <v>0</v>
      </c>
      <c r="X279" s="156">
        <f t="shared" si="253"/>
        <v>0</v>
      </c>
      <c r="Y279" s="156">
        <f t="shared" si="253"/>
        <v>0</v>
      </c>
      <c r="Z279" s="156">
        <f t="shared" si="253"/>
        <v>0</v>
      </c>
      <c r="AA279" s="156">
        <f t="shared" si="253"/>
        <v>0</v>
      </c>
      <c r="AB279" s="156">
        <f t="shared" si="253"/>
        <v>0</v>
      </c>
      <c r="AC279" s="156">
        <f t="shared" si="253"/>
        <v>0</v>
      </c>
      <c r="AD279" s="156">
        <f t="shared" si="253"/>
        <v>0</v>
      </c>
      <c r="AE279" s="156">
        <f t="shared" si="253"/>
        <v>0</v>
      </c>
      <c r="AF279" s="156">
        <f t="shared" si="253"/>
        <v>0</v>
      </c>
      <c r="AG279" s="156">
        <f t="shared" si="253"/>
        <v>0</v>
      </c>
      <c r="AH279" s="156">
        <f t="shared" si="253"/>
        <v>0</v>
      </c>
      <c r="AI279" s="156">
        <f t="shared" si="253"/>
        <v>0</v>
      </c>
      <c r="AJ279" s="156">
        <f t="shared" si="253"/>
        <v>0</v>
      </c>
      <c r="AK279" s="156">
        <f t="shared" si="253"/>
        <v>0</v>
      </c>
      <c r="AL279" s="156">
        <f t="shared" si="253"/>
        <v>0</v>
      </c>
      <c r="AM279" s="156">
        <f t="shared" ref="AM279:AR279" si="254">+AM275+AM276+AM278</f>
        <v>0</v>
      </c>
      <c r="AN279" s="156">
        <f t="shared" si="254"/>
        <v>0</v>
      </c>
      <c r="AO279" s="156">
        <f t="shared" si="254"/>
        <v>0</v>
      </c>
      <c r="AP279" s="156">
        <f t="shared" si="254"/>
        <v>0</v>
      </c>
      <c r="AQ279" s="156">
        <f t="shared" si="254"/>
        <v>0</v>
      </c>
      <c r="AR279" s="156">
        <f t="shared" si="254"/>
        <v>0</v>
      </c>
      <c r="AS279" s="156">
        <f t="shared" ref="AS279:AX279" si="255">+AS275+AS276+AS278</f>
        <v>0</v>
      </c>
      <c r="AT279" s="156">
        <f t="shared" si="255"/>
        <v>0</v>
      </c>
      <c r="AU279" s="156">
        <f t="shared" si="255"/>
        <v>0</v>
      </c>
      <c r="AV279" s="156">
        <f t="shared" si="255"/>
        <v>0</v>
      </c>
      <c r="AW279" s="156">
        <f t="shared" si="255"/>
        <v>0</v>
      </c>
      <c r="AX279" s="156">
        <f t="shared" si="255"/>
        <v>0</v>
      </c>
      <c r="AY279" s="136"/>
      <c r="AZ279" s="136"/>
      <c r="BA279" s="136"/>
      <c r="BB279" s="136"/>
      <c r="BC279" s="136"/>
      <c r="BD279" s="136"/>
      <c r="BE279" s="136"/>
      <c r="BF279" s="136"/>
      <c r="BG279" s="136"/>
      <c r="BH279" s="136"/>
      <c r="BI279" s="136"/>
      <c r="BJ279" s="136"/>
      <c r="BK279" s="136"/>
      <c r="BL279" s="136"/>
      <c r="BM279" s="136"/>
      <c r="BN279" s="136"/>
      <c r="BO279" s="136"/>
      <c r="BP279" s="136"/>
      <c r="BQ279" s="136"/>
      <c r="BR279" s="136"/>
      <c r="BS279" s="136"/>
      <c r="BT279" s="136"/>
      <c r="BU279" s="136"/>
      <c r="BV279" s="136"/>
      <c r="BW279" s="136"/>
      <c r="BX279" s="136"/>
      <c r="BY279" s="136"/>
      <c r="BZ279" s="136"/>
      <c r="CA279" s="136"/>
      <c r="CB279" s="136"/>
      <c r="CC279" s="136"/>
      <c r="CD279" s="136"/>
      <c r="CE279" s="136"/>
      <c r="CF279" s="136"/>
      <c r="CG279" s="136"/>
      <c r="CH279" s="136"/>
      <c r="CI279" s="136"/>
      <c r="CJ279" s="136"/>
      <c r="CK279" s="136"/>
      <c r="CL279" s="136"/>
      <c r="CM279" s="136"/>
      <c r="CN279" s="136"/>
      <c r="CO279" s="136"/>
      <c r="CP279" s="136"/>
      <c r="CQ279" s="136"/>
      <c r="CR279" s="136"/>
    </row>
    <row r="280" spans="1:96" x14ac:dyDescent="0.25">
      <c r="A280" s="136"/>
      <c r="B280" s="136"/>
      <c r="C280" s="136"/>
      <c r="D280" s="136"/>
      <c r="E280" s="136"/>
      <c r="F280" s="136"/>
      <c r="G280" s="136"/>
      <c r="H280" s="136"/>
      <c r="I280" s="136"/>
      <c r="J280" s="136"/>
      <c r="K280" s="136"/>
      <c r="L280" s="136"/>
      <c r="M280" s="136"/>
      <c r="N280" s="136"/>
      <c r="O280" s="136"/>
      <c r="P280" s="136"/>
      <c r="Q280" s="136"/>
      <c r="R280" s="136"/>
      <c r="S280" s="136"/>
      <c r="T280" s="136"/>
      <c r="U280" s="136"/>
      <c r="V280" s="136"/>
      <c r="W280" s="136"/>
      <c r="X280" s="136"/>
      <c r="Y280" s="136"/>
      <c r="Z280" s="136"/>
      <c r="AA280" s="136"/>
      <c r="AB280" s="136"/>
      <c r="AC280" s="136"/>
      <c r="AD280" s="136"/>
      <c r="AE280" s="136"/>
      <c r="AF280" s="136"/>
      <c r="AG280" s="136"/>
      <c r="AH280" s="136"/>
      <c r="AI280" s="136"/>
      <c r="AJ280" s="136"/>
      <c r="AK280" s="136"/>
      <c r="AL280" s="136"/>
      <c r="AM280" s="136"/>
      <c r="AN280" s="136"/>
      <c r="AO280" s="136"/>
      <c r="AP280" s="136"/>
      <c r="AQ280" s="136"/>
      <c r="AR280" s="136"/>
      <c r="AS280" s="136"/>
      <c r="AT280" s="136"/>
      <c r="AU280" s="136"/>
      <c r="AV280" s="136"/>
      <c r="AW280" s="136"/>
      <c r="AX280" s="136"/>
      <c r="AY280" s="136"/>
      <c r="AZ280" s="136"/>
      <c r="BA280" s="136"/>
      <c r="BB280" s="136"/>
      <c r="BC280" s="136"/>
      <c r="BD280" s="136"/>
      <c r="BE280" s="136"/>
      <c r="BF280" s="136"/>
      <c r="BG280" s="136"/>
      <c r="BH280" s="136"/>
      <c r="BI280" s="136"/>
      <c r="BJ280" s="136"/>
      <c r="BK280" s="136"/>
      <c r="BL280" s="136"/>
      <c r="BM280" s="136"/>
      <c r="BN280" s="136"/>
      <c r="BO280" s="136"/>
      <c r="BP280" s="136"/>
      <c r="BQ280" s="136"/>
      <c r="BR280" s="136"/>
      <c r="BS280" s="136"/>
      <c r="BT280" s="136"/>
      <c r="BU280" s="136"/>
      <c r="BV280" s="136"/>
      <c r="BW280" s="136"/>
      <c r="BX280" s="136"/>
      <c r="BY280" s="136"/>
      <c r="BZ280" s="136"/>
      <c r="CA280" s="136"/>
      <c r="CB280" s="136"/>
      <c r="CC280" s="136"/>
      <c r="CD280" s="136"/>
      <c r="CE280" s="136"/>
      <c r="CF280" s="136"/>
      <c r="CG280" s="136"/>
      <c r="CH280" s="136"/>
      <c r="CI280" s="136"/>
      <c r="CJ280" s="136"/>
      <c r="CK280" s="136"/>
      <c r="CL280" s="136"/>
      <c r="CM280" s="136"/>
      <c r="CN280" s="136"/>
      <c r="CO280" s="136"/>
      <c r="CP280" s="136"/>
      <c r="CQ280" s="136"/>
      <c r="CR280" s="136"/>
    </row>
    <row r="281" spans="1:96" x14ac:dyDescent="0.25">
      <c r="A281" s="136"/>
      <c r="B281" s="136"/>
      <c r="C281" s="136"/>
      <c r="D281" s="136"/>
      <c r="E281" s="136"/>
      <c r="F281" s="136"/>
      <c r="G281" s="136"/>
      <c r="H281" s="136"/>
      <c r="I281" s="136"/>
      <c r="J281" s="136"/>
      <c r="K281" s="136"/>
      <c r="L281" s="136"/>
      <c r="M281" s="136"/>
      <c r="N281" s="136"/>
      <c r="O281" s="136"/>
      <c r="P281" s="136"/>
      <c r="Q281" s="136"/>
      <c r="R281" s="136"/>
      <c r="S281" s="136"/>
      <c r="T281" s="136"/>
      <c r="U281" s="136"/>
      <c r="V281" s="136"/>
      <c r="W281" s="136"/>
      <c r="X281" s="136"/>
      <c r="Y281" s="136"/>
      <c r="Z281" s="136"/>
      <c r="AA281" s="136"/>
      <c r="AB281" s="136"/>
      <c r="AC281" s="136"/>
      <c r="AD281" s="136"/>
      <c r="AE281" s="136"/>
      <c r="AF281" s="136"/>
      <c r="AG281" s="136"/>
      <c r="AH281" s="136"/>
      <c r="AI281" s="136"/>
      <c r="AJ281" s="136"/>
      <c r="AK281" s="136"/>
      <c r="AL281" s="136"/>
      <c r="AM281" s="136"/>
      <c r="AN281" s="136"/>
      <c r="AO281" s="136"/>
      <c r="AP281" s="136"/>
      <c r="AQ281" s="136"/>
      <c r="AR281" s="136"/>
      <c r="AS281" s="136"/>
      <c r="AT281" s="136"/>
      <c r="AU281" s="136"/>
      <c r="AV281" s="136"/>
      <c r="AW281" s="136"/>
      <c r="AX281" s="136"/>
      <c r="AY281" s="136"/>
      <c r="AZ281" s="136"/>
      <c r="BA281" s="136"/>
      <c r="BB281" s="136"/>
      <c r="BC281" s="136"/>
      <c r="BD281" s="136"/>
      <c r="BE281" s="136"/>
      <c r="BF281" s="136"/>
      <c r="BG281" s="136"/>
      <c r="BH281" s="136"/>
      <c r="BI281" s="136"/>
      <c r="BJ281" s="136"/>
      <c r="BK281" s="136"/>
      <c r="BL281" s="136"/>
      <c r="BM281" s="136"/>
      <c r="BN281" s="136"/>
      <c r="BO281" s="136"/>
      <c r="BP281" s="136"/>
      <c r="BQ281" s="136"/>
      <c r="BR281" s="136"/>
      <c r="BS281" s="136"/>
      <c r="BT281" s="136"/>
      <c r="BU281" s="136"/>
      <c r="BV281" s="136"/>
      <c r="BW281" s="136"/>
      <c r="BX281" s="136"/>
      <c r="BY281" s="136"/>
      <c r="BZ281" s="136"/>
      <c r="CA281" s="136"/>
      <c r="CB281" s="136"/>
      <c r="CC281" s="136"/>
      <c r="CD281" s="136"/>
      <c r="CE281" s="136"/>
      <c r="CF281" s="136"/>
      <c r="CG281" s="136"/>
      <c r="CH281" s="136"/>
      <c r="CI281" s="136"/>
      <c r="CJ281" s="136"/>
      <c r="CK281" s="136"/>
      <c r="CL281" s="136"/>
      <c r="CM281" s="136"/>
      <c r="CN281" s="136"/>
      <c r="CO281" s="136"/>
      <c r="CP281" s="136"/>
      <c r="CQ281" s="136"/>
      <c r="CR281" s="136"/>
    </row>
    <row r="282" spans="1:96" x14ac:dyDescent="0.25">
      <c r="A282" s="136"/>
      <c r="B282" s="136" t="s">
        <v>135</v>
      </c>
      <c r="C282" s="136">
        <f>+C19+C20+C25</f>
        <v>0</v>
      </c>
      <c r="D282" s="136">
        <f t="shared" ref="D282:AL282" si="256">+D19+D20+D25</f>
        <v>0</v>
      </c>
      <c r="E282" s="136">
        <f t="shared" si="256"/>
        <v>0</v>
      </c>
      <c r="F282" s="136">
        <f t="shared" si="256"/>
        <v>0</v>
      </c>
      <c r="G282" s="136">
        <f t="shared" si="256"/>
        <v>0</v>
      </c>
      <c r="H282" s="136">
        <f t="shared" si="256"/>
        <v>0</v>
      </c>
      <c r="I282" s="136">
        <f t="shared" si="256"/>
        <v>0</v>
      </c>
      <c r="J282" s="136">
        <f>+J19+J20+J25</f>
        <v>0</v>
      </c>
      <c r="K282" s="136">
        <f t="shared" si="256"/>
        <v>0</v>
      </c>
      <c r="L282" s="136">
        <f t="shared" si="256"/>
        <v>0</v>
      </c>
      <c r="M282" s="136">
        <f t="shared" si="256"/>
        <v>0</v>
      </c>
      <c r="N282" s="136">
        <f>+N19+N20+N25</f>
        <v>0</v>
      </c>
      <c r="O282" s="136">
        <f t="shared" si="256"/>
        <v>0</v>
      </c>
      <c r="P282" s="136">
        <f t="shared" si="256"/>
        <v>0</v>
      </c>
      <c r="Q282" s="136">
        <f t="shared" si="256"/>
        <v>0</v>
      </c>
      <c r="R282" s="136">
        <f t="shared" si="256"/>
        <v>0</v>
      </c>
      <c r="S282" s="136">
        <f t="shared" si="256"/>
        <v>0</v>
      </c>
      <c r="T282" s="136">
        <f t="shared" si="256"/>
        <v>0</v>
      </c>
      <c r="U282" s="136">
        <f t="shared" si="256"/>
        <v>0</v>
      </c>
      <c r="V282" s="136">
        <f t="shared" si="256"/>
        <v>0</v>
      </c>
      <c r="W282" s="136">
        <f t="shared" si="256"/>
        <v>0</v>
      </c>
      <c r="X282" s="136">
        <f t="shared" si="256"/>
        <v>0</v>
      </c>
      <c r="Y282" s="136">
        <f t="shared" si="256"/>
        <v>0</v>
      </c>
      <c r="Z282" s="136">
        <f t="shared" si="256"/>
        <v>0</v>
      </c>
      <c r="AA282" s="136">
        <f t="shared" si="256"/>
        <v>0</v>
      </c>
      <c r="AB282" s="136">
        <f t="shared" si="256"/>
        <v>0</v>
      </c>
      <c r="AC282" s="136">
        <f t="shared" si="256"/>
        <v>0</v>
      </c>
      <c r="AD282" s="136">
        <f t="shared" si="256"/>
        <v>0</v>
      </c>
      <c r="AE282" s="136">
        <f t="shared" si="256"/>
        <v>0</v>
      </c>
      <c r="AF282" s="136">
        <f t="shared" si="256"/>
        <v>0</v>
      </c>
      <c r="AG282" s="136">
        <f t="shared" si="256"/>
        <v>0</v>
      </c>
      <c r="AH282" s="136">
        <f t="shared" si="256"/>
        <v>0</v>
      </c>
      <c r="AI282" s="136">
        <f t="shared" si="256"/>
        <v>0</v>
      </c>
      <c r="AJ282" s="136">
        <f t="shared" si="256"/>
        <v>0</v>
      </c>
      <c r="AK282" s="136">
        <f t="shared" si="256"/>
        <v>0</v>
      </c>
      <c r="AL282" s="136">
        <f t="shared" si="256"/>
        <v>0</v>
      </c>
      <c r="AM282" s="136">
        <f t="shared" ref="AM282:AR282" si="257">+AM19+AM20+AM25</f>
        <v>0</v>
      </c>
      <c r="AN282" s="136">
        <f t="shared" si="257"/>
        <v>0</v>
      </c>
      <c r="AO282" s="136">
        <f t="shared" si="257"/>
        <v>0</v>
      </c>
      <c r="AP282" s="136">
        <f t="shared" si="257"/>
        <v>0</v>
      </c>
      <c r="AQ282" s="136">
        <f t="shared" si="257"/>
        <v>0</v>
      </c>
      <c r="AR282" s="136">
        <f t="shared" si="257"/>
        <v>0</v>
      </c>
      <c r="AS282" s="136">
        <f t="shared" ref="AS282:AX282" si="258">+AS19+AS20+AS25</f>
        <v>0</v>
      </c>
      <c r="AT282" s="136">
        <f t="shared" si="258"/>
        <v>0</v>
      </c>
      <c r="AU282" s="136">
        <f t="shared" si="258"/>
        <v>0</v>
      </c>
      <c r="AV282" s="136">
        <f t="shared" si="258"/>
        <v>0</v>
      </c>
      <c r="AW282" s="136">
        <f t="shared" si="258"/>
        <v>0</v>
      </c>
      <c r="AX282" s="136">
        <f t="shared" si="258"/>
        <v>0</v>
      </c>
      <c r="AY282" s="136"/>
      <c r="AZ282" s="136"/>
      <c r="BA282" s="136"/>
      <c r="BB282" s="136"/>
      <c r="BC282" s="136"/>
      <c r="BD282" s="136"/>
      <c r="BE282" s="136"/>
      <c r="BF282" s="136"/>
      <c r="BG282" s="136"/>
      <c r="BH282" s="136"/>
      <c r="BI282" s="136"/>
      <c r="BJ282" s="136"/>
      <c r="BK282" s="136"/>
      <c r="BL282" s="136"/>
      <c r="BM282" s="136"/>
      <c r="BN282" s="136"/>
      <c r="BO282" s="136"/>
      <c r="BP282" s="136"/>
      <c r="BQ282" s="136"/>
      <c r="BR282" s="136"/>
      <c r="BS282" s="136"/>
      <c r="BT282" s="136"/>
      <c r="BU282" s="136"/>
      <c r="BV282" s="136"/>
      <c r="BW282" s="136"/>
      <c r="BX282" s="136"/>
      <c r="BY282" s="136"/>
      <c r="BZ282" s="136"/>
      <c r="CA282" s="136"/>
      <c r="CB282" s="136"/>
      <c r="CC282" s="136"/>
      <c r="CD282" s="136"/>
      <c r="CE282" s="136"/>
      <c r="CF282" s="136"/>
      <c r="CG282" s="136"/>
      <c r="CH282" s="136"/>
      <c r="CI282" s="136"/>
      <c r="CJ282" s="136"/>
      <c r="CK282" s="136"/>
      <c r="CL282" s="136"/>
      <c r="CM282" s="136"/>
      <c r="CN282" s="136"/>
      <c r="CO282" s="136"/>
      <c r="CP282" s="136"/>
      <c r="CQ282" s="136"/>
      <c r="CR282" s="136"/>
    </row>
    <row r="283" spans="1:96" x14ac:dyDescent="0.25">
      <c r="A283" s="136"/>
      <c r="B283" s="136"/>
      <c r="C283" s="136"/>
      <c r="D283" s="136"/>
      <c r="E283" s="136"/>
      <c r="F283" s="136"/>
      <c r="G283" s="136"/>
      <c r="H283" s="136"/>
      <c r="I283" s="136"/>
      <c r="J283" s="136"/>
      <c r="K283" s="136"/>
      <c r="L283" s="136"/>
      <c r="M283" s="136"/>
      <c r="N283" s="136"/>
      <c r="O283" s="136"/>
      <c r="P283" s="136"/>
      <c r="Q283" s="136"/>
      <c r="R283" s="136"/>
      <c r="S283" s="136"/>
      <c r="T283" s="136"/>
      <c r="U283" s="136"/>
      <c r="V283" s="136"/>
      <c r="W283" s="136"/>
      <c r="X283" s="136"/>
      <c r="Y283" s="136"/>
      <c r="Z283" s="136"/>
      <c r="AA283" s="136"/>
      <c r="AB283" s="136"/>
      <c r="AC283" s="136"/>
      <c r="AD283" s="136"/>
      <c r="AE283" s="136"/>
      <c r="AF283" s="136"/>
      <c r="AG283" s="136"/>
      <c r="AH283" s="136"/>
      <c r="AI283" s="136"/>
      <c r="AJ283" s="136"/>
      <c r="AK283" s="136"/>
      <c r="AL283" s="136"/>
      <c r="AM283" s="136"/>
      <c r="AN283" s="136"/>
      <c r="AO283" s="136"/>
      <c r="AP283" s="136"/>
      <c r="AQ283" s="136"/>
      <c r="AR283" s="136"/>
      <c r="AS283" s="136"/>
      <c r="AT283" s="136"/>
      <c r="AU283" s="136"/>
      <c r="AV283" s="136"/>
      <c r="AW283" s="136"/>
      <c r="AX283" s="136"/>
      <c r="AY283" s="136"/>
      <c r="AZ283" s="136"/>
      <c r="BA283" s="136"/>
      <c r="BB283" s="136"/>
      <c r="BC283" s="136"/>
      <c r="BD283" s="136"/>
      <c r="BE283" s="136"/>
      <c r="BF283" s="136"/>
      <c r="BG283" s="136"/>
      <c r="BH283" s="136"/>
      <c r="BI283" s="136"/>
      <c r="BJ283" s="136"/>
      <c r="BK283" s="136"/>
      <c r="BL283" s="136"/>
      <c r="BM283" s="136"/>
      <c r="BN283" s="136"/>
      <c r="BO283" s="136"/>
      <c r="BP283" s="136"/>
      <c r="BQ283" s="136"/>
      <c r="BR283" s="136"/>
      <c r="BS283" s="136"/>
      <c r="BT283" s="136"/>
      <c r="BU283" s="136"/>
      <c r="BV283" s="136"/>
      <c r="BW283" s="136"/>
      <c r="BX283" s="136"/>
      <c r="BY283" s="136"/>
      <c r="BZ283" s="136"/>
      <c r="CA283" s="136"/>
      <c r="CB283" s="136"/>
      <c r="CC283" s="136"/>
      <c r="CD283" s="136"/>
      <c r="CE283" s="136"/>
      <c r="CF283" s="136"/>
      <c r="CG283" s="136"/>
      <c r="CH283" s="136"/>
      <c r="CI283" s="136"/>
      <c r="CJ283" s="136"/>
      <c r="CK283" s="136"/>
      <c r="CL283" s="136"/>
      <c r="CM283" s="136"/>
      <c r="CN283" s="136"/>
      <c r="CO283" s="136"/>
      <c r="CP283" s="136"/>
      <c r="CQ283" s="136"/>
      <c r="CR283" s="136"/>
    </row>
    <row r="284" spans="1:96" x14ac:dyDescent="0.25">
      <c r="A284" s="136"/>
      <c r="B284" s="136"/>
      <c r="C284" s="136"/>
      <c r="D284" s="136"/>
      <c r="E284" s="136"/>
      <c r="F284" s="136"/>
      <c r="G284" s="136"/>
      <c r="H284" s="136"/>
      <c r="I284" s="136"/>
      <c r="J284" s="136"/>
      <c r="K284" s="136"/>
      <c r="L284" s="136"/>
      <c r="M284" s="136"/>
      <c r="N284" s="136"/>
      <c r="O284" s="136"/>
      <c r="P284" s="136"/>
      <c r="Q284" s="136"/>
      <c r="R284" s="136"/>
      <c r="S284" s="136"/>
      <c r="T284" s="136"/>
      <c r="U284" s="136"/>
      <c r="V284" s="136"/>
      <c r="W284" s="136"/>
      <c r="X284" s="136"/>
      <c r="Y284" s="136"/>
      <c r="Z284" s="136"/>
      <c r="AA284" s="136"/>
      <c r="AB284" s="136"/>
      <c r="AC284" s="136"/>
      <c r="AD284" s="136"/>
      <c r="AE284" s="136"/>
      <c r="AF284" s="136"/>
      <c r="AG284" s="136"/>
      <c r="AH284" s="136"/>
      <c r="AI284" s="136"/>
      <c r="AJ284" s="136"/>
      <c r="AK284" s="136"/>
      <c r="AL284" s="136"/>
      <c r="AM284" s="136"/>
      <c r="AN284" s="136"/>
      <c r="AO284" s="136"/>
      <c r="AP284" s="136"/>
      <c r="AQ284" s="136"/>
      <c r="AR284" s="136"/>
      <c r="AS284" s="136"/>
      <c r="AT284" s="136"/>
      <c r="AU284" s="136"/>
      <c r="AV284" s="136"/>
      <c r="AW284" s="136"/>
      <c r="AX284" s="136"/>
      <c r="AY284" s="136"/>
      <c r="AZ284" s="136"/>
      <c r="BA284" s="136"/>
      <c r="BB284" s="136"/>
      <c r="BC284" s="136"/>
      <c r="BD284" s="136"/>
      <c r="BE284" s="136"/>
      <c r="BF284" s="136"/>
      <c r="BG284" s="136"/>
      <c r="BH284" s="136"/>
      <c r="BI284" s="136"/>
      <c r="BJ284" s="136"/>
      <c r="BK284" s="136"/>
      <c r="BL284" s="136"/>
      <c r="BM284" s="136"/>
      <c r="BN284" s="136"/>
      <c r="BO284" s="136"/>
      <c r="BP284" s="136"/>
      <c r="BQ284" s="136"/>
      <c r="BR284" s="136"/>
      <c r="BS284" s="136"/>
      <c r="BT284" s="136"/>
      <c r="BU284" s="136"/>
      <c r="BV284" s="136"/>
      <c r="BW284" s="136"/>
      <c r="BX284" s="136"/>
      <c r="BY284" s="136"/>
      <c r="BZ284" s="136"/>
      <c r="CA284" s="136"/>
      <c r="CB284" s="136"/>
      <c r="CC284" s="136"/>
      <c r="CD284" s="136"/>
      <c r="CE284" s="136"/>
      <c r="CF284" s="136"/>
      <c r="CG284" s="136"/>
      <c r="CH284" s="136"/>
      <c r="CI284" s="136"/>
      <c r="CJ284" s="136"/>
      <c r="CK284" s="136"/>
      <c r="CL284" s="136"/>
      <c r="CM284" s="136"/>
      <c r="CN284" s="136"/>
      <c r="CO284" s="136"/>
      <c r="CP284" s="136"/>
      <c r="CQ284" s="136"/>
      <c r="CR284" s="136"/>
    </row>
    <row r="285" spans="1:96" x14ac:dyDescent="0.25">
      <c r="A285" s="156"/>
      <c r="B285" s="156" t="s">
        <v>349</v>
      </c>
      <c r="C285" s="156" t="str">
        <f>+C274</f>
        <v>A1 m1</v>
      </c>
      <c r="D285" s="156" t="str">
        <f t="shared" ref="D285:AL285" si="259">+D274</f>
        <v>A1 m2</v>
      </c>
      <c r="E285" s="156" t="str">
        <f t="shared" si="259"/>
        <v>A1 m3</v>
      </c>
      <c r="F285" s="156" t="str">
        <f t="shared" si="259"/>
        <v>A1 m4</v>
      </c>
      <c r="G285" s="156" t="str">
        <f t="shared" si="259"/>
        <v>A1 m5</v>
      </c>
      <c r="H285" s="156" t="str">
        <f t="shared" si="259"/>
        <v>A1 m6</v>
      </c>
      <c r="I285" s="156" t="str">
        <f t="shared" si="259"/>
        <v>A1 m7</v>
      </c>
      <c r="J285" s="156" t="str">
        <f t="shared" si="259"/>
        <v>A1 m8</v>
      </c>
      <c r="K285" s="156" t="str">
        <f t="shared" si="259"/>
        <v>A1 m9</v>
      </c>
      <c r="L285" s="156" t="str">
        <f t="shared" si="259"/>
        <v>A1 m10</v>
      </c>
      <c r="M285" s="156" t="str">
        <f t="shared" si="259"/>
        <v>A1 m11</v>
      </c>
      <c r="N285" s="156" t="str">
        <f t="shared" si="259"/>
        <v>A1 m12</v>
      </c>
      <c r="O285" s="156" t="str">
        <f t="shared" si="259"/>
        <v>A2 m1</v>
      </c>
      <c r="P285" s="156" t="str">
        <f t="shared" si="259"/>
        <v>A2 m2</v>
      </c>
      <c r="Q285" s="156" t="str">
        <f t="shared" si="259"/>
        <v>A2 m3</v>
      </c>
      <c r="R285" s="156" t="str">
        <f t="shared" si="259"/>
        <v>A2 m4</v>
      </c>
      <c r="S285" s="156" t="str">
        <f t="shared" si="259"/>
        <v>A2 m5</v>
      </c>
      <c r="T285" s="156" t="str">
        <f t="shared" si="259"/>
        <v>A2 m6</v>
      </c>
      <c r="U285" s="156" t="str">
        <f t="shared" si="259"/>
        <v>A2 m7</v>
      </c>
      <c r="V285" s="156" t="str">
        <f t="shared" si="259"/>
        <v>A2 m8</v>
      </c>
      <c r="W285" s="156" t="str">
        <f t="shared" si="259"/>
        <v>A2 m9</v>
      </c>
      <c r="X285" s="156" t="str">
        <f t="shared" si="259"/>
        <v>A2 m10</v>
      </c>
      <c r="Y285" s="156" t="str">
        <f t="shared" si="259"/>
        <v>A2 m11</v>
      </c>
      <c r="Z285" s="156" t="str">
        <f t="shared" si="259"/>
        <v>A2 m12</v>
      </c>
      <c r="AA285" s="156" t="str">
        <f t="shared" si="259"/>
        <v>A3 m1</v>
      </c>
      <c r="AB285" s="156" t="str">
        <f t="shared" si="259"/>
        <v>A3 m2</v>
      </c>
      <c r="AC285" s="156" t="str">
        <f t="shared" si="259"/>
        <v>A3 m3</v>
      </c>
      <c r="AD285" s="156" t="str">
        <f t="shared" si="259"/>
        <v>A3 m4</v>
      </c>
      <c r="AE285" s="156" t="str">
        <f t="shared" si="259"/>
        <v>A3 m5</v>
      </c>
      <c r="AF285" s="156" t="str">
        <f t="shared" si="259"/>
        <v>A3 m6</v>
      </c>
      <c r="AG285" s="156" t="str">
        <f t="shared" si="259"/>
        <v>A3 m7</v>
      </c>
      <c r="AH285" s="156" t="str">
        <f t="shared" si="259"/>
        <v>A3 m8</v>
      </c>
      <c r="AI285" s="156" t="str">
        <f t="shared" si="259"/>
        <v>A3 m9</v>
      </c>
      <c r="AJ285" s="156" t="str">
        <f t="shared" si="259"/>
        <v>A3 m10</v>
      </c>
      <c r="AK285" s="156" t="str">
        <f t="shared" si="259"/>
        <v>A3 m11</v>
      </c>
      <c r="AL285" s="156" t="str">
        <f t="shared" si="259"/>
        <v>A3 m12</v>
      </c>
      <c r="AM285" s="156" t="str">
        <f t="shared" ref="AM285:AR285" si="260">+AM274</f>
        <v>A4 m1</v>
      </c>
      <c r="AN285" s="156" t="str">
        <f t="shared" si="260"/>
        <v>A4 m2</v>
      </c>
      <c r="AO285" s="156" t="str">
        <f t="shared" si="260"/>
        <v>A4 m3</v>
      </c>
      <c r="AP285" s="156" t="str">
        <f t="shared" si="260"/>
        <v>A4 m4</v>
      </c>
      <c r="AQ285" s="156" t="str">
        <f t="shared" si="260"/>
        <v>A4 m5</v>
      </c>
      <c r="AR285" s="156" t="str">
        <f t="shared" si="260"/>
        <v>A4 m6</v>
      </c>
      <c r="AS285" s="156" t="str">
        <f t="shared" ref="AS285:AX285" si="261">+AS274</f>
        <v>A4 m7</v>
      </c>
      <c r="AT285" s="156" t="str">
        <f t="shared" si="261"/>
        <v>A4 m8</v>
      </c>
      <c r="AU285" s="156" t="str">
        <f t="shared" si="261"/>
        <v>A4 m9</v>
      </c>
      <c r="AV285" s="156" t="str">
        <f t="shared" si="261"/>
        <v>A4 m10</v>
      </c>
      <c r="AW285" s="156" t="str">
        <f t="shared" si="261"/>
        <v>A4 m11</v>
      </c>
      <c r="AX285" s="156" t="str">
        <f t="shared" si="261"/>
        <v>A4 m12</v>
      </c>
      <c r="AY285" s="156"/>
      <c r="AZ285" s="156"/>
      <c r="BA285" s="156"/>
      <c r="BB285" s="156"/>
      <c r="BC285" s="156"/>
      <c r="BD285" s="156"/>
      <c r="BE285" s="156"/>
      <c r="BF285" s="156"/>
      <c r="BG285" s="156"/>
      <c r="BH285" s="156"/>
      <c r="BI285" s="156"/>
      <c r="BJ285" s="156"/>
      <c r="BK285" s="156"/>
      <c r="BL285" s="156"/>
      <c r="BM285" s="156"/>
      <c r="BN285" s="156"/>
      <c r="BO285" s="156"/>
      <c r="BP285" s="156"/>
      <c r="BQ285" s="156"/>
      <c r="BR285" s="156"/>
      <c r="BS285" s="156"/>
      <c r="BT285" s="156"/>
      <c r="BU285" s="156"/>
      <c r="BV285" s="156"/>
      <c r="BW285" s="156"/>
      <c r="BX285" s="156"/>
      <c r="BY285" s="156"/>
      <c r="BZ285" s="156"/>
      <c r="CA285" s="156"/>
      <c r="CB285" s="156"/>
      <c r="CC285" s="156"/>
      <c r="CD285" s="156"/>
      <c r="CE285" s="156"/>
      <c r="CF285" s="156"/>
      <c r="CG285" s="156"/>
      <c r="CH285" s="156"/>
      <c r="CI285" s="156"/>
      <c r="CJ285" s="156"/>
      <c r="CK285" s="156"/>
      <c r="CL285" s="156"/>
      <c r="CM285" s="156"/>
      <c r="CN285" s="156"/>
      <c r="CO285" s="156"/>
      <c r="CP285" s="156"/>
      <c r="CQ285" s="156"/>
      <c r="CR285" s="156"/>
    </row>
    <row r="286" spans="1:96" x14ac:dyDescent="0.25">
      <c r="A286" s="136"/>
      <c r="B286" s="136" t="s">
        <v>320</v>
      </c>
      <c r="C286" s="136">
        <f>+C47</f>
        <v>0</v>
      </c>
      <c r="D286" s="136">
        <f t="shared" ref="D286:AL286" si="262">+D47</f>
        <v>0</v>
      </c>
      <c r="E286" s="136">
        <f t="shared" si="262"/>
        <v>0</v>
      </c>
      <c r="F286" s="136">
        <f t="shared" si="262"/>
        <v>0</v>
      </c>
      <c r="G286" s="136">
        <f t="shared" si="262"/>
        <v>0</v>
      </c>
      <c r="H286" s="136">
        <f t="shared" si="262"/>
        <v>0</v>
      </c>
      <c r="I286" s="136">
        <f t="shared" si="262"/>
        <v>0</v>
      </c>
      <c r="J286" s="136">
        <f t="shared" si="262"/>
        <v>0</v>
      </c>
      <c r="K286" s="136">
        <f t="shared" si="262"/>
        <v>0</v>
      </c>
      <c r="L286" s="136">
        <f t="shared" si="262"/>
        <v>0</v>
      </c>
      <c r="M286" s="136">
        <f t="shared" si="262"/>
        <v>0</v>
      </c>
      <c r="N286" s="136">
        <f t="shared" si="262"/>
        <v>0</v>
      </c>
      <c r="O286" s="136">
        <f t="shared" si="262"/>
        <v>0</v>
      </c>
      <c r="P286" s="136">
        <f t="shared" si="262"/>
        <v>0</v>
      </c>
      <c r="Q286" s="136">
        <f t="shared" si="262"/>
        <v>0</v>
      </c>
      <c r="R286" s="136">
        <f t="shared" si="262"/>
        <v>0</v>
      </c>
      <c r="S286" s="136">
        <f t="shared" si="262"/>
        <v>0</v>
      </c>
      <c r="T286" s="136">
        <f t="shared" si="262"/>
        <v>0</v>
      </c>
      <c r="U286" s="136">
        <f t="shared" si="262"/>
        <v>0</v>
      </c>
      <c r="V286" s="136">
        <f t="shared" si="262"/>
        <v>0</v>
      </c>
      <c r="W286" s="136">
        <f t="shared" si="262"/>
        <v>0</v>
      </c>
      <c r="X286" s="136">
        <f t="shared" si="262"/>
        <v>0</v>
      </c>
      <c r="Y286" s="136">
        <f t="shared" si="262"/>
        <v>0</v>
      </c>
      <c r="Z286" s="136">
        <f t="shared" si="262"/>
        <v>0</v>
      </c>
      <c r="AA286" s="136">
        <f t="shared" si="262"/>
        <v>0</v>
      </c>
      <c r="AB286" s="136">
        <f t="shared" si="262"/>
        <v>0</v>
      </c>
      <c r="AC286" s="136">
        <f t="shared" si="262"/>
        <v>0</v>
      </c>
      <c r="AD286" s="136">
        <f t="shared" si="262"/>
        <v>0</v>
      </c>
      <c r="AE286" s="136">
        <f t="shared" si="262"/>
        <v>0</v>
      </c>
      <c r="AF286" s="136">
        <f t="shared" si="262"/>
        <v>0</v>
      </c>
      <c r="AG286" s="136">
        <f t="shared" si="262"/>
        <v>0</v>
      </c>
      <c r="AH286" s="136">
        <f t="shared" si="262"/>
        <v>0</v>
      </c>
      <c r="AI286" s="136">
        <f t="shared" si="262"/>
        <v>0</v>
      </c>
      <c r="AJ286" s="136">
        <f t="shared" si="262"/>
        <v>0</v>
      </c>
      <c r="AK286" s="136">
        <f t="shared" si="262"/>
        <v>0</v>
      </c>
      <c r="AL286" s="136">
        <f t="shared" si="262"/>
        <v>0</v>
      </c>
      <c r="AM286" s="136">
        <f t="shared" ref="AM286:AR286" si="263">+AM47</f>
        <v>0</v>
      </c>
      <c r="AN286" s="136">
        <f t="shared" si="263"/>
        <v>0</v>
      </c>
      <c r="AO286" s="136">
        <f t="shared" si="263"/>
        <v>0</v>
      </c>
      <c r="AP286" s="136">
        <f t="shared" si="263"/>
        <v>0</v>
      </c>
      <c r="AQ286" s="136">
        <f t="shared" si="263"/>
        <v>0</v>
      </c>
      <c r="AR286" s="136">
        <f t="shared" si="263"/>
        <v>0</v>
      </c>
      <c r="AS286" s="136">
        <f t="shared" ref="AS286:AX286" si="264">+AS47</f>
        <v>0</v>
      </c>
      <c r="AT286" s="136">
        <f t="shared" si="264"/>
        <v>0</v>
      </c>
      <c r="AU286" s="136">
        <f t="shared" si="264"/>
        <v>0</v>
      </c>
      <c r="AV286" s="136">
        <f t="shared" si="264"/>
        <v>0</v>
      </c>
      <c r="AW286" s="136">
        <f t="shared" si="264"/>
        <v>0</v>
      </c>
      <c r="AX286" s="136">
        <f t="shared" si="264"/>
        <v>0</v>
      </c>
      <c r="AY286" s="136"/>
      <c r="AZ286" s="136"/>
      <c r="BA286" s="136"/>
      <c r="BB286" s="136"/>
      <c r="BC286" s="136"/>
      <c r="BD286" s="136"/>
      <c r="BE286" s="136"/>
      <c r="BF286" s="136"/>
      <c r="BG286" s="136"/>
      <c r="BH286" s="136"/>
      <c r="BI286" s="136"/>
      <c r="BJ286" s="136"/>
      <c r="BK286" s="136"/>
      <c r="BL286" s="136"/>
      <c r="BM286" s="136"/>
      <c r="BN286" s="136"/>
      <c r="BO286" s="136"/>
      <c r="BP286" s="136"/>
      <c r="BQ286" s="136"/>
      <c r="BR286" s="136"/>
      <c r="BS286" s="136"/>
      <c r="BT286" s="136"/>
      <c r="BU286" s="136"/>
      <c r="BV286" s="136"/>
      <c r="BW286" s="136"/>
      <c r="BX286" s="136"/>
      <c r="BY286" s="136"/>
      <c r="BZ286" s="136"/>
      <c r="CA286" s="136"/>
      <c r="CB286" s="136"/>
      <c r="CC286" s="136"/>
      <c r="CD286" s="136"/>
      <c r="CE286" s="136"/>
      <c r="CF286" s="136"/>
      <c r="CG286" s="136"/>
      <c r="CH286" s="136"/>
      <c r="CI286" s="136"/>
      <c r="CJ286" s="136"/>
      <c r="CK286" s="136"/>
      <c r="CL286" s="136"/>
      <c r="CM286" s="136"/>
      <c r="CN286" s="136"/>
      <c r="CO286" s="136"/>
      <c r="CP286" s="136"/>
      <c r="CQ286" s="136"/>
      <c r="CR286" s="136"/>
    </row>
    <row r="287" spans="1:96" x14ac:dyDescent="0.25">
      <c r="A287" s="136" t="s">
        <v>343</v>
      </c>
      <c r="B287" s="136" t="s">
        <v>344</v>
      </c>
      <c r="C287" s="136">
        <f t="shared" ref="C287:AL287" si="265">+IF(C47=0,0,(($C35*$C36)/$C38))</f>
        <v>0</v>
      </c>
      <c r="D287" s="136">
        <f t="shared" si="265"/>
        <v>0</v>
      </c>
      <c r="E287" s="136">
        <f t="shared" si="265"/>
        <v>0</v>
      </c>
      <c r="F287" s="136">
        <f t="shared" si="265"/>
        <v>0</v>
      </c>
      <c r="G287" s="136">
        <f t="shared" si="265"/>
        <v>0</v>
      </c>
      <c r="H287" s="136">
        <f t="shared" si="265"/>
        <v>0</v>
      </c>
      <c r="I287" s="136">
        <f t="shared" si="265"/>
        <v>0</v>
      </c>
      <c r="J287" s="136">
        <f t="shared" si="265"/>
        <v>0</v>
      </c>
      <c r="K287" s="136">
        <f t="shared" si="265"/>
        <v>0</v>
      </c>
      <c r="L287" s="136">
        <f t="shared" si="265"/>
        <v>0</v>
      </c>
      <c r="M287" s="136">
        <f t="shared" si="265"/>
        <v>0</v>
      </c>
      <c r="N287" s="136">
        <f t="shared" si="265"/>
        <v>0</v>
      </c>
      <c r="O287" s="136">
        <f t="shared" si="265"/>
        <v>0</v>
      </c>
      <c r="P287" s="136">
        <f t="shared" si="265"/>
        <v>0</v>
      </c>
      <c r="Q287" s="136">
        <f t="shared" si="265"/>
        <v>0</v>
      </c>
      <c r="R287" s="136">
        <f t="shared" si="265"/>
        <v>0</v>
      </c>
      <c r="S287" s="136">
        <f t="shared" si="265"/>
        <v>0</v>
      </c>
      <c r="T287" s="136">
        <f t="shared" si="265"/>
        <v>0</v>
      </c>
      <c r="U287" s="136">
        <f t="shared" si="265"/>
        <v>0</v>
      </c>
      <c r="V287" s="136">
        <f t="shared" si="265"/>
        <v>0</v>
      </c>
      <c r="W287" s="136">
        <f t="shared" si="265"/>
        <v>0</v>
      </c>
      <c r="X287" s="136">
        <f t="shared" si="265"/>
        <v>0</v>
      </c>
      <c r="Y287" s="136">
        <f t="shared" si="265"/>
        <v>0</v>
      </c>
      <c r="Z287" s="136">
        <f t="shared" si="265"/>
        <v>0</v>
      </c>
      <c r="AA287" s="136">
        <f t="shared" si="265"/>
        <v>0</v>
      </c>
      <c r="AB287" s="136">
        <f t="shared" si="265"/>
        <v>0</v>
      </c>
      <c r="AC287" s="136">
        <f t="shared" si="265"/>
        <v>0</v>
      </c>
      <c r="AD287" s="136">
        <f t="shared" si="265"/>
        <v>0</v>
      </c>
      <c r="AE287" s="136">
        <f t="shared" si="265"/>
        <v>0</v>
      </c>
      <c r="AF287" s="136">
        <f t="shared" si="265"/>
        <v>0</v>
      </c>
      <c r="AG287" s="136">
        <f t="shared" si="265"/>
        <v>0</v>
      </c>
      <c r="AH287" s="136">
        <f t="shared" si="265"/>
        <v>0</v>
      </c>
      <c r="AI287" s="136">
        <f t="shared" si="265"/>
        <v>0</v>
      </c>
      <c r="AJ287" s="136">
        <f t="shared" si="265"/>
        <v>0</v>
      </c>
      <c r="AK287" s="136">
        <f t="shared" si="265"/>
        <v>0</v>
      </c>
      <c r="AL287" s="136">
        <f t="shared" si="265"/>
        <v>0</v>
      </c>
      <c r="AM287" s="136">
        <f t="shared" ref="AM287:AR287" si="266">+IF(AM47=0,0,(($C35*$C36)/$C38))</f>
        <v>0</v>
      </c>
      <c r="AN287" s="136">
        <f t="shared" si="266"/>
        <v>0</v>
      </c>
      <c r="AO287" s="136">
        <f t="shared" si="266"/>
        <v>0</v>
      </c>
      <c r="AP287" s="136">
        <f t="shared" si="266"/>
        <v>0</v>
      </c>
      <c r="AQ287" s="136">
        <f t="shared" si="266"/>
        <v>0</v>
      </c>
      <c r="AR287" s="136">
        <f t="shared" si="266"/>
        <v>0</v>
      </c>
      <c r="AS287" s="136">
        <f t="shared" ref="AS287:AX287" si="267">+IF(AS47=0,0,(($C35*$C36)/$C38))</f>
        <v>0</v>
      </c>
      <c r="AT287" s="136">
        <f t="shared" si="267"/>
        <v>0</v>
      </c>
      <c r="AU287" s="136">
        <f t="shared" si="267"/>
        <v>0</v>
      </c>
      <c r="AV287" s="136">
        <f t="shared" si="267"/>
        <v>0</v>
      </c>
      <c r="AW287" s="136">
        <f t="shared" si="267"/>
        <v>0</v>
      </c>
      <c r="AX287" s="136">
        <f t="shared" si="267"/>
        <v>0</v>
      </c>
      <c r="AY287" s="136"/>
      <c r="AZ287" s="136"/>
      <c r="BA287" s="136"/>
      <c r="BB287" s="136"/>
      <c r="BC287" s="136"/>
      <c r="BD287" s="136"/>
      <c r="BE287" s="136"/>
      <c r="BF287" s="136"/>
      <c r="BG287" s="136"/>
      <c r="BH287" s="136"/>
      <c r="BI287" s="136"/>
      <c r="BJ287" s="136"/>
      <c r="BK287" s="136"/>
      <c r="BL287" s="136"/>
      <c r="BM287" s="136"/>
      <c r="BN287" s="136"/>
      <c r="BO287" s="136"/>
      <c r="BP287" s="136"/>
      <c r="BQ287" s="136"/>
      <c r="BR287" s="136"/>
      <c r="BS287" s="136"/>
      <c r="BT287" s="136"/>
      <c r="BU287" s="136"/>
      <c r="BV287" s="136"/>
      <c r="BW287" s="136"/>
      <c r="BX287" s="136"/>
      <c r="BY287" s="136"/>
      <c r="BZ287" s="136"/>
      <c r="CA287" s="136"/>
      <c r="CB287" s="136"/>
      <c r="CC287" s="136"/>
      <c r="CD287" s="136"/>
      <c r="CE287" s="136"/>
      <c r="CF287" s="136"/>
      <c r="CG287" s="136"/>
      <c r="CH287" s="136"/>
      <c r="CI287" s="136"/>
      <c r="CJ287" s="136"/>
      <c r="CK287" s="136"/>
      <c r="CL287" s="136"/>
      <c r="CM287" s="136"/>
      <c r="CN287" s="136"/>
      <c r="CO287" s="136"/>
      <c r="CP287" s="136"/>
      <c r="CQ287" s="136"/>
      <c r="CR287" s="136"/>
    </row>
    <row r="288" spans="1:96" x14ac:dyDescent="0.25">
      <c r="A288" s="136" t="s">
        <v>345</v>
      </c>
      <c r="B288" s="136" t="s">
        <v>346</v>
      </c>
      <c r="C288" s="136">
        <f>+IF(C47=0,0,($C35*$C37))</f>
        <v>0</v>
      </c>
      <c r="D288" s="136">
        <f>+IF(D47=0,0,(($C35*$C37)-SUM($C287:D287)))</f>
        <v>0</v>
      </c>
      <c r="E288" s="136">
        <f>+IF(E47=0,0,(($C35*$C37)-SUM($C287:E287)))</f>
        <v>0</v>
      </c>
      <c r="F288" s="136">
        <f>+IF(F47=0,0,(($C35*$C37)-SUM($C287:F287)))</f>
        <v>0</v>
      </c>
      <c r="G288" s="136">
        <f>+IF(G47=0,0,(($C35*$C37)-SUM($C287:G287)))</f>
        <v>0</v>
      </c>
      <c r="H288" s="136">
        <f>+IF(H47=0,0,(($C35*$C37)-SUM($C287:H287)))</f>
        <v>0</v>
      </c>
      <c r="I288" s="136">
        <f>+IF(I47=0,0,(($C35*$C37)-SUM($C287:I287)))</f>
        <v>0</v>
      </c>
      <c r="J288" s="136">
        <f>+IF(J47=0,0,(($C35*$C37)-SUM($C287:J287)))</f>
        <v>0</v>
      </c>
      <c r="K288" s="136">
        <f>+IF(K47=0,0,(($C35*$C37)-SUM($C287:K287)))</f>
        <v>0</v>
      </c>
      <c r="L288" s="136">
        <f>+IF(L47=0,0,(($C35*$C37)-SUM($C287:L287)))</f>
        <v>0</v>
      </c>
      <c r="M288" s="136">
        <f>+IF(M47=0,0,(($C35*$C37)-SUM($C287:M287)))</f>
        <v>0</v>
      </c>
      <c r="N288" s="136">
        <f>+IF(N47=0,0,(($C35*$C37)-SUM($C287:N287)))</f>
        <v>0</v>
      </c>
      <c r="O288" s="136">
        <f>+IF(O47=0,0,(($C35*$C37)-SUM($C287:O287)))</f>
        <v>0</v>
      </c>
      <c r="P288" s="136">
        <f>+IF(P47=0,0,(($C35*$C37)-SUM($C287:P287)))</f>
        <v>0</v>
      </c>
      <c r="Q288" s="136">
        <f>+IF(Q47=0,0,(($C35*$C37)-SUM($C287:Q287)))</f>
        <v>0</v>
      </c>
      <c r="R288" s="136">
        <f>+IF(R47=0,0,(($C35*$C37)-SUM($C287:R287)))</f>
        <v>0</v>
      </c>
      <c r="S288" s="136">
        <f>+IF(S47=0,0,(($C35*$C37)-SUM($C287:S287)))</f>
        <v>0</v>
      </c>
      <c r="T288" s="136">
        <f>+IF(T47=0,0,(($C35*$C37)-SUM($C287:T287)))</f>
        <v>0</v>
      </c>
      <c r="U288" s="136">
        <f>+IF(U47=0,0,(($C35*$C37)-SUM($C287:U287)))</f>
        <v>0</v>
      </c>
      <c r="V288" s="136">
        <f>+IF(V47=0,0,(($C35*$C37)-SUM($C287:V287)))</f>
        <v>0</v>
      </c>
      <c r="W288" s="136">
        <f>+IF(W47=0,0,(($C35*$C37)-SUM($C287:W287)))</f>
        <v>0</v>
      </c>
      <c r="X288" s="136">
        <f>+IF(X47=0,0,(($C35*$C37)-SUM($C287:X287)))</f>
        <v>0</v>
      </c>
      <c r="Y288" s="136">
        <f>+IF(Y47=0,0,(($C35*$C37)-SUM($C287:Y287)))</f>
        <v>0</v>
      </c>
      <c r="Z288" s="136">
        <f>+IF(Z47=0,0,(($C35*$C37)-SUM($C287:Z287)))</f>
        <v>0</v>
      </c>
      <c r="AA288" s="136">
        <f>+IF(AA47=0,0,(($C35*$C37)-SUM($C287:AA287)))</f>
        <v>0</v>
      </c>
      <c r="AB288" s="136">
        <f>+IF(AB47=0,0,(($C35*$C37)-SUM($C287:AB287)))</f>
        <v>0</v>
      </c>
      <c r="AC288" s="136">
        <f>+IF(AC47=0,0,(($C35*$C37)-SUM($C287:AC287)))</f>
        <v>0</v>
      </c>
      <c r="AD288" s="136">
        <f>+IF(AD47=0,0,(($C35*$C37)-SUM($C287:AD287)))</f>
        <v>0</v>
      </c>
      <c r="AE288" s="136">
        <f>+IF(AE47=0,0,(($C35*$C37)-SUM($C287:AE287)))</f>
        <v>0</v>
      </c>
      <c r="AF288" s="136">
        <f>+IF(AF47=0,0,(($C35*$C37)-SUM($C287:AF287)))</f>
        <v>0</v>
      </c>
      <c r="AG288" s="136">
        <f>+IF(AG47=0,0,(($C35*$C37)-SUM($C287:AG287)))</f>
        <v>0</v>
      </c>
      <c r="AH288" s="136">
        <f>+IF(AH47=0,0,(($C35*$C37)-SUM($C287:AH287)))</f>
        <v>0</v>
      </c>
      <c r="AI288" s="136">
        <f>+IF(AI47=0,0,(($C35*$C37)-SUM($C287:AI287)))</f>
        <v>0</v>
      </c>
      <c r="AJ288" s="136">
        <f>+IF(AJ47=0,0,(($C35*$C37)-SUM($C287:AJ287)))</f>
        <v>0</v>
      </c>
      <c r="AK288" s="136">
        <f>+IF(AK47=0,0,(($C35*$C37)-SUM($C287:AK287)))</f>
        <v>0</v>
      </c>
      <c r="AL288" s="136">
        <f>+IF(AL47=0,0,(($C35*$C37)-SUM($C287:AL287)))</f>
        <v>0</v>
      </c>
      <c r="AM288" s="136">
        <f>+IF(AM47=0,0,(($C35*$C37)-SUM($C287:AM287)))</f>
        <v>0</v>
      </c>
      <c r="AN288" s="136">
        <f>+IF(AN47=0,0,(($C35*$C37)-SUM($C287:AN287)))</f>
        <v>0</v>
      </c>
      <c r="AO288" s="136">
        <f>+IF(AO47=0,0,(($C35*$C37)-SUM($C287:AO287)))</f>
        <v>0</v>
      </c>
      <c r="AP288" s="136">
        <f>+IF(AP47=0,0,(($C35*$C37)-SUM($C287:AP287)))</f>
        <v>0</v>
      </c>
      <c r="AQ288" s="136">
        <f>+IF(AQ47=0,0,(($C35*$C37)-SUM($C287:AQ287)))</f>
        <v>0</v>
      </c>
      <c r="AR288" s="136">
        <f>+IF(AR47=0,0,(($C35*$C37)-SUM($C287:AR287)))</f>
        <v>0</v>
      </c>
      <c r="AS288" s="136">
        <f>+IF(AS47=0,0,(($C35*$C37)-SUM($C287:AS287)))</f>
        <v>0</v>
      </c>
      <c r="AT288" s="136">
        <f>+IF(AT47=0,0,(($C35*$C37)-SUM($C287:AT287)))</f>
        <v>0</v>
      </c>
      <c r="AU288" s="136">
        <f>+IF(AU47=0,0,(($C35*$C37)-SUM($C287:AU287)))</f>
        <v>0</v>
      </c>
      <c r="AV288" s="136">
        <f>+IF(AV47=0,0,(($C35*$C37)-SUM($C287:AV287)))</f>
        <v>0</v>
      </c>
      <c r="AW288" s="136">
        <f>+IF(AW47=0,0,(($C35*$C37)-SUM($C287:AW287)))</f>
        <v>0</v>
      </c>
      <c r="AX288" s="136">
        <f>+IF(AX47=0,0,(($C35*$C37)-SUM($C287:AX287)))</f>
        <v>0</v>
      </c>
      <c r="AY288" s="136"/>
      <c r="AZ288" s="136"/>
      <c r="BA288" s="136"/>
      <c r="BB288" s="136"/>
      <c r="BC288" s="136"/>
      <c r="BD288" s="136"/>
      <c r="BE288" s="136"/>
      <c r="BF288" s="136"/>
      <c r="BG288" s="136"/>
      <c r="BH288" s="136"/>
      <c r="BI288" s="136"/>
      <c r="BJ288" s="136"/>
      <c r="BK288" s="136"/>
      <c r="BL288" s="136"/>
      <c r="BM288" s="136"/>
      <c r="BN288" s="136"/>
      <c r="BO288" s="136"/>
      <c r="BP288" s="136"/>
      <c r="BQ288" s="136"/>
      <c r="BR288" s="136"/>
      <c r="BS288" s="136"/>
      <c r="BT288" s="136"/>
      <c r="BU288" s="136"/>
      <c r="BV288" s="136"/>
      <c r="BW288" s="136"/>
      <c r="BX288" s="136"/>
      <c r="BY288" s="136"/>
      <c r="BZ288" s="136"/>
      <c r="CA288" s="136"/>
      <c r="CB288" s="136"/>
      <c r="CC288" s="136"/>
      <c r="CD288" s="136"/>
      <c r="CE288" s="136"/>
      <c r="CF288" s="136"/>
      <c r="CG288" s="136"/>
      <c r="CH288" s="136"/>
      <c r="CI288" s="136"/>
      <c r="CJ288" s="136"/>
      <c r="CK288" s="136"/>
      <c r="CL288" s="136"/>
      <c r="CM288" s="136"/>
      <c r="CN288" s="136"/>
      <c r="CO288" s="136"/>
      <c r="CP288" s="136"/>
      <c r="CQ288" s="136"/>
      <c r="CR288" s="136"/>
    </row>
    <row r="289" spans="1:96" x14ac:dyDescent="0.25">
      <c r="A289" s="136"/>
      <c r="B289" s="136" t="s">
        <v>347</v>
      </c>
      <c r="C289" s="136">
        <f>+C52</f>
        <v>0</v>
      </c>
      <c r="D289" s="136">
        <f t="shared" ref="D289:AL289" si="268">+D52</f>
        <v>0</v>
      </c>
      <c r="E289" s="136">
        <f t="shared" si="268"/>
        <v>0</v>
      </c>
      <c r="F289" s="136">
        <f t="shared" si="268"/>
        <v>0</v>
      </c>
      <c r="G289" s="136">
        <f t="shared" si="268"/>
        <v>0</v>
      </c>
      <c r="H289" s="136">
        <f t="shared" si="268"/>
        <v>0</v>
      </c>
      <c r="I289" s="136">
        <f t="shared" si="268"/>
        <v>0</v>
      </c>
      <c r="J289" s="136">
        <f t="shared" si="268"/>
        <v>0</v>
      </c>
      <c r="K289" s="136">
        <f t="shared" si="268"/>
        <v>0</v>
      </c>
      <c r="L289" s="136">
        <f t="shared" si="268"/>
        <v>0</v>
      </c>
      <c r="M289" s="136">
        <f t="shared" si="268"/>
        <v>0</v>
      </c>
      <c r="N289" s="136">
        <f t="shared" si="268"/>
        <v>0</v>
      </c>
      <c r="O289" s="136">
        <f t="shared" si="268"/>
        <v>0</v>
      </c>
      <c r="P289" s="136">
        <f t="shared" si="268"/>
        <v>0</v>
      </c>
      <c r="Q289" s="136">
        <f t="shared" si="268"/>
        <v>0</v>
      </c>
      <c r="R289" s="136">
        <f t="shared" si="268"/>
        <v>0</v>
      </c>
      <c r="S289" s="136">
        <f t="shared" si="268"/>
        <v>0</v>
      </c>
      <c r="T289" s="136">
        <f t="shared" si="268"/>
        <v>0</v>
      </c>
      <c r="U289" s="136">
        <f t="shared" si="268"/>
        <v>0</v>
      </c>
      <c r="V289" s="136">
        <f t="shared" si="268"/>
        <v>0</v>
      </c>
      <c r="W289" s="136">
        <f t="shared" si="268"/>
        <v>0</v>
      </c>
      <c r="X289" s="136">
        <f t="shared" si="268"/>
        <v>0</v>
      </c>
      <c r="Y289" s="136">
        <f t="shared" si="268"/>
        <v>0</v>
      </c>
      <c r="Z289" s="136">
        <f t="shared" si="268"/>
        <v>0</v>
      </c>
      <c r="AA289" s="136">
        <f t="shared" si="268"/>
        <v>0</v>
      </c>
      <c r="AB289" s="136">
        <f t="shared" si="268"/>
        <v>0</v>
      </c>
      <c r="AC289" s="136">
        <f t="shared" si="268"/>
        <v>0</v>
      </c>
      <c r="AD289" s="136">
        <f t="shared" si="268"/>
        <v>0</v>
      </c>
      <c r="AE289" s="136">
        <f t="shared" si="268"/>
        <v>0</v>
      </c>
      <c r="AF289" s="136">
        <f t="shared" si="268"/>
        <v>0</v>
      </c>
      <c r="AG289" s="136">
        <f t="shared" si="268"/>
        <v>0</v>
      </c>
      <c r="AH289" s="136">
        <f t="shared" si="268"/>
        <v>0</v>
      </c>
      <c r="AI289" s="136">
        <f t="shared" si="268"/>
        <v>0</v>
      </c>
      <c r="AJ289" s="136">
        <f t="shared" si="268"/>
        <v>0</v>
      </c>
      <c r="AK289" s="136">
        <f t="shared" si="268"/>
        <v>0</v>
      </c>
      <c r="AL289" s="136">
        <f t="shared" si="268"/>
        <v>0</v>
      </c>
      <c r="AM289" s="136">
        <f t="shared" ref="AM289:AR289" si="269">+AM52</f>
        <v>0</v>
      </c>
      <c r="AN289" s="136">
        <f t="shared" si="269"/>
        <v>0</v>
      </c>
      <c r="AO289" s="136">
        <f t="shared" si="269"/>
        <v>0</v>
      </c>
      <c r="AP289" s="136">
        <f t="shared" si="269"/>
        <v>0</v>
      </c>
      <c r="AQ289" s="136">
        <f t="shared" si="269"/>
        <v>0</v>
      </c>
      <c r="AR289" s="136">
        <f t="shared" si="269"/>
        <v>0</v>
      </c>
      <c r="AS289" s="136">
        <f t="shared" ref="AS289:AX289" si="270">+AS52</f>
        <v>0</v>
      </c>
      <c r="AT289" s="136">
        <f t="shared" si="270"/>
        <v>0</v>
      </c>
      <c r="AU289" s="136">
        <f t="shared" si="270"/>
        <v>0</v>
      </c>
      <c r="AV289" s="136">
        <f t="shared" si="270"/>
        <v>0</v>
      </c>
      <c r="AW289" s="136">
        <f t="shared" si="270"/>
        <v>0</v>
      </c>
      <c r="AX289" s="136">
        <f t="shared" si="270"/>
        <v>0</v>
      </c>
      <c r="AY289" s="136"/>
      <c r="AZ289" s="136"/>
      <c r="BA289" s="136"/>
      <c r="BB289" s="136"/>
      <c r="BC289" s="136"/>
      <c r="BD289" s="136"/>
      <c r="BE289" s="136"/>
      <c r="BF289" s="136"/>
      <c r="BG289" s="136"/>
      <c r="BH289" s="136"/>
      <c r="BI289" s="136"/>
      <c r="BJ289" s="136"/>
      <c r="BK289" s="136"/>
      <c r="BL289" s="136"/>
      <c r="BM289" s="136"/>
      <c r="BN289" s="136"/>
      <c r="BO289" s="136"/>
      <c r="BP289" s="136"/>
      <c r="BQ289" s="136"/>
      <c r="BR289" s="136"/>
      <c r="BS289" s="136"/>
      <c r="BT289" s="136"/>
      <c r="BU289" s="136"/>
      <c r="BV289" s="136"/>
      <c r="BW289" s="136"/>
      <c r="BX289" s="136"/>
      <c r="BY289" s="136"/>
      <c r="BZ289" s="136"/>
      <c r="CA289" s="136"/>
      <c r="CB289" s="136"/>
      <c r="CC289" s="136"/>
      <c r="CD289" s="136"/>
      <c r="CE289" s="136"/>
      <c r="CF289" s="136"/>
      <c r="CG289" s="136"/>
      <c r="CH289" s="136"/>
      <c r="CI289" s="136"/>
      <c r="CJ289" s="136"/>
      <c r="CK289" s="136"/>
      <c r="CL289" s="136"/>
      <c r="CM289" s="136"/>
      <c r="CN289" s="136"/>
      <c r="CO289" s="136"/>
      <c r="CP289" s="136"/>
      <c r="CQ289" s="136"/>
      <c r="CR289" s="136"/>
    </row>
    <row r="290" spans="1:96" x14ac:dyDescent="0.25">
      <c r="A290" s="136"/>
      <c r="B290" s="156" t="s">
        <v>348</v>
      </c>
      <c r="C290" s="156">
        <f>+C286+C287+C289</f>
        <v>0</v>
      </c>
      <c r="D290" s="156">
        <f t="shared" ref="D290:J290" si="271">+D286+D287+D289</f>
        <v>0</v>
      </c>
      <c r="E290" s="156">
        <f t="shared" si="271"/>
        <v>0</v>
      </c>
      <c r="F290" s="156">
        <f t="shared" si="271"/>
        <v>0</v>
      </c>
      <c r="G290" s="156">
        <f t="shared" si="271"/>
        <v>0</v>
      </c>
      <c r="H290" s="156">
        <f t="shared" si="271"/>
        <v>0</v>
      </c>
      <c r="I290" s="156">
        <f t="shared" si="271"/>
        <v>0</v>
      </c>
      <c r="J290" s="156">
        <f t="shared" si="271"/>
        <v>0</v>
      </c>
      <c r="K290" s="156">
        <f>+K286+K287+K289</f>
        <v>0</v>
      </c>
      <c r="L290" s="156">
        <f t="shared" ref="L290:AL290" si="272">+L286+L287+L289</f>
        <v>0</v>
      </c>
      <c r="M290" s="156">
        <f t="shared" si="272"/>
        <v>0</v>
      </c>
      <c r="N290" s="156">
        <f t="shared" si="272"/>
        <v>0</v>
      </c>
      <c r="O290" s="156">
        <f t="shared" si="272"/>
        <v>0</v>
      </c>
      <c r="P290" s="156">
        <f t="shared" si="272"/>
        <v>0</v>
      </c>
      <c r="Q290" s="156">
        <f t="shared" si="272"/>
        <v>0</v>
      </c>
      <c r="R290" s="156">
        <f t="shared" si="272"/>
        <v>0</v>
      </c>
      <c r="S290" s="156">
        <f t="shared" si="272"/>
        <v>0</v>
      </c>
      <c r="T290" s="156">
        <f t="shared" si="272"/>
        <v>0</v>
      </c>
      <c r="U290" s="156">
        <f t="shared" si="272"/>
        <v>0</v>
      </c>
      <c r="V290" s="156">
        <f t="shared" si="272"/>
        <v>0</v>
      </c>
      <c r="W290" s="156">
        <f t="shared" si="272"/>
        <v>0</v>
      </c>
      <c r="X290" s="156">
        <f t="shared" si="272"/>
        <v>0</v>
      </c>
      <c r="Y290" s="156">
        <f t="shared" si="272"/>
        <v>0</v>
      </c>
      <c r="Z290" s="156">
        <f t="shared" si="272"/>
        <v>0</v>
      </c>
      <c r="AA290" s="156">
        <f t="shared" si="272"/>
        <v>0</v>
      </c>
      <c r="AB290" s="156">
        <f t="shared" si="272"/>
        <v>0</v>
      </c>
      <c r="AC290" s="156">
        <f t="shared" si="272"/>
        <v>0</v>
      </c>
      <c r="AD290" s="156">
        <f t="shared" si="272"/>
        <v>0</v>
      </c>
      <c r="AE290" s="156">
        <f t="shared" si="272"/>
        <v>0</v>
      </c>
      <c r="AF290" s="156">
        <f t="shared" si="272"/>
        <v>0</v>
      </c>
      <c r="AG290" s="156">
        <f t="shared" si="272"/>
        <v>0</v>
      </c>
      <c r="AH290" s="156">
        <f t="shared" si="272"/>
        <v>0</v>
      </c>
      <c r="AI290" s="156">
        <f t="shared" si="272"/>
        <v>0</v>
      </c>
      <c r="AJ290" s="156">
        <f t="shared" si="272"/>
        <v>0</v>
      </c>
      <c r="AK290" s="156">
        <f t="shared" si="272"/>
        <v>0</v>
      </c>
      <c r="AL290" s="156">
        <f t="shared" si="272"/>
        <v>0</v>
      </c>
      <c r="AM290" s="156">
        <f t="shared" ref="AM290:AR290" si="273">+AM286+AM287+AM289</f>
        <v>0</v>
      </c>
      <c r="AN290" s="156">
        <f t="shared" si="273"/>
        <v>0</v>
      </c>
      <c r="AO290" s="156">
        <f t="shared" si="273"/>
        <v>0</v>
      </c>
      <c r="AP290" s="156">
        <f t="shared" si="273"/>
        <v>0</v>
      </c>
      <c r="AQ290" s="156">
        <f t="shared" si="273"/>
        <v>0</v>
      </c>
      <c r="AR290" s="156">
        <f t="shared" si="273"/>
        <v>0</v>
      </c>
      <c r="AS290" s="156">
        <f t="shared" ref="AS290:AX290" si="274">+AS286+AS287+AS289</f>
        <v>0</v>
      </c>
      <c r="AT290" s="156">
        <f t="shared" si="274"/>
        <v>0</v>
      </c>
      <c r="AU290" s="156">
        <f t="shared" si="274"/>
        <v>0</v>
      </c>
      <c r="AV290" s="156">
        <f t="shared" si="274"/>
        <v>0</v>
      </c>
      <c r="AW290" s="156">
        <f t="shared" si="274"/>
        <v>0</v>
      </c>
      <c r="AX290" s="156">
        <f t="shared" si="274"/>
        <v>0</v>
      </c>
      <c r="AY290" s="136"/>
      <c r="AZ290" s="136"/>
      <c r="BA290" s="136"/>
      <c r="BB290" s="136"/>
      <c r="BC290" s="136"/>
      <c r="BD290" s="136"/>
      <c r="BE290" s="136"/>
      <c r="BF290" s="136"/>
      <c r="BG290" s="136"/>
      <c r="BH290" s="136"/>
      <c r="BI290" s="136"/>
      <c r="BJ290" s="136"/>
      <c r="BK290" s="136"/>
      <c r="BL290" s="136"/>
      <c r="BM290" s="136"/>
      <c r="BN290" s="136"/>
      <c r="BO290" s="136"/>
      <c r="BP290" s="136"/>
      <c r="BQ290" s="136"/>
      <c r="BR290" s="136"/>
      <c r="BS290" s="136"/>
      <c r="BT290" s="136"/>
      <c r="BU290" s="136"/>
      <c r="BV290" s="136"/>
      <c r="BW290" s="136"/>
      <c r="BX290" s="136"/>
      <c r="BY290" s="136"/>
      <c r="BZ290" s="136"/>
      <c r="CA290" s="136"/>
      <c r="CB290" s="136"/>
      <c r="CC290" s="136"/>
      <c r="CD290" s="136"/>
      <c r="CE290" s="136"/>
      <c r="CF290" s="136"/>
      <c r="CG290" s="136"/>
      <c r="CH290" s="136"/>
      <c r="CI290" s="136"/>
      <c r="CJ290" s="136"/>
      <c r="CK290" s="136"/>
      <c r="CL290" s="136"/>
      <c r="CM290" s="136"/>
      <c r="CN290" s="136"/>
      <c r="CO290" s="136"/>
      <c r="CP290" s="136"/>
      <c r="CQ290" s="136"/>
      <c r="CR290" s="136"/>
    </row>
    <row r="291" spans="1:96" x14ac:dyDescent="0.25">
      <c r="A291" s="136"/>
      <c r="B291" s="136"/>
      <c r="C291" s="136"/>
      <c r="D291" s="136"/>
      <c r="E291" s="136"/>
      <c r="F291" s="136"/>
      <c r="G291" s="136"/>
      <c r="H291" s="136"/>
      <c r="I291" s="136"/>
      <c r="J291" s="136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  <c r="V291" s="136"/>
      <c r="W291" s="136"/>
      <c r="X291" s="136"/>
      <c r="Y291" s="136"/>
      <c r="Z291" s="136"/>
      <c r="AA291" s="136"/>
      <c r="AB291" s="136"/>
      <c r="AC291" s="136"/>
      <c r="AD291" s="136"/>
      <c r="AE291" s="136"/>
      <c r="AF291" s="136"/>
      <c r="AG291" s="136"/>
      <c r="AH291" s="136"/>
      <c r="AI291" s="136"/>
      <c r="AJ291" s="136"/>
      <c r="AK291" s="136"/>
      <c r="AL291" s="136"/>
      <c r="AM291" s="136"/>
      <c r="AN291" s="136"/>
      <c r="AO291" s="136"/>
      <c r="AP291" s="136"/>
      <c r="AQ291" s="136"/>
      <c r="AR291" s="136"/>
      <c r="AS291" s="136"/>
      <c r="AT291" s="136"/>
      <c r="AU291" s="136"/>
      <c r="AV291" s="136"/>
      <c r="AW291" s="136"/>
      <c r="AX291" s="136"/>
      <c r="AY291" s="136"/>
      <c r="AZ291" s="136"/>
      <c r="BA291" s="136"/>
      <c r="BB291" s="136"/>
      <c r="BC291" s="136"/>
      <c r="BD291" s="136"/>
      <c r="BE291" s="136"/>
      <c r="BF291" s="136"/>
      <c r="BG291" s="136"/>
      <c r="BH291" s="136"/>
      <c r="BI291" s="136"/>
      <c r="BJ291" s="136"/>
      <c r="BK291" s="136"/>
      <c r="BL291" s="136"/>
      <c r="BM291" s="136"/>
      <c r="BN291" s="136"/>
      <c r="BO291" s="136"/>
      <c r="BP291" s="136"/>
      <c r="BQ291" s="136"/>
      <c r="BR291" s="136"/>
      <c r="BS291" s="136"/>
      <c r="BT291" s="136"/>
      <c r="BU291" s="136"/>
      <c r="BV291" s="136"/>
      <c r="BW291" s="136"/>
      <c r="BX291" s="136"/>
      <c r="BY291" s="136"/>
      <c r="BZ291" s="136"/>
      <c r="CA291" s="136"/>
      <c r="CB291" s="136"/>
      <c r="CC291" s="136"/>
      <c r="CD291" s="136"/>
      <c r="CE291" s="136"/>
      <c r="CF291" s="136"/>
      <c r="CG291" s="136"/>
      <c r="CH291" s="136"/>
      <c r="CI291" s="136"/>
      <c r="CJ291" s="136"/>
      <c r="CK291" s="136"/>
      <c r="CL291" s="136"/>
      <c r="CM291" s="136"/>
      <c r="CN291" s="136"/>
      <c r="CO291" s="136"/>
      <c r="CP291" s="136"/>
      <c r="CQ291" s="136"/>
      <c r="CR291" s="136"/>
    </row>
    <row r="292" spans="1:96" x14ac:dyDescent="0.25">
      <c r="A292" s="136"/>
      <c r="B292" s="136"/>
      <c r="C292" s="136"/>
      <c r="D292" s="136"/>
      <c r="E292" s="136"/>
      <c r="F292" s="136"/>
      <c r="G292" s="136"/>
      <c r="H292" s="136"/>
      <c r="I292" s="136"/>
      <c r="J292" s="136"/>
      <c r="K292" s="136"/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  <c r="V292" s="136"/>
      <c r="W292" s="136"/>
      <c r="X292" s="136"/>
      <c r="Y292" s="136"/>
      <c r="Z292" s="136"/>
      <c r="AA292" s="136"/>
      <c r="AB292" s="136"/>
      <c r="AC292" s="136"/>
      <c r="AD292" s="136"/>
      <c r="AE292" s="136"/>
      <c r="AF292" s="136"/>
      <c r="AG292" s="136"/>
      <c r="AH292" s="136"/>
      <c r="AI292" s="136"/>
      <c r="AJ292" s="136"/>
      <c r="AK292" s="136"/>
      <c r="AL292" s="136"/>
      <c r="AM292" s="136"/>
      <c r="AN292" s="136"/>
      <c r="AO292" s="136"/>
      <c r="AP292" s="136"/>
      <c r="AQ292" s="136"/>
      <c r="AR292" s="136"/>
      <c r="AS292" s="136"/>
      <c r="AT292" s="136"/>
      <c r="AU292" s="136"/>
      <c r="AV292" s="136"/>
      <c r="AW292" s="136"/>
      <c r="AX292" s="136"/>
      <c r="AY292" s="136"/>
      <c r="AZ292" s="136"/>
      <c r="BA292" s="136"/>
      <c r="BB292" s="136"/>
      <c r="BC292" s="136"/>
      <c r="BD292" s="136"/>
      <c r="BE292" s="136"/>
      <c r="BF292" s="136"/>
      <c r="BG292" s="136"/>
      <c r="BH292" s="136"/>
      <c r="BI292" s="136"/>
      <c r="BJ292" s="136"/>
      <c r="BK292" s="136"/>
      <c r="BL292" s="136"/>
      <c r="BM292" s="136"/>
      <c r="BN292" s="136"/>
      <c r="BO292" s="136"/>
      <c r="BP292" s="136"/>
      <c r="BQ292" s="136"/>
      <c r="BR292" s="136"/>
      <c r="BS292" s="136"/>
      <c r="BT292" s="136"/>
      <c r="BU292" s="136"/>
      <c r="BV292" s="136"/>
      <c r="BW292" s="136"/>
      <c r="BX292" s="136"/>
      <c r="BY292" s="136"/>
      <c r="BZ292" s="136"/>
      <c r="CA292" s="136"/>
      <c r="CB292" s="136"/>
      <c r="CC292" s="136"/>
      <c r="CD292" s="136"/>
      <c r="CE292" s="136"/>
      <c r="CF292" s="136"/>
      <c r="CG292" s="136"/>
      <c r="CH292" s="136"/>
      <c r="CI292" s="136"/>
      <c r="CJ292" s="136"/>
      <c r="CK292" s="136"/>
      <c r="CL292" s="136"/>
      <c r="CM292" s="136"/>
      <c r="CN292" s="136"/>
      <c r="CO292" s="136"/>
      <c r="CP292" s="136"/>
      <c r="CQ292" s="136"/>
      <c r="CR292" s="136"/>
    </row>
    <row r="293" spans="1:96" x14ac:dyDescent="0.25">
      <c r="A293" s="136"/>
      <c r="B293" s="136" t="s">
        <v>135</v>
      </c>
      <c r="C293" s="136">
        <f t="shared" ref="C293:AL293" si="275">+C46+C47+C52</f>
        <v>0</v>
      </c>
      <c r="D293" s="136">
        <f t="shared" si="275"/>
        <v>0</v>
      </c>
      <c r="E293" s="136">
        <f t="shared" si="275"/>
        <v>0</v>
      </c>
      <c r="F293" s="136">
        <f t="shared" si="275"/>
        <v>0</v>
      </c>
      <c r="G293" s="136">
        <f t="shared" si="275"/>
        <v>0</v>
      </c>
      <c r="H293" s="136">
        <f t="shared" si="275"/>
        <v>0</v>
      </c>
      <c r="I293" s="136">
        <f t="shared" si="275"/>
        <v>0</v>
      </c>
      <c r="J293" s="136">
        <f t="shared" si="275"/>
        <v>0</v>
      </c>
      <c r="K293" s="136">
        <f t="shared" si="275"/>
        <v>0</v>
      </c>
      <c r="L293" s="136">
        <f t="shared" si="275"/>
        <v>0</v>
      </c>
      <c r="M293" s="136">
        <f t="shared" si="275"/>
        <v>0</v>
      </c>
      <c r="N293" s="136">
        <f t="shared" si="275"/>
        <v>0</v>
      </c>
      <c r="O293" s="136">
        <f t="shared" si="275"/>
        <v>0</v>
      </c>
      <c r="P293" s="136">
        <f t="shared" si="275"/>
        <v>0</v>
      </c>
      <c r="Q293" s="136">
        <f t="shared" si="275"/>
        <v>0</v>
      </c>
      <c r="R293" s="136">
        <f t="shared" si="275"/>
        <v>0</v>
      </c>
      <c r="S293" s="136">
        <f t="shared" si="275"/>
        <v>0</v>
      </c>
      <c r="T293" s="136">
        <f t="shared" si="275"/>
        <v>0</v>
      </c>
      <c r="U293" s="136">
        <f t="shared" si="275"/>
        <v>0</v>
      </c>
      <c r="V293" s="136">
        <f t="shared" si="275"/>
        <v>0</v>
      </c>
      <c r="W293" s="136">
        <f t="shared" si="275"/>
        <v>0</v>
      </c>
      <c r="X293" s="136">
        <f t="shared" si="275"/>
        <v>0</v>
      </c>
      <c r="Y293" s="136">
        <f t="shared" si="275"/>
        <v>0</v>
      </c>
      <c r="Z293" s="136">
        <f t="shared" si="275"/>
        <v>0</v>
      </c>
      <c r="AA293" s="136">
        <f t="shared" si="275"/>
        <v>0</v>
      </c>
      <c r="AB293" s="136">
        <f t="shared" si="275"/>
        <v>0</v>
      </c>
      <c r="AC293" s="136">
        <f t="shared" si="275"/>
        <v>0</v>
      </c>
      <c r="AD293" s="136">
        <f t="shared" si="275"/>
        <v>0</v>
      </c>
      <c r="AE293" s="136">
        <f t="shared" si="275"/>
        <v>0</v>
      </c>
      <c r="AF293" s="136">
        <f t="shared" si="275"/>
        <v>0</v>
      </c>
      <c r="AG293" s="136">
        <f t="shared" si="275"/>
        <v>0</v>
      </c>
      <c r="AH293" s="136">
        <f t="shared" si="275"/>
        <v>0</v>
      </c>
      <c r="AI293" s="136">
        <f t="shared" si="275"/>
        <v>0</v>
      </c>
      <c r="AJ293" s="136">
        <f t="shared" si="275"/>
        <v>0</v>
      </c>
      <c r="AK293" s="136">
        <f t="shared" si="275"/>
        <v>0</v>
      </c>
      <c r="AL293" s="136">
        <f t="shared" si="275"/>
        <v>0</v>
      </c>
      <c r="AM293" s="136">
        <f t="shared" ref="AM293:AR293" si="276">+AM46+AM47+AM52</f>
        <v>0</v>
      </c>
      <c r="AN293" s="136">
        <f t="shared" si="276"/>
        <v>0</v>
      </c>
      <c r="AO293" s="136">
        <f t="shared" si="276"/>
        <v>0</v>
      </c>
      <c r="AP293" s="136">
        <f t="shared" si="276"/>
        <v>0</v>
      </c>
      <c r="AQ293" s="136">
        <f t="shared" si="276"/>
        <v>0</v>
      </c>
      <c r="AR293" s="136">
        <f t="shared" si="276"/>
        <v>0</v>
      </c>
      <c r="AS293" s="136">
        <f t="shared" ref="AS293:AX293" si="277">+AS46+AS47+AS52</f>
        <v>0</v>
      </c>
      <c r="AT293" s="136">
        <f t="shared" si="277"/>
        <v>0</v>
      </c>
      <c r="AU293" s="136">
        <f t="shared" si="277"/>
        <v>0</v>
      </c>
      <c r="AV293" s="136">
        <f t="shared" si="277"/>
        <v>0</v>
      </c>
      <c r="AW293" s="136">
        <f t="shared" si="277"/>
        <v>0</v>
      </c>
      <c r="AX293" s="136">
        <f t="shared" si="277"/>
        <v>0</v>
      </c>
      <c r="AY293" s="136"/>
      <c r="AZ293" s="136"/>
      <c r="BA293" s="136"/>
      <c r="BB293" s="136"/>
      <c r="BC293" s="136"/>
      <c r="BD293" s="136"/>
      <c r="BE293" s="136"/>
      <c r="BF293" s="136"/>
      <c r="BG293" s="136"/>
      <c r="BH293" s="136"/>
      <c r="BI293" s="136"/>
      <c r="BJ293" s="136"/>
      <c r="BK293" s="136"/>
      <c r="BL293" s="136"/>
      <c r="BM293" s="136"/>
      <c r="BN293" s="136"/>
      <c r="BO293" s="136"/>
      <c r="BP293" s="136"/>
      <c r="BQ293" s="136"/>
      <c r="BR293" s="136"/>
      <c r="BS293" s="136"/>
      <c r="BT293" s="136"/>
      <c r="BU293" s="136"/>
      <c r="BV293" s="136"/>
      <c r="BW293" s="136"/>
      <c r="BX293" s="136"/>
      <c r="BY293" s="136"/>
      <c r="BZ293" s="136"/>
      <c r="CA293" s="136"/>
      <c r="CB293" s="136"/>
      <c r="CC293" s="136"/>
      <c r="CD293" s="136"/>
      <c r="CE293" s="136"/>
      <c r="CF293" s="136"/>
      <c r="CG293" s="136"/>
      <c r="CH293" s="136"/>
      <c r="CI293" s="136"/>
      <c r="CJ293" s="136"/>
      <c r="CK293" s="136"/>
      <c r="CL293" s="136"/>
      <c r="CM293" s="136"/>
      <c r="CN293" s="136"/>
      <c r="CO293" s="136"/>
      <c r="CP293" s="136"/>
      <c r="CQ293" s="136"/>
      <c r="CR293" s="136"/>
    </row>
    <row r="294" spans="1:96" x14ac:dyDescent="0.25">
      <c r="A294" s="136"/>
      <c r="B294" s="136"/>
      <c r="C294" s="136"/>
      <c r="D294" s="136"/>
      <c r="E294" s="136"/>
      <c r="F294" s="136"/>
      <c r="G294" s="136"/>
      <c r="H294" s="136"/>
      <c r="I294" s="136"/>
      <c r="J294" s="136"/>
      <c r="K294" s="136"/>
      <c r="L294" s="136"/>
      <c r="M294" s="136"/>
      <c r="N294" s="136"/>
      <c r="O294" s="136"/>
      <c r="P294" s="136"/>
      <c r="Q294" s="136"/>
      <c r="R294" s="136"/>
      <c r="S294" s="136"/>
      <c r="T294" s="136"/>
      <c r="U294" s="136"/>
      <c r="V294" s="136"/>
      <c r="W294" s="136"/>
      <c r="X294" s="136"/>
      <c r="Y294" s="136"/>
      <c r="Z294" s="136"/>
      <c r="AA294" s="136"/>
      <c r="AB294" s="136"/>
      <c r="AC294" s="136"/>
      <c r="AD294" s="136"/>
      <c r="AE294" s="136"/>
      <c r="AF294" s="136"/>
      <c r="AG294" s="136"/>
      <c r="AH294" s="136"/>
      <c r="AI294" s="136"/>
      <c r="AJ294" s="136"/>
      <c r="AK294" s="136"/>
      <c r="AL294" s="136"/>
      <c r="AM294" s="136"/>
      <c r="AN294" s="136"/>
      <c r="AO294" s="136"/>
      <c r="AP294" s="136"/>
      <c r="AQ294" s="136"/>
      <c r="AR294" s="136"/>
      <c r="AS294" s="136"/>
      <c r="AT294" s="136"/>
      <c r="AU294" s="136"/>
      <c r="AV294" s="136"/>
      <c r="AW294" s="136"/>
      <c r="AX294" s="136"/>
      <c r="AY294" s="136"/>
      <c r="AZ294" s="136"/>
      <c r="BA294" s="136"/>
      <c r="BB294" s="136"/>
      <c r="BC294" s="136"/>
      <c r="BD294" s="136"/>
      <c r="BE294" s="136"/>
      <c r="BF294" s="136"/>
      <c r="BG294" s="136"/>
      <c r="BH294" s="136"/>
      <c r="BI294" s="136"/>
      <c r="BJ294" s="136"/>
      <c r="BK294" s="136"/>
      <c r="BL294" s="136"/>
      <c r="BM294" s="136"/>
      <c r="BN294" s="136"/>
      <c r="BO294" s="136"/>
      <c r="BP294" s="136"/>
      <c r="BQ294" s="136"/>
      <c r="BR294" s="136"/>
      <c r="BS294" s="136"/>
      <c r="BT294" s="136"/>
      <c r="BU294" s="136"/>
      <c r="BV294" s="136"/>
      <c r="BW294" s="136"/>
      <c r="BX294" s="136"/>
      <c r="BY294" s="136"/>
      <c r="BZ294" s="136"/>
      <c r="CA294" s="136"/>
      <c r="CB294" s="136"/>
      <c r="CC294" s="136"/>
      <c r="CD294" s="136"/>
      <c r="CE294" s="136"/>
      <c r="CF294" s="136"/>
      <c r="CG294" s="136"/>
      <c r="CH294" s="136"/>
      <c r="CI294" s="136"/>
      <c r="CJ294" s="136"/>
      <c r="CK294" s="136"/>
      <c r="CL294" s="136"/>
      <c r="CM294" s="136"/>
      <c r="CN294" s="136"/>
      <c r="CO294" s="136"/>
      <c r="CP294" s="136"/>
      <c r="CQ294" s="136"/>
      <c r="CR294" s="136"/>
    </row>
    <row r="295" spans="1:96" x14ac:dyDescent="0.25">
      <c r="A295" s="136"/>
      <c r="B295" s="136"/>
      <c r="C295" s="136"/>
      <c r="D295" s="136"/>
      <c r="E295" s="136"/>
      <c r="F295" s="136"/>
      <c r="G295" s="136"/>
      <c r="H295" s="136"/>
      <c r="I295" s="136"/>
      <c r="J295" s="136"/>
      <c r="K295" s="136"/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  <c r="V295" s="136"/>
      <c r="W295" s="136"/>
      <c r="X295" s="136"/>
      <c r="Y295" s="136"/>
      <c r="Z295" s="136"/>
      <c r="AA295" s="136"/>
      <c r="AB295" s="136"/>
      <c r="AC295" s="136"/>
      <c r="AD295" s="136"/>
      <c r="AE295" s="136"/>
      <c r="AF295" s="136"/>
      <c r="AG295" s="136"/>
      <c r="AH295" s="136"/>
      <c r="AI295" s="136"/>
      <c r="AJ295" s="136"/>
      <c r="AK295" s="136"/>
      <c r="AL295" s="136"/>
      <c r="AM295" s="136"/>
      <c r="AN295" s="136"/>
      <c r="AO295" s="136"/>
      <c r="AP295" s="136"/>
      <c r="AQ295" s="136"/>
      <c r="AR295" s="136"/>
      <c r="AS295" s="136"/>
      <c r="AT295" s="136"/>
      <c r="AU295" s="136"/>
      <c r="AV295" s="136"/>
      <c r="AW295" s="136"/>
      <c r="AX295" s="136"/>
      <c r="AY295" s="136"/>
      <c r="AZ295" s="136"/>
      <c r="BA295" s="136"/>
      <c r="BB295" s="136"/>
      <c r="BC295" s="136"/>
      <c r="BD295" s="136"/>
      <c r="BE295" s="136"/>
      <c r="BF295" s="136"/>
      <c r="BG295" s="136"/>
      <c r="BH295" s="136"/>
      <c r="BI295" s="136"/>
      <c r="BJ295" s="136"/>
      <c r="BK295" s="136"/>
      <c r="BL295" s="136"/>
      <c r="BM295" s="136"/>
      <c r="BN295" s="136"/>
      <c r="BO295" s="136"/>
      <c r="BP295" s="136"/>
      <c r="BQ295" s="136"/>
      <c r="BR295" s="136"/>
      <c r="BS295" s="136"/>
      <c r="BT295" s="136"/>
      <c r="BU295" s="136"/>
      <c r="BV295" s="136"/>
      <c r="BW295" s="136"/>
      <c r="BX295" s="136"/>
      <c r="BY295" s="136"/>
      <c r="BZ295" s="136"/>
      <c r="CA295" s="136"/>
      <c r="CB295" s="136"/>
      <c r="CC295" s="136"/>
      <c r="CD295" s="136"/>
      <c r="CE295" s="136"/>
      <c r="CF295" s="136"/>
      <c r="CG295" s="136"/>
      <c r="CH295" s="136"/>
      <c r="CI295" s="136"/>
      <c r="CJ295" s="136"/>
      <c r="CK295" s="136"/>
      <c r="CL295" s="136"/>
      <c r="CM295" s="136"/>
      <c r="CN295" s="136"/>
      <c r="CO295" s="136"/>
      <c r="CP295" s="136"/>
      <c r="CQ295" s="136"/>
      <c r="CR295" s="136"/>
    </row>
    <row r="296" spans="1:96" x14ac:dyDescent="0.25">
      <c r="A296" s="156"/>
      <c r="B296" s="156" t="s">
        <v>350</v>
      </c>
      <c r="C296" s="156" t="str">
        <f>+C285</f>
        <v>A1 m1</v>
      </c>
      <c r="D296" s="156" t="str">
        <f t="shared" ref="D296:AL296" si="278">+D285</f>
        <v>A1 m2</v>
      </c>
      <c r="E296" s="156" t="str">
        <f t="shared" si="278"/>
        <v>A1 m3</v>
      </c>
      <c r="F296" s="156" t="str">
        <f t="shared" si="278"/>
        <v>A1 m4</v>
      </c>
      <c r="G296" s="156" t="str">
        <f t="shared" si="278"/>
        <v>A1 m5</v>
      </c>
      <c r="H296" s="156" t="str">
        <f t="shared" si="278"/>
        <v>A1 m6</v>
      </c>
      <c r="I296" s="156" t="str">
        <f t="shared" si="278"/>
        <v>A1 m7</v>
      </c>
      <c r="J296" s="156" t="str">
        <f t="shared" si="278"/>
        <v>A1 m8</v>
      </c>
      <c r="K296" s="156" t="str">
        <f t="shared" si="278"/>
        <v>A1 m9</v>
      </c>
      <c r="L296" s="156" t="str">
        <f t="shared" si="278"/>
        <v>A1 m10</v>
      </c>
      <c r="M296" s="156" t="str">
        <f t="shared" si="278"/>
        <v>A1 m11</v>
      </c>
      <c r="N296" s="156" t="str">
        <f t="shared" si="278"/>
        <v>A1 m12</v>
      </c>
      <c r="O296" s="156" t="str">
        <f t="shared" si="278"/>
        <v>A2 m1</v>
      </c>
      <c r="P296" s="156" t="str">
        <f t="shared" si="278"/>
        <v>A2 m2</v>
      </c>
      <c r="Q296" s="156" t="str">
        <f t="shared" si="278"/>
        <v>A2 m3</v>
      </c>
      <c r="R296" s="156" t="str">
        <f t="shared" si="278"/>
        <v>A2 m4</v>
      </c>
      <c r="S296" s="156" t="str">
        <f t="shared" si="278"/>
        <v>A2 m5</v>
      </c>
      <c r="T296" s="156" t="str">
        <f t="shared" si="278"/>
        <v>A2 m6</v>
      </c>
      <c r="U296" s="156" t="str">
        <f t="shared" si="278"/>
        <v>A2 m7</v>
      </c>
      <c r="V296" s="156" t="str">
        <f t="shared" si="278"/>
        <v>A2 m8</v>
      </c>
      <c r="W296" s="156" t="str">
        <f t="shared" si="278"/>
        <v>A2 m9</v>
      </c>
      <c r="X296" s="156" t="str">
        <f t="shared" si="278"/>
        <v>A2 m10</v>
      </c>
      <c r="Y296" s="156" t="str">
        <f t="shared" si="278"/>
        <v>A2 m11</v>
      </c>
      <c r="Z296" s="156" t="str">
        <f t="shared" si="278"/>
        <v>A2 m12</v>
      </c>
      <c r="AA296" s="156" t="str">
        <f t="shared" si="278"/>
        <v>A3 m1</v>
      </c>
      <c r="AB296" s="156" t="str">
        <f t="shared" si="278"/>
        <v>A3 m2</v>
      </c>
      <c r="AC296" s="156" t="str">
        <f t="shared" si="278"/>
        <v>A3 m3</v>
      </c>
      <c r="AD296" s="156" t="str">
        <f t="shared" si="278"/>
        <v>A3 m4</v>
      </c>
      <c r="AE296" s="156" t="str">
        <f t="shared" si="278"/>
        <v>A3 m5</v>
      </c>
      <c r="AF296" s="156" t="str">
        <f t="shared" si="278"/>
        <v>A3 m6</v>
      </c>
      <c r="AG296" s="156" t="str">
        <f t="shared" si="278"/>
        <v>A3 m7</v>
      </c>
      <c r="AH296" s="156" t="str">
        <f t="shared" si="278"/>
        <v>A3 m8</v>
      </c>
      <c r="AI296" s="156" t="str">
        <f t="shared" si="278"/>
        <v>A3 m9</v>
      </c>
      <c r="AJ296" s="156" t="str">
        <f t="shared" si="278"/>
        <v>A3 m10</v>
      </c>
      <c r="AK296" s="156" t="str">
        <f t="shared" si="278"/>
        <v>A3 m11</v>
      </c>
      <c r="AL296" s="156" t="str">
        <f t="shared" si="278"/>
        <v>A3 m12</v>
      </c>
      <c r="AM296" s="156" t="str">
        <f t="shared" ref="AM296:AR296" si="279">+AM285</f>
        <v>A4 m1</v>
      </c>
      <c r="AN296" s="156" t="str">
        <f t="shared" si="279"/>
        <v>A4 m2</v>
      </c>
      <c r="AO296" s="156" t="str">
        <f t="shared" si="279"/>
        <v>A4 m3</v>
      </c>
      <c r="AP296" s="156" t="str">
        <f t="shared" si="279"/>
        <v>A4 m4</v>
      </c>
      <c r="AQ296" s="156" t="str">
        <f t="shared" si="279"/>
        <v>A4 m5</v>
      </c>
      <c r="AR296" s="156" t="str">
        <f t="shared" si="279"/>
        <v>A4 m6</v>
      </c>
      <c r="AS296" s="156" t="str">
        <f t="shared" ref="AS296:AX296" si="280">+AS285</f>
        <v>A4 m7</v>
      </c>
      <c r="AT296" s="156" t="str">
        <f t="shared" si="280"/>
        <v>A4 m8</v>
      </c>
      <c r="AU296" s="156" t="str">
        <f t="shared" si="280"/>
        <v>A4 m9</v>
      </c>
      <c r="AV296" s="156" t="str">
        <f t="shared" si="280"/>
        <v>A4 m10</v>
      </c>
      <c r="AW296" s="156" t="str">
        <f t="shared" si="280"/>
        <v>A4 m11</v>
      </c>
      <c r="AX296" s="156" t="str">
        <f t="shared" si="280"/>
        <v>A4 m12</v>
      </c>
      <c r="AY296" s="156"/>
      <c r="AZ296" s="156"/>
      <c r="BA296" s="156"/>
      <c r="BB296" s="156"/>
      <c r="BC296" s="156"/>
      <c r="BD296" s="156"/>
      <c r="BE296" s="156"/>
      <c r="BF296" s="156"/>
      <c r="BG296" s="156"/>
      <c r="BH296" s="156"/>
      <c r="BI296" s="156"/>
      <c r="BJ296" s="156"/>
      <c r="BK296" s="156"/>
      <c r="BL296" s="156"/>
      <c r="BM296" s="156"/>
      <c r="BN296" s="156"/>
      <c r="BO296" s="156"/>
      <c r="BP296" s="156"/>
      <c r="BQ296" s="156"/>
      <c r="BR296" s="156"/>
      <c r="BS296" s="156"/>
      <c r="BT296" s="156"/>
      <c r="BU296" s="156"/>
      <c r="BV296" s="156"/>
      <c r="BW296" s="156"/>
      <c r="BX296" s="156"/>
      <c r="BY296" s="156"/>
      <c r="BZ296" s="156"/>
      <c r="CA296" s="156"/>
      <c r="CB296" s="156"/>
      <c r="CC296" s="156"/>
      <c r="CD296" s="156"/>
      <c r="CE296" s="156"/>
      <c r="CF296" s="156"/>
      <c r="CG296" s="156"/>
      <c r="CH296" s="156"/>
      <c r="CI296" s="156"/>
      <c r="CJ296" s="156"/>
      <c r="CK296" s="156"/>
      <c r="CL296" s="156"/>
      <c r="CM296" s="156"/>
      <c r="CN296" s="156"/>
      <c r="CO296" s="156"/>
      <c r="CP296" s="156"/>
      <c r="CQ296" s="156"/>
      <c r="CR296" s="156"/>
    </row>
    <row r="297" spans="1:96" x14ac:dyDescent="0.25">
      <c r="A297" s="136"/>
      <c r="B297" s="136" t="s">
        <v>320</v>
      </c>
      <c r="C297" s="136">
        <f>+C74</f>
        <v>0</v>
      </c>
      <c r="D297" s="136">
        <f t="shared" ref="D297:AL297" si="281">+D74</f>
        <v>0</v>
      </c>
      <c r="E297" s="136">
        <f t="shared" si="281"/>
        <v>0</v>
      </c>
      <c r="F297" s="136">
        <f t="shared" si="281"/>
        <v>0</v>
      </c>
      <c r="G297" s="136">
        <f t="shared" si="281"/>
        <v>0</v>
      </c>
      <c r="H297" s="136">
        <f t="shared" si="281"/>
        <v>0</v>
      </c>
      <c r="I297" s="136">
        <f t="shared" si="281"/>
        <v>0</v>
      </c>
      <c r="J297" s="136">
        <f t="shared" si="281"/>
        <v>0</v>
      </c>
      <c r="K297" s="136">
        <f t="shared" si="281"/>
        <v>0</v>
      </c>
      <c r="L297" s="136">
        <f t="shared" si="281"/>
        <v>0</v>
      </c>
      <c r="M297" s="136">
        <f t="shared" si="281"/>
        <v>0</v>
      </c>
      <c r="N297" s="136">
        <f t="shared" si="281"/>
        <v>0</v>
      </c>
      <c r="O297" s="136">
        <f t="shared" si="281"/>
        <v>0</v>
      </c>
      <c r="P297" s="136">
        <f t="shared" si="281"/>
        <v>0</v>
      </c>
      <c r="Q297" s="136">
        <f t="shared" si="281"/>
        <v>0</v>
      </c>
      <c r="R297" s="136">
        <f t="shared" si="281"/>
        <v>0</v>
      </c>
      <c r="S297" s="136">
        <f t="shared" si="281"/>
        <v>0</v>
      </c>
      <c r="T297" s="136">
        <f t="shared" si="281"/>
        <v>0</v>
      </c>
      <c r="U297" s="136">
        <f t="shared" si="281"/>
        <v>0</v>
      </c>
      <c r="V297" s="136">
        <f t="shared" si="281"/>
        <v>0</v>
      </c>
      <c r="W297" s="136">
        <f t="shared" si="281"/>
        <v>0</v>
      </c>
      <c r="X297" s="136">
        <f t="shared" si="281"/>
        <v>0</v>
      </c>
      <c r="Y297" s="136">
        <f t="shared" si="281"/>
        <v>0</v>
      </c>
      <c r="Z297" s="136">
        <f t="shared" si="281"/>
        <v>0</v>
      </c>
      <c r="AA297" s="136">
        <f t="shared" si="281"/>
        <v>0</v>
      </c>
      <c r="AB297" s="136">
        <f t="shared" si="281"/>
        <v>0</v>
      </c>
      <c r="AC297" s="136">
        <f t="shared" si="281"/>
        <v>0</v>
      </c>
      <c r="AD297" s="136">
        <f t="shared" si="281"/>
        <v>0</v>
      </c>
      <c r="AE297" s="136">
        <f t="shared" si="281"/>
        <v>0</v>
      </c>
      <c r="AF297" s="136">
        <f t="shared" si="281"/>
        <v>0</v>
      </c>
      <c r="AG297" s="136">
        <f t="shared" si="281"/>
        <v>0</v>
      </c>
      <c r="AH297" s="136">
        <f t="shared" si="281"/>
        <v>0</v>
      </c>
      <c r="AI297" s="136">
        <f t="shared" si="281"/>
        <v>0</v>
      </c>
      <c r="AJ297" s="136">
        <f t="shared" si="281"/>
        <v>0</v>
      </c>
      <c r="AK297" s="136">
        <f t="shared" si="281"/>
        <v>0</v>
      </c>
      <c r="AL297" s="136">
        <f t="shared" si="281"/>
        <v>0</v>
      </c>
      <c r="AM297" s="136">
        <f t="shared" ref="AM297:AR297" si="282">+AM74</f>
        <v>0</v>
      </c>
      <c r="AN297" s="136">
        <f t="shared" si="282"/>
        <v>0</v>
      </c>
      <c r="AO297" s="136">
        <f t="shared" si="282"/>
        <v>0</v>
      </c>
      <c r="AP297" s="136">
        <f t="shared" si="282"/>
        <v>0</v>
      </c>
      <c r="AQ297" s="136">
        <f t="shared" si="282"/>
        <v>0</v>
      </c>
      <c r="AR297" s="136">
        <f t="shared" si="282"/>
        <v>0</v>
      </c>
      <c r="AS297" s="136">
        <f t="shared" ref="AS297:AX297" si="283">+AS74</f>
        <v>0</v>
      </c>
      <c r="AT297" s="136">
        <f t="shared" si="283"/>
        <v>0</v>
      </c>
      <c r="AU297" s="136">
        <f t="shared" si="283"/>
        <v>0</v>
      </c>
      <c r="AV297" s="136">
        <f t="shared" si="283"/>
        <v>0</v>
      </c>
      <c r="AW297" s="136">
        <f t="shared" si="283"/>
        <v>0</v>
      </c>
      <c r="AX297" s="136">
        <f t="shared" si="283"/>
        <v>0</v>
      </c>
      <c r="AY297" s="136"/>
      <c r="AZ297" s="136"/>
      <c r="BA297" s="136"/>
      <c r="BB297" s="136"/>
      <c r="BC297" s="136"/>
      <c r="BD297" s="136"/>
      <c r="BE297" s="136"/>
      <c r="BF297" s="136"/>
      <c r="BG297" s="136"/>
      <c r="BH297" s="136"/>
      <c r="BI297" s="136"/>
      <c r="BJ297" s="136"/>
      <c r="BK297" s="136"/>
      <c r="BL297" s="136"/>
      <c r="BM297" s="136"/>
      <c r="BN297" s="136"/>
      <c r="BO297" s="136"/>
      <c r="BP297" s="136"/>
      <c r="BQ297" s="136"/>
      <c r="BR297" s="136"/>
      <c r="BS297" s="136"/>
      <c r="BT297" s="136"/>
      <c r="BU297" s="136"/>
      <c r="BV297" s="136"/>
      <c r="BW297" s="136"/>
      <c r="BX297" s="136"/>
      <c r="BY297" s="136"/>
      <c r="BZ297" s="136"/>
      <c r="CA297" s="136"/>
      <c r="CB297" s="136"/>
      <c r="CC297" s="136"/>
      <c r="CD297" s="136"/>
      <c r="CE297" s="136"/>
      <c r="CF297" s="136"/>
      <c r="CG297" s="136"/>
      <c r="CH297" s="136"/>
      <c r="CI297" s="136"/>
      <c r="CJ297" s="136"/>
      <c r="CK297" s="136"/>
      <c r="CL297" s="136"/>
      <c r="CM297" s="136"/>
      <c r="CN297" s="136"/>
      <c r="CO297" s="136"/>
      <c r="CP297" s="136"/>
      <c r="CQ297" s="136"/>
      <c r="CR297" s="136"/>
    </row>
    <row r="298" spans="1:96" x14ac:dyDescent="0.25">
      <c r="A298" s="136" t="s">
        <v>343</v>
      </c>
      <c r="B298" s="136" t="s">
        <v>344</v>
      </c>
      <c r="C298" s="136">
        <f t="shared" ref="C298:AL298" si="284">+IF(C74=0,0,(($C62*$C63)/$C65))</f>
        <v>0</v>
      </c>
      <c r="D298" s="136">
        <f t="shared" si="284"/>
        <v>0</v>
      </c>
      <c r="E298" s="136">
        <f t="shared" si="284"/>
        <v>0</v>
      </c>
      <c r="F298" s="136">
        <f t="shared" si="284"/>
        <v>0</v>
      </c>
      <c r="G298" s="136">
        <f t="shared" si="284"/>
        <v>0</v>
      </c>
      <c r="H298" s="136">
        <f t="shared" si="284"/>
        <v>0</v>
      </c>
      <c r="I298" s="136">
        <f t="shared" si="284"/>
        <v>0</v>
      </c>
      <c r="J298" s="136">
        <f t="shared" si="284"/>
        <v>0</v>
      </c>
      <c r="K298" s="136">
        <f t="shared" si="284"/>
        <v>0</v>
      </c>
      <c r="L298" s="136">
        <f t="shared" si="284"/>
        <v>0</v>
      </c>
      <c r="M298" s="136">
        <f t="shared" si="284"/>
        <v>0</v>
      </c>
      <c r="N298" s="136">
        <f t="shared" si="284"/>
        <v>0</v>
      </c>
      <c r="O298" s="136">
        <f t="shared" si="284"/>
        <v>0</v>
      </c>
      <c r="P298" s="136">
        <f t="shared" si="284"/>
        <v>0</v>
      </c>
      <c r="Q298" s="136">
        <f t="shared" si="284"/>
        <v>0</v>
      </c>
      <c r="R298" s="136">
        <f t="shared" si="284"/>
        <v>0</v>
      </c>
      <c r="S298" s="136">
        <f t="shared" si="284"/>
        <v>0</v>
      </c>
      <c r="T298" s="136">
        <f t="shared" si="284"/>
        <v>0</v>
      </c>
      <c r="U298" s="136">
        <f t="shared" si="284"/>
        <v>0</v>
      </c>
      <c r="V298" s="136">
        <f t="shared" si="284"/>
        <v>0</v>
      </c>
      <c r="W298" s="136">
        <f t="shared" si="284"/>
        <v>0</v>
      </c>
      <c r="X298" s="136">
        <f t="shared" si="284"/>
        <v>0</v>
      </c>
      <c r="Y298" s="136">
        <f t="shared" si="284"/>
        <v>0</v>
      </c>
      <c r="Z298" s="136">
        <f t="shared" si="284"/>
        <v>0</v>
      </c>
      <c r="AA298" s="136">
        <f t="shared" si="284"/>
        <v>0</v>
      </c>
      <c r="AB298" s="136">
        <f t="shared" si="284"/>
        <v>0</v>
      </c>
      <c r="AC298" s="136">
        <f t="shared" si="284"/>
        <v>0</v>
      </c>
      <c r="AD298" s="136">
        <f t="shared" si="284"/>
        <v>0</v>
      </c>
      <c r="AE298" s="136">
        <f t="shared" si="284"/>
        <v>0</v>
      </c>
      <c r="AF298" s="136">
        <f t="shared" si="284"/>
        <v>0</v>
      </c>
      <c r="AG298" s="136">
        <f t="shared" si="284"/>
        <v>0</v>
      </c>
      <c r="AH298" s="136">
        <f t="shared" si="284"/>
        <v>0</v>
      </c>
      <c r="AI298" s="136">
        <f t="shared" si="284"/>
        <v>0</v>
      </c>
      <c r="AJ298" s="136">
        <f t="shared" si="284"/>
        <v>0</v>
      </c>
      <c r="AK298" s="136">
        <f t="shared" si="284"/>
        <v>0</v>
      </c>
      <c r="AL298" s="136">
        <f t="shared" si="284"/>
        <v>0</v>
      </c>
      <c r="AM298" s="136">
        <f t="shared" ref="AM298:AR298" si="285">+IF(AM74=0,0,(($C62*$C63)/$C65))</f>
        <v>0</v>
      </c>
      <c r="AN298" s="136">
        <f t="shared" si="285"/>
        <v>0</v>
      </c>
      <c r="AO298" s="136">
        <f t="shared" si="285"/>
        <v>0</v>
      </c>
      <c r="AP298" s="136">
        <f t="shared" si="285"/>
        <v>0</v>
      </c>
      <c r="AQ298" s="136">
        <f t="shared" si="285"/>
        <v>0</v>
      </c>
      <c r="AR298" s="136">
        <f t="shared" si="285"/>
        <v>0</v>
      </c>
      <c r="AS298" s="136">
        <f t="shared" ref="AS298:AX298" si="286">+IF(AS74=0,0,(($C62*$C63)/$C65))</f>
        <v>0</v>
      </c>
      <c r="AT298" s="136">
        <f t="shared" si="286"/>
        <v>0</v>
      </c>
      <c r="AU298" s="136">
        <f t="shared" si="286"/>
        <v>0</v>
      </c>
      <c r="AV298" s="136">
        <f t="shared" si="286"/>
        <v>0</v>
      </c>
      <c r="AW298" s="136">
        <f t="shared" si="286"/>
        <v>0</v>
      </c>
      <c r="AX298" s="136">
        <f t="shared" si="286"/>
        <v>0</v>
      </c>
      <c r="AY298" s="136"/>
      <c r="AZ298" s="136"/>
      <c r="BA298" s="136"/>
      <c r="BB298" s="136"/>
      <c r="BC298" s="136"/>
      <c r="BD298" s="136"/>
      <c r="BE298" s="136"/>
      <c r="BF298" s="136"/>
      <c r="BG298" s="136"/>
      <c r="BH298" s="136"/>
      <c r="BI298" s="136"/>
      <c r="BJ298" s="136"/>
      <c r="BK298" s="136"/>
      <c r="BL298" s="136"/>
      <c r="BM298" s="136"/>
      <c r="BN298" s="136"/>
      <c r="BO298" s="136"/>
      <c r="BP298" s="136"/>
      <c r="BQ298" s="136"/>
      <c r="BR298" s="136"/>
      <c r="BS298" s="136"/>
      <c r="BT298" s="136"/>
      <c r="BU298" s="136"/>
      <c r="BV298" s="136"/>
      <c r="BW298" s="136"/>
      <c r="BX298" s="136"/>
      <c r="BY298" s="136"/>
      <c r="BZ298" s="136"/>
      <c r="CA298" s="136"/>
      <c r="CB298" s="136"/>
      <c r="CC298" s="136"/>
      <c r="CD298" s="136"/>
      <c r="CE298" s="136"/>
      <c r="CF298" s="136"/>
      <c r="CG298" s="136"/>
      <c r="CH298" s="136"/>
      <c r="CI298" s="136"/>
      <c r="CJ298" s="136"/>
      <c r="CK298" s="136"/>
      <c r="CL298" s="136"/>
      <c r="CM298" s="136"/>
      <c r="CN298" s="136"/>
      <c r="CO298" s="136"/>
      <c r="CP298" s="136"/>
      <c r="CQ298" s="136"/>
      <c r="CR298" s="136"/>
    </row>
    <row r="299" spans="1:96" x14ac:dyDescent="0.25">
      <c r="A299" s="136" t="s">
        <v>345</v>
      </c>
      <c r="B299" s="136" t="s">
        <v>346</v>
      </c>
      <c r="C299" s="136">
        <f>+IF(C74=0,0,($C62*$C64))</f>
        <v>0</v>
      </c>
      <c r="D299" s="136">
        <f>+IF(D74=0,0,(($C62*$C64)-SUM($C298:D298)))</f>
        <v>0</v>
      </c>
      <c r="E299" s="136">
        <f>+IF(E74=0,0,(($C62*$C64)-SUM($C298:E298)))</f>
        <v>0</v>
      </c>
      <c r="F299" s="136">
        <f>+IF(F74=0,0,(($C62*$C64)-SUM($C298:F298)))</f>
        <v>0</v>
      </c>
      <c r="G299" s="136">
        <f>+IF(G74=0,0,(($C62*$C64)-SUM($C298:G298)))</f>
        <v>0</v>
      </c>
      <c r="H299" s="136">
        <f>+IF(H74=0,0,(($C62*$C64)-SUM($C298:H298)))</f>
        <v>0</v>
      </c>
      <c r="I299" s="136">
        <f>+IF(I74=0,0,(($C62*$C64)-SUM($C298:I298)))</f>
        <v>0</v>
      </c>
      <c r="J299" s="136">
        <f>+IF(J74=0,0,(($C62*$C64)-SUM($C298:J298)))</f>
        <v>0</v>
      </c>
      <c r="K299" s="136">
        <f>+IF(K74=0,0,(($C62*$C64)-SUM($C298:K298)))</f>
        <v>0</v>
      </c>
      <c r="L299" s="136">
        <f>+IF(L74=0,0,(($C62*$C64)-SUM($C298:L298)))</f>
        <v>0</v>
      </c>
      <c r="M299" s="136">
        <f>+IF(M74=0,0,(($C62*$C64)-SUM($C298:M298)))</f>
        <v>0</v>
      </c>
      <c r="N299" s="136">
        <f>+IF(N74=0,0,(($C62*$C64)-SUM($C298:N298)))</f>
        <v>0</v>
      </c>
      <c r="O299" s="136">
        <f>+IF(O74=0,0,(($C62*$C64)-SUM($C298:O298)))</f>
        <v>0</v>
      </c>
      <c r="P299" s="136">
        <f>+IF(P74=0,0,(($C62*$C64)-SUM($C298:P298)))</f>
        <v>0</v>
      </c>
      <c r="Q299" s="136">
        <f>+IF(Q74=0,0,(($C62*$C64)-SUM($C298:Q298)))</f>
        <v>0</v>
      </c>
      <c r="R299" s="136">
        <f>+IF(R74=0,0,(($C62*$C64)-SUM($C298:R298)))</f>
        <v>0</v>
      </c>
      <c r="S299" s="136">
        <f>+IF(S74=0,0,(($C62*$C64)-SUM($C298:S298)))</f>
        <v>0</v>
      </c>
      <c r="T299" s="136">
        <f>+IF(T74=0,0,(($C62*$C64)-SUM($C298:T298)))</f>
        <v>0</v>
      </c>
      <c r="U299" s="136">
        <f>+IF(U74=0,0,(($C62*$C64)-SUM($C298:U298)))</f>
        <v>0</v>
      </c>
      <c r="V299" s="136">
        <f>+IF(V74=0,0,(($C62*$C64)-SUM($C298:V298)))</f>
        <v>0</v>
      </c>
      <c r="W299" s="136">
        <f>+IF(W74=0,0,(($C62*$C64)-SUM($C298:W298)))</f>
        <v>0</v>
      </c>
      <c r="X299" s="136">
        <f>+IF(X74=0,0,(($C62*$C64)-SUM($C298:X298)))</f>
        <v>0</v>
      </c>
      <c r="Y299" s="136">
        <f>+IF(Y74=0,0,(($C62*$C64)-SUM($C298:Y298)))</f>
        <v>0</v>
      </c>
      <c r="Z299" s="136">
        <f>+IF(Z74=0,0,(($C62*$C64)-SUM($C298:Z298)))</f>
        <v>0</v>
      </c>
      <c r="AA299" s="136">
        <f>+IF(AA74=0,0,(($C62*$C64)-SUM($C298:AA298)))</f>
        <v>0</v>
      </c>
      <c r="AB299" s="136">
        <f>+IF(AB74=0,0,(($C62*$C64)-SUM($C298:AB298)))</f>
        <v>0</v>
      </c>
      <c r="AC299" s="136">
        <f>+IF(AC74=0,0,(($C62*$C64)-SUM($C298:AC298)))</f>
        <v>0</v>
      </c>
      <c r="AD299" s="136">
        <f>+IF(AD74=0,0,(($C62*$C64)-SUM($C298:AD298)))</f>
        <v>0</v>
      </c>
      <c r="AE299" s="136">
        <f>+IF(AE74=0,0,(($C62*$C64)-SUM($C298:AE298)))</f>
        <v>0</v>
      </c>
      <c r="AF299" s="136">
        <f>+IF(AF74=0,0,(($C62*$C64)-SUM($C298:AF298)))</f>
        <v>0</v>
      </c>
      <c r="AG299" s="136">
        <f>+IF(AG74=0,0,(($C62*$C64)-SUM($C298:AG298)))</f>
        <v>0</v>
      </c>
      <c r="AH299" s="136">
        <f>+IF(AH74=0,0,(($C62*$C64)-SUM($C298:AH298)))</f>
        <v>0</v>
      </c>
      <c r="AI299" s="136">
        <f>+IF(AI74=0,0,(($C62*$C64)-SUM($C298:AI298)))</f>
        <v>0</v>
      </c>
      <c r="AJ299" s="136">
        <f>+IF(AJ74=0,0,(($C62*$C64)-SUM($C298:AJ298)))</f>
        <v>0</v>
      </c>
      <c r="AK299" s="136">
        <f>+IF(AK74=0,0,(($C62*$C64)-SUM($C298:AK298)))</f>
        <v>0</v>
      </c>
      <c r="AL299" s="136">
        <f>+IF(AL74=0,0,(($C62*$C64)-SUM($C298:AL298)))</f>
        <v>0</v>
      </c>
      <c r="AM299" s="136">
        <f>+IF(AM74=0,0,(($C62*$C64)-SUM($C298:AM298)))</f>
        <v>0</v>
      </c>
      <c r="AN299" s="136">
        <f>+IF(AN74=0,0,(($C62*$C64)-SUM($C298:AN298)))</f>
        <v>0</v>
      </c>
      <c r="AO299" s="136">
        <f>+IF(AO74=0,0,(($C62*$C64)-SUM($C298:AO298)))</f>
        <v>0</v>
      </c>
      <c r="AP299" s="136">
        <f>+IF(AP74=0,0,(($C62*$C64)-SUM($C298:AP298)))</f>
        <v>0</v>
      </c>
      <c r="AQ299" s="136">
        <f>+IF(AQ74=0,0,(($C62*$C64)-SUM($C298:AQ298)))</f>
        <v>0</v>
      </c>
      <c r="AR299" s="136">
        <f>+IF(AR74=0,0,(($C62*$C64)-SUM($C298:AR298)))</f>
        <v>0</v>
      </c>
      <c r="AS299" s="136">
        <f>+IF(AS74=0,0,(($C62*$C64)-SUM($C298:AS298)))</f>
        <v>0</v>
      </c>
      <c r="AT299" s="136">
        <f>+IF(AT74=0,0,(($C62*$C64)-SUM($C298:AT298)))</f>
        <v>0</v>
      </c>
      <c r="AU299" s="136">
        <f>+IF(AU74=0,0,(($C62*$C64)-SUM($C298:AU298)))</f>
        <v>0</v>
      </c>
      <c r="AV299" s="136">
        <f>+IF(AV74=0,0,(($C62*$C64)-SUM($C298:AV298)))</f>
        <v>0</v>
      </c>
      <c r="AW299" s="136">
        <f>+IF(AW74=0,0,(($C62*$C64)-SUM($C298:AW298)))</f>
        <v>0</v>
      </c>
      <c r="AX299" s="136">
        <f>+IF(AX74=0,0,(($C62*$C64)-SUM($C298:AX298)))</f>
        <v>0</v>
      </c>
      <c r="AY299" s="136"/>
      <c r="AZ299" s="136"/>
      <c r="BA299" s="136"/>
      <c r="BB299" s="136"/>
      <c r="BC299" s="136"/>
      <c r="BD299" s="136"/>
      <c r="BE299" s="136"/>
      <c r="BF299" s="136"/>
      <c r="BG299" s="136"/>
      <c r="BH299" s="136"/>
      <c r="BI299" s="136"/>
      <c r="BJ299" s="136"/>
      <c r="BK299" s="136"/>
      <c r="BL299" s="136"/>
      <c r="BM299" s="136"/>
      <c r="BN299" s="136"/>
      <c r="BO299" s="136"/>
      <c r="BP299" s="136"/>
      <c r="BQ299" s="136"/>
      <c r="BR299" s="136"/>
      <c r="BS299" s="136"/>
      <c r="BT299" s="136"/>
      <c r="BU299" s="136"/>
      <c r="BV299" s="136"/>
      <c r="BW299" s="136"/>
      <c r="BX299" s="136"/>
      <c r="BY299" s="136"/>
      <c r="BZ299" s="136"/>
      <c r="CA299" s="136"/>
      <c r="CB299" s="136"/>
      <c r="CC299" s="136"/>
      <c r="CD299" s="136"/>
      <c r="CE299" s="136"/>
      <c r="CF299" s="136"/>
      <c r="CG299" s="136"/>
      <c r="CH299" s="136"/>
      <c r="CI299" s="136"/>
      <c r="CJ299" s="136"/>
      <c r="CK299" s="136"/>
      <c r="CL299" s="136"/>
      <c r="CM299" s="136"/>
      <c r="CN299" s="136"/>
      <c r="CO299" s="136"/>
      <c r="CP299" s="136"/>
      <c r="CQ299" s="136"/>
      <c r="CR299" s="136"/>
    </row>
    <row r="300" spans="1:96" x14ac:dyDescent="0.25">
      <c r="A300" s="136"/>
      <c r="B300" s="136" t="s">
        <v>347</v>
      </c>
      <c r="C300" s="136">
        <f>+C79</f>
        <v>0</v>
      </c>
      <c r="D300" s="136">
        <f t="shared" ref="D300:AL300" si="287">+D79</f>
        <v>0</v>
      </c>
      <c r="E300" s="136">
        <f t="shared" si="287"/>
        <v>0</v>
      </c>
      <c r="F300" s="136">
        <f t="shared" si="287"/>
        <v>0</v>
      </c>
      <c r="G300" s="136">
        <f t="shared" si="287"/>
        <v>0</v>
      </c>
      <c r="H300" s="136">
        <f t="shared" si="287"/>
        <v>0</v>
      </c>
      <c r="I300" s="136">
        <f t="shared" si="287"/>
        <v>0</v>
      </c>
      <c r="J300" s="136">
        <f t="shared" si="287"/>
        <v>0</v>
      </c>
      <c r="K300" s="136">
        <f t="shared" si="287"/>
        <v>0</v>
      </c>
      <c r="L300" s="136">
        <f t="shared" si="287"/>
        <v>0</v>
      </c>
      <c r="M300" s="136">
        <f t="shared" si="287"/>
        <v>0</v>
      </c>
      <c r="N300" s="136">
        <f t="shared" si="287"/>
        <v>0</v>
      </c>
      <c r="O300" s="136">
        <f t="shared" si="287"/>
        <v>0</v>
      </c>
      <c r="P300" s="136">
        <f t="shared" si="287"/>
        <v>0</v>
      </c>
      <c r="Q300" s="136">
        <f t="shared" si="287"/>
        <v>0</v>
      </c>
      <c r="R300" s="136">
        <f t="shared" si="287"/>
        <v>0</v>
      </c>
      <c r="S300" s="136">
        <f t="shared" si="287"/>
        <v>0</v>
      </c>
      <c r="T300" s="136">
        <f t="shared" si="287"/>
        <v>0</v>
      </c>
      <c r="U300" s="136">
        <f t="shared" si="287"/>
        <v>0</v>
      </c>
      <c r="V300" s="136">
        <f t="shared" si="287"/>
        <v>0</v>
      </c>
      <c r="W300" s="136">
        <f t="shared" si="287"/>
        <v>0</v>
      </c>
      <c r="X300" s="136">
        <f t="shared" si="287"/>
        <v>0</v>
      </c>
      <c r="Y300" s="136">
        <f t="shared" si="287"/>
        <v>0</v>
      </c>
      <c r="Z300" s="136">
        <f t="shared" si="287"/>
        <v>0</v>
      </c>
      <c r="AA300" s="136">
        <f t="shared" si="287"/>
        <v>0</v>
      </c>
      <c r="AB300" s="136">
        <f t="shared" si="287"/>
        <v>0</v>
      </c>
      <c r="AC300" s="136">
        <f t="shared" si="287"/>
        <v>0</v>
      </c>
      <c r="AD300" s="136">
        <f t="shared" si="287"/>
        <v>0</v>
      </c>
      <c r="AE300" s="136">
        <f t="shared" si="287"/>
        <v>0</v>
      </c>
      <c r="AF300" s="136">
        <f t="shared" si="287"/>
        <v>0</v>
      </c>
      <c r="AG300" s="136">
        <f t="shared" si="287"/>
        <v>0</v>
      </c>
      <c r="AH300" s="136">
        <f t="shared" si="287"/>
        <v>0</v>
      </c>
      <c r="AI300" s="136">
        <f t="shared" si="287"/>
        <v>0</v>
      </c>
      <c r="AJ300" s="136">
        <f t="shared" si="287"/>
        <v>0</v>
      </c>
      <c r="AK300" s="136">
        <f t="shared" si="287"/>
        <v>0</v>
      </c>
      <c r="AL300" s="136">
        <f t="shared" si="287"/>
        <v>0</v>
      </c>
      <c r="AM300" s="136">
        <f t="shared" ref="AM300:AR300" si="288">+AM79</f>
        <v>0</v>
      </c>
      <c r="AN300" s="136">
        <f t="shared" si="288"/>
        <v>0</v>
      </c>
      <c r="AO300" s="136">
        <f t="shared" si="288"/>
        <v>0</v>
      </c>
      <c r="AP300" s="136">
        <f t="shared" si="288"/>
        <v>0</v>
      </c>
      <c r="AQ300" s="136">
        <f t="shared" si="288"/>
        <v>0</v>
      </c>
      <c r="AR300" s="136">
        <f t="shared" si="288"/>
        <v>0</v>
      </c>
      <c r="AS300" s="136">
        <f t="shared" ref="AS300:AX300" si="289">+AS79</f>
        <v>0</v>
      </c>
      <c r="AT300" s="136">
        <f t="shared" si="289"/>
        <v>0</v>
      </c>
      <c r="AU300" s="136">
        <f t="shared" si="289"/>
        <v>0</v>
      </c>
      <c r="AV300" s="136">
        <f t="shared" si="289"/>
        <v>0</v>
      </c>
      <c r="AW300" s="136">
        <f t="shared" si="289"/>
        <v>0</v>
      </c>
      <c r="AX300" s="136">
        <f t="shared" si="289"/>
        <v>0</v>
      </c>
      <c r="AY300" s="136"/>
      <c r="AZ300" s="136"/>
      <c r="BA300" s="136"/>
      <c r="BB300" s="136"/>
      <c r="BC300" s="136"/>
      <c r="BD300" s="136"/>
      <c r="BE300" s="136"/>
      <c r="BF300" s="136"/>
      <c r="BG300" s="136"/>
      <c r="BH300" s="136"/>
      <c r="BI300" s="136"/>
      <c r="BJ300" s="136"/>
      <c r="BK300" s="136"/>
      <c r="BL300" s="136"/>
      <c r="BM300" s="136"/>
      <c r="BN300" s="136"/>
      <c r="BO300" s="136"/>
      <c r="BP300" s="136"/>
      <c r="BQ300" s="136"/>
      <c r="BR300" s="136"/>
      <c r="BS300" s="136"/>
      <c r="BT300" s="136"/>
      <c r="BU300" s="136"/>
      <c r="BV300" s="136"/>
      <c r="BW300" s="136"/>
      <c r="BX300" s="136"/>
      <c r="BY300" s="136"/>
      <c r="BZ300" s="136"/>
      <c r="CA300" s="136"/>
      <c r="CB300" s="136"/>
      <c r="CC300" s="136"/>
      <c r="CD300" s="136"/>
      <c r="CE300" s="136"/>
      <c r="CF300" s="136"/>
      <c r="CG300" s="136"/>
      <c r="CH300" s="136"/>
      <c r="CI300" s="136"/>
      <c r="CJ300" s="136"/>
      <c r="CK300" s="136"/>
      <c r="CL300" s="136"/>
      <c r="CM300" s="136"/>
      <c r="CN300" s="136"/>
      <c r="CO300" s="136"/>
      <c r="CP300" s="136"/>
      <c r="CQ300" s="136"/>
      <c r="CR300" s="136"/>
    </row>
    <row r="301" spans="1:96" x14ac:dyDescent="0.25">
      <c r="A301" s="136"/>
      <c r="B301" s="156" t="s">
        <v>348</v>
      </c>
      <c r="C301" s="156">
        <f>+C297+C298+C300</f>
        <v>0</v>
      </c>
      <c r="D301" s="156">
        <f t="shared" ref="D301:J301" si="290">+D297+D298+D300</f>
        <v>0</v>
      </c>
      <c r="E301" s="156">
        <f t="shared" si="290"/>
        <v>0</v>
      </c>
      <c r="F301" s="156">
        <f t="shared" si="290"/>
        <v>0</v>
      </c>
      <c r="G301" s="156">
        <f t="shared" si="290"/>
        <v>0</v>
      </c>
      <c r="H301" s="156">
        <f t="shared" si="290"/>
        <v>0</v>
      </c>
      <c r="I301" s="156">
        <f t="shared" si="290"/>
        <v>0</v>
      </c>
      <c r="J301" s="156">
        <f t="shared" si="290"/>
        <v>0</v>
      </c>
      <c r="K301" s="156">
        <f>+K297+K298+K300</f>
        <v>0</v>
      </c>
      <c r="L301" s="156">
        <f t="shared" ref="L301:AL301" si="291">+L297+L298+L300</f>
        <v>0</v>
      </c>
      <c r="M301" s="156">
        <f t="shared" si="291"/>
        <v>0</v>
      </c>
      <c r="N301" s="156">
        <f t="shared" si="291"/>
        <v>0</v>
      </c>
      <c r="O301" s="156">
        <f t="shared" si="291"/>
        <v>0</v>
      </c>
      <c r="P301" s="156">
        <f t="shared" si="291"/>
        <v>0</v>
      </c>
      <c r="Q301" s="156">
        <f t="shared" si="291"/>
        <v>0</v>
      </c>
      <c r="R301" s="156">
        <f t="shared" si="291"/>
        <v>0</v>
      </c>
      <c r="S301" s="156">
        <f t="shared" si="291"/>
        <v>0</v>
      </c>
      <c r="T301" s="156">
        <f t="shared" si="291"/>
        <v>0</v>
      </c>
      <c r="U301" s="156">
        <f t="shared" si="291"/>
        <v>0</v>
      </c>
      <c r="V301" s="156">
        <f t="shared" si="291"/>
        <v>0</v>
      </c>
      <c r="W301" s="156">
        <f t="shared" si="291"/>
        <v>0</v>
      </c>
      <c r="X301" s="156">
        <f t="shared" si="291"/>
        <v>0</v>
      </c>
      <c r="Y301" s="156">
        <f t="shared" si="291"/>
        <v>0</v>
      </c>
      <c r="Z301" s="156">
        <f t="shared" si="291"/>
        <v>0</v>
      </c>
      <c r="AA301" s="156">
        <f t="shared" si="291"/>
        <v>0</v>
      </c>
      <c r="AB301" s="156">
        <f t="shared" si="291"/>
        <v>0</v>
      </c>
      <c r="AC301" s="156">
        <f t="shared" si="291"/>
        <v>0</v>
      </c>
      <c r="AD301" s="156">
        <f t="shared" si="291"/>
        <v>0</v>
      </c>
      <c r="AE301" s="156">
        <f t="shared" si="291"/>
        <v>0</v>
      </c>
      <c r="AF301" s="156">
        <f t="shared" si="291"/>
        <v>0</v>
      </c>
      <c r="AG301" s="156">
        <f t="shared" si="291"/>
        <v>0</v>
      </c>
      <c r="AH301" s="156">
        <f t="shared" si="291"/>
        <v>0</v>
      </c>
      <c r="AI301" s="156">
        <f t="shared" si="291"/>
        <v>0</v>
      </c>
      <c r="AJ301" s="156">
        <f t="shared" si="291"/>
        <v>0</v>
      </c>
      <c r="AK301" s="156">
        <f t="shared" si="291"/>
        <v>0</v>
      </c>
      <c r="AL301" s="156">
        <f t="shared" si="291"/>
        <v>0</v>
      </c>
      <c r="AM301" s="156">
        <f t="shared" ref="AM301:AR301" si="292">+AM297+AM298+AM300</f>
        <v>0</v>
      </c>
      <c r="AN301" s="156">
        <f t="shared" si="292"/>
        <v>0</v>
      </c>
      <c r="AO301" s="156">
        <f t="shared" si="292"/>
        <v>0</v>
      </c>
      <c r="AP301" s="156">
        <f t="shared" si="292"/>
        <v>0</v>
      </c>
      <c r="AQ301" s="156">
        <f t="shared" si="292"/>
        <v>0</v>
      </c>
      <c r="AR301" s="156">
        <f t="shared" si="292"/>
        <v>0</v>
      </c>
      <c r="AS301" s="156">
        <f t="shared" ref="AS301:AX301" si="293">+AS297+AS298+AS300</f>
        <v>0</v>
      </c>
      <c r="AT301" s="156">
        <f t="shared" si="293"/>
        <v>0</v>
      </c>
      <c r="AU301" s="156">
        <f t="shared" si="293"/>
        <v>0</v>
      </c>
      <c r="AV301" s="156">
        <f t="shared" si="293"/>
        <v>0</v>
      </c>
      <c r="AW301" s="156">
        <f t="shared" si="293"/>
        <v>0</v>
      </c>
      <c r="AX301" s="156">
        <f t="shared" si="293"/>
        <v>0</v>
      </c>
      <c r="AY301" s="136"/>
      <c r="AZ301" s="136"/>
      <c r="BA301" s="136"/>
      <c r="BB301" s="136"/>
      <c r="BC301" s="136"/>
      <c r="BD301" s="136"/>
      <c r="BE301" s="136"/>
      <c r="BF301" s="136"/>
      <c r="BG301" s="136"/>
      <c r="BH301" s="136"/>
      <c r="BI301" s="136"/>
      <c r="BJ301" s="136"/>
      <c r="BK301" s="136"/>
      <c r="BL301" s="136"/>
      <c r="BM301" s="136"/>
      <c r="BN301" s="136"/>
      <c r="BO301" s="136"/>
      <c r="BP301" s="136"/>
      <c r="BQ301" s="136"/>
      <c r="BR301" s="136"/>
      <c r="BS301" s="136"/>
      <c r="BT301" s="136"/>
      <c r="BU301" s="136"/>
      <c r="BV301" s="136"/>
      <c r="BW301" s="136"/>
      <c r="BX301" s="136"/>
      <c r="BY301" s="136"/>
      <c r="BZ301" s="136"/>
      <c r="CA301" s="136"/>
      <c r="CB301" s="136"/>
      <c r="CC301" s="136"/>
      <c r="CD301" s="136"/>
      <c r="CE301" s="136"/>
      <c r="CF301" s="136"/>
      <c r="CG301" s="136"/>
      <c r="CH301" s="136"/>
      <c r="CI301" s="136"/>
      <c r="CJ301" s="136"/>
      <c r="CK301" s="136"/>
      <c r="CL301" s="136"/>
      <c r="CM301" s="136"/>
      <c r="CN301" s="136"/>
      <c r="CO301" s="136"/>
      <c r="CP301" s="136"/>
      <c r="CQ301" s="136"/>
      <c r="CR301" s="136"/>
    </row>
    <row r="302" spans="1:96" x14ac:dyDescent="0.25">
      <c r="A302" s="136"/>
      <c r="B302" s="136"/>
      <c r="C302" s="136"/>
      <c r="D302" s="136"/>
      <c r="E302" s="136"/>
      <c r="F302" s="136"/>
      <c r="G302" s="136"/>
      <c r="H302" s="136"/>
      <c r="I302" s="136"/>
      <c r="J302" s="136"/>
      <c r="K302" s="136"/>
      <c r="L302" s="136"/>
      <c r="M302" s="136"/>
      <c r="N302" s="136"/>
      <c r="O302" s="136"/>
      <c r="P302" s="136"/>
      <c r="Q302" s="136"/>
      <c r="R302" s="136"/>
      <c r="S302" s="136"/>
      <c r="T302" s="136"/>
      <c r="U302" s="136"/>
      <c r="V302" s="136"/>
      <c r="W302" s="136"/>
      <c r="X302" s="136"/>
      <c r="Y302" s="136"/>
      <c r="Z302" s="136"/>
      <c r="AA302" s="136"/>
      <c r="AB302" s="136"/>
      <c r="AC302" s="136"/>
      <c r="AD302" s="136"/>
      <c r="AE302" s="136"/>
      <c r="AF302" s="136"/>
      <c r="AG302" s="136"/>
      <c r="AH302" s="136"/>
      <c r="AI302" s="136"/>
      <c r="AJ302" s="136"/>
      <c r="AK302" s="136"/>
      <c r="AL302" s="136"/>
      <c r="AM302" s="136"/>
      <c r="AN302" s="136"/>
      <c r="AO302" s="136"/>
      <c r="AP302" s="136"/>
      <c r="AQ302" s="136"/>
      <c r="AR302" s="136"/>
      <c r="AS302" s="136"/>
      <c r="AT302" s="136"/>
      <c r="AU302" s="136"/>
      <c r="AV302" s="136"/>
      <c r="AW302" s="136"/>
      <c r="AX302" s="136"/>
      <c r="AY302" s="136"/>
      <c r="AZ302" s="136"/>
      <c r="BA302" s="136"/>
      <c r="BB302" s="136"/>
      <c r="BC302" s="136"/>
      <c r="BD302" s="136"/>
      <c r="BE302" s="136"/>
      <c r="BF302" s="136"/>
      <c r="BG302" s="136"/>
      <c r="BH302" s="136"/>
      <c r="BI302" s="136"/>
      <c r="BJ302" s="136"/>
      <c r="BK302" s="136"/>
      <c r="BL302" s="136"/>
      <c r="BM302" s="136"/>
      <c r="BN302" s="136"/>
      <c r="BO302" s="136"/>
      <c r="BP302" s="136"/>
      <c r="BQ302" s="136"/>
      <c r="BR302" s="136"/>
      <c r="BS302" s="136"/>
      <c r="BT302" s="136"/>
      <c r="BU302" s="136"/>
      <c r="BV302" s="136"/>
      <c r="BW302" s="136"/>
      <c r="BX302" s="136"/>
      <c r="BY302" s="136"/>
      <c r="BZ302" s="136"/>
      <c r="CA302" s="136"/>
      <c r="CB302" s="136"/>
      <c r="CC302" s="136"/>
      <c r="CD302" s="136"/>
      <c r="CE302" s="136"/>
      <c r="CF302" s="136"/>
      <c r="CG302" s="136"/>
      <c r="CH302" s="136"/>
      <c r="CI302" s="136"/>
      <c r="CJ302" s="136"/>
      <c r="CK302" s="136"/>
      <c r="CL302" s="136"/>
      <c r="CM302" s="136"/>
      <c r="CN302" s="136"/>
      <c r="CO302" s="136"/>
      <c r="CP302" s="136"/>
      <c r="CQ302" s="136"/>
      <c r="CR302" s="136"/>
    </row>
    <row r="303" spans="1:96" x14ac:dyDescent="0.25">
      <c r="A303" s="136"/>
      <c r="B303" s="136"/>
      <c r="C303" s="136"/>
      <c r="D303" s="136"/>
      <c r="E303" s="136"/>
      <c r="F303" s="136"/>
      <c r="G303" s="136"/>
      <c r="H303" s="136"/>
      <c r="I303" s="136"/>
      <c r="J303" s="136"/>
      <c r="K303" s="136"/>
      <c r="L303" s="136"/>
      <c r="M303" s="136"/>
      <c r="N303" s="136"/>
      <c r="O303" s="136"/>
      <c r="P303" s="136"/>
      <c r="Q303" s="136"/>
      <c r="R303" s="136"/>
      <c r="S303" s="136"/>
      <c r="T303" s="136"/>
      <c r="U303" s="136"/>
      <c r="V303" s="136"/>
      <c r="W303" s="136"/>
      <c r="X303" s="136"/>
      <c r="Y303" s="136"/>
      <c r="Z303" s="136"/>
      <c r="AA303" s="136"/>
      <c r="AB303" s="136"/>
      <c r="AC303" s="136"/>
      <c r="AD303" s="136"/>
      <c r="AE303" s="136"/>
      <c r="AF303" s="136"/>
      <c r="AG303" s="136"/>
      <c r="AH303" s="136"/>
      <c r="AI303" s="136"/>
      <c r="AJ303" s="136"/>
      <c r="AK303" s="136"/>
      <c r="AL303" s="136"/>
      <c r="AM303" s="136"/>
      <c r="AN303" s="136"/>
      <c r="AO303" s="136"/>
      <c r="AP303" s="136"/>
      <c r="AQ303" s="136"/>
      <c r="AR303" s="136"/>
      <c r="AS303" s="136"/>
      <c r="AT303" s="136"/>
      <c r="AU303" s="136"/>
      <c r="AV303" s="136"/>
      <c r="AW303" s="136"/>
      <c r="AX303" s="136"/>
      <c r="AY303" s="136"/>
      <c r="AZ303" s="136"/>
      <c r="BA303" s="136"/>
      <c r="BB303" s="136"/>
      <c r="BC303" s="136"/>
      <c r="BD303" s="136"/>
      <c r="BE303" s="136"/>
      <c r="BF303" s="136"/>
      <c r="BG303" s="136"/>
      <c r="BH303" s="136"/>
      <c r="BI303" s="136"/>
      <c r="BJ303" s="136"/>
      <c r="BK303" s="136"/>
      <c r="BL303" s="136"/>
      <c r="BM303" s="136"/>
      <c r="BN303" s="136"/>
      <c r="BO303" s="136"/>
      <c r="BP303" s="136"/>
      <c r="BQ303" s="136"/>
      <c r="BR303" s="136"/>
      <c r="BS303" s="136"/>
      <c r="BT303" s="136"/>
      <c r="BU303" s="136"/>
      <c r="BV303" s="136"/>
      <c r="BW303" s="136"/>
      <c r="BX303" s="136"/>
      <c r="BY303" s="136"/>
      <c r="BZ303" s="136"/>
      <c r="CA303" s="136"/>
      <c r="CB303" s="136"/>
      <c r="CC303" s="136"/>
      <c r="CD303" s="136"/>
      <c r="CE303" s="136"/>
      <c r="CF303" s="136"/>
      <c r="CG303" s="136"/>
      <c r="CH303" s="136"/>
      <c r="CI303" s="136"/>
      <c r="CJ303" s="136"/>
      <c r="CK303" s="136"/>
      <c r="CL303" s="136"/>
      <c r="CM303" s="136"/>
      <c r="CN303" s="136"/>
      <c r="CO303" s="136"/>
      <c r="CP303" s="136"/>
      <c r="CQ303" s="136"/>
      <c r="CR303" s="136"/>
    </row>
    <row r="304" spans="1:96" x14ac:dyDescent="0.25">
      <c r="A304" s="136"/>
      <c r="B304" s="136" t="s">
        <v>135</v>
      </c>
      <c r="C304" s="136">
        <f t="shared" ref="C304:AL304" si="294">+C73+C74+C79</f>
        <v>0</v>
      </c>
      <c r="D304" s="136">
        <f t="shared" si="294"/>
        <v>0</v>
      </c>
      <c r="E304" s="136">
        <f t="shared" si="294"/>
        <v>0</v>
      </c>
      <c r="F304" s="136">
        <f t="shared" si="294"/>
        <v>0</v>
      </c>
      <c r="G304" s="136">
        <f t="shared" si="294"/>
        <v>0</v>
      </c>
      <c r="H304" s="136">
        <f t="shared" si="294"/>
        <v>0</v>
      </c>
      <c r="I304" s="136">
        <f t="shared" si="294"/>
        <v>0</v>
      </c>
      <c r="J304" s="136">
        <f t="shared" si="294"/>
        <v>0</v>
      </c>
      <c r="K304" s="136">
        <f t="shared" si="294"/>
        <v>0</v>
      </c>
      <c r="L304" s="136">
        <f t="shared" si="294"/>
        <v>0</v>
      </c>
      <c r="M304" s="136">
        <f t="shared" si="294"/>
        <v>0</v>
      </c>
      <c r="N304" s="136">
        <f t="shared" si="294"/>
        <v>0</v>
      </c>
      <c r="O304" s="136">
        <f t="shared" si="294"/>
        <v>0</v>
      </c>
      <c r="P304" s="136">
        <f t="shared" si="294"/>
        <v>0</v>
      </c>
      <c r="Q304" s="136">
        <f t="shared" si="294"/>
        <v>0</v>
      </c>
      <c r="R304" s="136">
        <f t="shared" si="294"/>
        <v>0</v>
      </c>
      <c r="S304" s="136">
        <f t="shared" si="294"/>
        <v>0</v>
      </c>
      <c r="T304" s="136">
        <f t="shared" si="294"/>
        <v>0</v>
      </c>
      <c r="U304" s="136">
        <f t="shared" si="294"/>
        <v>0</v>
      </c>
      <c r="V304" s="136">
        <f t="shared" si="294"/>
        <v>0</v>
      </c>
      <c r="W304" s="136">
        <f t="shared" si="294"/>
        <v>0</v>
      </c>
      <c r="X304" s="136">
        <f t="shared" si="294"/>
        <v>0</v>
      </c>
      <c r="Y304" s="136">
        <f t="shared" si="294"/>
        <v>0</v>
      </c>
      <c r="Z304" s="136">
        <f t="shared" si="294"/>
        <v>0</v>
      </c>
      <c r="AA304" s="136">
        <f t="shared" si="294"/>
        <v>0</v>
      </c>
      <c r="AB304" s="136">
        <f t="shared" si="294"/>
        <v>0</v>
      </c>
      <c r="AC304" s="136">
        <f t="shared" si="294"/>
        <v>0</v>
      </c>
      <c r="AD304" s="136">
        <f t="shared" si="294"/>
        <v>0</v>
      </c>
      <c r="AE304" s="136">
        <f t="shared" si="294"/>
        <v>0</v>
      </c>
      <c r="AF304" s="136">
        <f t="shared" si="294"/>
        <v>0</v>
      </c>
      <c r="AG304" s="136">
        <f t="shared" si="294"/>
        <v>0</v>
      </c>
      <c r="AH304" s="136">
        <f t="shared" si="294"/>
        <v>0</v>
      </c>
      <c r="AI304" s="136">
        <f t="shared" si="294"/>
        <v>0</v>
      </c>
      <c r="AJ304" s="136">
        <f t="shared" si="294"/>
        <v>0</v>
      </c>
      <c r="AK304" s="136">
        <f t="shared" si="294"/>
        <v>0</v>
      </c>
      <c r="AL304" s="136">
        <f t="shared" si="294"/>
        <v>0</v>
      </c>
      <c r="AM304" s="136">
        <f t="shared" ref="AM304:AR304" si="295">+AM73+AM74+AM79</f>
        <v>0</v>
      </c>
      <c r="AN304" s="136">
        <f t="shared" si="295"/>
        <v>0</v>
      </c>
      <c r="AO304" s="136">
        <f t="shared" si="295"/>
        <v>0</v>
      </c>
      <c r="AP304" s="136">
        <f t="shared" si="295"/>
        <v>0</v>
      </c>
      <c r="AQ304" s="136">
        <f t="shared" si="295"/>
        <v>0</v>
      </c>
      <c r="AR304" s="136">
        <f t="shared" si="295"/>
        <v>0</v>
      </c>
      <c r="AS304" s="136">
        <f t="shared" ref="AS304:AX304" si="296">+AS73+AS74+AS79</f>
        <v>0</v>
      </c>
      <c r="AT304" s="136">
        <f t="shared" si="296"/>
        <v>0</v>
      </c>
      <c r="AU304" s="136">
        <f t="shared" si="296"/>
        <v>0</v>
      </c>
      <c r="AV304" s="136">
        <f t="shared" si="296"/>
        <v>0</v>
      </c>
      <c r="AW304" s="136">
        <f t="shared" si="296"/>
        <v>0</v>
      </c>
      <c r="AX304" s="136">
        <f t="shared" si="296"/>
        <v>0</v>
      </c>
      <c r="AY304" s="136"/>
      <c r="AZ304" s="136"/>
      <c r="BA304" s="136"/>
      <c r="BB304" s="136"/>
      <c r="BC304" s="136"/>
      <c r="BD304" s="136"/>
      <c r="BE304" s="136"/>
      <c r="BF304" s="136"/>
      <c r="BG304" s="136"/>
      <c r="BH304" s="136"/>
      <c r="BI304" s="136"/>
      <c r="BJ304" s="136"/>
      <c r="BK304" s="136"/>
      <c r="BL304" s="136"/>
      <c r="BM304" s="136"/>
      <c r="BN304" s="136"/>
      <c r="BO304" s="136"/>
      <c r="BP304" s="136"/>
      <c r="BQ304" s="136"/>
      <c r="BR304" s="136"/>
      <c r="BS304" s="136"/>
      <c r="BT304" s="136"/>
      <c r="BU304" s="136"/>
      <c r="BV304" s="136"/>
      <c r="BW304" s="136"/>
      <c r="BX304" s="136"/>
      <c r="BY304" s="136"/>
      <c r="BZ304" s="136"/>
      <c r="CA304" s="136"/>
      <c r="CB304" s="136"/>
      <c r="CC304" s="136"/>
      <c r="CD304" s="136"/>
      <c r="CE304" s="136"/>
      <c r="CF304" s="136"/>
      <c r="CG304" s="136"/>
      <c r="CH304" s="136"/>
      <c r="CI304" s="136"/>
      <c r="CJ304" s="136"/>
      <c r="CK304" s="136"/>
      <c r="CL304" s="136"/>
      <c r="CM304" s="136"/>
      <c r="CN304" s="136"/>
      <c r="CO304" s="136"/>
      <c r="CP304" s="136"/>
      <c r="CQ304" s="136"/>
      <c r="CR304" s="136"/>
    </row>
    <row r="305" spans="1:96" x14ac:dyDescent="0.25">
      <c r="A305" s="136"/>
      <c r="B305" s="136"/>
      <c r="C305" s="136"/>
      <c r="D305" s="136"/>
      <c r="E305" s="136"/>
      <c r="F305" s="136"/>
      <c r="G305" s="136"/>
      <c r="H305" s="136"/>
      <c r="I305" s="136"/>
      <c r="J305" s="136"/>
      <c r="K305" s="136"/>
      <c r="L305" s="136"/>
      <c r="M305" s="136"/>
      <c r="N305" s="136"/>
      <c r="O305" s="136"/>
      <c r="P305" s="136"/>
      <c r="Q305" s="136"/>
      <c r="R305" s="136"/>
      <c r="S305" s="136"/>
      <c r="T305" s="136"/>
      <c r="U305" s="136"/>
      <c r="V305" s="136"/>
      <c r="W305" s="136"/>
      <c r="X305" s="136"/>
      <c r="Y305" s="136"/>
      <c r="Z305" s="136"/>
      <c r="AA305" s="136"/>
      <c r="AB305" s="136"/>
      <c r="AC305" s="136"/>
      <c r="AD305" s="136"/>
      <c r="AE305" s="136"/>
      <c r="AF305" s="136"/>
      <c r="AG305" s="136"/>
      <c r="AH305" s="136"/>
      <c r="AI305" s="136"/>
      <c r="AJ305" s="136"/>
      <c r="AK305" s="136"/>
      <c r="AL305" s="136"/>
      <c r="AM305" s="136"/>
      <c r="AN305" s="136"/>
      <c r="AO305" s="136"/>
      <c r="AP305" s="136"/>
      <c r="AQ305" s="136"/>
      <c r="AR305" s="136"/>
      <c r="AS305" s="136"/>
      <c r="AT305" s="136"/>
      <c r="AU305" s="136"/>
      <c r="AV305" s="136"/>
      <c r="AW305" s="136"/>
      <c r="AX305" s="136"/>
      <c r="AY305" s="136"/>
      <c r="AZ305" s="136"/>
      <c r="BA305" s="136"/>
      <c r="BB305" s="136"/>
      <c r="BC305" s="136"/>
      <c r="BD305" s="136"/>
      <c r="BE305" s="136"/>
      <c r="BF305" s="136"/>
      <c r="BG305" s="136"/>
      <c r="BH305" s="136"/>
      <c r="BI305" s="136"/>
      <c r="BJ305" s="136"/>
      <c r="BK305" s="136"/>
      <c r="BL305" s="136"/>
      <c r="BM305" s="136"/>
      <c r="BN305" s="136"/>
      <c r="BO305" s="136"/>
      <c r="BP305" s="136"/>
      <c r="BQ305" s="136"/>
      <c r="BR305" s="136"/>
      <c r="BS305" s="136"/>
      <c r="BT305" s="136"/>
      <c r="BU305" s="136"/>
      <c r="BV305" s="136"/>
      <c r="BW305" s="136"/>
      <c r="BX305" s="136"/>
      <c r="BY305" s="136"/>
      <c r="BZ305" s="136"/>
      <c r="CA305" s="136"/>
      <c r="CB305" s="136"/>
      <c r="CC305" s="136"/>
      <c r="CD305" s="136"/>
      <c r="CE305" s="136"/>
      <c r="CF305" s="136"/>
      <c r="CG305" s="136"/>
      <c r="CH305" s="136"/>
      <c r="CI305" s="136"/>
      <c r="CJ305" s="136"/>
      <c r="CK305" s="136"/>
      <c r="CL305" s="136"/>
      <c r="CM305" s="136"/>
      <c r="CN305" s="136"/>
      <c r="CO305" s="136"/>
      <c r="CP305" s="136"/>
      <c r="CQ305" s="136"/>
      <c r="CR305" s="136"/>
    </row>
    <row r="306" spans="1:96" x14ac:dyDescent="0.25">
      <c r="A306" s="136"/>
      <c r="B306" s="136"/>
      <c r="C306" s="136"/>
      <c r="D306" s="136"/>
      <c r="E306" s="136"/>
      <c r="F306" s="136"/>
      <c r="G306" s="136"/>
      <c r="H306" s="136"/>
      <c r="I306" s="136"/>
      <c r="J306" s="136"/>
      <c r="K306" s="136"/>
      <c r="L306" s="136"/>
      <c r="M306" s="136"/>
      <c r="N306" s="136"/>
      <c r="O306" s="136"/>
      <c r="P306" s="136"/>
      <c r="Q306" s="136"/>
      <c r="R306" s="136"/>
      <c r="S306" s="136"/>
      <c r="T306" s="136"/>
      <c r="U306" s="136"/>
      <c r="V306" s="136"/>
      <c r="W306" s="136"/>
      <c r="X306" s="136"/>
      <c r="Y306" s="136"/>
      <c r="Z306" s="136"/>
      <c r="AA306" s="136"/>
      <c r="AB306" s="136"/>
      <c r="AC306" s="136"/>
      <c r="AD306" s="136"/>
      <c r="AE306" s="136"/>
      <c r="AF306" s="136"/>
      <c r="AG306" s="136"/>
      <c r="AH306" s="136"/>
      <c r="AI306" s="136"/>
      <c r="AJ306" s="136"/>
      <c r="AK306" s="136"/>
      <c r="AL306" s="136"/>
      <c r="AM306" s="136"/>
      <c r="AN306" s="136"/>
      <c r="AO306" s="136"/>
      <c r="AP306" s="136"/>
      <c r="AQ306" s="136"/>
      <c r="AR306" s="136"/>
      <c r="AS306" s="136"/>
      <c r="AT306" s="136"/>
      <c r="AU306" s="136"/>
      <c r="AV306" s="136"/>
      <c r="AW306" s="136"/>
      <c r="AX306" s="136"/>
      <c r="AY306" s="136"/>
      <c r="AZ306" s="136"/>
      <c r="BA306" s="136"/>
      <c r="BB306" s="136"/>
      <c r="BC306" s="136"/>
      <c r="BD306" s="136"/>
      <c r="BE306" s="136"/>
      <c r="BF306" s="136"/>
      <c r="BG306" s="136"/>
      <c r="BH306" s="136"/>
      <c r="BI306" s="136"/>
      <c r="BJ306" s="136"/>
      <c r="BK306" s="136"/>
      <c r="BL306" s="136"/>
      <c r="BM306" s="136"/>
      <c r="BN306" s="136"/>
      <c r="BO306" s="136"/>
      <c r="BP306" s="136"/>
      <c r="BQ306" s="136"/>
      <c r="BR306" s="136"/>
      <c r="BS306" s="136"/>
      <c r="BT306" s="136"/>
      <c r="BU306" s="136"/>
      <c r="BV306" s="136"/>
      <c r="BW306" s="136"/>
      <c r="BX306" s="136"/>
      <c r="BY306" s="136"/>
      <c r="BZ306" s="136"/>
      <c r="CA306" s="136"/>
      <c r="CB306" s="136"/>
      <c r="CC306" s="136"/>
      <c r="CD306" s="136"/>
      <c r="CE306" s="136"/>
      <c r="CF306" s="136"/>
      <c r="CG306" s="136"/>
      <c r="CH306" s="136"/>
      <c r="CI306" s="136"/>
      <c r="CJ306" s="136"/>
      <c r="CK306" s="136"/>
      <c r="CL306" s="136"/>
      <c r="CM306" s="136"/>
      <c r="CN306" s="136"/>
      <c r="CO306" s="136"/>
      <c r="CP306" s="136"/>
      <c r="CQ306" s="136"/>
      <c r="CR306" s="136"/>
    </row>
    <row r="307" spans="1:96" x14ac:dyDescent="0.25">
      <c r="A307" s="156"/>
      <c r="B307" s="156" t="s">
        <v>351</v>
      </c>
      <c r="C307" s="156" t="str">
        <f>+C296</f>
        <v>A1 m1</v>
      </c>
      <c r="D307" s="156" t="str">
        <f t="shared" ref="D307:AL307" si="297">+D296</f>
        <v>A1 m2</v>
      </c>
      <c r="E307" s="156" t="str">
        <f t="shared" si="297"/>
        <v>A1 m3</v>
      </c>
      <c r="F307" s="156" t="str">
        <f t="shared" si="297"/>
        <v>A1 m4</v>
      </c>
      <c r="G307" s="156" t="str">
        <f t="shared" si="297"/>
        <v>A1 m5</v>
      </c>
      <c r="H307" s="156" t="str">
        <f t="shared" si="297"/>
        <v>A1 m6</v>
      </c>
      <c r="I307" s="156" t="str">
        <f t="shared" si="297"/>
        <v>A1 m7</v>
      </c>
      <c r="J307" s="156" t="str">
        <f t="shared" si="297"/>
        <v>A1 m8</v>
      </c>
      <c r="K307" s="156" t="str">
        <f t="shared" si="297"/>
        <v>A1 m9</v>
      </c>
      <c r="L307" s="156" t="str">
        <f t="shared" si="297"/>
        <v>A1 m10</v>
      </c>
      <c r="M307" s="156" t="str">
        <f t="shared" si="297"/>
        <v>A1 m11</v>
      </c>
      <c r="N307" s="156" t="str">
        <f t="shared" si="297"/>
        <v>A1 m12</v>
      </c>
      <c r="O307" s="156" t="str">
        <f t="shared" si="297"/>
        <v>A2 m1</v>
      </c>
      <c r="P307" s="156" t="str">
        <f t="shared" si="297"/>
        <v>A2 m2</v>
      </c>
      <c r="Q307" s="156" t="str">
        <f t="shared" si="297"/>
        <v>A2 m3</v>
      </c>
      <c r="R307" s="156" t="str">
        <f t="shared" si="297"/>
        <v>A2 m4</v>
      </c>
      <c r="S307" s="156" t="str">
        <f t="shared" si="297"/>
        <v>A2 m5</v>
      </c>
      <c r="T307" s="156" t="str">
        <f t="shared" si="297"/>
        <v>A2 m6</v>
      </c>
      <c r="U307" s="156" t="str">
        <f t="shared" si="297"/>
        <v>A2 m7</v>
      </c>
      <c r="V307" s="156" t="str">
        <f t="shared" si="297"/>
        <v>A2 m8</v>
      </c>
      <c r="W307" s="156" t="str">
        <f t="shared" si="297"/>
        <v>A2 m9</v>
      </c>
      <c r="X307" s="156" t="str">
        <f t="shared" si="297"/>
        <v>A2 m10</v>
      </c>
      <c r="Y307" s="156" t="str">
        <f t="shared" si="297"/>
        <v>A2 m11</v>
      </c>
      <c r="Z307" s="156" t="str">
        <f t="shared" si="297"/>
        <v>A2 m12</v>
      </c>
      <c r="AA307" s="156" t="str">
        <f t="shared" si="297"/>
        <v>A3 m1</v>
      </c>
      <c r="AB307" s="156" t="str">
        <f t="shared" si="297"/>
        <v>A3 m2</v>
      </c>
      <c r="AC307" s="156" t="str">
        <f t="shared" si="297"/>
        <v>A3 m3</v>
      </c>
      <c r="AD307" s="156" t="str">
        <f t="shared" si="297"/>
        <v>A3 m4</v>
      </c>
      <c r="AE307" s="156" t="str">
        <f t="shared" si="297"/>
        <v>A3 m5</v>
      </c>
      <c r="AF307" s="156" t="str">
        <f t="shared" si="297"/>
        <v>A3 m6</v>
      </c>
      <c r="AG307" s="156" t="str">
        <f t="shared" si="297"/>
        <v>A3 m7</v>
      </c>
      <c r="AH307" s="156" t="str">
        <f t="shared" si="297"/>
        <v>A3 m8</v>
      </c>
      <c r="AI307" s="156" t="str">
        <f t="shared" si="297"/>
        <v>A3 m9</v>
      </c>
      <c r="AJ307" s="156" t="str">
        <f t="shared" si="297"/>
        <v>A3 m10</v>
      </c>
      <c r="AK307" s="156" t="str">
        <f t="shared" si="297"/>
        <v>A3 m11</v>
      </c>
      <c r="AL307" s="156" t="str">
        <f t="shared" si="297"/>
        <v>A3 m12</v>
      </c>
      <c r="AM307" s="156" t="str">
        <f t="shared" ref="AM307:AR307" si="298">+AM296</f>
        <v>A4 m1</v>
      </c>
      <c r="AN307" s="156" t="str">
        <f t="shared" si="298"/>
        <v>A4 m2</v>
      </c>
      <c r="AO307" s="156" t="str">
        <f t="shared" si="298"/>
        <v>A4 m3</v>
      </c>
      <c r="AP307" s="156" t="str">
        <f t="shared" si="298"/>
        <v>A4 m4</v>
      </c>
      <c r="AQ307" s="156" t="str">
        <f t="shared" si="298"/>
        <v>A4 m5</v>
      </c>
      <c r="AR307" s="156" t="str">
        <f t="shared" si="298"/>
        <v>A4 m6</v>
      </c>
      <c r="AS307" s="156" t="str">
        <f t="shared" ref="AS307:AX307" si="299">+AS296</f>
        <v>A4 m7</v>
      </c>
      <c r="AT307" s="156" t="str">
        <f t="shared" si="299"/>
        <v>A4 m8</v>
      </c>
      <c r="AU307" s="156" t="str">
        <f t="shared" si="299"/>
        <v>A4 m9</v>
      </c>
      <c r="AV307" s="156" t="str">
        <f t="shared" si="299"/>
        <v>A4 m10</v>
      </c>
      <c r="AW307" s="156" t="str">
        <f t="shared" si="299"/>
        <v>A4 m11</v>
      </c>
      <c r="AX307" s="156" t="str">
        <f t="shared" si="299"/>
        <v>A4 m12</v>
      </c>
      <c r="AY307" s="156"/>
      <c r="AZ307" s="156"/>
      <c r="BA307" s="156"/>
      <c r="BB307" s="156"/>
      <c r="BC307" s="156"/>
      <c r="BD307" s="156"/>
      <c r="BE307" s="156"/>
      <c r="BF307" s="156"/>
      <c r="BG307" s="156"/>
      <c r="BH307" s="156"/>
      <c r="BI307" s="156"/>
      <c r="BJ307" s="156"/>
      <c r="BK307" s="156"/>
      <c r="BL307" s="156"/>
      <c r="BM307" s="156"/>
      <c r="BN307" s="156"/>
      <c r="BO307" s="156"/>
      <c r="BP307" s="156"/>
      <c r="BQ307" s="156"/>
      <c r="BR307" s="156"/>
      <c r="BS307" s="156"/>
      <c r="BT307" s="156"/>
      <c r="BU307" s="156"/>
      <c r="BV307" s="156"/>
      <c r="BW307" s="156"/>
      <c r="BX307" s="156"/>
      <c r="BY307" s="156"/>
      <c r="BZ307" s="156"/>
      <c r="CA307" s="156"/>
      <c r="CB307" s="156"/>
      <c r="CC307" s="156"/>
      <c r="CD307" s="156"/>
      <c r="CE307" s="156"/>
      <c r="CF307" s="156"/>
      <c r="CG307" s="156"/>
      <c r="CH307" s="156"/>
      <c r="CI307" s="156"/>
      <c r="CJ307" s="156"/>
      <c r="CK307" s="156"/>
      <c r="CL307" s="156"/>
      <c r="CM307" s="156"/>
      <c r="CN307" s="156"/>
      <c r="CO307" s="156"/>
      <c r="CP307" s="156"/>
      <c r="CQ307" s="156"/>
      <c r="CR307" s="156"/>
    </row>
    <row r="308" spans="1:96" x14ac:dyDescent="0.25">
      <c r="A308" s="136"/>
      <c r="B308" s="136" t="s">
        <v>320</v>
      </c>
      <c r="C308" s="136">
        <f>+C101</f>
        <v>0</v>
      </c>
      <c r="D308" s="136">
        <f t="shared" ref="D308:AL308" si="300">+D101</f>
        <v>0</v>
      </c>
      <c r="E308" s="136">
        <f t="shared" si="300"/>
        <v>0</v>
      </c>
      <c r="F308" s="136">
        <f t="shared" si="300"/>
        <v>0</v>
      </c>
      <c r="G308" s="136">
        <f t="shared" si="300"/>
        <v>0</v>
      </c>
      <c r="H308" s="136">
        <f t="shared" si="300"/>
        <v>0</v>
      </c>
      <c r="I308" s="136">
        <f t="shared" si="300"/>
        <v>0</v>
      </c>
      <c r="J308" s="136">
        <f t="shared" si="300"/>
        <v>0</v>
      </c>
      <c r="K308" s="136">
        <f t="shared" si="300"/>
        <v>0</v>
      </c>
      <c r="L308" s="136">
        <f t="shared" si="300"/>
        <v>0</v>
      </c>
      <c r="M308" s="136">
        <f t="shared" si="300"/>
        <v>0</v>
      </c>
      <c r="N308" s="136">
        <f t="shared" si="300"/>
        <v>0</v>
      </c>
      <c r="O308" s="136">
        <f t="shared" si="300"/>
        <v>0</v>
      </c>
      <c r="P308" s="136">
        <f t="shared" si="300"/>
        <v>0</v>
      </c>
      <c r="Q308" s="136">
        <f t="shared" si="300"/>
        <v>0</v>
      </c>
      <c r="R308" s="136">
        <f t="shared" si="300"/>
        <v>0</v>
      </c>
      <c r="S308" s="136">
        <f t="shared" si="300"/>
        <v>0</v>
      </c>
      <c r="T308" s="136">
        <f t="shared" si="300"/>
        <v>0</v>
      </c>
      <c r="U308" s="136">
        <f t="shared" si="300"/>
        <v>0</v>
      </c>
      <c r="V308" s="136">
        <f t="shared" si="300"/>
        <v>0</v>
      </c>
      <c r="W308" s="136">
        <f t="shared" si="300"/>
        <v>0</v>
      </c>
      <c r="X308" s="136">
        <f t="shared" si="300"/>
        <v>0</v>
      </c>
      <c r="Y308" s="136">
        <f t="shared" si="300"/>
        <v>0</v>
      </c>
      <c r="Z308" s="136">
        <f t="shared" si="300"/>
        <v>0</v>
      </c>
      <c r="AA308" s="136">
        <f t="shared" si="300"/>
        <v>0</v>
      </c>
      <c r="AB308" s="136">
        <f t="shared" si="300"/>
        <v>0</v>
      </c>
      <c r="AC308" s="136">
        <f t="shared" si="300"/>
        <v>0</v>
      </c>
      <c r="AD308" s="136">
        <f t="shared" si="300"/>
        <v>0</v>
      </c>
      <c r="AE308" s="136">
        <f t="shared" si="300"/>
        <v>0</v>
      </c>
      <c r="AF308" s="136">
        <f t="shared" si="300"/>
        <v>0</v>
      </c>
      <c r="AG308" s="136">
        <f t="shared" si="300"/>
        <v>0</v>
      </c>
      <c r="AH308" s="136">
        <f t="shared" si="300"/>
        <v>0</v>
      </c>
      <c r="AI308" s="136">
        <f t="shared" si="300"/>
        <v>0</v>
      </c>
      <c r="AJ308" s="136">
        <f t="shared" si="300"/>
        <v>0</v>
      </c>
      <c r="AK308" s="136">
        <f t="shared" si="300"/>
        <v>0</v>
      </c>
      <c r="AL308" s="136">
        <f t="shared" si="300"/>
        <v>0</v>
      </c>
      <c r="AM308" s="136">
        <f t="shared" ref="AM308:AR308" si="301">+AM101</f>
        <v>0</v>
      </c>
      <c r="AN308" s="136">
        <f t="shared" si="301"/>
        <v>0</v>
      </c>
      <c r="AO308" s="136">
        <f t="shared" si="301"/>
        <v>0</v>
      </c>
      <c r="AP308" s="136">
        <f t="shared" si="301"/>
        <v>0</v>
      </c>
      <c r="AQ308" s="136">
        <f t="shared" si="301"/>
        <v>0</v>
      </c>
      <c r="AR308" s="136">
        <f t="shared" si="301"/>
        <v>0</v>
      </c>
      <c r="AS308" s="136">
        <f t="shared" ref="AS308:AX308" si="302">+AS101</f>
        <v>0</v>
      </c>
      <c r="AT308" s="136">
        <f t="shared" si="302"/>
        <v>0</v>
      </c>
      <c r="AU308" s="136">
        <f t="shared" si="302"/>
        <v>0</v>
      </c>
      <c r="AV308" s="136">
        <f t="shared" si="302"/>
        <v>0</v>
      </c>
      <c r="AW308" s="136">
        <f t="shared" si="302"/>
        <v>0</v>
      </c>
      <c r="AX308" s="136">
        <f t="shared" si="302"/>
        <v>0</v>
      </c>
      <c r="AY308" s="136"/>
      <c r="AZ308" s="136"/>
      <c r="BA308" s="136"/>
      <c r="BB308" s="136"/>
      <c r="BC308" s="136"/>
      <c r="BD308" s="136"/>
      <c r="BE308" s="136"/>
      <c r="BF308" s="136"/>
      <c r="BG308" s="136"/>
      <c r="BH308" s="136"/>
      <c r="BI308" s="136"/>
      <c r="BJ308" s="136"/>
      <c r="BK308" s="136"/>
      <c r="BL308" s="136"/>
      <c r="BM308" s="136"/>
      <c r="BN308" s="136"/>
      <c r="BO308" s="136"/>
      <c r="BP308" s="136"/>
      <c r="BQ308" s="136"/>
      <c r="BR308" s="136"/>
      <c r="BS308" s="136"/>
      <c r="BT308" s="136"/>
      <c r="BU308" s="136"/>
      <c r="BV308" s="136"/>
      <c r="BW308" s="136"/>
      <c r="BX308" s="136"/>
      <c r="BY308" s="136"/>
      <c r="BZ308" s="136"/>
      <c r="CA308" s="136"/>
      <c r="CB308" s="136"/>
      <c r="CC308" s="136"/>
      <c r="CD308" s="136"/>
      <c r="CE308" s="136"/>
      <c r="CF308" s="136"/>
      <c r="CG308" s="136"/>
      <c r="CH308" s="136"/>
      <c r="CI308" s="136"/>
      <c r="CJ308" s="136"/>
      <c r="CK308" s="136"/>
      <c r="CL308" s="136"/>
      <c r="CM308" s="136"/>
      <c r="CN308" s="136"/>
      <c r="CO308" s="136"/>
      <c r="CP308" s="136"/>
      <c r="CQ308" s="136"/>
      <c r="CR308" s="136"/>
    </row>
    <row r="309" spans="1:96" x14ac:dyDescent="0.25">
      <c r="A309" s="136" t="s">
        <v>343</v>
      </c>
      <c r="B309" s="136" t="s">
        <v>344</v>
      </c>
      <c r="C309" s="136">
        <f t="shared" ref="C309:AL309" si="303">+IF(C101=0,0,(($C89*$C90)/$C92))</f>
        <v>0</v>
      </c>
      <c r="D309" s="136">
        <f t="shared" si="303"/>
        <v>0</v>
      </c>
      <c r="E309" s="136">
        <f t="shared" si="303"/>
        <v>0</v>
      </c>
      <c r="F309" s="136">
        <f t="shared" si="303"/>
        <v>0</v>
      </c>
      <c r="G309" s="136">
        <f t="shared" si="303"/>
        <v>0</v>
      </c>
      <c r="H309" s="136">
        <f t="shared" si="303"/>
        <v>0</v>
      </c>
      <c r="I309" s="136">
        <f t="shared" si="303"/>
        <v>0</v>
      </c>
      <c r="J309" s="136">
        <f t="shared" si="303"/>
        <v>0</v>
      </c>
      <c r="K309" s="136">
        <f t="shared" si="303"/>
        <v>0</v>
      </c>
      <c r="L309" s="136">
        <f t="shared" si="303"/>
        <v>0</v>
      </c>
      <c r="M309" s="136">
        <f t="shared" si="303"/>
        <v>0</v>
      </c>
      <c r="N309" s="136">
        <f t="shared" si="303"/>
        <v>0</v>
      </c>
      <c r="O309" s="136">
        <f t="shared" si="303"/>
        <v>0</v>
      </c>
      <c r="P309" s="136">
        <f t="shared" si="303"/>
        <v>0</v>
      </c>
      <c r="Q309" s="136">
        <f t="shared" si="303"/>
        <v>0</v>
      </c>
      <c r="R309" s="136">
        <f t="shared" si="303"/>
        <v>0</v>
      </c>
      <c r="S309" s="136">
        <f t="shared" si="303"/>
        <v>0</v>
      </c>
      <c r="T309" s="136">
        <f t="shared" si="303"/>
        <v>0</v>
      </c>
      <c r="U309" s="136">
        <f t="shared" si="303"/>
        <v>0</v>
      </c>
      <c r="V309" s="136">
        <f t="shared" si="303"/>
        <v>0</v>
      </c>
      <c r="W309" s="136">
        <f t="shared" si="303"/>
        <v>0</v>
      </c>
      <c r="X309" s="136">
        <f t="shared" si="303"/>
        <v>0</v>
      </c>
      <c r="Y309" s="136">
        <f t="shared" si="303"/>
        <v>0</v>
      </c>
      <c r="Z309" s="136">
        <f t="shared" si="303"/>
        <v>0</v>
      </c>
      <c r="AA309" s="136">
        <f t="shared" si="303"/>
        <v>0</v>
      </c>
      <c r="AB309" s="136">
        <f t="shared" si="303"/>
        <v>0</v>
      </c>
      <c r="AC309" s="136">
        <f t="shared" si="303"/>
        <v>0</v>
      </c>
      <c r="AD309" s="136">
        <f t="shared" si="303"/>
        <v>0</v>
      </c>
      <c r="AE309" s="136">
        <f t="shared" si="303"/>
        <v>0</v>
      </c>
      <c r="AF309" s="136">
        <f t="shared" si="303"/>
        <v>0</v>
      </c>
      <c r="AG309" s="136">
        <f t="shared" si="303"/>
        <v>0</v>
      </c>
      <c r="AH309" s="136">
        <f t="shared" si="303"/>
        <v>0</v>
      </c>
      <c r="AI309" s="136">
        <f t="shared" si="303"/>
        <v>0</v>
      </c>
      <c r="AJ309" s="136">
        <f t="shared" si="303"/>
        <v>0</v>
      </c>
      <c r="AK309" s="136">
        <f t="shared" si="303"/>
        <v>0</v>
      </c>
      <c r="AL309" s="136">
        <f t="shared" si="303"/>
        <v>0</v>
      </c>
      <c r="AM309" s="136">
        <f t="shared" ref="AM309:AR309" si="304">+IF(AM101=0,0,(($C89*$C90)/$C92))</f>
        <v>0</v>
      </c>
      <c r="AN309" s="136">
        <f t="shared" si="304"/>
        <v>0</v>
      </c>
      <c r="AO309" s="136">
        <f t="shared" si="304"/>
        <v>0</v>
      </c>
      <c r="AP309" s="136">
        <f t="shared" si="304"/>
        <v>0</v>
      </c>
      <c r="AQ309" s="136">
        <f t="shared" si="304"/>
        <v>0</v>
      </c>
      <c r="AR309" s="136">
        <f t="shared" si="304"/>
        <v>0</v>
      </c>
      <c r="AS309" s="136">
        <f t="shared" ref="AS309:AX309" si="305">+IF(AS101=0,0,(($C89*$C90)/$C92))</f>
        <v>0</v>
      </c>
      <c r="AT309" s="136">
        <f t="shared" si="305"/>
        <v>0</v>
      </c>
      <c r="AU309" s="136">
        <f t="shared" si="305"/>
        <v>0</v>
      </c>
      <c r="AV309" s="136">
        <f t="shared" si="305"/>
        <v>0</v>
      </c>
      <c r="AW309" s="136">
        <f t="shared" si="305"/>
        <v>0</v>
      </c>
      <c r="AX309" s="136">
        <f t="shared" si="305"/>
        <v>0</v>
      </c>
      <c r="AY309" s="136"/>
      <c r="AZ309" s="136"/>
      <c r="BA309" s="136"/>
      <c r="BB309" s="136"/>
      <c r="BC309" s="136"/>
      <c r="BD309" s="136"/>
      <c r="BE309" s="136"/>
      <c r="BF309" s="136"/>
      <c r="BG309" s="136"/>
      <c r="BH309" s="136"/>
      <c r="BI309" s="136"/>
      <c r="BJ309" s="136"/>
      <c r="BK309" s="136"/>
      <c r="BL309" s="136"/>
      <c r="BM309" s="136"/>
      <c r="BN309" s="136"/>
      <c r="BO309" s="136"/>
      <c r="BP309" s="136"/>
      <c r="BQ309" s="136"/>
      <c r="BR309" s="136"/>
      <c r="BS309" s="136"/>
      <c r="BT309" s="136"/>
      <c r="BU309" s="136"/>
      <c r="BV309" s="136"/>
      <c r="BW309" s="136"/>
      <c r="BX309" s="136"/>
      <c r="BY309" s="136"/>
      <c r="BZ309" s="136"/>
      <c r="CA309" s="136"/>
      <c r="CB309" s="136"/>
      <c r="CC309" s="136"/>
      <c r="CD309" s="136"/>
      <c r="CE309" s="136"/>
      <c r="CF309" s="136"/>
      <c r="CG309" s="136"/>
      <c r="CH309" s="136"/>
      <c r="CI309" s="136"/>
      <c r="CJ309" s="136"/>
      <c r="CK309" s="136"/>
      <c r="CL309" s="136"/>
      <c r="CM309" s="136"/>
      <c r="CN309" s="136"/>
      <c r="CO309" s="136"/>
      <c r="CP309" s="136"/>
      <c r="CQ309" s="136"/>
      <c r="CR309" s="136"/>
    </row>
    <row r="310" spans="1:96" x14ac:dyDescent="0.25">
      <c r="A310" s="136" t="s">
        <v>345</v>
      </c>
      <c r="B310" s="136" t="s">
        <v>346</v>
      </c>
      <c r="C310" s="136">
        <f>+IF(C101=0,0,($C89*$C91))</f>
        <v>0</v>
      </c>
      <c r="D310" s="136">
        <f>+IF(D101=0,0,(($C89*$C91)-SUM($C309:D309)))</f>
        <v>0</v>
      </c>
      <c r="E310" s="136">
        <f>+IF(E101=0,0,(($C89*$C91)-SUM($C309:E309)))</f>
        <v>0</v>
      </c>
      <c r="F310" s="136">
        <f>+IF(F101=0,0,(($C89*$C91)-SUM($C309:F309)))</f>
        <v>0</v>
      </c>
      <c r="G310" s="136">
        <f>+IF(G101=0,0,(($C89*$C91)-SUM($C309:G309)))</f>
        <v>0</v>
      </c>
      <c r="H310" s="136">
        <f>+IF(H101=0,0,(($C89*$C91)-SUM($C309:H309)))</f>
        <v>0</v>
      </c>
      <c r="I310" s="136">
        <f>+IF(I101=0,0,(($C89*$C91)-SUM($C309:I309)))</f>
        <v>0</v>
      </c>
      <c r="J310" s="136">
        <f>+IF(J101=0,0,(($C89*$C91)-SUM($C309:J309)))</f>
        <v>0</v>
      </c>
      <c r="K310" s="136">
        <f>+IF(K101=0,0,(($C89*$C91)-SUM($C309:K309)))</f>
        <v>0</v>
      </c>
      <c r="L310" s="136">
        <f>+IF(L101=0,0,(($C89*$C91)-SUM($C309:L309)))</f>
        <v>0</v>
      </c>
      <c r="M310" s="136">
        <f>+IF(M101=0,0,(($C89*$C91)-SUM($C309:M309)))</f>
        <v>0</v>
      </c>
      <c r="N310" s="136">
        <f>+IF(N101=0,0,(($C89*$C91)-SUM($C309:N309)))</f>
        <v>0</v>
      </c>
      <c r="O310" s="136">
        <f>+IF(O101=0,0,(($C89*$C91)-SUM($C309:O309)))</f>
        <v>0</v>
      </c>
      <c r="P310" s="136">
        <f>+IF(P101=0,0,(($C89*$C91)-SUM($C309:P309)))</f>
        <v>0</v>
      </c>
      <c r="Q310" s="136">
        <f>+IF(Q101=0,0,(($C89*$C91)-SUM($C309:Q309)))</f>
        <v>0</v>
      </c>
      <c r="R310" s="136">
        <f>+IF(R101=0,0,(($C89*$C91)-SUM($C309:R309)))</f>
        <v>0</v>
      </c>
      <c r="S310" s="136">
        <f>+IF(S101=0,0,(($C89*$C91)-SUM($C309:S309)))</f>
        <v>0</v>
      </c>
      <c r="T310" s="136">
        <f>+IF(T101=0,0,(($C89*$C91)-SUM($C309:T309)))</f>
        <v>0</v>
      </c>
      <c r="U310" s="136">
        <f>+IF(U101=0,0,(($C89*$C91)-SUM($C309:U309)))</f>
        <v>0</v>
      </c>
      <c r="V310" s="136">
        <f>+IF(V101=0,0,(($C89*$C91)-SUM($C309:V309)))</f>
        <v>0</v>
      </c>
      <c r="W310" s="136">
        <f>+IF(W101=0,0,(($C89*$C91)-SUM($C309:W309)))</f>
        <v>0</v>
      </c>
      <c r="X310" s="136">
        <f>+IF(X101=0,0,(($C89*$C91)-SUM($C309:X309)))</f>
        <v>0</v>
      </c>
      <c r="Y310" s="136">
        <f>+IF(Y101=0,0,(($C89*$C91)-SUM($C309:Y309)))</f>
        <v>0</v>
      </c>
      <c r="Z310" s="136">
        <f>+IF(Z101=0,0,(($C89*$C91)-SUM($C309:Z309)))</f>
        <v>0</v>
      </c>
      <c r="AA310" s="136">
        <f>+IF(AA101=0,0,(($C89*$C91)-SUM($C309:AA309)))</f>
        <v>0</v>
      </c>
      <c r="AB310" s="136">
        <f>+IF(AB101=0,0,(($C89*$C91)-SUM($C309:AB309)))</f>
        <v>0</v>
      </c>
      <c r="AC310" s="136">
        <f>+IF(AC101=0,0,(($C89*$C91)-SUM($C309:AC309)))</f>
        <v>0</v>
      </c>
      <c r="AD310" s="136">
        <f>+IF(AD101=0,0,(($C89*$C91)-SUM($C309:AD309)))</f>
        <v>0</v>
      </c>
      <c r="AE310" s="136">
        <f>+IF(AE101=0,0,(($C89*$C91)-SUM($C309:AE309)))</f>
        <v>0</v>
      </c>
      <c r="AF310" s="136">
        <f>+IF(AF101=0,0,(($C89*$C91)-SUM($C309:AF309)))</f>
        <v>0</v>
      </c>
      <c r="AG310" s="136">
        <f>+IF(AG101=0,0,(($C89*$C91)-SUM($C309:AG309)))</f>
        <v>0</v>
      </c>
      <c r="AH310" s="136">
        <f>+IF(AH101=0,0,(($C89*$C91)-SUM($C309:AH309)))</f>
        <v>0</v>
      </c>
      <c r="AI310" s="136">
        <f>+IF(AI101=0,0,(($C89*$C91)-SUM($C309:AI309)))</f>
        <v>0</v>
      </c>
      <c r="AJ310" s="136">
        <f>+IF(AJ101=0,0,(($C89*$C91)-SUM($C309:AJ309)))</f>
        <v>0</v>
      </c>
      <c r="AK310" s="136">
        <f>+IF(AK101=0,0,(($C89*$C91)-SUM($C309:AK309)))</f>
        <v>0</v>
      </c>
      <c r="AL310" s="136">
        <f>+IF(AL101=0,0,(($C89*$C91)-SUM($C309:AL309)))</f>
        <v>0</v>
      </c>
      <c r="AM310" s="136">
        <f>+IF(AM101=0,0,(($C89*$C91)-SUM($C309:AM309)))</f>
        <v>0</v>
      </c>
      <c r="AN310" s="136">
        <f>+IF(AN101=0,0,(($C89*$C91)-SUM($C309:AN309)))</f>
        <v>0</v>
      </c>
      <c r="AO310" s="136">
        <f>+IF(AO101=0,0,(($C89*$C91)-SUM($C309:AO309)))</f>
        <v>0</v>
      </c>
      <c r="AP310" s="136">
        <f>+IF(AP101=0,0,(($C89*$C91)-SUM($C309:AP309)))</f>
        <v>0</v>
      </c>
      <c r="AQ310" s="136">
        <f>+IF(AQ101=0,0,(($C89*$C91)-SUM($C309:AQ309)))</f>
        <v>0</v>
      </c>
      <c r="AR310" s="136">
        <f>+IF(AR101=0,0,(($C89*$C91)-SUM($C309:AR309)))</f>
        <v>0</v>
      </c>
      <c r="AS310" s="136">
        <f>+IF(AS101=0,0,(($C89*$C91)-SUM($C309:AS309)))</f>
        <v>0</v>
      </c>
      <c r="AT310" s="136">
        <f>+IF(AT101=0,0,(($C89*$C91)-SUM($C309:AT309)))</f>
        <v>0</v>
      </c>
      <c r="AU310" s="136">
        <f>+IF(AU101=0,0,(($C89*$C91)-SUM($C309:AU309)))</f>
        <v>0</v>
      </c>
      <c r="AV310" s="136">
        <f>+IF(AV101=0,0,(($C89*$C91)-SUM($C309:AV309)))</f>
        <v>0</v>
      </c>
      <c r="AW310" s="136">
        <f>+IF(AW101=0,0,(($C89*$C91)-SUM($C309:AW309)))</f>
        <v>0</v>
      </c>
      <c r="AX310" s="136">
        <f>+IF(AX101=0,0,(($C89*$C91)-SUM($C309:AX309)))</f>
        <v>0</v>
      </c>
      <c r="AY310" s="136"/>
      <c r="AZ310" s="136"/>
      <c r="BA310" s="136"/>
      <c r="BB310" s="136"/>
      <c r="BC310" s="136"/>
      <c r="BD310" s="136"/>
      <c r="BE310" s="136"/>
      <c r="BF310" s="136"/>
      <c r="BG310" s="136"/>
      <c r="BH310" s="136"/>
      <c r="BI310" s="136"/>
      <c r="BJ310" s="136"/>
      <c r="BK310" s="136"/>
      <c r="BL310" s="136"/>
      <c r="BM310" s="136"/>
      <c r="BN310" s="136"/>
      <c r="BO310" s="136"/>
      <c r="BP310" s="136"/>
      <c r="BQ310" s="136"/>
      <c r="BR310" s="136"/>
      <c r="BS310" s="136"/>
      <c r="BT310" s="136"/>
      <c r="BU310" s="136"/>
      <c r="BV310" s="136"/>
      <c r="BW310" s="136"/>
      <c r="BX310" s="136"/>
      <c r="BY310" s="136"/>
      <c r="BZ310" s="136"/>
      <c r="CA310" s="136"/>
      <c r="CB310" s="136"/>
      <c r="CC310" s="136"/>
      <c r="CD310" s="136"/>
      <c r="CE310" s="136"/>
      <c r="CF310" s="136"/>
      <c r="CG310" s="136"/>
      <c r="CH310" s="136"/>
      <c r="CI310" s="136"/>
      <c r="CJ310" s="136"/>
      <c r="CK310" s="136"/>
      <c r="CL310" s="136"/>
      <c r="CM310" s="136"/>
      <c r="CN310" s="136"/>
      <c r="CO310" s="136"/>
      <c r="CP310" s="136"/>
      <c r="CQ310" s="136"/>
      <c r="CR310" s="136"/>
    </row>
    <row r="311" spans="1:96" x14ac:dyDescent="0.25">
      <c r="A311" s="136"/>
      <c r="B311" s="136" t="s">
        <v>347</v>
      </c>
      <c r="C311" s="136">
        <f>+C106</f>
        <v>0</v>
      </c>
      <c r="D311" s="136">
        <f t="shared" ref="D311:AL311" si="306">+D106</f>
        <v>0</v>
      </c>
      <c r="E311" s="136">
        <f t="shared" si="306"/>
        <v>0</v>
      </c>
      <c r="F311" s="136">
        <f t="shared" si="306"/>
        <v>0</v>
      </c>
      <c r="G311" s="136">
        <f t="shared" si="306"/>
        <v>0</v>
      </c>
      <c r="H311" s="136">
        <f t="shared" si="306"/>
        <v>0</v>
      </c>
      <c r="I311" s="136">
        <f t="shared" si="306"/>
        <v>0</v>
      </c>
      <c r="J311" s="136">
        <f t="shared" si="306"/>
        <v>0</v>
      </c>
      <c r="K311" s="136">
        <f t="shared" si="306"/>
        <v>0</v>
      </c>
      <c r="L311" s="136">
        <f t="shared" si="306"/>
        <v>0</v>
      </c>
      <c r="M311" s="136">
        <f t="shared" si="306"/>
        <v>0</v>
      </c>
      <c r="N311" s="136">
        <f t="shared" si="306"/>
        <v>0</v>
      </c>
      <c r="O311" s="136">
        <f t="shared" si="306"/>
        <v>0</v>
      </c>
      <c r="P311" s="136">
        <f t="shared" si="306"/>
        <v>0</v>
      </c>
      <c r="Q311" s="136">
        <f t="shared" si="306"/>
        <v>0</v>
      </c>
      <c r="R311" s="136">
        <f t="shared" si="306"/>
        <v>0</v>
      </c>
      <c r="S311" s="136">
        <f t="shared" si="306"/>
        <v>0</v>
      </c>
      <c r="T311" s="136">
        <f t="shared" si="306"/>
        <v>0</v>
      </c>
      <c r="U311" s="136">
        <f t="shared" si="306"/>
        <v>0</v>
      </c>
      <c r="V311" s="136">
        <f t="shared" si="306"/>
        <v>0</v>
      </c>
      <c r="W311" s="136">
        <f t="shared" si="306"/>
        <v>0</v>
      </c>
      <c r="X311" s="136">
        <f t="shared" si="306"/>
        <v>0</v>
      </c>
      <c r="Y311" s="136">
        <f t="shared" si="306"/>
        <v>0</v>
      </c>
      <c r="Z311" s="136">
        <f t="shared" si="306"/>
        <v>0</v>
      </c>
      <c r="AA311" s="136">
        <f t="shared" si="306"/>
        <v>0</v>
      </c>
      <c r="AB311" s="136">
        <f t="shared" si="306"/>
        <v>0</v>
      </c>
      <c r="AC311" s="136">
        <f t="shared" si="306"/>
        <v>0</v>
      </c>
      <c r="AD311" s="136">
        <f t="shared" si="306"/>
        <v>0</v>
      </c>
      <c r="AE311" s="136">
        <f t="shared" si="306"/>
        <v>0</v>
      </c>
      <c r="AF311" s="136">
        <f t="shared" si="306"/>
        <v>0</v>
      </c>
      <c r="AG311" s="136">
        <f t="shared" si="306"/>
        <v>0</v>
      </c>
      <c r="AH311" s="136">
        <f t="shared" si="306"/>
        <v>0</v>
      </c>
      <c r="AI311" s="136">
        <f t="shared" si="306"/>
        <v>0</v>
      </c>
      <c r="AJ311" s="136">
        <f t="shared" si="306"/>
        <v>0</v>
      </c>
      <c r="AK311" s="136">
        <f t="shared" si="306"/>
        <v>0</v>
      </c>
      <c r="AL311" s="136">
        <f t="shared" si="306"/>
        <v>0</v>
      </c>
      <c r="AM311" s="136">
        <f t="shared" ref="AM311:AR311" si="307">+AM106</f>
        <v>0</v>
      </c>
      <c r="AN311" s="136">
        <f t="shared" si="307"/>
        <v>0</v>
      </c>
      <c r="AO311" s="136">
        <f t="shared" si="307"/>
        <v>0</v>
      </c>
      <c r="AP311" s="136">
        <f t="shared" si="307"/>
        <v>0</v>
      </c>
      <c r="AQ311" s="136">
        <f t="shared" si="307"/>
        <v>0</v>
      </c>
      <c r="AR311" s="136">
        <f t="shared" si="307"/>
        <v>0</v>
      </c>
      <c r="AS311" s="136">
        <f t="shared" ref="AS311:AX311" si="308">+AS106</f>
        <v>0</v>
      </c>
      <c r="AT311" s="136">
        <f t="shared" si="308"/>
        <v>0</v>
      </c>
      <c r="AU311" s="136">
        <f t="shared" si="308"/>
        <v>0</v>
      </c>
      <c r="AV311" s="136">
        <f t="shared" si="308"/>
        <v>0</v>
      </c>
      <c r="AW311" s="136">
        <f t="shared" si="308"/>
        <v>0</v>
      </c>
      <c r="AX311" s="136">
        <f t="shared" si="308"/>
        <v>0</v>
      </c>
      <c r="AY311" s="136"/>
      <c r="AZ311" s="136"/>
      <c r="BA311" s="136"/>
      <c r="BB311" s="136"/>
      <c r="BC311" s="136"/>
      <c r="BD311" s="136"/>
      <c r="BE311" s="136"/>
      <c r="BF311" s="136"/>
      <c r="BG311" s="136"/>
      <c r="BH311" s="136"/>
      <c r="BI311" s="136"/>
      <c r="BJ311" s="136"/>
      <c r="BK311" s="136"/>
      <c r="BL311" s="136"/>
      <c r="BM311" s="136"/>
      <c r="BN311" s="136"/>
      <c r="BO311" s="136"/>
      <c r="BP311" s="136"/>
      <c r="BQ311" s="136"/>
      <c r="BR311" s="136"/>
      <c r="BS311" s="136"/>
      <c r="BT311" s="136"/>
      <c r="BU311" s="136"/>
      <c r="BV311" s="136"/>
      <c r="BW311" s="136"/>
      <c r="BX311" s="136"/>
      <c r="BY311" s="136"/>
      <c r="BZ311" s="136"/>
      <c r="CA311" s="136"/>
      <c r="CB311" s="136"/>
      <c r="CC311" s="136"/>
      <c r="CD311" s="136"/>
      <c r="CE311" s="136"/>
      <c r="CF311" s="136"/>
      <c r="CG311" s="136"/>
      <c r="CH311" s="136"/>
      <c r="CI311" s="136"/>
      <c r="CJ311" s="136"/>
      <c r="CK311" s="136"/>
      <c r="CL311" s="136"/>
      <c r="CM311" s="136"/>
      <c r="CN311" s="136"/>
      <c r="CO311" s="136"/>
      <c r="CP311" s="136"/>
      <c r="CQ311" s="136"/>
      <c r="CR311" s="136"/>
    </row>
    <row r="312" spans="1:96" x14ac:dyDescent="0.25">
      <c r="A312" s="136"/>
      <c r="B312" s="156" t="s">
        <v>348</v>
      </c>
      <c r="C312" s="156">
        <f>+C308+C309+C311</f>
        <v>0</v>
      </c>
      <c r="D312" s="156">
        <f t="shared" ref="D312:J312" si="309">+D308+D309+D311</f>
        <v>0</v>
      </c>
      <c r="E312" s="156">
        <f t="shared" si="309"/>
        <v>0</v>
      </c>
      <c r="F312" s="156">
        <f t="shared" si="309"/>
        <v>0</v>
      </c>
      <c r="G312" s="156">
        <f t="shared" si="309"/>
        <v>0</v>
      </c>
      <c r="H312" s="156">
        <f t="shared" si="309"/>
        <v>0</v>
      </c>
      <c r="I312" s="156">
        <f t="shared" si="309"/>
        <v>0</v>
      </c>
      <c r="J312" s="156">
        <f t="shared" si="309"/>
        <v>0</v>
      </c>
      <c r="K312" s="156">
        <f>+K308+K309+K311</f>
        <v>0</v>
      </c>
      <c r="L312" s="156">
        <f t="shared" ref="L312:AL312" si="310">+L308+L309+L311</f>
        <v>0</v>
      </c>
      <c r="M312" s="156">
        <f t="shared" si="310"/>
        <v>0</v>
      </c>
      <c r="N312" s="156">
        <f t="shared" si="310"/>
        <v>0</v>
      </c>
      <c r="O312" s="156">
        <f t="shared" si="310"/>
        <v>0</v>
      </c>
      <c r="P312" s="156">
        <f t="shared" si="310"/>
        <v>0</v>
      </c>
      <c r="Q312" s="156">
        <f t="shared" si="310"/>
        <v>0</v>
      </c>
      <c r="R312" s="156">
        <f t="shared" si="310"/>
        <v>0</v>
      </c>
      <c r="S312" s="156">
        <f t="shared" si="310"/>
        <v>0</v>
      </c>
      <c r="T312" s="156">
        <f t="shared" si="310"/>
        <v>0</v>
      </c>
      <c r="U312" s="156">
        <f t="shared" si="310"/>
        <v>0</v>
      </c>
      <c r="V312" s="156">
        <f t="shared" si="310"/>
        <v>0</v>
      </c>
      <c r="W312" s="156">
        <f t="shared" si="310"/>
        <v>0</v>
      </c>
      <c r="X312" s="156">
        <f t="shared" si="310"/>
        <v>0</v>
      </c>
      <c r="Y312" s="156">
        <f t="shared" si="310"/>
        <v>0</v>
      </c>
      <c r="Z312" s="156">
        <f t="shared" si="310"/>
        <v>0</v>
      </c>
      <c r="AA312" s="156">
        <f t="shared" si="310"/>
        <v>0</v>
      </c>
      <c r="AB312" s="156">
        <f t="shared" si="310"/>
        <v>0</v>
      </c>
      <c r="AC312" s="156">
        <f t="shared" si="310"/>
        <v>0</v>
      </c>
      <c r="AD312" s="156">
        <f t="shared" si="310"/>
        <v>0</v>
      </c>
      <c r="AE312" s="156">
        <f t="shared" si="310"/>
        <v>0</v>
      </c>
      <c r="AF312" s="156">
        <f t="shared" si="310"/>
        <v>0</v>
      </c>
      <c r="AG312" s="156">
        <f t="shared" si="310"/>
        <v>0</v>
      </c>
      <c r="AH312" s="156">
        <f t="shared" si="310"/>
        <v>0</v>
      </c>
      <c r="AI312" s="156">
        <f t="shared" si="310"/>
        <v>0</v>
      </c>
      <c r="AJ312" s="156">
        <f t="shared" si="310"/>
        <v>0</v>
      </c>
      <c r="AK312" s="156">
        <f t="shared" si="310"/>
        <v>0</v>
      </c>
      <c r="AL312" s="156">
        <f t="shared" si="310"/>
        <v>0</v>
      </c>
      <c r="AM312" s="156">
        <f t="shared" ref="AM312:AR312" si="311">+AM308+AM309+AM311</f>
        <v>0</v>
      </c>
      <c r="AN312" s="156">
        <f t="shared" si="311"/>
        <v>0</v>
      </c>
      <c r="AO312" s="156">
        <f t="shared" si="311"/>
        <v>0</v>
      </c>
      <c r="AP312" s="156">
        <f t="shared" si="311"/>
        <v>0</v>
      </c>
      <c r="AQ312" s="156">
        <f t="shared" si="311"/>
        <v>0</v>
      </c>
      <c r="AR312" s="156">
        <f t="shared" si="311"/>
        <v>0</v>
      </c>
      <c r="AS312" s="156">
        <f t="shared" ref="AS312:AX312" si="312">+AS308+AS309+AS311</f>
        <v>0</v>
      </c>
      <c r="AT312" s="156">
        <f t="shared" si="312"/>
        <v>0</v>
      </c>
      <c r="AU312" s="156">
        <f t="shared" si="312"/>
        <v>0</v>
      </c>
      <c r="AV312" s="156">
        <f t="shared" si="312"/>
        <v>0</v>
      </c>
      <c r="AW312" s="156">
        <f t="shared" si="312"/>
        <v>0</v>
      </c>
      <c r="AX312" s="156">
        <f t="shared" si="312"/>
        <v>0</v>
      </c>
      <c r="AY312" s="136"/>
      <c r="AZ312" s="136"/>
      <c r="BA312" s="136"/>
      <c r="BB312" s="136"/>
      <c r="BC312" s="136"/>
      <c r="BD312" s="136"/>
      <c r="BE312" s="136"/>
      <c r="BF312" s="136"/>
      <c r="BG312" s="136"/>
      <c r="BH312" s="136"/>
      <c r="BI312" s="136"/>
      <c r="BJ312" s="136"/>
      <c r="BK312" s="136"/>
      <c r="BL312" s="136"/>
      <c r="BM312" s="136"/>
      <c r="BN312" s="136"/>
      <c r="BO312" s="136"/>
      <c r="BP312" s="136"/>
      <c r="BQ312" s="136"/>
      <c r="BR312" s="136"/>
      <c r="BS312" s="136"/>
      <c r="BT312" s="136"/>
      <c r="BU312" s="136"/>
      <c r="BV312" s="136"/>
      <c r="BW312" s="136"/>
      <c r="BX312" s="136"/>
      <c r="BY312" s="136"/>
      <c r="BZ312" s="136"/>
      <c r="CA312" s="136"/>
      <c r="CB312" s="136"/>
      <c r="CC312" s="136"/>
      <c r="CD312" s="136"/>
      <c r="CE312" s="136"/>
      <c r="CF312" s="136"/>
      <c r="CG312" s="136"/>
      <c r="CH312" s="136"/>
      <c r="CI312" s="136"/>
      <c r="CJ312" s="136"/>
      <c r="CK312" s="136"/>
      <c r="CL312" s="136"/>
      <c r="CM312" s="136"/>
      <c r="CN312" s="136"/>
      <c r="CO312" s="136"/>
      <c r="CP312" s="136"/>
      <c r="CQ312" s="136"/>
      <c r="CR312" s="136"/>
    </row>
    <row r="313" spans="1:96" x14ac:dyDescent="0.25">
      <c r="A313" s="136"/>
      <c r="B313" s="136"/>
      <c r="C313" s="136"/>
      <c r="D313" s="136"/>
      <c r="E313" s="136"/>
      <c r="F313" s="136"/>
      <c r="G313" s="136"/>
      <c r="H313" s="136"/>
      <c r="I313" s="136"/>
      <c r="J313" s="136"/>
      <c r="K313" s="136"/>
      <c r="L313" s="136"/>
      <c r="M313" s="136"/>
      <c r="N313" s="136"/>
      <c r="O313" s="136"/>
      <c r="P313" s="136"/>
      <c r="Q313" s="136"/>
      <c r="R313" s="136"/>
      <c r="S313" s="136"/>
      <c r="T313" s="136"/>
      <c r="U313" s="136"/>
      <c r="V313" s="136"/>
      <c r="W313" s="136"/>
      <c r="X313" s="136"/>
      <c r="Y313" s="136"/>
      <c r="Z313" s="136"/>
      <c r="AA313" s="136"/>
      <c r="AB313" s="136"/>
      <c r="AC313" s="136"/>
      <c r="AD313" s="136"/>
      <c r="AE313" s="136"/>
      <c r="AF313" s="136"/>
      <c r="AG313" s="136"/>
      <c r="AH313" s="136"/>
      <c r="AI313" s="136"/>
      <c r="AJ313" s="136"/>
      <c r="AK313" s="136"/>
      <c r="AL313" s="136"/>
      <c r="AM313" s="136"/>
      <c r="AN313" s="136"/>
      <c r="AO313" s="136"/>
      <c r="AP313" s="136"/>
      <c r="AQ313" s="136"/>
      <c r="AR313" s="136"/>
      <c r="AS313" s="136"/>
      <c r="AT313" s="136"/>
      <c r="AU313" s="136"/>
      <c r="AV313" s="136"/>
      <c r="AW313" s="136"/>
      <c r="AX313" s="136"/>
      <c r="AY313" s="136"/>
      <c r="AZ313" s="136"/>
      <c r="BA313" s="136"/>
      <c r="BB313" s="136"/>
      <c r="BC313" s="136"/>
      <c r="BD313" s="136"/>
      <c r="BE313" s="136"/>
      <c r="BF313" s="136"/>
      <c r="BG313" s="136"/>
      <c r="BH313" s="136"/>
      <c r="BI313" s="136"/>
      <c r="BJ313" s="136"/>
      <c r="BK313" s="136"/>
      <c r="BL313" s="136"/>
      <c r="BM313" s="136"/>
      <c r="BN313" s="136"/>
      <c r="BO313" s="136"/>
      <c r="BP313" s="136"/>
      <c r="BQ313" s="136"/>
      <c r="BR313" s="136"/>
      <c r="BS313" s="136"/>
      <c r="BT313" s="136"/>
      <c r="BU313" s="136"/>
      <c r="BV313" s="136"/>
      <c r="BW313" s="136"/>
      <c r="BX313" s="136"/>
      <c r="BY313" s="136"/>
      <c r="BZ313" s="136"/>
      <c r="CA313" s="136"/>
      <c r="CB313" s="136"/>
      <c r="CC313" s="136"/>
      <c r="CD313" s="136"/>
      <c r="CE313" s="136"/>
      <c r="CF313" s="136"/>
      <c r="CG313" s="136"/>
      <c r="CH313" s="136"/>
      <c r="CI313" s="136"/>
      <c r="CJ313" s="136"/>
      <c r="CK313" s="136"/>
      <c r="CL313" s="136"/>
      <c r="CM313" s="136"/>
      <c r="CN313" s="136"/>
      <c r="CO313" s="136"/>
      <c r="CP313" s="136"/>
      <c r="CQ313" s="136"/>
      <c r="CR313" s="136"/>
    </row>
    <row r="314" spans="1:96" x14ac:dyDescent="0.25">
      <c r="A314" s="136"/>
      <c r="B314" s="136"/>
      <c r="C314" s="136"/>
      <c r="D314" s="136"/>
      <c r="E314" s="136"/>
      <c r="F314" s="136"/>
      <c r="G314" s="136"/>
      <c r="H314" s="136"/>
      <c r="I314" s="136"/>
      <c r="J314" s="136"/>
      <c r="K314" s="136"/>
      <c r="L314" s="136"/>
      <c r="M314" s="136"/>
      <c r="N314" s="136"/>
      <c r="O314" s="136"/>
      <c r="P314" s="136"/>
      <c r="Q314" s="136"/>
      <c r="R314" s="136"/>
      <c r="S314" s="136"/>
      <c r="T314" s="136"/>
      <c r="U314" s="136"/>
      <c r="V314" s="136"/>
      <c r="W314" s="136"/>
      <c r="X314" s="136"/>
      <c r="Y314" s="136"/>
      <c r="Z314" s="136"/>
      <c r="AA314" s="136"/>
      <c r="AB314" s="136"/>
      <c r="AC314" s="136"/>
      <c r="AD314" s="136"/>
      <c r="AE314" s="136"/>
      <c r="AF314" s="136"/>
      <c r="AG314" s="136"/>
      <c r="AH314" s="136"/>
      <c r="AI314" s="136"/>
      <c r="AJ314" s="136"/>
      <c r="AK314" s="136"/>
      <c r="AL314" s="136"/>
      <c r="AM314" s="136"/>
      <c r="AN314" s="136"/>
      <c r="AO314" s="136"/>
      <c r="AP314" s="136"/>
      <c r="AQ314" s="136"/>
      <c r="AR314" s="136"/>
      <c r="AS314" s="136"/>
      <c r="AT314" s="136"/>
      <c r="AU314" s="136"/>
      <c r="AV314" s="136"/>
      <c r="AW314" s="136"/>
      <c r="AX314" s="136"/>
      <c r="AY314" s="136"/>
      <c r="AZ314" s="136"/>
      <c r="BA314" s="136"/>
      <c r="BB314" s="136"/>
      <c r="BC314" s="136"/>
      <c r="BD314" s="136"/>
      <c r="BE314" s="136"/>
      <c r="BF314" s="136"/>
      <c r="BG314" s="136"/>
      <c r="BH314" s="136"/>
      <c r="BI314" s="136"/>
      <c r="BJ314" s="136"/>
      <c r="BK314" s="136"/>
      <c r="BL314" s="136"/>
      <c r="BM314" s="136"/>
      <c r="BN314" s="136"/>
      <c r="BO314" s="136"/>
      <c r="BP314" s="136"/>
      <c r="BQ314" s="136"/>
      <c r="BR314" s="136"/>
      <c r="BS314" s="136"/>
      <c r="BT314" s="136"/>
      <c r="BU314" s="136"/>
      <c r="BV314" s="136"/>
      <c r="BW314" s="136"/>
      <c r="BX314" s="136"/>
      <c r="BY314" s="136"/>
      <c r="BZ314" s="136"/>
      <c r="CA314" s="136"/>
      <c r="CB314" s="136"/>
      <c r="CC314" s="136"/>
      <c r="CD314" s="136"/>
      <c r="CE314" s="136"/>
      <c r="CF314" s="136"/>
      <c r="CG314" s="136"/>
      <c r="CH314" s="136"/>
      <c r="CI314" s="136"/>
      <c r="CJ314" s="136"/>
      <c r="CK314" s="136"/>
      <c r="CL314" s="136"/>
      <c r="CM314" s="136"/>
      <c r="CN314" s="136"/>
      <c r="CO314" s="136"/>
      <c r="CP314" s="136"/>
      <c r="CQ314" s="136"/>
      <c r="CR314" s="136"/>
    </row>
    <row r="315" spans="1:96" x14ac:dyDescent="0.25">
      <c r="A315" s="136"/>
      <c r="B315" s="136" t="s">
        <v>135</v>
      </c>
      <c r="C315" s="136">
        <f t="shared" ref="C315:AL315" si="313">+C100+C101+C106</f>
        <v>0</v>
      </c>
      <c r="D315" s="136">
        <f t="shared" si="313"/>
        <v>0</v>
      </c>
      <c r="E315" s="136">
        <f t="shared" si="313"/>
        <v>0</v>
      </c>
      <c r="F315" s="136">
        <f t="shared" si="313"/>
        <v>0</v>
      </c>
      <c r="G315" s="136">
        <f t="shared" si="313"/>
        <v>0</v>
      </c>
      <c r="H315" s="136">
        <f t="shared" si="313"/>
        <v>0</v>
      </c>
      <c r="I315" s="136">
        <f t="shared" si="313"/>
        <v>0</v>
      </c>
      <c r="J315" s="136">
        <f t="shared" si="313"/>
        <v>0</v>
      </c>
      <c r="K315" s="136">
        <f t="shared" si="313"/>
        <v>0</v>
      </c>
      <c r="L315" s="136">
        <f t="shared" si="313"/>
        <v>0</v>
      </c>
      <c r="M315" s="136">
        <f t="shared" si="313"/>
        <v>0</v>
      </c>
      <c r="N315" s="136">
        <f t="shared" si="313"/>
        <v>0</v>
      </c>
      <c r="O315" s="136">
        <f t="shared" si="313"/>
        <v>0</v>
      </c>
      <c r="P315" s="136">
        <f t="shared" si="313"/>
        <v>0</v>
      </c>
      <c r="Q315" s="136">
        <f t="shared" si="313"/>
        <v>0</v>
      </c>
      <c r="R315" s="136">
        <f t="shared" si="313"/>
        <v>0</v>
      </c>
      <c r="S315" s="136">
        <f t="shared" si="313"/>
        <v>0</v>
      </c>
      <c r="T315" s="136">
        <f t="shared" si="313"/>
        <v>0</v>
      </c>
      <c r="U315" s="136">
        <f t="shared" si="313"/>
        <v>0</v>
      </c>
      <c r="V315" s="136">
        <f t="shared" si="313"/>
        <v>0</v>
      </c>
      <c r="W315" s="136">
        <f t="shared" si="313"/>
        <v>0</v>
      </c>
      <c r="X315" s="136">
        <f t="shared" si="313"/>
        <v>0</v>
      </c>
      <c r="Y315" s="136">
        <f t="shared" si="313"/>
        <v>0</v>
      </c>
      <c r="Z315" s="136">
        <f t="shared" si="313"/>
        <v>0</v>
      </c>
      <c r="AA315" s="136">
        <f t="shared" si="313"/>
        <v>0</v>
      </c>
      <c r="AB315" s="136">
        <f t="shared" si="313"/>
        <v>0</v>
      </c>
      <c r="AC315" s="136">
        <f t="shared" si="313"/>
        <v>0</v>
      </c>
      <c r="AD315" s="136">
        <f t="shared" si="313"/>
        <v>0</v>
      </c>
      <c r="AE315" s="136">
        <f t="shared" si="313"/>
        <v>0</v>
      </c>
      <c r="AF315" s="136">
        <f t="shared" si="313"/>
        <v>0</v>
      </c>
      <c r="AG315" s="136">
        <f t="shared" si="313"/>
        <v>0</v>
      </c>
      <c r="AH315" s="136">
        <f t="shared" si="313"/>
        <v>0</v>
      </c>
      <c r="AI315" s="136">
        <f t="shared" si="313"/>
        <v>0</v>
      </c>
      <c r="AJ315" s="136">
        <f t="shared" si="313"/>
        <v>0</v>
      </c>
      <c r="AK315" s="136">
        <f t="shared" si="313"/>
        <v>0</v>
      </c>
      <c r="AL315" s="136">
        <f t="shared" si="313"/>
        <v>0</v>
      </c>
      <c r="AM315" s="136">
        <f t="shared" ref="AM315:AR315" si="314">+AM100+AM101+AM106</f>
        <v>0</v>
      </c>
      <c r="AN315" s="136">
        <f t="shared" si="314"/>
        <v>0</v>
      </c>
      <c r="AO315" s="136">
        <f t="shared" si="314"/>
        <v>0</v>
      </c>
      <c r="AP315" s="136">
        <f t="shared" si="314"/>
        <v>0</v>
      </c>
      <c r="AQ315" s="136">
        <f t="shared" si="314"/>
        <v>0</v>
      </c>
      <c r="AR315" s="136">
        <f t="shared" si="314"/>
        <v>0</v>
      </c>
      <c r="AS315" s="136">
        <f t="shared" ref="AS315:AX315" si="315">+AS100+AS101+AS106</f>
        <v>0</v>
      </c>
      <c r="AT315" s="136">
        <f t="shared" si="315"/>
        <v>0</v>
      </c>
      <c r="AU315" s="136">
        <f t="shared" si="315"/>
        <v>0</v>
      </c>
      <c r="AV315" s="136">
        <f t="shared" si="315"/>
        <v>0</v>
      </c>
      <c r="AW315" s="136">
        <f t="shared" si="315"/>
        <v>0</v>
      </c>
      <c r="AX315" s="136">
        <f t="shared" si="315"/>
        <v>0</v>
      </c>
      <c r="AY315" s="136"/>
      <c r="AZ315" s="136"/>
      <c r="BA315" s="136"/>
      <c r="BB315" s="136"/>
      <c r="BC315" s="136"/>
      <c r="BD315" s="136"/>
      <c r="BE315" s="136"/>
      <c r="BF315" s="136"/>
      <c r="BG315" s="136"/>
      <c r="BH315" s="136"/>
      <c r="BI315" s="136"/>
      <c r="BJ315" s="136"/>
      <c r="BK315" s="136"/>
      <c r="BL315" s="136"/>
      <c r="BM315" s="136"/>
      <c r="BN315" s="136"/>
      <c r="BO315" s="136"/>
      <c r="BP315" s="136"/>
      <c r="BQ315" s="136"/>
      <c r="BR315" s="136"/>
      <c r="BS315" s="136"/>
      <c r="BT315" s="136"/>
      <c r="BU315" s="136"/>
      <c r="BV315" s="136"/>
      <c r="BW315" s="136"/>
      <c r="BX315" s="136"/>
      <c r="BY315" s="136"/>
      <c r="BZ315" s="136"/>
      <c r="CA315" s="136"/>
      <c r="CB315" s="136"/>
      <c r="CC315" s="136"/>
      <c r="CD315" s="136"/>
      <c r="CE315" s="136"/>
      <c r="CF315" s="136"/>
      <c r="CG315" s="136"/>
      <c r="CH315" s="136"/>
      <c r="CI315" s="136"/>
      <c r="CJ315" s="136"/>
      <c r="CK315" s="136"/>
      <c r="CL315" s="136"/>
      <c r="CM315" s="136"/>
      <c r="CN315" s="136"/>
      <c r="CO315" s="136"/>
      <c r="CP315" s="136"/>
      <c r="CQ315" s="136"/>
      <c r="CR315" s="136"/>
    </row>
    <row r="316" spans="1:96" x14ac:dyDescent="0.25">
      <c r="A316" s="136"/>
      <c r="B316" s="136"/>
      <c r="C316" s="136"/>
      <c r="D316" s="136"/>
      <c r="E316" s="136"/>
      <c r="F316" s="136"/>
      <c r="G316" s="136"/>
      <c r="H316" s="136"/>
      <c r="I316" s="136"/>
      <c r="J316" s="136"/>
      <c r="K316" s="136"/>
      <c r="L316" s="136"/>
      <c r="M316" s="136"/>
      <c r="N316" s="136"/>
      <c r="O316" s="136"/>
      <c r="P316" s="136"/>
      <c r="Q316" s="136"/>
      <c r="R316" s="136"/>
      <c r="S316" s="136"/>
      <c r="T316" s="136"/>
      <c r="U316" s="136"/>
      <c r="V316" s="136"/>
      <c r="W316" s="136"/>
      <c r="X316" s="136"/>
      <c r="Y316" s="136"/>
      <c r="Z316" s="136"/>
      <c r="AA316" s="136"/>
      <c r="AB316" s="136"/>
      <c r="AC316" s="136"/>
      <c r="AD316" s="136"/>
      <c r="AE316" s="136"/>
      <c r="AF316" s="136"/>
      <c r="AG316" s="136"/>
      <c r="AH316" s="136"/>
      <c r="AI316" s="136"/>
      <c r="AJ316" s="136"/>
      <c r="AK316" s="136"/>
      <c r="AL316" s="136"/>
      <c r="AM316" s="136"/>
      <c r="AN316" s="136"/>
      <c r="AO316" s="136"/>
      <c r="AP316" s="136"/>
      <c r="AQ316" s="136"/>
      <c r="AR316" s="136"/>
      <c r="AS316" s="136"/>
      <c r="AT316" s="136"/>
      <c r="AU316" s="136"/>
      <c r="AV316" s="136"/>
      <c r="AW316" s="136"/>
      <c r="AX316" s="136"/>
      <c r="AY316" s="136"/>
      <c r="AZ316" s="136"/>
      <c r="BA316" s="136"/>
      <c r="BB316" s="136"/>
      <c r="BC316" s="136"/>
      <c r="BD316" s="136"/>
      <c r="BE316" s="136"/>
      <c r="BF316" s="136"/>
      <c r="BG316" s="136"/>
      <c r="BH316" s="136"/>
      <c r="BI316" s="136"/>
      <c r="BJ316" s="136"/>
      <c r="BK316" s="136"/>
      <c r="BL316" s="136"/>
      <c r="BM316" s="136"/>
      <c r="BN316" s="136"/>
      <c r="BO316" s="136"/>
      <c r="BP316" s="136"/>
      <c r="BQ316" s="136"/>
      <c r="BR316" s="136"/>
      <c r="BS316" s="136"/>
      <c r="BT316" s="136"/>
      <c r="BU316" s="136"/>
      <c r="BV316" s="136"/>
      <c r="BW316" s="136"/>
      <c r="BX316" s="136"/>
      <c r="BY316" s="136"/>
      <c r="BZ316" s="136"/>
      <c r="CA316" s="136"/>
      <c r="CB316" s="136"/>
      <c r="CC316" s="136"/>
      <c r="CD316" s="136"/>
      <c r="CE316" s="136"/>
      <c r="CF316" s="136"/>
      <c r="CG316" s="136"/>
      <c r="CH316" s="136"/>
      <c r="CI316" s="136"/>
      <c r="CJ316" s="136"/>
      <c r="CK316" s="136"/>
      <c r="CL316" s="136"/>
      <c r="CM316" s="136"/>
      <c r="CN316" s="136"/>
      <c r="CO316" s="136"/>
      <c r="CP316" s="136"/>
      <c r="CQ316" s="136"/>
      <c r="CR316" s="136"/>
    </row>
    <row r="317" spans="1:96" x14ac:dyDescent="0.25">
      <c r="A317" s="136"/>
      <c r="B317" s="136"/>
      <c r="C317" s="136"/>
      <c r="D317" s="136"/>
      <c r="E317" s="136"/>
      <c r="F317" s="136"/>
      <c r="G317" s="136"/>
      <c r="H317" s="136"/>
      <c r="I317" s="136"/>
      <c r="J317" s="136"/>
      <c r="K317" s="136"/>
      <c r="L317" s="136"/>
      <c r="M317" s="136"/>
      <c r="N317" s="136"/>
      <c r="O317" s="136"/>
      <c r="P317" s="136"/>
      <c r="Q317" s="136"/>
      <c r="R317" s="136"/>
      <c r="S317" s="136"/>
      <c r="T317" s="136"/>
      <c r="U317" s="136"/>
      <c r="V317" s="136"/>
      <c r="W317" s="136"/>
      <c r="X317" s="136"/>
      <c r="Y317" s="136"/>
      <c r="Z317" s="136"/>
      <c r="AA317" s="136"/>
      <c r="AB317" s="136"/>
      <c r="AC317" s="136"/>
      <c r="AD317" s="136"/>
      <c r="AE317" s="136"/>
      <c r="AF317" s="136"/>
      <c r="AG317" s="136"/>
      <c r="AH317" s="136"/>
      <c r="AI317" s="136"/>
      <c r="AJ317" s="136"/>
      <c r="AK317" s="136"/>
      <c r="AL317" s="136"/>
      <c r="AM317" s="136"/>
      <c r="AN317" s="136"/>
      <c r="AO317" s="136"/>
      <c r="AP317" s="136"/>
      <c r="AQ317" s="136"/>
      <c r="AR317" s="136"/>
      <c r="AS317" s="136"/>
      <c r="AT317" s="136"/>
      <c r="AU317" s="136"/>
      <c r="AV317" s="136"/>
      <c r="AW317" s="136"/>
      <c r="AX317" s="136"/>
      <c r="AY317" s="136"/>
      <c r="AZ317" s="136"/>
      <c r="BA317" s="136"/>
      <c r="BB317" s="136"/>
      <c r="BC317" s="136"/>
      <c r="BD317" s="136"/>
      <c r="BE317" s="136"/>
      <c r="BF317" s="136"/>
      <c r="BG317" s="136"/>
      <c r="BH317" s="136"/>
      <c r="BI317" s="136"/>
      <c r="BJ317" s="136"/>
      <c r="BK317" s="136"/>
      <c r="BL317" s="136"/>
      <c r="BM317" s="136"/>
      <c r="BN317" s="136"/>
      <c r="BO317" s="136"/>
      <c r="BP317" s="136"/>
      <c r="BQ317" s="136"/>
      <c r="BR317" s="136"/>
      <c r="BS317" s="136"/>
      <c r="BT317" s="136"/>
      <c r="BU317" s="136"/>
      <c r="BV317" s="136"/>
      <c r="BW317" s="136"/>
      <c r="BX317" s="136"/>
      <c r="BY317" s="136"/>
      <c r="BZ317" s="136"/>
      <c r="CA317" s="136"/>
      <c r="CB317" s="136"/>
      <c r="CC317" s="136"/>
      <c r="CD317" s="136"/>
      <c r="CE317" s="136"/>
      <c r="CF317" s="136"/>
      <c r="CG317" s="136"/>
      <c r="CH317" s="136"/>
      <c r="CI317" s="136"/>
      <c r="CJ317" s="136"/>
      <c r="CK317" s="136"/>
      <c r="CL317" s="136"/>
      <c r="CM317" s="136"/>
      <c r="CN317" s="136"/>
      <c r="CO317" s="136"/>
      <c r="CP317" s="136"/>
      <c r="CQ317" s="136"/>
      <c r="CR317" s="136"/>
    </row>
    <row r="318" spans="1:96" x14ac:dyDescent="0.25">
      <c r="A318" s="156"/>
      <c r="B318" s="156" t="s">
        <v>352</v>
      </c>
      <c r="C318" s="156" t="str">
        <f>+C307</f>
        <v>A1 m1</v>
      </c>
      <c r="D318" s="156" t="str">
        <f t="shared" ref="D318:AL318" si="316">+D307</f>
        <v>A1 m2</v>
      </c>
      <c r="E318" s="156" t="str">
        <f t="shared" si="316"/>
        <v>A1 m3</v>
      </c>
      <c r="F318" s="156" t="str">
        <f t="shared" si="316"/>
        <v>A1 m4</v>
      </c>
      <c r="G318" s="156" t="str">
        <f t="shared" si="316"/>
        <v>A1 m5</v>
      </c>
      <c r="H318" s="156" t="str">
        <f t="shared" si="316"/>
        <v>A1 m6</v>
      </c>
      <c r="I318" s="156" t="str">
        <f t="shared" si="316"/>
        <v>A1 m7</v>
      </c>
      <c r="J318" s="156" t="str">
        <f t="shared" si="316"/>
        <v>A1 m8</v>
      </c>
      <c r="K318" s="156" t="str">
        <f t="shared" si="316"/>
        <v>A1 m9</v>
      </c>
      <c r="L318" s="156" t="str">
        <f t="shared" si="316"/>
        <v>A1 m10</v>
      </c>
      <c r="M318" s="156" t="str">
        <f t="shared" si="316"/>
        <v>A1 m11</v>
      </c>
      <c r="N318" s="156" t="str">
        <f t="shared" si="316"/>
        <v>A1 m12</v>
      </c>
      <c r="O318" s="156" t="str">
        <f t="shared" si="316"/>
        <v>A2 m1</v>
      </c>
      <c r="P318" s="156" t="str">
        <f t="shared" si="316"/>
        <v>A2 m2</v>
      </c>
      <c r="Q318" s="156" t="str">
        <f t="shared" si="316"/>
        <v>A2 m3</v>
      </c>
      <c r="R318" s="156" t="str">
        <f t="shared" si="316"/>
        <v>A2 m4</v>
      </c>
      <c r="S318" s="156" t="str">
        <f t="shared" si="316"/>
        <v>A2 m5</v>
      </c>
      <c r="T318" s="156" t="str">
        <f t="shared" si="316"/>
        <v>A2 m6</v>
      </c>
      <c r="U318" s="156" t="str">
        <f t="shared" si="316"/>
        <v>A2 m7</v>
      </c>
      <c r="V318" s="156" t="str">
        <f t="shared" si="316"/>
        <v>A2 m8</v>
      </c>
      <c r="W318" s="156" t="str">
        <f t="shared" si="316"/>
        <v>A2 m9</v>
      </c>
      <c r="X318" s="156" t="str">
        <f t="shared" si="316"/>
        <v>A2 m10</v>
      </c>
      <c r="Y318" s="156" t="str">
        <f t="shared" si="316"/>
        <v>A2 m11</v>
      </c>
      <c r="Z318" s="156" t="str">
        <f t="shared" si="316"/>
        <v>A2 m12</v>
      </c>
      <c r="AA318" s="156" t="str">
        <f t="shared" si="316"/>
        <v>A3 m1</v>
      </c>
      <c r="AB318" s="156" t="str">
        <f t="shared" si="316"/>
        <v>A3 m2</v>
      </c>
      <c r="AC318" s="156" t="str">
        <f t="shared" si="316"/>
        <v>A3 m3</v>
      </c>
      <c r="AD318" s="156" t="str">
        <f t="shared" si="316"/>
        <v>A3 m4</v>
      </c>
      <c r="AE318" s="156" t="str">
        <f t="shared" si="316"/>
        <v>A3 m5</v>
      </c>
      <c r="AF318" s="156" t="str">
        <f t="shared" si="316"/>
        <v>A3 m6</v>
      </c>
      <c r="AG318" s="156" t="str">
        <f t="shared" si="316"/>
        <v>A3 m7</v>
      </c>
      <c r="AH318" s="156" t="str">
        <f t="shared" si="316"/>
        <v>A3 m8</v>
      </c>
      <c r="AI318" s="156" t="str">
        <f t="shared" si="316"/>
        <v>A3 m9</v>
      </c>
      <c r="AJ318" s="156" t="str">
        <f t="shared" si="316"/>
        <v>A3 m10</v>
      </c>
      <c r="AK318" s="156" t="str">
        <f t="shared" si="316"/>
        <v>A3 m11</v>
      </c>
      <c r="AL318" s="156" t="str">
        <f t="shared" si="316"/>
        <v>A3 m12</v>
      </c>
      <c r="AM318" s="156" t="str">
        <f t="shared" ref="AM318:AR318" si="317">+AM307</f>
        <v>A4 m1</v>
      </c>
      <c r="AN318" s="156" t="str">
        <f t="shared" si="317"/>
        <v>A4 m2</v>
      </c>
      <c r="AO318" s="156" t="str">
        <f t="shared" si="317"/>
        <v>A4 m3</v>
      </c>
      <c r="AP318" s="156" t="str">
        <f t="shared" si="317"/>
        <v>A4 m4</v>
      </c>
      <c r="AQ318" s="156" t="str">
        <f t="shared" si="317"/>
        <v>A4 m5</v>
      </c>
      <c r="AR318" s="156" t="str">
        <f t="shared" si="317"/>
        <v>A4 m6</v>
      </c>
      <c r="AS318" s="156" t="str">
        <f t="shared" ref="AS318:AX318" si="318">+AS307</f>
        <v>A4 m7</v>
      </c>
      <c r="AT318" s="156" t="str">
        <f t="shared" si="318"/>
        <v>A4 m8</v>
      </c>
      <c r="AU318" s="156" t="str">
        <f t="shared" si="318"/>
        <v>A4 m9</v>
      </c>
      <c r="AV318" s="156" t="str">
        <f t="shared" si="318"/>
        <v>A4 m10</v>
      </c>
      <c r="AW318" s="156" t="str">
        <f t="shared" si="318"/>
        <v>A4 m11</v>
      </c>
      <c r="AX318" s="156" t="str">
        <f t="shared" si="318"/>
        <v>A4 m12</v>
      </c>
      <c r="AY318" s="156"/>
      <c r="AZ318" s="156"/>
      <c r="BA318" s="156"/>
      <c r="BB318" s="156"/>
      <c r="BC318" s="156"/>
      <c r="BD318" s="156"/>
      <c r="BE318" s="156"/>
      <c r="BF318" s="156"/>
      <c r="BG318" s="156"/>
      <c r="BH318" s="156"/>
      <c r="BI318" s="156"/>
      <c r="BJ318" s="156"/>
      <c r="BK318" s="156"/>
      <c r="BL318" s="156"/>
      <c r="BM318" s="156"/>
      <c r="BN318" s="156"/>
      <c r="BO318" s="156"/>
      <c r="BP318" s="156"/>
      <c r="BQ318" s="156"/>
      <c r="BR318" s="156"/>
      <c r="BS318" s="156"/>
      <c r="BT318" s="156"/>
      <c r="BU318" s="156"/>
      <c r="BV318" s="156"/>
      <c r="BW318" s="156"/>
      <c r="BX318" s="156"/>
      <c r="BY318" s="156"/>
      <c r="BZ318" s="156"/>
      <c r="CA318" s="156"/>
      <c r="CB318" s="156"/>
      <c r="CC318" s="156"/>
      <c r="CD318" s="156"/>
      <c r="CE318" s="156"/>
      <c r="CF318" s="156"/>
      <c r="CG318" s="156"/>
      <c r="CH318" s="156"/>
      <c r="CI318" s="156"/>
      <c r="CJ318" s="156"/>
      <c r="CK318" s="156"/>
      <c r="CL318" s="156"/>
      <c r="CM318" s="156"/>
      <c r="CN318" s="156"/>
      <c r="CO318" s="156"/>
      <c r="CP318" s="156"/>
      <c r="CQ318" s="156"/>
      <c r="CR318" s="156"/>
    </row>
    <row r="319" spans="1:96" x14ac:dyDescent="0.25">
      <c r="A319" s="136"/>
      <c r="B319" s="136" t="s">
        <v>320</v>
      </c>
      <c r="C319" s="136">
        <f>+C128</f>
        <v>0</v>
      </c>
      <c r="D319" s="136">
        <f t="shared" ref="D319:AL319" si="319">+D128</f>
        <v>0</v>
      </c>
      <c r="E319" s="136">
        <f t="shared" si="319"/>
        <v>0</v>
      </c>
      <c r="F319" s="136">
        <f t="shared" si="319"/>
        <v>0</v>
      </c>
      <c r="G319" s="136">
        <f t="shared" si="319"/>
        <v>0</v>
      </c>
      <c r="H319" s="136">
        <f t="shared" si="319"/>
        <v>0</v>
      </c>
      <c r="I319" s="136">
        <f t="shared" si="319"/>
        <v>0</v>
      </c>
      <c r="J319" s="136">
        <f t="shared" si="319"/>
        <v>0</v>
      </c>
      <c r="K319" s="136">
        <f t="shared" si="319"/>
        <v>0</v>
      </c>
      <c r="L319" s="136">
        <f t="shared" si="319"/>
        <v>0</v>
      </c>
      <c r="M319" s="136">
        <f t="shared" si="319"/>
        <v>0</v>
      </c>
      <c r="N319" s="136">
        <f t="shared" si="319"/>
        <v>0</v>
      </c>
      <c r="O319" s="136">
        <f t="shared" si="319"/>
        <v>0</v>
      </c>
      <c r="P319" s="136">
        <f t="shared" si="319"/>
        <v>0</v>
      </c>
      <c r="Q319" s="136">
        <f t="shared" si="319"/>
        <v>0</v>
      </c>
      <c r="R319" s="136">
        <f t="shared" si="319"/>
        <v>0</v>
      </c>
      <c r="S319" s="136">
        <f t="shared" si="319"/>
        <v>0</v>
      </c>
      <c r="T319" s="136">
        <f t="shared" si="319"/>
        <v>0</v>
      </c>
      <c r="U319" s="136">
        <f t="shared" si="319"/>
        <v>0</v>
      </c>
      <c r="V319" s="136">
        <f t="shared" si="319"/>
        <v>0</v>
      </c>
      <c r="W319" s="136">
        <f t="shared" si="319"/>
        <v>0</v>
      </c>
      <c r="X319" s="136">
        <f t="shared" si="319"/>
        <v>0</v>
      </c>
      <c r="Y319" s="136">
        <f t="shared" si="319"/>
        <v>0</v>
      </c>
      <c r="Z319" s="136">
        <f t="shared" si="319"/>
        <v>0</v>
      </c>
      <c r="AA319" s="136">
        <f t="shared" si="319"/>
        <v>0</v>
      </c>
      <c r="AB319" s="136">
        <f t="shared" si="319"/>
        <v>0</v>
      </c>
      <c r="AC319" s="136">
        <f t="shared" si="319"/>
        <v>0</v>
      </c>
      <c r="AD319" s="136">
        <f t="shared" si="319"/>
        <v>0</v>
      </c>
      <c r="AE319" s="136">
        <f t="shared" si="319"/>
        <v>0</v>
      </c>
      <c r="AF319" s="136">
        <f t="shared" si="319"/>
        <v>0</v>
      </c>
      <c r="AG319" s="136">
        <f t="shared" si="319"/>
        <v>0</v>
      </c>
      <c r="AH319" s="136">
        <f t="shared" si="319"/>
        <v>0</v>
      </c>
      <c r="AI319" s="136">
        <f t="shared" si="319"/>
        <v>0</v>
      </c>
      <c r="AJ319" s="136">
        <f t="shared" si="319"/>
        <v>0</v>
      </c>
      <c r="AK319" s="136">
        <f t="shared" si="319"/>
        <v>0</v>
      </c>
      <c r="AL319" s="136">
        <f t="shared" si="319"/>
        <v>0</v>
      </c>
      <c r="AM319" s="136">
        <f t="shared" ref="AM319:AR319" si="320">+AM128</f>
        <v>0</v>
      </c>
      <c r="AN319" s="136">
        <f t="shared" si="320"/>
        <v>0</v>
      </c>
      <c r="AO319" s="136">
        <f t="shared" si="320"/>
        <v>0</v>
      </c>
      <c r="AP319" s="136">
        <f t="shared" si="320"/>
        <v>0</v>
      </c>
      <c r="AQ319" s="136">
        <f t="shared" si="320"/>
        <v>0</v>
      </c>
      <c r="AR319" s="136">
        <f t="shared" si="320"/>
        <v>0</v>
      </c>
      <c r="AS319" s="136">
        <f t="shared" ref="AS319:AX319" si="321">+AS128</f>
        <v>0</v>
      </c>
      <c r="AT319" s="136">
        <f t="shared" si="321"/>
        <v>0</v>
      </c>
      <c r="AU319" s="136">
        <f t="shared" si="321"/>
        <v>0</v>
      </c>
      <c r="AV319" s="136">
        <f t="shared" si="321"/>
        <v>0</v>
      </c>
      <c r="AW319" s="136">
        <f t="shared" si="321"/>
        <v>0</v>
      </c>
      <c r="AX319" s="136">
        <f t="shared" si="321"/>
        <v>0</v>
      </c>
      <c r="AY319" s="136"/>
      <c r="AZ319" s="136"/>
      <c r="BA319" s="136"/>
      <c r="BB319" s="136"/>
      <c r="BC319" s="136"/>
      <c r="BD319" s="136"/>
      <c r="BE319" s="136"/>
      <c r="BF319" s="136"/>
      <c r="BG319" s="136"/>
      <c r="BH319" s="136"/>
      <c r="BI319" s="136"/>
      <c r="BJ319" s="136"/>
      <c r="BK319" s="136"/>
      <c r="BL319" s="136"/>
      <c r="BM319" s="136"/>
      <c r="BN319" s="136"/>
      <c r="BO319" s="136"/>
      <c r="BP319" s="136"/>
      <c r="BQ319" s="136"/>
      <c r="BR319" s="136"/>
      <c r="BS319" s="136"/>
      <c r="BT319" s="136"/>
      <c r="BU319" s="136"/>
      <c r="BV319" s="136"/>
      <c r="BW319" s="136"/>
      <c r="BX319" s="136"/>
      <c r="BY319" s="136"/>
      <c r="BZ319" s="136"/>
      <c r="CA319" s="136"/>
      <c r="CB319" s="136"/>
      <c r="CC319" s="136"/>
      <c r="CD319" s="136"/>
      <c r="CE319" s="136"/>
      <c r="CF319" s="136"/>
      <c r="CG319" s="136"/>
      <c r="CH319" s="136"/>
      <c r="CI319" s="136"/>
      <c r="CJ319" s="136"/>
      <c r="CK319" s="136"/>
      <c r="CL319" s="136"/>
      <c r="CM319" s="136"/>
      <c r="CN319" s="136"/>
      <c r="CO319" s="136"/>
      <c r="CP319" s="136"/>
      <c r="CQ319" s="136"/>
      <c r="CR319" s="136"/>
    </row>
    <row r="320" spans="1:96" x14ac:dyDescent="0.25">
      <c r="A320" s="136" t="s">
        <v>343</v>
      </c>
      <c r="B320" s="136" t="s">
        <v>344</v>
      </c>
      <c r="C320" s="136">
        <f t="shared" ref="C320:AL320" si="322">+IF(C128=0,0,(($C116*$C117)/$C119))</f>
        <v>0</v>
      </c>
      <c r="D320" s="136">
        <f t="shared" si="322"/>
        <v>0</v>
      </c>
      <c r="E320" s="136">
        <f t="shared" si="322"/>
        <v>0</v>
      </c>
      <c r="F320" s="136">
        <f t="shared" si="322"/>
        <v>0</v>
      </c>
      <c r="G320" s="136">
        <f t="shared" si="322"/>
        <v>0</v>
      </c>
      <c r="H320" s="136">
        <f t="shared" si="322"/>
        <v>0</v>
      </c>
      <c r="I320" s="136">
        <f t="shared" si="322"/>
        <v>0</v>
      </c>
      <c r="J320" s="136">
        <f t="shared" si="322"/>
        <v>0</v>
      </c>
      <c r="K320" s="136">
        <f t="shared" si="322"/>
        <v>0</v>
      </c>
      <c r="L320" s="136">
        <f t="shared" si="322"/>
        <v>0</v>
      </c>
      <c r="M320" s="136">
        <f t="shared" si="322"/>
        <v>0</v>
      </c>
      <c r="N320" s="136">
        <f t="shared" si="322"/>
        <v>0</v>
      </c>
      <c r="O320" s="136">
        <f t="shared" si="322"/>
        <v>0</v>
      </c>
      <c r="P320" s="136">
        <f t="shared" si="322"/>
        <v>0</v>
      </c>
      <c r="Q320" s="136">
        <f t="shared" si="322"/>
        <v>0</v>
      </c>
      <c r="R320" s="136">
        <f t="shared" si="322"/>
        <v>0</v>
      </c>
      <c r="S320" s="136">
        <f t="shared" si="322"/>
        <v>0</v>
      </c>
      <c r="T320" s="136">
        <f t="shared" si="322"/>
        <v>0</v>
      </c>
      <c r="U320" s="136">
        <f t="shared" si="322"/>
        <v>0</v>
      </c>
      <c r="V320" s="136">
        <f t="shared" si="322"/>
        <v>0</v>
      </c>
      <c r="W320" s="136">
        <f t="shared" si="322"/>
        <v>0</v>
      </c>
      <c r="X320" s="136">
        <f t="shared" si="322"/>
        <v>0</v>
      </c>
      <c r="Y320" s="136">
        <f t="shared" si="322"/>
        <v>0</v>
      </c>
      <c r="Z320" s="136">
        <f t="shared" si="322"/>
        <v>0</v>
      </c>
      <c r="AA320" s="136">
        <f t="shared" si="322"/>
        <v>0</v>
      </c>
      <c r="AB320" s="136">
        <f t="shared" si="322"/>
        <v>0</v>
      </c>
      <c r="AC320" s="136">
        <f t="shared" si="322"/>
        <v>0</v>
      </c>
      <c r="AD320" s="136">
        <f t="shared" si="322"/>
        <v>0</v>
      </c>
      <c r="AE320" s="136">
        <f t="shared" si="322"/>
        <v>0</v>
      </c>
      <c r="AF320" s="136">
        <f t="shared" si="322"/>
        <v>0</v>
      </c>
      <c r="AG320" s="136">
        <f t="shared" si="322"/>
        <v>0</v>
      </c>
      <c r="AH320" s="136">
        <f t="shared" si="322"/>
        <v>0</v>
      </c>
      <c r="AI320" s="136">
        <f t="shared" si="322"/>
        <v>0</v>
      </c>
      <c r="AJ320" s="136">
        <f t="shared" si="322"/>
        <v>0</v>
      </c>
      <c r="AK320" s="136">
        <f t="shared" si="322"/>
        <v>0</v>
      </c>
      <c r="AL320" s="136">
        <f t="shared" si="322"/>
        <v>0</v>
      </c>
      <c r="AM320" s="136">
        <f t="shared" ref="AM320:AR320" si="323">+IF(AM128=0,0,(($C116*$C117)/$C119))</f>
        <v>0</v>
      </c>
      <c r="AN320" s="136">
        <f t="shared" si="323"/>
        <v>0</v>
      </c>
      <c r="AO320" s="136">
        <f t="shared" si="323"/>
        <v>0</v>
      </c>
      <c r="AP320" s="136">
        <f t="shared" si="323"/>
        <v>0</v>
      </c>
      <c r="AQ320" s="136">
        <f t="shared" si="323"/>
        <v>0</v>
      </c>
      <c r="AR320" s="136">
        <f t="shared" si="323"/>
        <v>0</v>
      </c>
      <c r="AS320" s="136">
        <f t="shared" ref="AS320:AX320" si="324">+IF(AS128=0,0,(($C116*$C117)/$C119))</f>
        <v>0</v>
      </c>
      <c r="AT320" s="136">
        <f t="shared" si="324"/>
        <v>0</v>
      </c>
      <c r="AU320" s="136">
        <f t="shared" si="324"/>
        <v>0</v>
      </c>
      <c r="AV320" s="136">
        <f t="shared" si="324"/>
        <v>0</v>
      </c>
      <c r="AW320" s="136">
        <f t="shared" si="324"/>
        <v>0</v>
      </c>
      <c r="AX320" s="136">
        <f t="shared" si="324"/>
        <v>0</v>
      </c>
      <c r="AY320" s="136"/>
      <c r="AZ320" s="136"/>
      <c r="BA320" s="136"/>
      <c r="BB320" s="136"/>
      <c r="BC320" s="136"/>
      <c r="BD320" s="136"/>
      <c r="BE320" s="136"/>
      <c r="BF320" s="136"/>
      <c r="BG320" s="136"/>
      <c r="BH320" s="136"/>
      <c r="BI320" s="136"/>
      <c r="BJ320" s="136"/>
      <c r="BK320" s="136"/>
      <c r="BL320" s="136"/>
      <c r="BM320" s="136"/>
      <c r="BN320" s="136"/>
      <c r="BO320" s="136"/>
      <c r="BP320" s="136"/>
      <c r="BQ320" s="136"/>
      <c r="BR320" s="136"/>
      <c r="BS320" s="136"/>
      <c r="BT320" s="136"/>
      <c r="BU320" s="136"/>
      <c r="BV320" s="136"/>
      <c r="BW320" s="136"/>
      <c r="BX320" s="136"/>
      <c r="BY320" s="136"/>
      <c r="BZ320" s="136"/>
      <c r="CA320" s="136"/>
      <c r="CB320" s="136"/>
      <c r="CC320" s="136"/>
      <c r="CD320" s="136"/>
      <c r="CE320" s="136"/>
      <c r="CF320" s="136"/>
      <c r="CG320" s="136"/>
      <c r="CH320" s="136"/>
      <c r="CI320" s="136"/>
      <c r="CJ320" s="136"/>
      <c r="CK320" s="136"/>
      <c r="CL320" s="136"/>
      <c r="CM320" s="136"/>
      <c r="CN320" s="136"/>
      <c r="CO320" s="136"/>
      <c r="CP320" s="136"/>
      <c r="CQ320" s="136"/>
      <c r="CR320" s="136"/>
    </row>
    <row r="321" spans="1:96" x14ac:dyDescent="0.25">
      <c r="A321" s="136" t="s">
        <v>345</v>
      </c>
      <c r="B321" s="136" t="s">
        <v>346</v>
      </c>
      <c r="C321" s="136">
        <f>+IF(C128=0,0,($C116*$C118))</f>
        <v>0</v>
      </c>
      <c r="D321" s="136">
        <f>+IF(D128=0,0,(($C116*$C118)-SUM($C320:D320)))</f>
        <v>0</v>
      </c>
      <c r="E321" s="136">
        <f>+IF(E128=0,0,(($C116*$C118)-SUM($C320:E320)))</f>
        <v>0</v>
      </c>
      <c r="F321" s="136">
        <f>+IF(F128=0,0,(($C116*$C118)-SUM($C320:F320)))</f>
        <v>0</v>
      </c>
      <c r="G321" s="136">
        <f>+IF(G128=0,0,(($C116*$C118)-SUM($C320:G320)))</f>
        <v>0</v>
      </c>
      <c r="H321" s="136">
        <f>+IF(H128=0,0,(($C116*$C118)-SUM($C320:H320)))</f>
        <v>0</v>
      </c>
      <c r="I321" s="136">
        <f>+IF(I128=0,0,(($C116*$C118)-SUM($C320:I320)))</f>
        <v>0</v>
      </c>
      <c r="J321" s="136">
        <f>+IF(J128=0,0,(($C116*$C118)-SUM($C320:J320)))</f>
        <v>0</v>
      </c>
      <c r="K321" s="136">
        <f>+IF(K128=0,0,(($C116*$C118)-SUM($C320:K320)))</f>
        <v>0</v>
      </c>
      <c r="L321" s="136">
        <f>+IF(L128=0,0,(($C116*$C118)-SUM($C320:L320)))</f>
        <v>0</v>
      </c>
      <c r="M321" s="136">
        <f>+IF(M128=0,0,(($C116*$C118)-SUM($C320:M320)))</f>
        <v>0</v>
      </c>
      <c r="N321" s="136">
        <f>+IF(N128=0,0,(($C116*$C118)-SUM($C320:N320)))</f>
        <v>0</v>
      </c>
      <c r="O321" s="136">
        <f>+IF(O128=0,0,(($C116*$C118)-SUM($C320:O320)))</f>
        <v>0</v>
      </c>
      <c r="P321" s="136">
        <f>+IF(P128=0,0,(($C116*$C118)-SUM($C320:P320)))</f>
        <v>0</v>
      </c>
      <c r="Q321" s="136">
        <f>+IF(Q128=0,0,(($C116*$C118)-SUM($C320:Q320)))</f>
        <v>0</v>
      </c>
      <c r="R321" s="136">
        <f>+IF(R128=0,0,(($C116*$C118)-SUM($C320:R320)))</f>
        <v>0</v>
      </c>
      <c r="S321" s="136">
        <f>+IF(S128=0,0,(($C116*$C118)-SUM($C320:S320)))</f>
        <v>0</v>
      </c>
      <c r="T321" s="136">
        <f>+IF(T128=0,0,(($C116*$C118)-SUM($C320:T320)))</f>
        <v>0</v>
      </c>
      <c r="U321" s="136">
        <f>+IF(U128=0,0,(($C116*$C118)-SUM($C320:U320)))</f>
        <v>0</v>
      </c>
      <c r="V321" s="136">
        <f>+IF(V128=0,0,(($C116*$C118)-SUM($C320:V320)))</f>
        <v>0</v>
      </c>
      <c r="W321" s="136">
        <f>+IF(W128=0,0,(($C116*$C118)-SUM($C320:W320)))</f>
        <v>0</v>
      </c>
      <c r="X321" s="136">
        <f>+IF(X128=0,0,(($C116*$C118)-SUM($C320:X320)))</f>
        <v>0</v>
      </c>
      <c r="Y321" s="136">
        <f>+IF(Y128=0,0,(($C116*$C118)-SUM($C320:Y320)))</f>
        <v>0</v>
      </c>
      <c r="Z321" s="136">
        <f>+IF(Z128=0,0,(($C116*$C118)-SUM($C320:Z320)))</f>
        <v>0</v>
      </c>
      <c r="AA321" s="136">
        <f>+IF(AA128=0,0,(($C116*$C118)-SUM($C320:AA320)))</f>
        <v>0</v>
      </c>
      <c r="AB321" s="136">
        <f>+IF(AB128=0,0,(($C116*$C118)-SUM($C320:AB320)))</f>
        <v>0</v>
      </c>
      <c r="AC321" s="136">
        <f>+IF(AC128=0,0,(($C116*$C118)-SUM($C320:AC320)))</f>
        <v>0</v>
      </c>
      <c r="AD321" s="136">
        <f>+IF(AD128=0,0,(($C116*$C118)-SUM($C320:AD320)))</f>
        <v>0</v>
      </c>
      <c r="AE321" s="136">
        <f>+IF(AE128=0,0,(($C116*$C118)-SUM($C320:AE320)))</f>
        <v>0</v>
      </c>
      <c r="AF321" s="136">
        <f>+IF(AF128=0,0,(($C116*$C118)-SUM($C320:AF320)))</f>
        <v>0</v>
      </c>
      <c r="AG321" s="136">
        <f>+IF(AG128=0,0,(($C116*$C118)-SUM($C320:AG320)))</f>
        <v>0</v>
      </c>
      <c r="AH321" s="136">
        <f>+IF(AH128=0,0,(($C116*$C118)-SUM($C320:AH320)))</f>
        <v>0</v>
      </c>
      <c r="AI321" s="136">
        <f>+IF(AI128=0,0,(($C116*$C118)-SUM($C320:AI320)))</f>
        <v>0</v>
      </c>
      <c r="AJ321" s="136">
        <f>+IF(AJ128=0,0,(($C116*$C118)-SUM($C320:AJ320)))</f>
        <v>0</v>
      </c>
      <c r="AK321" s="136">
        <f>+IF(AK128=0,0,(($C116*$C118)-SUM($C320:AK320)))</f>
        <v>0</v>
      </c>
      <c r="AL321" s="136">
        <f>+IF(AL128=0,0,(($C116*$C118)-SUM($C320:AL320)))</f>
        <v>0</v>
      </c>
      <c r="AM321" s="136">
        <f>+IF(AM128=0,0,(($C116*$C118)-SUM($C320:AM320)))</f>
        <v>0</v>
      </c>
      <c r="AN321" s="136">
        <f>+IF(AN128=0,0,(($C116*$C118)-SUM($C320:AN320)))</f>
        <v>0</v>
      </c>
      <c r="AO321" s="136">
        <f>+IF(AO128=0,0,(($C116*$C118)-SUM($C320:AO320)))</f>
        <v>0</v>
      </c>
      <c r="AP321" s="136">
        <f>+IF(AP128=0,0,(($C116*$C118)-SUM($C320:AP320)))</f>
        <v>0</v>
      </c>
      <c r="AQ321" s="136">
        <f>+IF(AQ128=0,0,(($C116*$C118)-SUM($C320:AQ320)))</f>
        <v>0</v>
      </c>
      <c r="AR321" s="136">
        <f>+IF(AR128=0,0,(($C116*$C118)-SUM($C320:AR320)))</f>
        <v>0</v>
      </c>
      <c r="AS321" s="136">
        <f>+IF(AS128=0,0,(($C116*$C118)-SUM($C320:AS320)))</f>
        <v>0</v>
      </c>
      <c r="AT321" s="136">
        <f>+IF(AT128=0,0,(($C116*$C118)-SUM($C320:AT320)))</f>
        <v>0</v>
      </c>
      <c r="AU321" s="136">
        <f>+IF(AU128=0,0,(($C116*$C118)-SUM($C320:AU320)))</f>
        <v>0</v>
      </c>
      <c r="AV321" s="136">
        <f>+IF(AV128=0,0,(($C116*$C118)-SUM($C320:AV320)))</f>
        <v>0</v>
      </c>
      <c r="AW321" s="136">
        <f>+IF(AW128=0,0,(($C116*$C118)-SUM($C320:AW320)))</f>
        <v>0</v>
      </c>
      <c r="AX321" s="136">
        <f>+IF(AX128=0,0,(($C116*$C118)-SUM($C320:AX320)))</f>
        <v>0</v>
      </c>
      <c r="AY321" s="136"/>
      <c r="AZ321" s="136"/>
      <c r="BA321" s="136"/>
      <c r="BB321" s="136"/>
      <c r="BC321" s="136"/>
      <c r="BD321" s="136"/>
      <c r="BE321" s="136"/>
      <c r="BF321" s="136"/>
      <c r="BG321" s="136"/>
      <c r="BH321" s="136"/>
      <c r="BI321" s="136"/>
      <c r="BJ321" s="136"/>
      <c r="BK321" s="136"/>
      <c r="BL321" s="136"/>
      <c r="BM321" s="136"/>
      <c r="BN321" s="136"/>
      <c r="BO321" s="136"/>
      <c r="BP321" s="136"/>
      <c r="BQ321" s="136"/>
      <c r="BR321" s="136"/>
      <c r="BS321" s="136"/>
      <c r="BT321" s="136"/>
      <c r="BU321" s="136"/>
      <c r="BV321" s="136"/>
      <c r="BW321" s="136"/>
      <c r="BX321" s="136"/>
      <c r="BY321" s="136"/>
      <c r="BZ321" s="136"/>
      <c r="CA321" s="136"/>
      <c r="CB321" s="136"/>
      <c r="CC321" s="136"/>
      <c r="CD321" s="136"/>
      <c r="CE321" s="136"/>
      <c r="CF321" s="136"/>
      <c r="CG321" s="136"/>
      <c r="CH321" s="136"/>
      <c r="CI321" s="136"/>
      <c r="CJ321" s="136"/>
      <c r="CK321" s="136"/>
      <c r="CL321" s="136"/>
      <c r="CM321" s="136"/>
      <c r="CN321" s="136"/>
      <c r="CO321" s="136"/>
      <c r="CP321" s="136"/>
      <c r="CQ321" s="136"/>
      <c r="CR321" s="136"/>
    </row>
    <row r="322" spans="1:96" x14ac:dyDescent="0.25">
      <c r="A322" s="136"/>
      <c r="B322" s="136" t="s">
        <v>347</v>
      </c>
      <c r="C322" s="136">
        <f>+C133</f>
        <v>0</v>
      </c>
      <c r="D322" s="136">
        <f t="shared" ref="D322:AL322" si="325">+D133</f>
        <v>0</v>
      </c>
      <c r="E322" s="136">
        <f t="shared" si="325"/>
        <v>0</v>
      </c>
      <c r="F322" s="136">
        <f t="shared" si="325"/>
        <v>0</v>
      </c>
      <c r="G322" s="136">
        <f t="shared" si="325"/>
        <v>0</v>
      </c>
      <c r="H322" s="136">
        <f t="shared" si="325"/>
        <v>0</v>
      </c>
      <c r="I322" s="136">
        <f t="shared" si="325"/>
        <v>0</v>
      </c>
      <c r="J322" s="136">
        <f t="shared" si="325"/>
        <v>0</v>
      </c>
      <c r="K322" s="136">
        <f t="shared" si="325"/>
        <v>0</v>
      </c>
      <c r="L322" s="136">
        <f t="shared" si="325"/>
        <v>0</v>
      </c>
      <c r="M322" s="136">
        <f t="shared" si="325"/>
        <v>0</v>
      </c>
      <c r="N322" s="136">
        <f t="shared" si="325"/>
        <v>0</v>
      </c>
      <c r="O322" s="136">
        <f t="shared" si="325"/>
        <v>0</v>
      </c>
      <c r="P322" s="136">
        <f t="shared" si="325"/>
        <v>0</v>
      </c>
      <c r="Q322" s="136">
        <f t="shared" si="325"/>
        <v>0</v>
      </c>
      <c r="R322" s="136">
        <f t="shared" si="325"/>
        <v>0</v>
      </c>
      <c r="S322" s="136">
        <f t="shared" si="325"/>
        <v>0</v>
      </c>
      <c r="T322" s="136">
        <f t="shared" si="325"/>
        <v>0</v>
      </c>
      <c r="U322" s="136">
        <f t="shared" si="325"/>
        <v>0</v>
      </c>
      <c r="V322" s="136">
        <f t="shared" si="325"/>
        <v>0</v>
      </c>
      <c r="W322" s="136">
        <f t="shared" si="325"/>
        <v>0</v>
      </c>
      <c r="X322" s="136">
        <f t="shared" si="325"/>
        <v>0</v>
      </c>
      <c r="Y322" s="136">
        <f t="shared" si="325"/>
        <v>0</v>
      </c>
      <c r="Z322" s="136">
        <f t="shared" si="325"/>
        <v>0</v>
      </c>
      <c r="AA322" s="136">
        <f t="shared" si="325"/>
        <v>0</v>
      </c>
      <c r="AB322" s="136">
        <f t="shared" si="325"/>
        <v>0</v>
      </c>
      <c r="AC322" s="136">
        <f t="shared" si="325"/>
        <v>0</v>
      </c>
      <c r="AD322" s="136">
        <f t="shared" si="325"/>
        <v>0</v>
      </c>
      <c r="AE322" s="136">
        <f t="shared" si="325"/>
        <v>0</v>
      </c>
      <c r="AF322" s="136">
        <f t="shared" si="325"/>
        <v>0</v>
      </c>
      <c r="AG322" s="136">
        <f t="shared" si="325"/>
        <v>0</v>
      </c>
      <c r="AH322" s="136">
        <f t="shared" si="325"/>
        <v>0</v>
      </c>
      <c r="AI322" s="136">
        <f t="shared" si="325"/>
        <v>0</v>
      </c>
      <c r="AJ322" s="136">
        <f t="shared" si="325"/>
        <v>0</v>
      </c>
      <c r="AK322" s="136">
        <f t="shared" si="325"/>
        <v>0</v>
      </c>
      <c r="AL322" s="136">
        <f t="shared" si="325"/>
        <v>0</v>
      </c>
      <c r="AM322" s="136">
        <f t="shared" ref="AM322:AR322" si="326">+AM133</f>
        <v>0</v>
      </c>
      <c r="AN322" s="136">
        <f t="shared" si="326"/>
        <v>0</v>
      </c>
      <c r="AO322" s="136">
        <f t="shared" si="326"/>
        <v>0</v>
      </c>
      <c r="AP322" s="136">
        <f t="shared" si="326"/>
        <v>0</v>
      </c>
      <c r="AQ322" s="136">
        <f t="shared" si="326"/>
        <v>0</v>
      </c>
      <c r="AR322" s="136">
        <f t="shared" si="326"/>
        <v>0</v>
      </c>
      <c r="AS322" s="136">
        <f t="shared" ref="AS322:AX322" si="327">+AS133</f>
        <v>0</v>
      </c>
      <c r="AT322" s="136">
        <f t="shared" si="327"/>
        <v>0</v>
      </c>
      <c r="AU322" s="136">
        <f t="shared" si="327"/>
        <v>0</v>
      </c>
      <c r="AV322" s="136">
        <f t="shared" si="327"/>
        <v>0</v>
      </c>
      <c r="AW322" s="136">
        <f t="shared" si="327"/>
        <v>0</v>
      </c>
      <c r="AX322" s="136">
        <f t="shared" si="327"/>
        <v>0</v>
      </c>
      <c r="AY322" s="136"/>
      <c r="AZ322" s="136"/>
      <c r="BA322" s="136"/>
      <c r="BB322" s="136"/>
      <c r="BC322" s="136"/>
      <c r="BD322" s="136"/>
      <c r="BE322" s="136"/>
      <c r="BF322" s="136"/>
      <c r="BG322" s="136"/>
      <c r="BH322" s="136"/>
      <c r="BI322" s="136"/>
      <c r="BJ322" s="136"/>
      <c r="BK322" s="136"/>
      <c r="BL322" s="136"/>
      <c r="BM322" s="136"/>
      <c r="BN322" s="136"/>
      <c r="BO322" s="136"/>
      <c r="BP322" s="136"/>
      <c r="BQ322" s="136"/>
      <c r="BR322" s="136"/>
      <c r="BS322" s="136"/>
      <c r="BT322" s="136"/>
      <c r="BU322" s="136"/>
      <c r="BV322" s="136"/>
      <c r="BW322" s="136"/>
      <c r="BX322" s="136"/>
      <c r="BY322" s="136"/>
      <c r="BZ322" s="136"/>
      <c r="CA322" s="136"/>
      <c r="CB322" s="136"/>
      <c r="CC322" s="136"/>
      <c r="CD322" s="136"/>
      <c r="CE322" s="136"/>
      <c r="CF322" s="136"/>
      <c r="CG322" s="136"/>
      <c r="CH322" s="136"/>
      <c r="CI322" s="136"/>
      <c r="CJ322" s="136"/>
      <c r="CK322" s="136"/>
      <c r="CL322" s="136"/>
      <c r="CM322" s="136"/>
      <c r="CN322" s="136"/>
      <c r="CO322" s="136"/>
      <c r="CP322" s="136"/>
      <c r="CQ322" s="136"/>
      <c r="CR322" s="136"/>
    </row>
    <row r="323" spans="1:96" x14ac:dyDescent="0.25">
      <c r="A323" s="136"/>
      <c r="B323" s="156" t="s">
        <v>348</v>
      </c>
      <c r="C323" s="156">
        <f>+C319+C320+C322</f>
        <v>0</v>
      </c>
      <c r="D323" s="156">
        <f t="shared" ref="D323:J323" si="328">+D319+D320+D322</f>
        <v>0</v>
      </c>
      <c r="E323" s="156">
        <f t="shared" si="328"/>
        <v>0</v>
      </c>
      <c r="F323" s="156">
        <f t="shared" si="328"/>
        <v>0</v>
      </c>
      <c r="G323" s="156">
        <f t="shared" si="328"/>
        <v>0</v>
      </c>
      <c r="H323" s="156">
        <f t="shared" si="328"/>
        <v>0</v>
      </c>
      <c r="I323" s="156">
        <f t="shared" si="328"/>
        <v>0</v>
      </c>
      <c r="J323" s="156">
        <f t="shared" si="328"/>
        <v>0</v>
      </c>
      <c r="K323" s="156">
        <f>+K319+K320+K322</f>
        <v>0</v>
      </c>
      <c r="L323" s="156">
        <f t="shared" ref="L323:AL323" si="329">+L319+L320+L322</f>
        <v>0</v>
      </c>
      <c r="M323" s="156">
        <f t="shared" si="329"/>
        <v>0</v>
      </c>
      <c r="N323" s="156">
        <f t="shared" si="329"/>
        <v>0</v>
      </c>
      <c r="O323" s="156">
        <f t="shared" si="329"/>
        <v>0</v>
      </c>
      <c r="P323" s="156">
        <f t="shared" si="329"/>
        <v>0</v>
      </c>
      <c r="Q323" s="156">
        <f t="shared" si="329"/>
        <v>0</v>
      </c>
      <c r="R323" s="156">
        <f t="shared" si="329"/>
        <v>0</v>
      </c>
      <c r="S323" s="156">
        <f t="shared" si="329"/>
        <v>0</v>
      </c>
      <c r="T323" s="156">
        <f t="shared" si="329"/>
        <v>0</v>
      </c>
      <c r="U323" s="156">
        <f t="shared" si="329"/>
        <v>0</v>
      </c>
      <c r="V323" s="156">
        <f t="shared" si="329"/>
        <v>0</v>
      </c>
      <c r="W323" s="156">
        <f t="shared" si="329"/>
        <v>0</v>
      </c>
      <c r="X323" s="156">
        <f t="shared" si="329"/>
        <v>0</v>
      </c>
      <c r="Y323" s="156">
        <f t="shared" si="329"/>
        <v>0</v>
      </c>
      <c r="Z323" s="156">
        <f t="shared" si="329"/>
        <v>0</v>
      </c>
      <c r="AA323" s="156">
        <f t="shared" si="329"/>
        <v>0</v>
      </c>
      <c r="AB323" s="156">
        <f t="shared" si="329"/>
        <v>0</v>
      </c>
      <c r="AC323" s="156">
        <f t="shared" si="329"/>
        <v>0</v>
      </c>
      <c r="AD323" s="156">
        <f t="shared" si="329"/>
        <v>0</v>
      </c>
      <c r="AE323" s="156">
        <f t="shared" si="329"/>
        <v>0</v>
      </c>
      <c r="AF323" s="156">
        <f t="shared" si="329"/>
        <v>0</v>
      </c>
      <c r="AG323" s="156">
        <f t="shared" si="329"/>
        <v>0</v>
      </c>
      <c r="AH323" s="156">
        <f t="shared" si="329"/>
        <v>0</v>
      </c>
      <c r="AI323" s="156">
        <f t="shared" si="329"/>
        <v>0</v>
      </c>
      <c r="AJ323" s="156">
        <f t="shared" si="329"/>
        <v>0</v>
      </c>
      <c r="AK323" s="156">
        <f t="shared" si="329"/>
        <v>0</v>
      </c>
      <c r="AL323" s="156">
        <f t="shared" si="329"/>
        <v>0</v>
      </c>
      <c r="AM323" s="156">
        <f t="shared" ref="AM323:AR323" si="330">+AM319+AM320+AM322</f>
        <v>0</v>
      </c>
      <c r="AN323" s="156">
        <f t="shared" si="330"/>
        <v>0</v>
      </c>
      <c r="AO323" s="156">
        <f t="shared" si="330"/>
        <v>0</v>
      </c>
      <c r="AP323" s="156">
        <f t="shared" si="330"/>
        <v>0</v>
      </c>
      <c r="AQ323" s="156">
        <f t="shared" si="330"/>
        <v>0</v>
      </c>
      <c r="AR323" s="156">
        <f t="shared" si="330"/>
        <v>0</v>
      </c>
      <c r="AS323" s="156">
        <f t="shared" ref="AS323:AX323" si="331">+AS319+AS320+AS322</f>
        <v>0</v>
      </c>
      <c r="AT323" s="156">
        <f t="shared" si="331"/>
        <v>0</v>
      </c>
      <c r="AU323" s="156">
        <f t="shared" si="331"/>
        <v>0</v>
      </c>
      <c r="AV323" s="156">
        <f t="shared" si="331"/>
        <v>0</v>
      </c>
      <c r="AW323" s="156">
        <f t="shared" si="331"/>
        <v>0</v>
      </c>
      <c r="AX323" s="156">
        <f t="shared" si="331"/>
        <v>0</v>
      </c>
      <c r="AY323" s="136"/>
      <c r="AZ323" s="136"/>
      <c r="BA323" s="136"/>
      <c r="BB323" s="136"/>
      <c r="BC323" s="136"/>
      <c r="BD323" s="136"/>
      <c r="BE323" s="136"/>
      <c r="BF323" s="136"/>
      <c r="BG323" s="136"/>
      <c r="BH323" s="136"/>
      <c r="BI323" s="136"/>
      <c r="BJ323" s="136"/>
      <c r="BK323" s="136"/>
      <c r="BL323" s="136"/>
      <c r="BM323" s="136"/>
      <c r="BN323" s="136"/>
      <c r="BO323" s="136"/>
      <c r="BP323" s="136"/>
      <c r="BQ323" s="136"/>
      <c r="BR323" s="136"/>
      <c r="BS323" s="136"/>
      <c r="BT323" s="136"/>
      <c r="BU323" s="136"/>
      <c r="BV323" s="136"/>
      <c r="BW323" s="136"/>
      <c r="BX323" s="136"/>
      <c r="BY323" s="136"/>
      <c r="BZ323" s="136"/>
      <c r="CA323" s="136"/>
      <c r="CB323" s="136"/>
      <c r="CC323" s="136"/>
      <c r="CD323" s="136"/>
      <c r="CE323" s="136"/>
      <c r="CF323" s="136"/>
      <c r="CG323" s="136"/>
      <c r="CH323" s="136"/>
      <c r="CI323" s="136"/>
      <c r="CJ323" s="136"/>
      <c r="CK323" s="136"/>
      <c r="CL323" s="136"/>
      <c r="CM323" s="136"/>
      <c r="CN323" s="136"/>
      <c r="CO323" s="136"/>
      <c r="CP323" s="136"/>
      <c r="CQ323" s="136"/>
      <c r="CR323" s="136"/>
    </row>
    <row r="324" spans="1:96" x14ac:dyDescent="0.25">
      <c r="A324" s="136"/>
      <c r="B324" s="136"/>
      <c r="C324" s="136"/>
      <c r="D324" s="136"/>
      <c r="E324" s="136"/>
      <c r="F324" s="136"/>
      <c r="G324" s="136"/>
      <c r="H324" s="136"/>
      <c r="I324" s="136"/>
      <c r="J324" s="136"/>
      <c r="K324" s="136"/>
      <c r="L324" s="136"/>
      <c r="M324" s="136"/>
      <c r="N324" s="136"/>
      <c r="O324" s="136"/>
      <c r="P324" s="136"/>
      <c r="Q324" s="136"/>
      <c r="R324" s="136"/>
      <c r="S324" s="136"/>
      <c r="T324" s="136"/>
      <c r="U324" s="136"/>
      <c r="V324" s="136"/>
      <c r="W324" s="136"/>
      <c r="X324" s="136"/>
      <c r="Y324" s="136"/>
      <c r="Z324" s="136"/>
      <c r="AA324" s="136"/>
      <c r="AB324" s="136"/>
      <c r="AC324" s="136"/>
      <c r="AD324" s="136"/>
      <c r="AE324" s="136"/>
      <c r="AF324" s="136"/>
      <c r="AG324" s="136"/>
      <c r="AH324" s="136"/>
      <c r="AI324" s="136"/>
      <c r="AJ324" s="136"/>
      <c r="AK324" s="136"/>
      <c r="AL324" s="136"/>
      <c r="AM324" s="136"/>
      <c r="AN324" s="136"/>
      <c r="AO324" s="136"/>
      <c r="AP324" s="136"/>
      <c r="AQ324" s="136"/>
      <c r="AR324" s="136"/>
      <c r="AS324" s="136"/>
      <c r="AT324" s="136"/>
      <c r="AU324" s="136"/>
      <c r="AV324" s="136"/>
      <c r="AW324" s="136"/>
      <c r="AX324" s="136"/>
      <c r="AY324" s="136"/>
      <c r="AZ324" s="136"/>
      <c r="BA324" s="136"/>
      <c r="BB324" s="136"/>
      <c r="BC324" s="136"/>
      <c r="BD324" s="136"/>
      <c r="BE324" s="136"/>
      <c r="BF324" s="136"/>
      <c r="BG324" s="136"/>
      <c r="BH324" s="136"/>
      <c r="BI324" s="136"/>
      <c r="BJ324" s="136"/>
      <c r="BK324" s="136"/>
      <c r="BL324" s="136"/>
      <c r="BM324" s="136"/>
      <c r="BN324" s="136"/>
      <c r="BO324" s="136"/>
      <c r="BP324" s="136"/>
      <c r="BQ324" s="136"/>
      <c r="BR324" s="136"/>
      <c r="BS324" s="136"/>
      <c r="BT324" s="136"/>
      <c r="BU324" s="136"/>
      <c r="BV324" s="136"/>
      <c r="BW324" s="136"/>
      <c r="BX324" s="136"/>
      <c r="BY324" s="136"/>
      <c r="BZ324" s="136"/>
      <c r="CA324" s="136"/>
      <c r="CB324" s="136"/>
      <c r="CC324" s="136"/>
      <c r="CD324" s="136"/>
      <c r="CE324" s="136"/>
      <c r="CF324" s="136"/>
      <c r="CG324" s="136"/>
      <c r="CH324" s="136"/>
      <c r="CI324" s="136"/>
      <c r="CJ324" s="136"/>
      <c r="CK324" s="136"/>
      <c r="CL324" s="136"/>
      <c r="CM324" s="136"/>
      <c r="CN324" s="136"/>
      <c r="CO324" s="136"/>
      <c r="CP324" s="136"/>
      <c r="CQ324" s="136"/>
      <c r="CR324" s="136"/>
    </row>
    <row r="325" spans="1:96" x14ac:dyDescent="0.25">
      <c r="A325" s="136"/>
      <c r="B325" s="136"/>
      <c r="C325" s="136"/>
      <c r="D325" s="136"/>
      <c r="E325" s="136"/>
      <c r="F325" s="136"/>
      <c r="G325" s="136"/>
      <c r="H325" s="136"/>
      <c r="I325" s="136"/>
      <c r="J325" s="136"/>
      <c r="K325" s="136"/>
      <c r="L325" s="136"/>
      <c r="M325" s="136"/>
      <c r="N325" s="136"/>
      <c r="O325" s="136"/>
      <c r="P325" s="136"/>
      <c r="Q325" s="136"/>
      <c r="R325" s="136"/>
      <c r="S325" s="136"/>
      <c r="T325" s="136"/>
      <c r="U325" s="136"/>
      <c r="V325" s="136"/>
      <c r="W325" s="136"/>
      <c r="X325" s="136"/>
      <c r="Y325" s="136"/>
      <c r="Z325" s="136"/>
      <c r="AA325" s="136"/>
      <c r="AB325" s="136"/>
      <c r="AC325" s="136"/>
      <c r="AD325" s="136"/>
      <c r="AE325" s="136"/>
      <c r="AF325" s="136"/>
      <c r="AG325" s="136"/>
      <c r="AH325" s="136"/>
      <c r="AI325" s="136"/>
      <c r="AJ325" s="136"/>
      <c r="AK325" s="136"/>
      <c r="AL325" s="136"/>
      <c r="AM325" s="136"/>
      <c r="AN325" s="136"/>
      <c r="AO325" s="136"/>
      <c r="AP325" s="136"/>
      <c r="AQ325" s="136"/>
      <c r="AR325" s="136"/>
      <c r="AS325" s="136"/>
      <c r="AT325" s="136"/>
      <c r="AU325" s="136"/>
      <c r="AV325" s="136"/>
      <c r="AW325" s="136"/>
      <c r="AX325" s="136"/>
      <c r="AY325" s="136"/>
      <c r="AZ325" s="136"/>
      <c r="BA325" s="136"/>
      <c r="BB325" s="136"/>
      <c r="BC325" s="136"/>
      <c r="BD325" s="136"/>
      <c r="BE325" s="136"/>
      <c r="BF325" s="136"/>
      <c r="BG325" s="136"/>
      <c r="BH325" s="136"/>
      <c r="BI325" s="136"/>
      <c r="BJ325" s="136"/>
      <c r="BK325" s="136"/>
      <c r="BL325" s="136"/>
      <c r="BM325" s="136"/>
      <c r="BN325" s="136"/>
      <c r="BO325" s="136"/>
      <c r="BP325" s="136"/>
      <c r="BQ325" s="136"/>
      <c r="BR325" s="136"/>
      <c r="BS325" s="136"/>
      <c r="BT325" s="136"/>
      <c r="BU325" s="136"/>
      <c r="BV325" s="136"/>
      <c r="BW325" s="136"/>
      <c r="BX325" s="136"/>
      <c r="BY325" s="136"/>
      <c r="BZ325" s="136"/>
      <c r="CA325" s="136"/>
      <c r="CB325" s="136"/>
      <c r="CC325" s="136"/>
      <c r="CD325" s="136"/>
      <c r="CE325" s="136"/>
      <c r="CF325" s="136"/>
      <c r="CG325" s="136"/>
      <c r="CH325" s="136"/>
      <c r="CI325" s="136"/>
      <c r="CJ325" s="136"/>
      <c r="CK325" s="136"/>
      <c r="CL325" s="136"/>
      <c r="CM325" s="136"/>
      <c r="CN325" s="136"/>
      <c r="CO325" s="136"/>
      <c r="CP325" s="136"/>
      <c r="CQ325" s="136"/>
      <c r="CR325" s="136"/>
    </row>
    <row r="326" spans="1:96" x14ac:dyDescent="0.25">
      <c r="A326" s="136"/>
      <c r="B326" s="136" t="s">
        <v>135</v>
      </c>
      <c r="C326" s="136">
        <f t="shared" ref="C326:AL326" si="332">+C127+C128+C133</f>
        <v>0</v>
      </c>
      <c r="D326" s="136">
        <f t="shared" si="332"/>
        <v>0</v>
      </c>
      <c r="E326" s="136">
        <f t="shared" si="332"/>
        <v>0</v>
      </c>
      <c r="F326" s="136">
        <f t="shared" si="332"/>
        <v>0</v>
      </c>
      <c r="G326" s="136">
        <f t="shared" si="332"/>
        <v>0</v>
      </c>
      <c r="H326" s="136">
        <f t="shared" si="332"/>
        <v>0</v>
      </c>
      <c r="I326" s="136">
        <f t="shared" si="332"/>
        <v>0</v>
      </c>
      <c r="J326" s="136">
        <f t="shared" si="332"/>
        <v>0</v>
      </c>
      <c r="K326" s="136">
        <f t="shared" si="332"/>
        <v>0</v>
      </c>
      <c r="L326" s="136">
        <f t="shared" si="332"/>
        <v>0</v>
      </c>
      <c r="M326" s="136">
        <f t="shared" si="332"/>
        <v>0</v>
      </c>
      <c r="N326" s="136">
        <f t="shared" si="332"/>
        <v>0</v>
      </c>
      <c r="O326" s="136">
        <f t="shared" si="332"/>
        <v>0</v>
      </c>
      <c r="P326" s="136">
        <f t="shared" si="332"/>
        <v>0</v>
      </c>
      <c r="Q326" s="136">
        <f t="shared" si="332"/>
        <v>0</v>
      </c>
      <c r="R326" s="136">
        <f t="shared" si="332"/>
        <v>0</v>
      </c>
      <c r="S326" s="136">
        <f t="shared" si="332"/>
        <v>0</v>
      </c>
      <c r="T326" s="136">
        <f t="shared" si="332"/>
        <v>0</v>
      </c>
      <c r="U326" s="136">
        <f t="shared" si="332"/>
        <v>0</v>
      </c>
      <c r="V326" s="136">
        <f t="shared" si="332"/>
        <v>0</v>
      </c>
      <c r="W326" s="136">
        <f t="shared" si="332"/>
        <v>0</v>
      </c>
      <c r="X326" s="136">
        <f t="shared" si="332"/>
        <v>0</v>
      </c>
      <c r="Y326" s="136">
        <f t="shared" si="332"/>
        <v>0</v>
      </c>
      <c r="Z326" s="136">
        <f t="shared" si="332"/>
        <v>0</v>
      </c>
      <c r="AA326" s="136">
        <f t="shared" si="332"/>
        <v>0</v>
      </c>
      <c r="AB326" s="136">
        <f t="shared" si="332"/>
        <v>0</v>
      </c>
      <c r="AC326" s="136">
        <f t="shared" si="332"/>
        <v>0</v>
      </c>
      <c r="AD326" s="136">
        <f t="shared" si="332"/>
        <v>0</v>
      </c>
      <c r="AE326" s="136">
        <f t="shared" si="332"/>
        <v>0</v>
      </c>
      <c r="AF326" s="136">
        <f t="shared" si="332"/>
        <v>0</v>
      </c>
      <c r="AG326" s="136">
        <f t="shared" si="332"/>
        <v>0</v>
      </c>
      <c r="AH326" s="136">
        <f t="shared" si="332"/>
        <v>0</v>
      </c>
      <c r="AI326" s="136">
        <f t="shared" si="332"/>
        <v>0</v>
      </c>
      <c r="AJ326" s="136">
        <f t="shared" si="332"/>
        <v>0</v>
      </c>
      <c r="AK326" s="136">
        <f t="shared" si="332"/>
        <v>0</v>
      </c>
      <c r="AL326" s="136">
        <f t="shared" si="332"/>
        <v>0</v>
      </c>
      <c r="AM326" s="136">
        <f t="shared" ref="AM326:AR326" si="333">+AM127+AM128+AM133</f>
        <v>0</v>
      </c>
      <c r="AN326" s="136">
        <f t="shared" si="333"/>
        <v>0</v>
      </c>
      <c r="AO326" s="136">
        <f t="shared" si="333"/>
        <v>0</v>
      </c>
      <c r="AP326" s="136">
        <f t="shared" si="333"/>
        <v>0</v>
      </c>
      <c r="AQ326" s="136">
        <f t="shared" si="333"/>
        <v>0</v>
      </c>
      <c r="AR326" s="136">
        <f t="shared" si="333"/>
        <v>0</v>
      </c>
      <c r="AS326" s="136">
        <f t="shared" ref="AS326:AX326" si="334">+AS127+AS128+AS133</f>
        <v>0</v>
      </c>
      <c r="AT326" s="136">
        <f t="shared" si="334"/>
        <v>0</v>
      </c>
      <c r="AU326" s="136">
        <f t="shared" si="334"/>
        <v>0</v>
      </c>
      <c r="AV326" s="136">
        <f t="shared" si="334"/>
        <v>0</v>
      </c>
      <c r="AW326" s="136">
        <f t="shared" si="334"/>
        <v>0</v>
      </c>
      <c r="AX326" s="136">
        <f t="shared" si="334"/>
        <v>0</v>
      </c>
      <c r="AY326" s="136"/>
      <c r="AZ326" s="136"/>
      <c r="BA326" s="136"/>
      <c r="BB326" s="136"/>
      <c r="BC326" s="136"/>
      <c r="BD326" s="136"/>
      <c r="BE326" s="136"/>
      <c r="BF326" s="136"/>
      <c r="BG326" s="136"/>
      <c r="BH326" s="136"/>
      <c r="BI326" s="136"/>
      <c r="BJ326" s="136"/>
      <c r="BK326" s="136"/>
      <c r="BL326" s="136"/>
      <c r="BM326" s="136"/>
      <c r="BN326" s="136"/>
      <c r="BO326" s="136"/>
      <c r="BP326" s="136"/>
      <c r="BQ326" s="136"/>
      <c r="BR326" s="136"/>
      <c r="BS326" s="136"/>
      <c r="BT326" s="136"/>
      <c r="BU326" s="136"/>
      <c r="BV326" s="136"/>
      <c r="BW326" s="136"/>
      <c r="BX326" s="136"/>
      <c r="BY326" s="136"/>
      <c r="BZ326" s="136"/>
      <c r="CA326" s="136"/>
      <c r="CB326" s="136"/>
      <c r="CC326" s="136"/>
      <c r="CD326" s="136"/>
      <c r="CE326" s="136"/>
      <c r="CF326" s="136"/>
      <c r="CG326" s="136"/>
      <c r="CH326" s="136"/>
      <c r="CI326" s="136"/>
      <c r="CJ326" s="136"/>
      <c r="CK326" s="136"/>
      <c r="CL326" s="136"/>
      <c r="CM326" s="136"/>
      <c r="CN326" s="136"/>
      <c r="CO326" s="136"/>
      <c r="CP326" s="136"/>
      <c r="CQ326" s="136"/>
      <c r="CR326" s="136"/>
    </row>
    <row r="327" spans="1:96" x14ac:dyDescent="0.25">
      <c r="A327" s="136"/>
      <c r="B327" s="136"/>
      <c r="C327" s="136"/>
      <c r="D327" s="136"/>
      <c r="E327" s="136"/>
      <c r="F327" s="136"/>
      <c r="G327" s="136"/>
      <c r="H327" s="136"/>
      <c r="I327" s="136"/>
      <c r="J327" s="136"/>
      <c r="K327" s="136"/>
      <c r="L327" s="136"/>
      <c r="M327" s="136"/>
      <c r="N327" s="136"/>
      <c r="O327" s="136"/>
      <c r="P327" s="136"/>
      <c r="Q327" s="136"/>
      <c r="R327" s="136"/>
      <c r="S327" s="136"/>
      <c r="T327" s="136"/>
      <c r="U327" s="136"/>
      <c r="V327" s="136"/>
      <c r="W327" s="136"/>
      <c r="X327" s="136"/>
      <c r="Y327" s="136"/>
      <c r="Z327" s="136"/>
      <c r="AA327" s="136"/>
      <c r="AB327" s="136"/>
      <c r="AC327" s="136"/>
      <c r="AD327" s="136"/>
      <c r="AE327" s="136"/>
      <c r="AF327" s="136"/>
      <c r="AG327" s="136"/>
      <c r="AH327" s="136"/>
      <c r="AI327" s="136"/>
      <c r="AJ327" s="136"/>
      <c r="AK327" s="136"/>
      <c r="AL327" s="136"/>
      <c r="AM327" s="136"/>
      <c r="AN327" s="136"/>
      <c r="AO327" s="136"/>
      <c r="AP327" s="136"/>
      <c r="AQ327" s="136"/>
      <c r="AR327" s="136"/>
      <c r="AS327" s="136"/>
      <c r="AT327" s="136"/>
      <c r="AU327" s="136"/>
      <c r="AV327" s="136"/>
      <c r="AW327" s="136"/>
      <c r="AX327" s="136"/>
      <c r="AY327" s="136"/>
      <c r="AZ327" s="136"/>
      <c r="BA327" s="136"/>
      <c r="BB327" s="136"/>
      <c r="BC327" s="136"/>
      <c r="BD327" s="136"/>
      <c r="BE327" s="136"/>
      <c r="BF327" s="136"/>
      <c r="BG327" s="136"/>
      <c r="BH327" s="136"/>
      <c r="BI327" s="136"/>
      <c r="BJ327" s="136"/>
      <c r="BK327" s="136"/>
      <c r="BL327" s="136"/>
      <c r="BM327" s="136"/>
      <c r="BN327" s="136"/>
      <c r="BO327" s="136"/>
      <c r="BP327" s="136"/>
      <c r="BQ327" s="136"/>
      <c r="BR327" s="136"/>
      <c r="BS327" s="136"/>
      <c r="BT327" s="136"/>
      <c r="BU327" s="136"/>
      <c r="BV327" s="136"/>
      <c r="BW327" s="136"/>
      <c r="BX327" s="136"/>
      <c r="BY327" s="136"/>
      <c r="BZ327" s="136"/>
      <c r="CA327" s="136"/>
      <c r="CB327" s="136"/>
      <c r="CC327" s="136"/>
      <c r="CD327" s="136"/>
      <c r="CE327" s="136"/>
      <c r="CF327" s="136"/>
      <c r="CG327" s="136"/>
      <c r="CH327" s="136"/>
      <c r="CI327" s="136"/>
      <c r="CJ327" s="136"/>
      <c r="CK327" s="136"/>
      <c r="CL327" s="136"/>
      <c r="CM327" s="136"/>
      <c r="CN327" s="136"/>
      <c r="CO327" s="136"/>
      <c r="CP327" s="136"/>
      <c r="CQ327" s="136"/>
      <c r="CR327" s="136"/>
    </row>
    <row r="328" spans="1:96" x14ac:dyDescent="0.25">
      <c r="A328" s="136"/>
      <c r="B328" s="136"/>
      <c r="C328" s="136"/>
      <c r="D328" s="136"/>
      <c r="E328" s="136"/>
      <c r="F328" s="136"/>
      <c r="G328" s="136"/>
      <c r="H328" s="136"/>
      <c r="I328" s="136"/>
      <c r="J328" s="136"/>
      <c r="K328" s="136"/>
      <c r="L328" s="136"/>
      <c r="M328" s="136"/>
      <c r="N328" s="136"/>
      <c r="O328" s="136"/>
      <c r="P328" s="136"/>
      <c r="Q328" s="136"/>
      <c r="R328" s="136"/>
      <c r="S328" s="136"/>
      <c r="T328" s="136"/>
      <c r="U328" s="136"/>
      <c r="V328" s="136"/>
      <c r="W328" s="136"/>
      <c r="X328" s="136"/>
      <c r="Y328" s="136"/>
      <c r="Z328" s="136"/>
      <c r="AA328" s="136"/>
      <c r="AB328" s="136"/>
      <c r="AC328" s="136"/>
      <c r="AD328" s="136"/>
      <c r="AE328" s="136"/>
      <c r="AF328" s="136"/>
      <c r="AG328" s="136"/>
      <c r="AH328" s="136"/>
      <c r="AI328" s="136"/>
      <c r="AJ328" s="136"/>
      <c r="AK328" s="136"/>
      <c r="AL328" s="136"/>
      <c r="AM328" s="136"/>
      <c r="AN328" s="136"/>
      <c r="AO328" s="136"/>
      <c r="AP328" s="136"/>
      <c r="AQ328" s="136"/>
      <c r="AR328" s="136"/>
      <c r="AS328" s="136"/>
      <c r="AT328" s="136"/>
      <c r="AU328" s="136"/>
      <c r="AV328" s="136"/>
      <c r="AW328" s="136"/>
      <c r="AX328" s="136"/>
      <c r="AY328" s="136"/>
      <c r="AZ328" s="136"/>
      <c r="BA328" s="136"/>
      <c r="BB328" s="136"/>
      <c r="BC328" s="136"/>
      <c r="BD328" s="136"/>
      <c r="BE328" s="136"/>
      <c r="BF328" s="136"/>
      <c r="BG328" s="136"/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  <c r="BS328" s="136"/>
      <c r="BT328" s="136"/>
      <c r="BU328" s="136"/>
      <c r="BV328" s="136"/>
      <c r="BW328" s="136"/>
      <c r="BX328" s="136"/>
      <c r="BY328" s="136"/>
      <c r="BZ328" s="136"/>
      <c r="CA328" s="136"/>
      <c r="CB328" s="136"/>
      <c r="CC328" s="136"/>
      <c r="CD328" s="136"/>
      <c r="CE328" s="136"/>
      <c r="CF328" s="136"/>
      <c r="CG328" s="136"/>
      <c r="CH328" s="136"/>
      <c r="CI328" s="136"/>
      <c r="CJ328" s="136"/>
      <c r="CK328" s="136"/>
      <c r="CL328" s="136"/>
      <c r="CM328" s="136"/>
      <c r="CN328" s="136"/>
      <c r="CO328" s="136"/>
      <c r="CP328" s="136"/>
      <c r="CQ328" s="136"/>
      <c r="CR328" s="136"/>
    </row>
    <row r="329" spans="1:96" x14ac:dyDescent="0.25">
      <c r="A329" s="156"/>
      <c r="B329" s="156" t="s">
        <v>353</v>
      </c>
      <c r="C329" s="156" t="str">
        <f>+C318</f>
        <v>A1 m1</v>
      </c>
      <c r="D329" s="156" t="str">
        <f t="shared" ref="D329:AL329" si="335">+D318</f>
        <v>A1 m2</v>
      </c>
      <c r="E329" s="156" t="str">
        <f t="shared" si="335"/>
        <v>A1 m3</v>
      </c>
      <c r="F329" s="156" t="str">
        <f t="shared" si="335"/>
        <v>A1 m4</v>
      </c>
      <c r="G329" s="156" t="str">
        <f t="shared" si="335"/>
        <v>A1 m5</v>
      </c>
      <c r="H329" s="156" t="str">
        <f t="shared" si="335"/>
        <v>A1 m6</v>
      </c>
      <c r="I329" s="156" t="str">
        <f t="shared" si="335"/>
        <v>A1 m7</v>
      </c>
      <c r="J329" s="156" t="str">
        <f t="shared" si="335"/>
        <v>A1 m8</v>
      </c>
      <c r="K329" s="156" t="str">
        <f t="shared" si="335"/>
        <v>A1 m9</v>
      </c>
      <c r="L329" s="156" t="str">
        <f t="shared" si="335"/>
        <v>A1 m10</v>
      </c>
      <c r="M329" s="156" t="str">
        <f t="shared" si="335"/>
        <v>A1 m11</v>
      </c>
      <c r="N329" s="156" t="str">
        <f t="shared" si="335"/>
        <v>A1 m12</v>
      </c>
      <c r="O329" s="156" t="str">
        <f t="shared" si="335"/>
        <v>A2 m1</v>
      </c>
      <c r="P329" s="156" t="str">
        <f t="shared" si="335"/>
        <v>A2 m2</v>
      </c>
      <c r="Q329" s="156" t="str">
        <f t="shared" si="335"/>
        <v>A2 m3</v>
      </c>
      <c r="R329" s="156" t="str">
        <f t="shared" si="335"/>
        <v>A2 m4</v>
      </c>
      <c r="S329" s="156" t="str">
        <f t="shared" si="335"/>
        <v>A2 m5</v>
      </c>
      <c r="T329" s="156" t="str">
        <f t="shared" si="335"/>
        <v>A2 m6</v>
      </c>
      <c r="U329" s="156" t="str">
        <f t="shared" si="335"/>
        <v>A2 m7</v>
      </c>
      <c r="V329" s="156" t="str">
        <f t="shared" si="335"/>
        <v>A2 m8</v>
      </c>
      <c r="W329" s="156" t="str">
        <f t="shared" si="335"/>
        <v>A2 m9</v>
      </c>
      <c r="X329" s="156" t="str">
        <f t="shared" si="335"/>
        <v>A2 m10</v>
      </c>
      <c r="Y329" s="156" t="str">
        <f t="shared" si="335"/>
        <v>A2 m11</v>
      </c>
      <c r="Z329" s="156" t="str">
        <f t="shared" si="335"/>
        <v>A2 m12</v>
      </c>
      <c r="AA329" s="156" t="str">
        <f t="shared" si="335"/>
        <v>A3 m1</v>
      </c>
      <c r="AB329" s="156" t="str">
        <f t="shared" si="335"/>
        <v>A3 m2</v>
      </c>
      <c r="AC329" s="156" t="str">
        <f t="shared" si="335"/>
        <v>A3 m3</v>
      </c>
      <c r="AD329" s="156" t="str">
        <f t="shared" si="335"/>
        <v>A3 m4</v>
      </c>
      <c r="AE329" s="156" t="str">
        <f t="shared" si="335"/>
        <v>A3 m5</v>
      </c>
      <c r="AF329" s="156" t="str">
        <f t="shared" si="335"/>
        <v>A3 m6</v>
      </c>
      <c r="AG329" s="156" t="str">
        <f t="shared" si="335"/>
        <v>A3 m7</v>
      </c>
      <c r="AH329" s="156" t="str">
        <f t="shared" si="335"/>
        <v>A3 m8</v>
      </c>
      <c r="AI329" s="156" t="str">
        <f t="shared" si="335"/>
        <v>A3 m9</v>
      </c>
      <c r="AJ329" s="156" t="str">
        <f t="shared" si="335"/>
        <v>A3 m10</v>
      </c>
      <c r="AK329" s="156" t="str">
        <f t="shared" si="335"/>
        <v>A3 m11</v>
      </c>
      <c r="AL329" s="156" t="str">
        <f t="shared" si="335"/>
        <v>A3 m12</v>
      </c>
      <c r="AM329" s="156" t="str">
        <f t="shared" ref="AM329:AR329" si="336">+AM318</f>
        <v>A4 m1</v>
      </c>
      <c r="AN329" s="156" t="str">
        <f t="shared" si="336"/>
        <v>A4 m2</v>
      </c>
      <c r="AO329" s="156" t="str">
        <f t="shared" si="336"/>
        <v>A4 m3</v>
      </c>
      <c r="AP329" s="156" t="str">
        <f t="shared" si="336"/>
        <v>A4 m4</v>
      </c>
      <c r="AQ329" s="156" t="str">
        <f t="shared" si="336"/>
        <v>A4 m5</v>
      </c>
      <c r="AR329" s="156" t="str">
        <f t="shared" si="336"/>
        <v>A4 m6</v>
      </c>
      <c r="AS329" s="156" t="str">
        <f t="shared" ref="AS329:AX329" si="337">+AS318</f>
        <v>A4 m7</v>
      </c>
      <c r="AT329" s="156" t="str">
        <f t="shared" si="337"/>
        <v>A4 m8</v>
      </c>
      <c r="AU329" s="156" t="str">
        <f t="shared" si="337"/>
        <v>A4 m9</v>
      </c>
      <c r="AV329" s="156" t="str">
        <f t="shared" si="337"/>
        <v>A4 m10</v>
      </c>
      <c r="AW329" s="156" t="str">
        <f t="shared" si="337"/>
        <v>A4 m11</v>
      </c>
      <c r="AX329" s="156" t="str">
        <f t="shared" si="337"/>
        <v>A4 m12</v>
      </c>
      <c r="AY329" s="156"/>
      <c r="AZ329" s="156"/>
      <c r="BA329" s="156"/>
      <c r="BB329" s="156"/>
      <c r="BC329" s="156"/>
      <c r="BD329" s="156"/>
      <c r="BE329" s="156"/>
      <c r="BF329" s="156"/>
      <c r="BG329" s="156"/>
      <c r="BH329" s="156"/>
      <c r="BI329" s="156"/>
      <c r="BJ329" s="156"/>
      <c r="BK329" s="156"/>
      <c r="BL329" s="156"/>
      <c r="BM329" s="156"/>
      <c r="BN329" s="156"/>
      <c r="BO329" s="156"/>
      <c r="BP329" s="156"/>
      <c r="BQ329" s="156"/>
      <c r="BR329" s="156"/>
      <c r="BS329" s="156"/>
      <c r="BT329" s="156"/>
      <c r="BU329" s="156"/>
      <c r="BV329" s="156"/>
      <c r="BW329" s="156"/>
      <c r="BX329" s="156"/>
      <c r="BY329" s="156"/>
      <c r="BZ329" s="156"/>
      <c r="CA329" s="156"/>
      <c r="CB329" s="156"/>
      <c r="CC329" s="156"/>
      <c r="CD329" s="156"/>
      <c r="CE329" s="156"/>
      <c r="CF329" s="156"/>
      <c r="CG329" s="156"/>
      <c r="CH329" s="156"/>
      <c r="CI329" s="156"/>
      <c r="CJ329" s="156"/>
      <c r="CK329" s="156"/>
      <c r="CL329" s="156"/>
      <c r="CM329" s="156"/>
      <c r="CN329" s="156"/>
      <c r="CO329" s="156"/>
      <c r="CP329" s="156"/>
      <c r="CQ329" s="156"/>
      <c r="CR329" s="156"/>
    </row>
    <row r="330" spans="1:96" x14ac:dyDescent="0.25">
      <c r="A330" s="136"/>
      <c r="B330" s="136" t="s">
        <v>320</v>
      </c>
      <c r="C330" s="136">
        <f>+C155</f>
        <v>0</v>
      </c>
      <c r="D330" s="136">
        <f t="shared" ref="D330:AL330" si="338">+D155</f>
        <v>0</v>
      </c>
      <c r="E330" s="136">
        <f t="shared" si="338"/>
        <v>0</v>
      </c>
      <c r="F330" s="136">
        <f t="shared" si="338"/>
        <v>0</v>
      </c>
      <c r="G330" s="136">
        <f t="shared" si="338"/>
        <v>0</v>
      </c>
      <c r="H330" s="136">
        <f t="shared" si="338"/>
        <v>0</v>
      </c>
      <c r="I330" s="136">
        <f t="shared" si="338"/>
        <v>0</v>
      </c>
      <c r="J330" s="136">
        <f t="shared" si="338"/>
        <v>0</v>
      </c>
      <c r="K330" s="136">
        <f t="shared" si="338"/>
        <v>0</v>
      </c>
      <c r="L330" s="136">
        <f t="shared" si="338"/>
        <v>0</v>
      </c>
      <c r="M330" s="136">
        <f t="shared" si="338"/>
        <v>0</v>
      </c>
      <c r="N330" s="136">
        <f t="shared" si="338"/>
        <v>0</v>
      </c>
      <c r="O330" s="136">
        <f t="shared" si="338"/>
        <v>0</v>
      </c>
      <c r="P330" s="136">
        <f t="shared" si="338"/>
        <v>0</v>
      </c>
      <c r="Q330" s="136">
        <f t="shared" si="338"/>
        <v>0</v>
      </c>
      <c r="R330" s="136">
        <f t="shared" si="338"/>
        <v>0</v>
      </c>
      <c r="S330" s="136">
        <f t="shared" si="338"/>
        <v>0</v>
      </c>
      <c r="T330" s="136">
        <f t="shared" si="338"/>
        <v>0</v>
      </c>
      <c r="U330" s="136">
        <f t="shared" si="338"/>
        <v>0</v>
      </c>
      <c r="V330" s="136">
        <f t="shared" si="338"/>
        <v>0</v>
      </c>
      <c r="W330" s="136">
        <f t="shared" si="338"/>
        <v>0</v>
      </c>
      <c r="X330" s="136">
        <f t="shared" si="338"/>
        <v>0</v>
      </c>
      <c r="Y330" s="136">
        <f t="shared" si="338"/>
        <v>0</v>
      </c>
      <c r="Z330" s="136">
        <f t="shared" si="338"/>
        <v>0</v>
      </c>
      <c r="AA330" s="136">
        <f t="shared" si="338"/>
        <v>0</v>
      </c>
      <c r="AB330" s="136">
        <f t="shared" si="338"/>
        <v>0</v>
      </c>
      <c r="AC330" s="136">
        <f t="shared" si="338"/>
        <v>0</v>
      </c>
      <c r="AD330" s="136">
        <f t="shared" si="338"/>
        <v>0</v>
      </c>
      <c r="AE330" s="136">
        <f t="shared" si="338"/>
        <v>0</v>
      </c>
      <c r="AF330" s="136">
        <f t="shared" si="338"/>
        <v>0</v>
      </c>
      <c r="AG330" s="136">
        <f t="shared" si="338"/>
        <v>0</v>
      </c>
      <c r="AH330" s="136">
        <f t="shared" si="338"/>
        <v>0</v>
      </c>
      <c r="AI330" s="136">
        <f t="shared" si="338"/>
        <v>0</v>
      </c>
      <c r="AJ330" s="136">
        <f t="shared" si="338"/>
        <v>0</v>
      </c>
      <c r="AK330" s="136">
        <f t="shared" si="338"/>
        <v>0</v>
      </c>
      <c r="AL330" s="136">
        <f t="shared" si="338"/>
        <v>0</v>
      </c>
      <c r="AM330" s="136">
        <f t="shared" ref="AM330:AR330" si="339">+AM155</f>
        <v>0</v>
      </c>
      <c r="AN330" s="136">
        <f t="shared" si="339"/>
        <v>0</v>
      </c>
      <c r="AO330" s="136">
        <f t="shared" si="339"/>
        <v>0</v>
      </c>
      <c r="AP330" s="136">
        <f t="shared" si="339"/>
        <v>0</v>
      </c>
      <c r="AQ330" s="136">
        <f t="shared" si="339"/>
        <v>0</v>
      </c>
      <c r="AR330" s="136">
        <f t="shared" si="339"/>
        <v>0</v>
      </c>
      <c r="AS330" s="136">
        <f t="shared" ref="AS330:AX330" si="340">+AS155</f>
        <v>0</v>
      </c>
      <c r="AT330" s="136">
        <f t="shared" si="340"/>
        <v>0</v>
      </c>
      <c r="AU330" s="136">
        <f t="shared" si="340"/>
        <v>0</v>
      </c>
      <c r="AV330" s="136">
        <f t="shared" si="340"/>
        <v>0</v>
      </c>
      <c r="AW330" s="136">
        <f t="shared" si="340"/>
        <v>0</v>
      </c>
      <c r="AX330" s="136">
        <f t="shared" si="340"/>
        <v>0</v>
      </c>
      <c r="AY330" s="136"/>
      <c r="AZ330" s="136"/>
      <c r="BA330" s="136"/>
      <c r="BB330" s="136"/>
      <c r="BC330" s="136"/>
      <c r="BD330" s="136"/>
      <c r="BE330" s="136"/>
      <c r="BF330" s="136"/>
      <c r="BG330" s="136"/>
      <c r="BH330" s="136"/>
      <c r="BI330" s="136"/>
      <c r="BJ330" s="136"/>
      <c r="BK330" s="136"/>
      <c r="BL330" s="136"/>
      <c r="BM330" s="136"/>
      <c r="BN330" s="136"/>
      <c r="BO330" s="136"/>
      <c r="BP330" s="136"/>
      <c r="BQ330" s="136"/>
      <c r="BR330" s="136"/>
      <c r="BS330" s="136"/>
      <c r="BT330" s="136"/>
      <c r="BU330" s="136"/>
      <c r="BV330" s="136"/>
      <c r="BW330" s="136"/>
      <c r="BX330" s="136"/>
      <c r="BY330" s="136"/>
      <c r="BZ330" s="136"/>
      <c r="CA330" s="136"/>
      <c r="CB330" s="136"/>
      <c r="CC330" s="136"/>
      <c r="CD330" s="136"/>
      <c r="CE330" s="136"/>
      <c r="CF330" s="136"/>
      <c r="CG330" s="136"/>
      <c r="CH330" s="136"/>
      <c r="CI330" s="136"/>
      <c r="CJ330" s="136"/>
      <c r="CK330" s="136"/>
      <c r="CL330" s="136"/>
      <c r="CM330" s="136"/>
      <c r="CN330" s="136"/>
      <c r="CO330" s="136"/>
      <c r="CP330" s="136"/>
      <c r="CQ330" s="136"/>
      <c r="CR330" s="136"/>
    </row>
    <row r="331" spans="1:96" x14ac:dyDescent="0.25">
      <c r="A331" s="136" t="s">
        <v>343</v>
      </c>
      <c r="B331" s="136" t="s">
        <v>344</v>
      </c>
      <c r="C331" s="136">
        <f t="shared" ref="C331:AL331" si="341">+IF(C155=0,0,(($C143*$C144)/$C146))</f>
        <v>0</v>
      </c>
      <c r="D331" s="136">
        <f t="shared" si="341"/>
        <v>0</v>
      </c>
      <c r="E331" s="136">
        <f t="shared" si="341"/>
        <v>0</v>
      </c>
      <c r="F331" s="136">
        <f t="shared" si="341"/>
        <v>0</v>
      </c>
      <c r="G331" s="136">
        <f t="shared" si="341"/>
        <v>0</v>
      </c>
      <c r="H331" s="136">
        <f t="shared" si="341"/>
        <v>0</v>
      </c>
      <c r="I331" s="136">
        <f t="shared" si="341"/>
        <v>0</v>
      </c>
      <c r="J331" s="136">
        <f t="shared" si="341"/>
        <v>0</v>
      </c>
      <c r="K331" s="136">
        <f t="shared" si="341"/>
        <v>0</v>
      </c>
      <c r="L331" s="136">
        <f t="shared" si="341"/>
        <v>0</v>
      </c>
      <c r="M331" s="136">
        <f t="shared" si="341"/>
        <v>0</v>
      </c>
      <c r="N331" s="136">
        <f t="shared" si="341"/>
        <v>0</v>
      </c>
      <c r="O331" s="136">
        <f t="shared" si="341"/>
        <v>0</v>
      </c>
      <c r="P331" s="136">
        <f t="shared" si="341"/>
        <v>0</v>
      </c>
      <c r="Q331" s="136">
        <f t="shared" si="341"/>
        <v>0</v>
      </c>
      <c r="R331" s="136">
        <f t="shared" si="341"/>
        <v>0</v>
      </c>
      <c r="S331" s="136">
        <f t="shared" si="341"/>
        <v>0</v>
      </c>
      <c r="T331" s="136">
        <f t="shared" si="341"/>
        <v>0</v>
      </c>
      <c r="U331" s="136">
        <f t="shared" si="341"/>
        <v>0</v>
      </c>
      <c r="V331" s="136">
        <f t="shared" si="341"/>
        <v>0</v>
      </c>
      <c r="W331" s="136">
        <f t="shared" si="341"/>
        <v>0</v>
      </c>
      <c r="X331" s="136">
        <f t="shared" si="341"/>
        <v>0</v>
      </c>
      <c r="Y331" s="136">
        <f t="shared" si="341"/>
        <v>0</v>
      </c>
      <c r="Z331" s="136">
        <f t="shared" si="341"/>
        <v>0</v>
      </c>
      <c r="AA331" s="136">
        <f t="shared" si="341"/>
        <v>0</v>
      </c>
      <c r="AB331" s="136">
        <f t="shared" si="341"/>
        <v>0</v>
      </c>
      <c r="AC331" s="136">
        <f t="shared" si="341"/>
        <v>0</v>
      </c>
      <c r="AD331" s="136">
        <f t="shared" si="341"/>
        <v>0</v>
      </c>
      <c r="AE331" s="136">
        <f t="shared" si="341"/>
        <v>0</v>
      </c>
      <c r="AF331" s="136">
        <f t="shared" si="341"/>
        <v>0</v>
      </c>
      <c r="AG331" s="136">
        <f t="shared" si="341"/>
        <v>0</v>
      </c>
      <c r="AH331" s="136">
        <f t="shared" si="341"/>
        <v>0</v>
      </c>
      <c r="AI331" s="136">
        <f t="shared" si="341"/>
        <v>0</v>
      </c>
      <c r="AJ331" s="136">
        <f t="shared" si="341"/>
        <v>0</v>
      </c>
      <c r="AK331" s="136">
        <f t="shared" si="341"/>
        <v>0</v>
      </c>
      <c r="AL331" s="136">
        <f t="shared" si="341"/>
        <v>0</v>
      </c>
      <c r="AM331" s="136">
        <f t="shared" ref="AM331:AR331" si="342">+IF(AM155=0,0,(($C143*$C144)/$C146))</f>
        <v>0</v>
      </c>
      <c r="AN331" s="136">
        <f t="shared" si="342"/>
        <v>0</v>
      </c>
      <c r="AO331" s="136">
        <f t="shared" si="342"/>
        <v>0</v>
      </c>
      <c r="AP331" s="136">
        <f t="shared" si="342"/>
        <v>0</v>
      </c>
      <c r="AQ331" s="136">
        <f t="shared" si="342"/>
        <v>0</v>
      </c>
      <c r="AR331" s="136">
        <f t="shared" si="342"/>
        <v>0</v>
      </c>
      <c r="AS331" s="136">
        <f t="shared" ref="AS331:AX331" si="343">+IF(AS155=0,0,(($C143*$C144)/$C146))</f>
        <v>0</v>
      </c>
      <c r="AT331" s="136">
        <f t="shared" si="343"/>
        <v>0</v>
      </c>
      <c r="AU331" s="136">
        <f t="shared" si="343"/>
        <v>0</v>
      </c>
      <c r="AV331" s="136">
        <f t="shared" si="343"/>
        <v>0</v>
      </c>
      <c r="AW331" s="136">
        <f t="shared" si="343"/>
        <v>0</v>
      </c>
      <c r="AX331" s="136">
        <f t="shared" si="343"/>
        <v>0</v>
      </c>
      <c r="AY331" s="136"/>
      <c r="AZ331" s="136"/>
      <c r="BA331" s="136"/>
      <c r="BB331" s="136"/>
      <c r="BC331" s="136"/>
      <c r="BD331" s="136"/>
      <c r="BE331" s="136"/>
      <c r="BF331" s="136"/>
      <c r="BG331" s="136"/>
      <c r="BH331" s="136"/>
      <c r="BI331" s="136"/>
      <c r="BJ331" s="136"/>
      <c r="BK331" s="136"/>
      <c r="BL331" s="136"/>
      <c r="BM331" s="136"/>
      <c r="BN331" s="136"/>
      <c r="BO331" s="136"/>
      <c r="BP331" s="136"/>
      <c r="BQ331" s="136"/>
      <c r="BR331" s="136"/>
      <c r="BS331" s="136"/>
      <c r="BT331" s="136"/>
      <c r="BU331" s="136"/>
      <c r="BV331" s="136"/>
      <c r="BW331" s="136"/>
      <c r="BX331" s="136"/>
      <c r="BY331" s="136"/>
      <c r="BZ331" s="136"/>
      <c r="CA331" s="136"/>
      <c r="CB331" s="136"/>
      <c r="CC331" s="136"/>
      <c r="CD331" s="136"/>
      <c r="CE331" s="136"/>
      <c r="CF331" s="136"/>
      <c r="CG331" s="136"/>
      <c r="CH331" s="136"/>
      <c r="CI331" s="136"/>
      <c r="CJ331" s="136"/>
      <c r="CK331" s="136"/>
      <c r="CL331" s="136"/>
      <c r="CM331" s="136"/>
      <c r="CN331" s="136"/>
      <c r="CO331" s="136"/>
      <c r="CP331" s="136"/>
      <c r="CQ331" s="136"/>
      <c r="CR331" s="136"/>
    </row>
    <row r="332" spans="1:96" x14ac:dyDescent="0.25">
      <c r="A332" s="136" t="s">
        <v>345</v>
      </c>
      <c r="B332" s="136" t="s">
        <v>346</v>
      </c>
      <c r="C332" s="136">
        <f>+IF(C155=0,0,($C143*$C145))</f>
        <v>0</v>
      </c>
      <c r="D332" s="136">
        <f>+IF(D155=0,0,(($C143*$C145)-SUM($C331:D331)))</f>
        <v>0</v>
      </c>
      <c r="E332" s="136">
        <f>+IF(E155=0,0,(($C143*$C145)-SUM($C331:E331)))</f>
        <v>0</v>
      </c>
      <c r="F332" s="136">
        <f>+IF(F155=0,0,(($C143*$C145)-SUM($C331:F331)))</f>
        <v>0</v>
      </c>
      <c r="G332" s="136">
        <f>+IF(G155=0,0,(($C143*$C145)-SUM($C331:G331)))</f>
        <v>0</v>
      </c>
      <c r="H332" s="136">
        <f>+IF(H155=0,0,(($C143*$C145)-SUM($C331:H331)))</f>
        <v>0</v>
      </c>
      <c r="I332" s="136">
        <f>+IF(I155=0,0,(($C143*$C145)-SUM($C331:I331)))</f>
        <v>0</v>
      </c>
      <c r="J332" s="136">
        <f>+IF(J155=0,0,(($C143*$C145)-SUM($C331:J331)))</f>
        <v>0</v>
      </c>
      <c r="K332" s="136">
        <f>+IF(K155=0,0,(($C143*$C145)-SUM($C331:K331)))</f>
        <v>0</v>
      </c>
      <c r="L332" s="136">
        <f>+IF(L155=0,0,(($C143*$C145)-SUM($C331:L331)))</f>
        <v>0</v>
      </c>
      <c r="M332" s="136">
        <f>+IF(M155=0,0,(($C143*$C145)-SUM($C331:M331)))</f>
        <v>0</v>
      </c>
      <c r="N332" s="136">
        <f>+IF(N155=0,0,(($C143*$C145)-SUM($C331:N331)))</f>
        <v>0</v>
      </c>
      <c r="O332" s="136">
        <f>+IF(O155=0,0,(($C143*$C145)-SUM($C331:O331)))</f>
        <v>0</v>
      </c>
      <c r="P332" s="136">
        <f>+IF(P155=0,0,(($C143*$C145)-SUM($C331:P331)))</f>
        <v>0</v>
      </c>
      <c r="Q332" s="136">
        <f>+IF(Q155=0,0,(($C143*$C145)-SUM($C331:Q331)))</f>
        <v>0</v>
      </c>
      <c r="R332" s="136">
        <f>+IF(R155=0,0,(($C143*$C145)-SUM($C331:R331)))</f>
        <v>0</v>
      </c>
      <c r="S332" s="136">
        <f>+IF(S155=0,0,(($C143*$C145)-SUM($C331:S331)))</f>
        <v>0</v>
      </c>
      <c r="T332" s="136">
        <f>+IF(T155=0,0,(($C143*$C145)-SUM($C331:T331)))</f>
        <v>0</v>
      </c>
      <c r="U332" s="136">
        <f>+IF(U155=0,0,(($C143*$C145)-SUM($C331:U331)))</f>
        <v>0</v>
      </c>
      <c r="V332" s="136">
        <f>+IF(V155=0,0,(($C143*$C145)-SUM($C331:V331)))</f>
        <v>0</v>
      </c>
      <c r="W332" s="136">
        <f>+IF(W155=0,0,(($C143*$C145)-SUM($C331:W331)))</f>
        <v>0</v>
      </c>
      <c r="X332" s="136">
        <f>+IF(X155=0,0,(($C143*$C145)-SUM($C331:X331)))</f>
        <v>0</v>
      </c>
      <c r="Y332" s="136">
        <f>+IF(Y155=0,0,(($C143*$C145)-SUM($C331:Y331)))</f>
        <v>0</v>
      </c>
      <c r="Z332" s="136">
        <f>+IF(Z155=0,0,(($C143*$C145)-SUM($C331:Z331)))</f>
        <v>0</v>
      </c>
      <c r="AA332" s="136">
        <f>+IF(AA155=0,0,(($C143*$C145)-SUM($C331:AA331)))</f>
        <v>0</v>
      </c>
      <c r="AB332" s="136">
        <f>+IF(AB155=0,0,(($C143*$C145)-SUM($C331:AB331)))</f>
        <v>0</v>
      </c>
      <c r="AC332" s="136">
        <f>+IF(AC155=0,0,(($C143*$C145)-SUM($C331:AC331)))</f>
        <v>0</v>
      </c>
      <c r="AD332" s="136">
        <f>+IF(AD155=0,0,(($C143*$C145)-SUM($C331:AD331)))</f>
        <v>0</v>
      </c>
      <c r="AE332" s="136">
        <f>+IF(AE155=0,0,(($C143*$C145)-SUM($C331:AE331)))</f>
        <v>0</v>
      </c>
      <c r="AF332" s="136">
        <f>+IF(AF155=0,0,(($C143*$C145)-SUM($C331:AF331)))</f>
        <v>0</v>
      </c>
      <c r="AG332" s="136">
        <f>+IF(AG155=0,0,(($C143*$C145)-SUM($C331:AG331)))</f>
        <v>0</v>
      </c>
      <c r="AH332" s="136">
        <f>+IF(AH155=0,0,(($C143*$C145)-SUM($C331:AH331)))</f>
        <v>0</v>
      </c>
      <c r="AI332" s="136">
        <f>+IF(AI155=0,0,(($C143*$C145)-SUM($C331:AI331)))</f>
        <v>0</v>
      </c>
      <c r="AJ332" s="136">
        <f>+IF(AJ155=0,0,(($C143*$C145)-SUM($C331:AJ331)))</f>
        <v>0</v>
      </c>
      <c r="AK332" s="136">
        <f>+IF(AK155=0,0,(($C143*$C145)-SUM($C331:AK331)))</f>
        <v>0</v>
      </c>
      <c r="AL332" s="136">
        <f>+IF(AL155=0,0,(($C143*$C145)-SUM($C331:AL331)))</f>
        <v>0</v>
      </c>
      <c r="AM332" s="136">
        <f>+IF(AM155=0,0,(($C143*$C145)-SUM($C331:AM331)))</f>
        <v>0</v>
      </c>
      <c r="AN332" s="136">
        <f>+IF(AN155=0,0,(($C143*$C145)-SUM($C331:AN331)))</f>
        <v>0</v>
      </c>
      <c r="AO332" s="136">
        <f>+IF(AO155=0,0,(($C143*$C145)-SUM($C331:AO331)))</f>
        <v>0</v>
      </c>
      <c r="AP332" s="136">
        <f>+IF(AP155=0,0,(($C143*$C145)-SUM($C331:AP331)))</f>
        <v>0</v>
      </c>
      <c r="AQ332" s="136">
        <f>+IF(AQ155=0,0,(($C143*$C145)-SUM($C331:AQ331)))</f>
        <v>0</v>
      </c>
      <c r="AR332" s="136">
        <f>+IF(AR155=0,0,(($C143*$C145)-SUM($C331:AR331)))</f>
        <v>0</v>
      </c>
      <c r="AS332" s="136">
        <f>+IF(AS155=0,0,(($C143*$C145)-SUM($C331:AS331)))</f>
        <v>0</v>
      </c>
      <c r="AT332" s="136">
        <f>+IF(AT155=0,0,(($C143*$C145)-SUM($C331:AT331)))</f>
        <v>0</v>
      </c>
      <c r="AU332" s="136">
        <f>+IF(AU155=0,0,(($C143*$C145)-SUM($C331:AU331)))</f>
        <v>0</v>
      </c>
      <c r="AV332" s="136">
        <f>+IF(AV155=0,0,(($C143*$C145)-SUM($C331:AV331)))</f>
        <v>0</v>
      </c>
      <c r="AW332" s="136">
        <f>+IF(AW155=0,0,(($C143*$C145)-SUM($C331:AW331)))</f>
        <v>0</v>
      </c>
      <c r="AX332" s="136">
        <f>+IF(AX155=0,0,(($C143*$C145)-SUM($C331:AX331)))</f>
        <v>0</v>
      </c>
      <c r="AY332" s="136"/>
      <c r="AZ332" s="136"/>
      <c r="BA332" s="136"/>
      <c r="BB332" s="136"/>
      <c r="BC332" s="136"/>
      <c r="BD332" s="136"/>
      <c r="BE332" s="136"/>
      <c r="BF332" s="136"/>
      <c r="BG332" s="136"/>
      <c r="BH332" s="136"/>
      <c r="BI332" s="136"/>
      <c r="BJ332" s="136"/>
      <c r="BK332" s="136"/>
      <c r="BL332" s="136"/>
      <c r="BM332" s="136"/>
      <c r="BN332" s="136"/>
      <c r="BO332" s="136"/>
      <c r="BP332" s="136"/>
      <c r="BQ332" s="136"/>
      <c r="BR332" s="136"/>
      <c r="BS332" s="136"/>
      <c r="BT332" s="136"/>
      <c r="BU332" s="136"/>
      <c r="BV332" s="136"/>
      <c r="BW332" s="136"/>
      <c r="BX332" s="136"/>
      <c r="BY332" s="136"/>
      <c r="BZ332" s="136"/>
      <c r="CA332" s="136"/>
      <c r="CB332" s="136"/>
      <c r="CC332" s="136"/>
      <c r="CD332" s="136"/>
      <c r="CE332" s="136"/>
      <c r="CF332" s="136"/>
      <c r="CG332" s="136"/>
      <c r="CH332" s="136"/>
      <c r="CI332" s="136"/>
      <c r="CJ332" s="136"/>
      <c r="CK332" s="136"/>
      <c r="CL332" s="136"/>
      <c r="CM332" s="136"/>
      <c r="CN332" s="136"/>
      <c r="CO332" s="136"/>
      <c r="CP332" s="136"/>
      <c r="CQ332" s="136"/>
      <c r="CR332" s="136"/>
    </row>
    <row r="333" spans="1:96" x14ac:dyDescent="0.25">
      <c r="A333" s="136"/>
      <c r="B333" s="136" t="s">
        <v>347</v>
      </c>
      <c r="C333" s="136">
        <f>+C160</f>
        <v>0</v>
      </c>
      <c r="D333" s="136">
        <f t="shared" ref="D333:AL333" si="344">+D160</f>
        <v>0</v>
      </c>
      <c r="E333" s="136">
        <f t="shared" si="344"/>
        <v>0</v>
      </c>
      <c r="F333" s="136">
        <f t="shared" si="344"/>
        <v>0</v>
      </c>
      <c r="G333" s="136">
        <f t="shared" si="344"/>
        <v>0</v>
      </c>
      <c r="H333" s="136">
        <f t="shared" si="344"/>
        <v>0</v>
      </c>
      <c r="I333" s="136">
        <f t="shared" si="344"/>
        <v>0</v>
      </c>
      <c r="J333" s="136">
        <f t="shared" si="344"/>
        <v>0</v>
      </c>
      <c r="K333" s="136">
        <f t="shared" si="344"/>
        <v>0</v>
      </c>
      <c r="L333" s="136">
        <f t="shared" si="344"/>
        <v>0</v>
      </c>
      <c r="M333" s="136">
        <f t="shared" si="344"/>
        <v>0</v>
      </c>
      <c r="N333" s="136">
        <f t="shared" si="344"/>
        <v>0</v>
      </c>
      <c r="O333" s="136">
        <f t="shared" si="344"/>
        <v>0</v>
      </c>
      <c r="P333" s="136">
        <f t="shared" si="344"/>
        <v>0</v>
      </c>
      <c r="Q333" s="136">
        <f t="shared" si="344"/>
        <v>0</v>
      </c>
      <c r="R333" s="136">
        <f t="shared" si="344"/>
        <v>0</v>
      </c>
      <c r="S333" s="136">
        <f t="shared" si="344"/>
        <v>0</v>
      </c>
      <c r="T333" s="136">
        <f t="shared" si="344"/>
        <v>0</v>
      </c>
      <c r="U333" s="136">
        <f t="shared" si="344"/>
        <v>0</v>
      </c>
      <c r="V333" s="136">
        <f t="shared" si="344"/>
        <v>0</v>
      </c>
      <c r="W333" s="136">
        <f t="shared" si="344"/>
        <v>0</v>
      </c>
      <c r="X333" s="136">
        <f t="shared" si="344"/>
        <v>0</v>
      </c>
      <c r="Y333" s="136">
        <f t="shared" si="344"/>
        <v>0</v>
      </c>
      <c r="Z333" s="136">
        <f t="shared" si="344"/>
        <v>0</v>
      </c>
      <c r="AA333" s="136">
        <f t="shared" si="344"/>
        <v>0</v>
      </c>
      <c r="AB333" s="136">
        <f t="shared" si="344"/>
        <v>0</v>
      </c>
      <c r="AC333" s="136">
        <f t="shared" si="344"/>
        <v>0</v>
      </c>
      <c r="AD333" s="136">
        <f t="shared" si="344"/>
        <v>0</v>
      </c>
      <c r="AE333" s="136">
        <f t="shared" si="344"/>
        <v>0</v>
      </c>
      <c r="AF333" s="136">
        <f t="shared" si="344"/>
        <v>0</v>
      </c>
      <c r="AG333" s="136">
        <f t="shared" si="344"/>
        <v>0</v>
      </c>
      <c r="AH333" s="136">
        <f t="shared" si="344"/>
        <v>0</v>
      </c>
      <c r="AI333" s="136">
        <f t="shared" si="344"/>
        <v>0</v>
      </c>
      <c r="AJ333" s="136">
        <f t="shared" si="344"/>
        <v>0</v>
      </c>
      <c r="AK333" s="136">
        <f t="shared" si="344"/>
        <v>0</v>
      </c>
      <c r="AL333" s="136">
        <f t="shared" si="344"/>
        <v>0</v>
      </c>
      <c r="AM333" s="136">
        <f t="shared" ref="AM333:AR333" si="345">+AM160</f>
        <v>0</v>
      </c>
      <c r="AN333" s="136">
        <f t="shared" si="345"/>
        <v>0</v>
      </c>
      <c r="AO333" s="136">
        <f t="shared" si="345"/>
        <v>0</v>
      </c>
      <c r="AP333" s="136">
        <f t="shared" si="345"/>
        <v>0</v>
      </c>
      <c r="AQ333" s="136">
        <f t="shared" si="345"/>
        <v>0</v>
      </c>
      <c r="AR333" s="136">
        <f t="shared" si="345"/>
        <v>0</v>
      </c>
      <c r="AS333" s="136">
        <f t="shared" ref="AS333:AX333" si="346">+AS160</f>
        <v>0</v>
      </c>
      <c r="AT333" s="136">
        <f t="shared" si="346"/>
        <v>0</v>
      </c>
      <c r="AU333" s="136">
        <f t="shared" si="346"/>
        <v>0</v>
      </c>
      <c r="AV333" s="136">
        <f t="shared" si="346"/>
        <v>0</v>
      </c>
      <c r="AW333" s="136">
        <f t="shared" si="346"/>
        <v>0</v>
      </c>
      <c r="AX333" s="136">
        <f t="shared" si="346"/>
        <v>0</v>
      </c>
      <c r="AY333" s="136"/>
      <c r="AZ333" s="136"/>
      <c r="BA333" s="136"/>
      <c r="BB333" s="136"/>
      <c r="BC333" s="136"/>
      <c r="BD333" s="136"/>
      <c r="BE333" s="136"/>
      <c r="BF333" s="136"/>
      <c r="BG333" s="136"/>
      <c r="BH333" s="136"/>
      <c r="BI333" s="136"/>
      <c r="BJ333" s="136"/>
      <c r="BK333" s="136"/>
      <c r="BL333" s="136"/>
      <c r="BM333" s="136"/>
      <c r="BN333" s="136"/>
      <c r="BO333" s="136"/>
      <c r="BP333" s="136"/>
      <c r="BQ333" s="136"/>
      <c r="BR333" s="136"/>
      <c r="BS333" s="136"/>
      <c r="BT333" s="136"/>
      <c r="BU333" s="136"/>
      <c r="BV333" s="136"/>
      <c r="BW333" s="136"/>
      <c r="BX333" s="136"/>
      <c r="BY333" s="136"/>
      <c r="BZ333" s="136"/>
      <c r="CA333" s="136"/>
      <c r="CB333" s="136"/>
      <c r="CC333" s="136"/>
      <c r="CD333" s="136"/>
      <c r="CE333" s="136"/>
      <c r="CF333" s="136"/>
      <c r="CG333" s="136"/>
      <c r="CH333" s="136"/>
      <c r="CI333" s="136"/>
      <c r="CJ333" s="136"/>
      <c r="CK333" s="136"/>
      <c r="CL333" s="136"/>
      <c r="CM333" s="136"/>
      <c r="CN333" s="136"/>
      <c r="CO333" s="136"/>
      <c r="CP333" s="136"/>
      <c r="CQ333" s="136"/>
      <c r="CR333" s="136"/>
    </row>
    <row r="334" spans="1:96" x14ac:dyDescent="0.25">
      <c r="A334" s="136"/>
      <c r="B334" s="156" t="s">
        <v>348</v>
      </c>
      <c r="C334" s="156">
        <f>+C330+C331+C333</f>
        <v>0</v>
      </c>
      <c r="D334" s="156">
        <f t="shared" ref="D334:J334" si="347">+D330+D331+D333</f>
        <v>0</v>
      </c>
      <c r="E334" s="156">
        <f t="shared" si="347"/>
        <v>0</v>
      </c>
      <c r="F334" s="156">
        <f t="shared" si="347"/>
        <v>0</v>
      </c>
      <c r="G334" s="156">
        <f t="shared" si="347"/>
        <v>0</v>
      </c>
      <c r="H334" s="156">
        <f t="shared" si="347"/>
        <v>0</v>
      </c>
      <c r="I334" s="156">
        <f t="shared" si="347"/>
        <v>0</v>
      </c>
      <c r="J334" s="156">
        <f t="shared" si="347"/>
        <v>0</v>
      </c>
      <c r="K334" s="156">
        <f>+K330+K331+K333</f>
        <v>0</v>
      </c>
      <c r="L334" s="156">
        <f t="shared" ref="L334:AL334" si="348">+L330+L331+L333</f>
        <v>0</v>
      </c>
      <c r="M334" s="156">
        <f t="shared" si="348"/>
        <v>0</v>
      </c>
      <c r="N334" s="156">
        <f t="shared" si="348"/>
        <v>0</v>
      </c>
      <c r="O334" s="156">
        <f t="shared" si="348"/>
        <v>0</v>
      </c>
      <c r="P334" s="156">
        <f t="shared" si="348"/>
        <v>0</v>
      </c>
      <c r="Q334" s="156">
        <f t="shared" si="348"/>
        <v>0</v>
      </c>
      <c r="R334" s="156">
        <f t="shared" si="348"/>
        <v>0</v>
      </c>
      <c r="S334" s="156">
        <f t="shared" si="348"/>
        <v>0</v>
      </c>
      <c r="T334" s="156">
        <f t="shared" si="348"/>
        <v>0</v>
      </c>
      <c r="U334" s="156">
        <f t="shared" si="348"/>
        <v>0</v>
      </c>
      <c r="V334" s="156">
        <f t="shared" si="348"/>
        <v>0</v>
      </c>
      <c r="W334" s="156">
        <f t="shared" si="348"/>
        <v>0</v>
      </c>
      <c r="X334" s="156">
        <f t="shared" si="348"/>
        <v>0</v>
      </c>
      <c r="Y334" s="156">
        <f t="shared" si="348"/>
        <v>0</v>
      </c>
      <c r="Z334" s="156">
        <f t="shared" si="348"/>
        <v>0</v>
      </c>
      <c r="AA334" s="156">
        <f t="shared" si="348"/>
        <v>0</v>
      </c>
      <c r="AB334" s="156">
        <f t="shared" si="348"/>
        <v>0</v>
      </c>
      <c r="AC334" s="156">
        <f t="shared" si="348"/>
        <v>0</v>
      </c>
      <c r="AD334" s="156">
        <f t="shared" si="348"/>
        <v>0</v>
      </c>
      <c r="AE334" s="156">
        <f t="shared" si="348"/>
        <v>0</v>
      </c>
      <c r="AF334" s="156">
        <f t="shared" si="348"/>
        <v>0</v>
      </c>
      <c r="AG334" s="156">
        <f t="shared" si="348"/>
        <v>0</v>
      </c>
      <c r="AH334" s="156">
        <f t="shared" si="348"/>
        <v>0</v>
      </c>
      <c r="AI334" s="156">
        <f t="shared" si="348"/>
        <v>0</v>
      </c>
      <c r="AJ334" s="156">
        <f t="shared" si="348"/>
        <v>0</v>
      </c>
      <c r="AK334" s="156">
        <f t="shared" si="348"/>
        <v>0</v>
      </c>
      <c r="AL334" s="156">
        <f t="shared" si="348"/>
        <v>0</v>
      </c>
      <c r="AM334" s="156">
        <f t="shared" ref="AM334:AR334" si="349">+AM330+AM331+AM333</f>
        <v>0</v>
      </c>
      <c r="AN334" s="156">
        <f t="shared" si="349"/>
        <v>0</v>
      </c>
      <c r="AO334" s="156">
        <f t="shared" si="349"/>
        <v>0</v>
      </c>
      <c r="AP334" s="156">
        <f t="shared" si="349"/>
        <v>0</v>
      </c>
      <c r="AQ334" s="156">
        <f t="shared" si="349"/>
        <v>0</v>
      </c>
      <c r="AR334" s="156">
        <f t="shared" si="349"/>
        <v>0</v>
      </c>
      <c r="AS334" s="156">
        <f t="shared" ref="AS334:AX334" si="350">+AS330+AS331+AS333</f>
        <v>0</v>
      </c>
      <c r="AT334" s="156">
        <f t="shared" si="350"/>
        <v>0</v>
      </c>
      <c r="AU334" s="156">
        <f t="shared" si="350"/>
        <v>0</v>
      </c>
      <c r="AV334" s="156">
        <f t="shared" si="350"/>
        <v>0</v>
      </c>
      <c r="AW334" s="156">
        <f t="shared" si="350"/>
        <v>0</v>
      </c>
      <c r="AX334" s="156">
        <f t="shared" si="350"/>
        <v>0</v>
      </c>
      <c r="AY334" s="136"/>
      <c r="AZ334" s="136"/>
      <c r="BA334" s="136"/>
      <c r="BB334" s="136"/>
      <c r="BC334" s="136"/>
      <c r="BD334" s="136"/>
      <c r="BE334" s="136"/>
      <c r="BF334" s="136"/>
      <c r="BG334" s="136"/>
      <c r="BH334" s="136"/>
      <c r="BI334" s="136"/>
      <c r="BJ334" s="136"/>
      <c r="BK334" s="136"/>
      <c r="BL334" s="136"/>
      <c r="BM334" s="136"/>
      <c r="BN334" s="136"/>
      <c r="BO334" s="136"/>
      <c r="BP334" s="136"/>
      <c r="BQ334" s="136"/>
      <c r="BR334" s="136"/>
      <c r="BS334" s="136"/>
      <c r="BT334" s="136"/>
      <c r="BU334" s="136"/>
      <c r="BV334" s="136"/>
      <c r="BW334" s="136"/>
      <c r="BX334" s="136"/>
      <c r="BY334" s="136"/>
      <c r="BZ334" s="136"/>
      <c r="CA334" s="136"/>
      <c r="CB334" s="136"/>
      <c r="CC334" s="136"/>
      <c r="CD334" s="136"/>
      <c r="CE334" s="136"/>
      <c r="CF334" s="136"/>
      <c r="CG334" s="136"/>
      <c r="CH334" s="136"/>
      <c r="CI334" s="136"/>
      <c r="CJ334" s="136"/>
      <c r="CK334" s="136"/>
      <c r="CL334" s="136"/>
      <c r="CM334" s="136"/>
      <c r="CN334" s="136"/>
      <c r="CO334" s="136"/>
      <c r="CP334" s="136"/>
      <c r="CQ334" s="136"/>
      <c r="CR334" s="136"/>
    </row>
    <row r="335" spans="1:96" x14ac:dyDescent="0.25">
      <c r="A335" s="136"/>
      <c r="B335" s="136"/>
      <c r="C335" s="136"/>
      <c r="D335" s="136"/>
      <c r="E335" s="136"/>
      <c r="F335" s="136"/>
      <c r="G335" s="136"/>
      <c r="H335" s="136"/>
      <c r="I335" s="136"/>
      <c r="J335" s="136"/>
      <c r="K335" s="136"/>
      <c r="L335" s="136"/>
      <c r="M335" s="136"/>
      <c r="N335" s="136"/>
      <c r="O335" s="136"/>
      <c r="P335" s="136"/>
      <c r="Q335" s="136"/>
      <c r="R335" s="136"/>
      <c r="S335" s="136"/>
      <c r="T335" s="136"/>
      <c r="U335" s="136"/>
      <c r="V335" s="136"/>
      <c r="W335" s="136"/>
      <c r="X335" s="136"/>
      <c r="Y335" s="136"/>
      <c r="Z335" s="136"/>
      <c r="AA335" s="136"/>
      <c r="AB335" s="136"/>
      <c r="AC335" s="136"/>
      <c r="AD335" s="136"/>
      <c r="AE335" s="136"/>
      <c r="AF335" s="136"/>
      <c r="AG335" s="136"/>
      <c r="AH335" s="136"/>
      <c r="AI335" s="136"/>
      <c r="AJ335" s="136"/>
      <c r="AK335" s="136"/>
      <c r="AL335" s="136"/>
      <c r="AM335" s="136"/>
      <c r="AN335" s="136"/>
      <c r="AO335" s="136"/>
      <c r="AP335" s="136"/>
      <c r="AQ335" s="136"/>
      <c r="AR335" s="136"/>
      <c r="AS335" s="136"/>
      <c r="AT335" s="136"/>
      <c r="AU335" s="136"/>
      <c r="AV335" s="136"/>
      <c r="AW335" s="136"/>
      <c r="AX335" s="136"/>
      <c r="AY335" s="136"/>
      <c r="AZ335" s="136"/>
      <c r="BA335" s="136"/>
      <c r="BB335" s="136"/>
      <c r="BC335" s="136"/>
      <c r="BD335" s="136"/>
      <c r="BE335" s="136"/>
      <c r="BF335" s="136"/>
      <c r="BG335" s="136"/>
      <c r="BH335" s="136"/>
      <c r="BI335" s="136"/>
      <c r="BJ335" s="136"/>
      <c r="BK335" s="136"/>
      <c r="BL335" s="136"/>
      <c r="BM335" s="136"/>
      <c r="BN335" s="136"/>
      <c r="BO335" s="136"/>
      <c r="BP335" s="136"/>
      <c r="BQ335" s="136"/>
      <c r="BR335" s="136"/>
      <c r="BS335" s="136"/>
      <c r="BT335" s="136"/>
      <c r="BU335" s="136"/>
      <c r="BV335" s="136"/>
      <c r="BW335" s="136"/>
      <c r="BX335" s="136"/>
      <c r="BY335" s="136"/>
      <c r="BZ335" s="136"/>
      <c r="CA335" s="136"/>
      <c r="CB335" s="136"/>
      <c r="CC335" s="136"/>
      <c r="CD335" s="136"/>
      <c r="CE335" s="136"/>
      <c r="CF335" s="136"/>
      <c r="CG335" s="136"/>
      <c r="CH335" s="136"/>
      <c r="CI335" s="136"/>
      <c r="CJ335" s="136"/>
      <c r="CK335" s="136"/>
      <c r="CL335" s="136"/>
      <c r="CM335" s="136"/>
      <c r="CN335" s="136"/>
      <c r="CO335" s="136"/>
      <c r="CP335" s="136"/>
      <c r="CQ335" s="136"/>
      <c r="CR335" s="136"/>
    </row>
    <row r="336" spans="1:96" x14ac:dyDescent="0.25">
      <c r="A336" s="136"/>
      <c r="B336" s="136"/>
      <c r="C336" s="136"/>
      <c r="D336" s="136"/>
      <c r="E336" s="136"/>
      <c r="F336" s="136"/>
      <c r="G336" s="136"/>
      <c r="H336" s="136"/>
      <c r="I336" s="136"/>
      <c r="J336" s="136"/>
      <c r="K336" s="136"/>
      <c r="L336" s="136"/>
      <c r="M336" s="136"/>
      <c r="N336" s="136"/>
      <c r="O336" s="136"/>
      <c r="P336" s="136"/>
      <c r="Q336" s="136"/>
      <c r="R336" s="136"/>
      <c r="S336" s="136"/>
      <c r="T336" s="136"/>
      <c r="U336" s="136"/>
      <c r="V336" s="136"/>
      <c r="W336" s="136"/>
      <c r="X336" s="136"/>
      <c r="Y336" s="136"/>
      <c r="Z336" s="136"/>
      <c r="AA336" s="136"/>
      <c r="AB336" s="136"/>
      <c r="AC336" s="136"/>
      <c r="AD336" s="136"/>
      <c r="AE336" s="136"/>
      <c r="AF336" s="136"/>
      <c r="AG336" s="136"/>
      <c r="AH336" s="136"/>
      <c r="AI336" s="136"/>
      <c r="AJ336" s="136"/>
      <c r="AK336" s="136"/>
      <c r="AL336" s="136"/>
      <c r="AM336" s="136"/>
      <c r="AN336" s="136"/>
      <c r="AO336" s="136"/>
      <c r="AP336" s="136"/>
      <c r="AQ336" s="136"/>
      <c r="AR336" s="136"/>
      <c r="AS336" s="136"/>
      <c r="AT336" s="136"/>
      <c r="AU336" s="136"/>
      <c r="AV336" s="136"/>
      <c r="AW336" s="136"/>
      <c r="AX336" s="136"/>
      <c r="AY336" s="136"/>
      <c r="AZ336" s="136"/>
      <c r="BA336" s="136"/>
      <c r="BB336" s="136"/>
      <c r="BC336" s="136"/>
      <c r="BD336" s="136"/>
      <c r="BE336" s="136"/>
      <c r="BF336" s="136"/>
      <c r="BG336" s="136"/>
      <c r="BH336" s="136"/>
      <c r="BI336" s="136"/>
      <c r="BJ336" s="136"/>
      <c r="BK336" s="136"/>
      <c r="BL336" s="136"/>
      <c r="BM336" s="136"/>
      <c r="BN336" s="136"/>
      <c r="BO336" s="136"/>
      <c r="BP336" s="136"/>
      <c r="BQ336" s="136"/>
      <c r="BR336" s="136"/>
      <c r="BS336" s="136"/>
      <c r="BT336" s="136"/>
      <c r="BU336" s="136"/>
      <c r="BV336" s="136"/>
      <c r="BW336" s="136"/>
      <c r="BX336" s="136"/>
      <c r="BY336" s="136"/>
      <c r="BZ336" s="136"/>
      <c r="CA336" s="136"/>
      <c r="CB336" s="136"/>
      <c r="CC336" s="136"/>
      <c r="CD336" s="136"/>
      <c r="CE336" s="136"/>
      <c r="CF336" s="136"/>
      <c r="CG336" s="136"/>
      <c r="CH336" s="136"/>
      <c r="CI336" s="136"/>
      <c r="CJ336" s="136"/>
      <c r="CK336" s="136"/>
      <c r="CL336" s="136"/>
      <c r="CM336" s="136"/>
      <c r="CN336" s="136"/>
      <c r="CO336" s="136"/>
      <c r="CP336" s="136"/>
      <c r="CQ336" s="136"/>
      <c r="CR336" s="136"/>
    </row>
    <row r="337" spans="1:96" x14ac:dyDescent="0.25">
      <c r="A337" s="136"/>
      <c r="B337" s="136" t="s">
        <v>135</v>
      </c>
      <c r="C337" s="136">
        <f t="shared" ref="C337:AL337" si="351">+C154+C155+C160</f>
        <v>0</v>
      </c>
      <c r="D337" s="136">
        <f t="shared" si="351"/>
        <v>0</v>
      </c>
      <c r="E337" s="136">
        <f t="shared" si="351"/>
        <v>0</v>
      </c>
      <c r="F337" s="136">
        <f t="shared" si="351"/>
        <v>0</v>
      </c>
      <c r="G337" s="136">
        <f t="shared" si="351"/>
        <v>0</v>
      </c>
      <c r="H337" s="136">
        <f t="shared" si="351"/>
        <v>0</v>
      </c>
      <c r="I337" s="136">
        <f t="shared" si="351"/>
        <v>0</v>
      </c>
      <c r="J337" s="136">
        <f t="shared" si="351"/>
        <v>0</v>
      </c>
      <c r="K337" s="136">
        <f t="shared" si="351"/>
        <v>0</v>
      </c>
      <c r="L337" s="136">
        <f t="shared" si="351"/>
        <v>0</v>
      </c>
      <c r="M337" s="136">
        <f t="shared" si="351"/>
        <v>0</v>
      </c>
      <c r="N337" s="136">
        <f t="shared" si="351"/>
        <v>0</v>
      </c>
      <c r="O337" s="136">
        <f t="shared" si="351"/>
        <v>0</v>
      </c>
      <c r="P337" s="136">
        <f t="shared" si="351"/>
        <v>0</v>
      </c>
      <c r="Q337" s="136">
        <f t="shared" si="351"/>
        <v>0</v>
      </c>
      <c r="R337" s="136">
        <f t="shared" si="351"/>
        <v>0</v>
      </c>
      <c r="S337" s="136">
        <f t="shared" si="351"/>
        <v>0</v>
      </c>
      <c r="T337" s="136">
        <f t="shared" si="351"/>
        <v>0</v>
      </c>
      <c r="U337" s="136">
        <f t="shared" si="351"/>
        <v>0</v>
      </c>
      <c r="V337" s="136">
        <f t="shared" si="351"/>
        <v>0</v>
      </c>
      <c r="W337" s="136">
        <f t="shared" si="351"/>
        <v>0</v>
      </c>
      <c r="X337" s="136">
        <f t="shared" si="351"/>
        <v>0</v>
      </c>
      <c r="Y337" s="136">
        <f t="shared" si="351"/>
        <v>0</v>
      </c>
      <c r="Z337" s="136">
        <f t="shared" si="351"/>
        <v>0</v>
      </c>
      <c r="AA337" s="136">
        <f t="shared" si="351"/>
        <v>0</v>
      </c>
      <c r="AB337" s="136">
        <f t="shared" si="351"/>
        <v>0</v>
      </c>
      <c r="AC337" s="136">
        <f t="shared" si="351"/>
        <v>0</v>
      </c>
      <c r="AD337" s="136">
        <f t="shared" si="351"/>
        <v>0</v>
      </c>
      <c r="AE337" s="136">
        <f t="shared" si="351"/>
        <v>0</v>
      </c>
      <c r="AF337" s="136">
        <f t="shared" si="351"/>
        <v>0</v>
      </c>
      <c r="AG337" s="136">
        <f t="shared" si="351"/>
        <v>0</v>
      </c>
      <c r="AH337" s="136">
        <f t="shared" si="351"/>
        <v>0</v>
      </c>
      <c r="AI337" s="136">
        <f t="shared" si="351"/>
        <v>0</v>
      </c>
      <c r="AJ337" s="136">
        <f t="shared" si="351"/>
        <v>0</v>
      </c>
      <c r="AK337" s="136">
        <f t="shared" si="351"/>
        <v>0</v>
      </c>
      <c r="AL337" s="136">
        <f t="shared" si="351"/>
        <v>0</v>
      </c>
      <c r="AM337" s="136">
        <f t="shared" ref="AM337:AR337" si="352">+AM154+AM155+AM160</f>
        <v>0</v>
      </c>
      <c r="AN337" s="136">
        <f t="shared" si="352"/>
        <v>0</v>
      </c>
      <c r="AO337" s="136">
        <f t="shared" si="352"/>
        <v>0</v>
      </c>
      <c r="AP337" s="136">
        <f t="shared" si="352"/>
        <v>0</v>
      </c>
      <c r="AQ337" s="136">
        <f t="shared" si="352"/>
        <v>0</v>
      </c>
      <c r="AR337" s="136">
        <f t="shared" si="352"/>
        <v>0</v>
      </c>
      <c r="AS337" s="136">
        <f t="shared" ref="AS337:AX337" si="353">+AS154+AS155+AS160</f>
        <v>0</v>
      </c>
      <c r="AT337" s="136">
        <f t="shared" si="353"/>
        <v>0</v>
      </c>
      <c r="AU337" s="136">
        <f t="shared" si="353"/>
        <v>0</v>
      </c>
      <c r="AV337" s="136">
        <f t="shared" si="353"/>
        <v>0</v>
      </c>
      <c r="AW337" s="136">
        <f t="shared" si="353"/>
        <v>0</v>
      </c>
      <c r="AX337" s="136">
        <f t="shared" si="353"/>
        <v>0</v>
      </c>
      <c r="AY337" s="136"/>
      <c r="AZ337" s="136"/>
      <c r="BA337" s="136"/>
      <c r="BB337" s="136"/>
      <c r="BC337" s="136"/>
      <c r="BD337" s="136"/>
      <c r="BE337" s="136"/>
      <c r="BF337" s="136"/>
      <c r="BG337" s="136"/>
      <c r="BH337" s="136"/>
      <c r="BI337" s="136"/>
      <c r="BJ337" s="136"/>
      <c r="BK337" s="136"/>
      <c r="BL337" s="136"/>
      <c r="BM337" s="136"/>
      <c r="BN337" s="136"/>
      <c r="BO337" s="136"/>
      <c r="BP337" s="136"/>
      <c r="BQ337" s="136"/>
      <c r="BR337" s="136"/>
      <c r="BS337" s="136"/>
      <c r="BT337" s="136"/>
      <c r="BU337" s="136"/>
      <c r="BV337" s="136"/>
      <c r="BW337" s="136"/>
      <c r="BX337" s="136"/>
      <c r="BY337" s="136"/>
      <c r="BZ337" s="136"/>
      <c r="CA337" s="136"/>
      <c r="CB337" s="136"/>
      <c r="CC337" s="136"/>
      <c r="CD337" s="136"/>
      <c r="CE337" s="136"/>
      <c r="CF337" s="136"/>
      <c r="CG337" s="136"/>
      <c r="CH337" s="136"/>
      <c r="CI337" s="136"/>
      <c r="CJ337" s="136"/>
      <c r="CK337" s="136"/>
      <c r="CL337" s="136"/>
      <c r="CM337" s="136"/>
      <c r="CN337" s="136"/>
      <c r="CO337" s="136"/>
      <c r="CP337" s="136"/>
      <c r="CQ337" s="136"/>
      <c r="CR337" s="136"/>
    </row>
    <row r="338" spans="1:96" x14ac:dyDescent="0.25">
      <c r="A338" s="136"/>
      <c r="B338" s="136"/>
      <c r="C338" s="136"/>
      <c r="D338" s="136"/>
      <c r="E338" s="136"/>
      <c r="F338" s="136"/>
      <c r="G338" s="136"/>
      <c r="H338" s="136"/>
      <c r="I338" s="136"/>
      <c r="J338" s="136"/>
      <c r="K338" s="136"/>
      <c r="L338" s="136"/>
      <c r="M338" s="136"/>
      <c r="N338" s="136"/>
      <c r="O338" s="136"/>
      <c r="P338" s="136"/>
      <c r="Q338" s="136"/>
      <c r="R338" s="136"/>
      <c r="S338" s="136"/>
      <c r="T338" s="136"/>
      <c r="U338" s="136"/>
      <c r="V338" s="136"/>
      <c r="W338" s="136"/>
      <c r="X338" s="136"/>
      <c r="Y338" s="136"/>
      <c r="Z338" s="136"/>
      <c r="AA338" s="136"/>
      <c r="AB338" s="136"/>
      <c r="AC338" s="136"/>
      <c r="AD338" s="136"/>
      <c r="AE338" s="136"/>
      <c r="AF338" s="136"/>
      <c r="AG338" s="136"/>
      <c r="AH338" s="136"/>
      <c r="AI338" s="136"/>
      <c r="AJ338" s="136"/>
      <c r="AK338" s="136"/>
      <c r="AL338" s="136"/>
      <c r="AM338" s="136"/>
      <c r="AN338" s="136"/>
      <c r="AO338" s="136"/>
      <c r="AP338" s="136"/>
      <c r="AQ338" s="136"/>
      <c r="AR338" s="136"/>
      <c r="AS338" s="136"/>
      <c r="AT338" s="136"/>
      <c r="AU338" s="136"/>
      <c r="AV338" s="136"/>
      <c r="AW338" s="136"/>
      <c r="AX338" s="136"/>
      <c r="AY338" s="136"/>
      <c r="AZ338" s="136"/>
      <c r="BA338" s="136"/>
      <c r="BB338" s="136"/>
      <c r="BC338" s="136"/>
      <c r="BD338" s="136"/>
      <c r="BE338" s="136"/>
      <c r="BF338" s="136"/>
      <c r="BG338" s="136"/>
      <c r="BH338" s="136"/>
      <c r="BI338" s="136"/>
      <c r="BJ338" s="136"/>
      <c r="BK338" s="136"/>
      <c r="BL338" s="136"/>
      <c r="BM338" s="136"/>
      <c r="BN338" s="136"/>
      <c r="BO338" s="136"/>
      <c r="BP338" s="136"/>
      <c r="BQ338" s="136"/>
      <c r="BR338" s="136"/>
      <c r="BS338" s="136"/>
      <c r="BT338" s="136"/>
      <c r="BU338" s="136"/>
      <c r="BV338" s="136"/>
      <c r="BW338" s="136"/>
      <c r="BX338" s="136"/>
      <c r="BY338" s="136"/>
      <c r="BZ338" s="136"/>
      <c r="CA338" s="136"/>
      <c r="CB338" s="136"/>
      <c r="CC338" s="136"/>
      <c r="CD338" s="136"/>
      <c r="CE338" s="136"/>
      <c r="CF338" s="136"/>
      <c r="CG338" s="136"/>
      <c r="CH338" s="136"/>
      <c r="CI338" s="136"/>
      <c r="CJ338" s="136"/>
      <c r="CK338" s="136"/>
      <c r="CL338" s="136"/>
      <c r="CM338" s="136"/>
      <c r="CN338" s="136"/>
      <c r="CO338" s="136"/>
      <c r="CP338" s="136"/>
      <c r="CQ338" s="136"/>
      <c r="CR338" s="136"/>
    </row>
    <row r="339" spans="1:96" x14ac:dyDescent="0.25">
      <c r="A339" s="136"/>
      <c r="B339" s="136"/>
      <c r="C339" s="136"/>
      <c r="D339" s="136"/>
      <c r="E339" s="136"/>
      <c r="F339" s="136"/>
      <c r="G339" s="136"/>
      <c r="H339" s="136"/>
      <c r="I339" s="136"/>
      <c r="J339" s="136"/>
      <c r="K339" s="136"/>
      <c r="L339" s="136"/>
      <c r="M339" s="136"/>
      <c r="N339" s="136"/>
      <c r="O339" s="136"/>
      <c r="P339" s="136"/>
      <c r="Q339" s="136"/>
      <c r="R339" s="136"/>
      <c r="S339" s="136"/>
      <c r="T339" s="136"/>
      <c r="U339" s="136"/>
      <c r="V339" s="136"/>
      <c r="W339" s="136"/>
      <c r="X339" s="136"/>
      <c r="Y339" s="136"/>
      <c r="Z339" s="136"/>
      <c r="AA339" s="136"/>
      <c r="AB339" s="136"/>
      <c r="AC339" s="136"/>
      <c r="AD339" s="136"/>
      <c r="AE339" s="136"/>
      <c r="AF339" s="136"/>
      <c r="AG339" s="136"/>
      <c r="AH339" s="136"/>
      <c r="AI339" s="136"/>
      <c r="AJ339" s="136"/>
      <c r="AK339" s="136"/>
      <c r="AL339" s="136"/>
      <c r="AM339" s="136"/>
      <c r="AN339" s="136"/>
      <c r="AO339" s="136"/>
      <c r="AP339" s="136"/>
      <c r="AQ339" s="136"/>
      <c r="AR339" s="136"/>
      <c r="AS339" s="136"/>
      <c r="AT339" s="136"/>
      <c r="AU339" s="136"/>
      <c r="AV339" s="136"/>
      <c r="AW339" s="136"/>
      <c r="AX339" s="136"/>
      <c r="AY339" s="136"/>
      <c r="AZ339" s="136"/>
      <c r="BA339" s="136"/>
      <c r="BB339" s="136"/>
      <c r="BC339" s="136"/>
      <c r="BD339" s="136"/>
      <c r="BE339" s="136"/>
      <c r="BF339" s="136"/>
      <c r="BG339" s="136"/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  <c r="BS339" s="136"/>
      <c r="BT339" s="136"/>
      <c r="BU339" s="136"/>
      <c r="BV339" s="136"/>
      <c r="BW339" s="136"/>
      <c r="BX339" s="136"/>
      <c r="BY339" s="136"/>
      <c r="BZ339" s="136"/>
      <c r="CA339" s="136"/>
      <c r="CB339" s="136"/>
      <c r="CC339" s="136"/>
      <c r="CD339" s="136"/>
      <c r="CE339" s="136"/>
      <c r="CF339" s="136"/>
      <c r="CG339" s="136"/>
      <c r="CH339" s="136"/>
      <c r="CI339" s="136"/>
      <c r="CJ339" s="136"/>
      <c r="CK339" s="136"/>
      <c r="CL339" s="136"/>
      <c r="CM339" s="136"/>
      <c r="CN339" s="136"/>
      <c r="CO339" s="136"/>
      <c r="CP339" s="136"/>
      <c r="CQ339" s="136"/>
      <c r="CR339" s="136"/>
    </row>
    <row r="340" spans="1:96" x14ac:dyDescent="0.25">
      <c r="A340" s="156"/>
      <c r="B340" s="156" t="s">
        <v>354</v>
      </c>
      <c r="C340" s="156" t="str">
        <f>+C329</f>
        <v>A1 m1</v>
      </c>
      <c r="D340" s="156" t="str">
        <f t="shared" ref="D340:AL340" si="354">+D329</f>
        <v>A1 m2</v>
      </c>
      <c r="E340" s="156" t="str">
        <f t="shared" si="354"/>
        <v>A1 m3</v>
      </c>
      <c r="F340" s="156" t="str">
        <f t="shared" si="354"/>
        <v>A1 m4</v>
      </c>
      <c r="G340" s="156" t="str">
        <f t="shared" si="354"/>
        <v>A1 m5</v>
      </c>
      <c r="H340" s="156" t="str">
        <f t="shared" si="354"/>
        <v>A1 m6</v>
      </c>
      <c r="I340" s="156" t="str">
        <f t="shared" si="354"/>
        <v>A1 m7</v>
      </c>
      <c r="J340" s="156" t="str">
        <f t="shared" si="354"/>
        <v>A1 m8</v>
      </c>
      <c r="K340" s="156" t="str">
        <f t="shared" si="354"/>
        <v>A1 m9</v>
      </c>
      <c r="L340" s="156" t="str">
        <f t="shared" si="354"/>
        <v>A1 m10</v>
      </c>
      <c r="M340" s="156" t="str">
        <f t="shared" si="354"/>
        <v>A1 m11</v>
      </c>
      <c r="N340" s="156" t="str">
        <f t="shared" si="354"/>
        <v>A1 m12</v>
      </c>
      <c r="O340" s="156" t="str">
        <f t="shared" si="354"/>
        <v>A2 m1</v>
      </c>
      <c r="P340" s="156" t="str">
        <f t="shared" si="354"/>
        <v>A2 m2</v>
      </c>
      <c r="Q340" s="156" t="str">
        <f t="shared" si="354"/>
        <v>A2 m3</v>
      </c>
      <c r="R340" s="156" t="str">
        <f t="shared" si="354"/>
        <v>A2 m4</v>
      </c>
      <c r="S340" s="156" t="str">
        <f t="shared" si="354"/>
        <v>A2 m5</v>
      </c>
      <c r="T340" s="156" t="str">
        <f t="shared" si="354"/>
        <v>A2 m6</v>
      </c>
      <c r="U340" s="156" t="str">
        <f t="shared" si="354"/>
        <v>A2 m7</v>
      </c>
      <c r="V340" s="156" t="str">
        <f t="shared" si="354"/>
        <v>A2 m8</v>
      </c>
      <c r="W340" s="156" t="str">
        <f t="shared" si="354"/>
        <v>A2 m9</v>
      </c>
      <c r="X340" s="156" t="str">
        <f t="shared" si="354"/>
        <v>A2 m10</v>
      </c>
      <c r="Y340" s="156" t="str">
        <f t="shared" si="354"/>
        <v>A2 m11</v>
      </c>
      <c r="Z340" s="156" t="str">
        <f t="shared" si="354"/>
        <v>A2 m12</v>
      </c>
      <c r="AA340" s="156" t="str">
        <f t="shared" si="354"/>
        <v>A3 m1</v>
      </c>
      <c r="AB340" s="156" t="str">
        <f t="shared" si="354"/>
        <v>A3 m2</v>
      </c>
      <c r="AC340" s="156" t="str">
        <f t="shared" si="354"/>
        <v>A3 m3</v>
      </c>
      <c r="AD340" s="156" t="str">
        <f t="shared" si="354"/>
        <v>A3 m4</v>
      </c>
      <c r="AE340" s="156" t="str">
        <f t="shared" si="354"/>
        <v>A3 m5</v>
      </c>
      <c r="AF340" s="156" t="str">
        <f t="shared" si="354"/>
        <v>A3 m6</v>
      </c>
      <c r="AG340" s="156" t="str">
        <f t="shared" si="354"/>
        <v>A3 m7</v>
      </c>
      <c r="AH340" s="156" t="str">
        <f t="shared" si="354"/>
        <v>A3 m8</v>
      </c>
      <c r="AI340" s="156" t="str">
        <f t="shared" si="354"/>
        <v>A3 m9</v>
      </c>
      <c r="AJ340" s="156" t="str">
        <f t="shared" si="354"/>
        <v>A3 m10</v>
      </c>
      <c r="AK340" s="156" t="str">
        <f t="shared" si="354"/>
        <v>A3 m11</v>
      </c>
      <c r="AL340" s="156" t="str">
        <f t="shared" si="354"/>
        <v>A3 m12</v>
      </c>
      <c r="AM340" s="156" t="str">
        <f t="shared" ref="AM340:AR340" si="355">+AM329</f>
        <v>A4 m1</v>
      </c>
      <c r="AN340" s="156" t="str">
        <f t="shared" si="355"/>
        <v>A4 m2</v>
      </c>
      <c r="AO340" s="156" t="str">
        <f t="shared" si="355"/>
        <v>A4 m3</v>
      </c>
      <c r="AP340" s="156" t="str">
        <f t="shared" si="355"/>
        <v>A4 m4</v>
      </c>
      <c r="AQ340" s="156" t="str">
        <f t="shared" si="355"/>
        <v>A4 m5</v>
      </c>
      <c r="AR340" s="156" t="str">
        <f t="shared" si="355"/>
        <v>A4 m6</v>
      </c>
      <c r="AS340" s="156" t="str">
        <f t="shared" ref="AS340:AX340" si="356">+AS329</f>
        <v>A4 m7</v>
      </c>
      <c r="AT340" s="156" t="str">
        <f t="shared" si="356"/>
        <v>A4 m8</v>
      </c>
      <c r="AU340" s="156" t="str">
        <f t="shared" si="356"/>
        <v>A4 m9</v>
      </c>
      <c r="AV340" s="156" t="str">
        <f t="shared" si="356"/>
        <v>A4 m10</v>
      </c>
      <c r="AW340" s="156" t="str">
        <f t="shared" si="356"/>
        <v>A4 m11</v>
      </c>
      <c r="AX340" s="156" t="str">
        <f t="shared" si="356"/>
        <v>A4 m12</v>
      </c>
      <c r="AY340" s="156"/>
      <c r="AZ340" s="156"/>
      <c r="BA340" s="156"/>
      <c r="BB340" s="156"/>
      <c r="BC340" s="156"/>
      <c r="BD340" s="156"/>
      <c r="BE340" s="156"/>
      <c r="BF340" s="156"/>
      <c r="BG340" s="156"/>
      <c r="BH340" s="156"/>
      <c r="BI340" s="156"/>
      <c r="BJ340" s="156"/>
      <c r="BK340" s="156"/>
      <c r="BL340" s="156"/>
      <c r="BM340" s="156"/>
      <c r="BN340" s="156"/>
      <c r="BO340" s="156"/>
      <c r="BP340" s="156"/>
      <c r="BQ340" s="156"/>
      <c r="BR340" s="156"/>
      <c r="BS340" s="156"/>
      <c r="BT340" s="156"/>
      <c r="BU340" s="156"/>
      <c r="BV340" s="156"/>
      <c r="BW340" s="156"/>
      <c r="BX340" s="156"/>
      <c r="BY340" s="156"/>
      <c r="BZ340" s="156"/>
      <c r="CA340" s="156"/>
      <c r="CB340" s="156"/>
      <c r="CC340" s="156"/>
      <c r="CD340" s="156"/>
      <c r="CE340" s="156"/>
      <c r="CF340" s="156"/>
      <c r="CG340" s="156"/>
      <c r="CH340" s="156"/>
      <c r="CI340" s="156"/>
      <c r="CJ340" s="156"/>
      <c r="CK340" s="156"/>
      <c r="CL340" s="156"/>
      <c r="CM340" s="156"/>
      <c r="CN340" s="156"/>
      <c r="CO340" s="156"/>
      <c r="CP340" s="156"/>
      <c r="CQ340" s="156"/>
      <c r="CR340" s="156"/>
    </row>
    <row r="341" spans="1:96" x14ac:dyDescent="0.25">
      <c r="A341" s="136"/>
      <c r="B341" s="136" t="s">
        <v>320</v>
      </c>
      <c r="C341" s="136">
        <f>+C182</f>
        <v>0</v>
      </c>
      <c r="D341" s="136">
        <f t="shared" ref="D341:AL341" si="357">+D182</f>
        <v>0</v>
      </c>
      <c r="E341" s="136">
        <f t="shared" si="357"/>
        <v>0</v>
      </c>
      <c r="F341" s="136">
        <f t="shared" si="357"/>
        <v>0</v>
      </c>
      <c r="G341" s="136">
        <f t="shared" si="357"/>
        <v>0</v>
      </c>
      <c r="H341" s="136">
        <f t="shared" si="357"/>
        <v>0</v>
      </c>
      <c r="I341" s="136">
        <f t="shared" si="357"/>
        <v>0</v>
      </c>
      <c r="J341" s="136">
        <f t="shared" si="357"/>
        <v>0</v>
      </c>
      <c r="K341" s="136">
        <f t="shared" si="357"/>
        <v>0</v>
      </c>
      <c r="L341" s="136">
        <f t="shared" si="357"/>
        <v>0</v>
      </c>
      <c r="M341" s="136">
        <f t="shared" si="357"/>
        <v>0</v>
      </c>
      <c r="N341" s="136">
        <f t="shared" si="357"/>
        <v>0</v>
      </c>
      <c r="O341" s="136">
        <f t="shared" si="357"/>
        <v>0</v>
      </c>
      <c r="P341" s="136">
        <f t="shared" si="357"/>
        <v>0</v>
      </c>
      <c r="Q341" s="136">
        <f t="shared" si="357"/>
        <v>0</v>
      </c>
      <c r="R341" s="136">
        <f t="shared" si="357"/>
        <v>0</v>
      </c>
      <c r="S341" s="136">
        <f t="shared" si="357"/>
        <v>0</v>
      </c>
      <c r="T341" s="136">
        <f t="shared" si="357"/>
        <v>0</v>
      </c>
      <c r="U341" s="136">
        <f t="shared" si="357"/>
        <v>0</v>
      </c>
      <c r="V341" s="136">
        <f t="shared" si="357"/>
        <v>0</v>
      </c>
      <c r="W341" s="136">
        <f t="shared" si="357"/>
        <v>0</v>
      </c>
      <c r="X341" s="136">
        <f t="shared" si="357"/>
        <v>0</v>
      </c>
      <c r="Y341" s="136">
        <f t="shared" si="357"/>
        <v>0</v>
      </c>
      <c r="Z341" s="136">
        <f t="shared" si="357"/>
        <v>0</v>
      </c>
      <c r="AA341" s="136">
        <f t="shared" si="357"/>
        <v>0</v>
      </c>
      <c r="AB341" s="136">
        <f t="shared" si="357"/>
        <v>0</v>
      </c>
      <c r="AC341" s="136">
        <f t="shared" si="357"/>
        <v>0</v>
      </c>
      <c r="AD341" s="136">
        <f t="shared" si="357"/>
        <v>0</v>
      </c>
      <c r="AE341" s="136">
        <f t="shared" si="357"/>
        <v>0</v>
      </c>
      <c r="AF341" s="136">
        <f t="shared" si="357"/>
        <v>0</v>
      </c>
      <c r="AG341" s="136">
        <f t="shared" si="357"/>
        <v>0</v>
      </c>
      <c r="AH341" s="136">
        <f t="shared" si="357"/>
        <v>0</v>
      </c>
      <c r="AI341" s="136">
        <f t="shared" si="357"/>
        <v>0</v>
      </c>
      <c r="AJ341" s="136">
        <f t="shared" si="357"/>
        <v>0</v>
      </c>
      <c r="AK341" s="136">
        <f t="shared" si="357"/>
        <v>0</v>
      </c>
      <c r="AL341" s="136">
        <f t="shared" si="357"/>
        <v>0</v>
      </c>
      <c r="AM341" s="136">
        <f t="shared" ref="AM341:AR341" si="358">+AM182</f>
        <v>0</v>
      </c>
      <c r="AN341" s="136">
        <f t="shared" si="358"/>
        <v>0</v>
      </c>
      <c r="AO341" s="136">
        <f t="shared" si="358"/>
        <v>0</v>
      </c>
      <c r="AP341" s="136">
        <f t="shared" si="358"/>
        <v>0</v>
      </c>
      <c r="AQ341" s="136">
        <f t="shared" si="358"/>
        <v>0</v>
      </c>
      <c r="AR341" s="136">
        <f t="shared" si="358"/>
        <v>0</v>
      </c>
      <c r="AS341" s="136">
        <f t="shared" ref="AS341:AX341" si="359">+AS182</f>
        <v>0</v>
      </c>
      <c r="AT341" s="136">
        <f t="shared" si="359"/>
        <v>0</v>
      </c>
      <c r="AU341" s="136">
        <f t="shared" si="359"/>
        <v>0</v>
      </c>
      <c r="AV341" s="136">
        <f t="shared" si="359"/>
        <v>0</v>
      </c>
      <c r="AW341" s="136">
        <f t="shared" si="359"/>
        <v>0</v>
      </c>
      <c r="AX341" s="136">
        <f t="shared" si="359"/>
        <v>0</v>
      </c>
      <c r="AY341" s="136"/>
      <c r="AZ341" s="136"/>
      <c r="BA341" s="136"/>
      <c r="BB341" s="136"/>
      <c r="BC341" s="136"/>
      <c r="BD341" s="136"/>
      <c r="BE341" s="136"/>
      <c r="BF341" s="136"/>
      <c r="BG341" s="136"/>
      <c r="BH341" s="136"/>
      <c r="BI341" s="136"/>
      <c r="BJ341" s="136"/>
      <c r="BK341" s="136"/>
      <c r="BL341" s="136"/>
      <c r="BM341" s="136"/>
      <c r="BN341" s="136"/>
      <c r="BO341" s="136"/>
      <c r="BP341" s="136"/>
      <c r="BQ341" s="136"/>
      <c r="BR341" s="136"/>
      <c r="BS341" s="136"/>
      <c r="BT341" s="136"/>
      <c r="BU341" s="136"/>
      <c r="BV341" s="136"/>
      <c r="BW341" s="136"/>
      <c r="BX341" s="136"/>
      <c r="BY341" s="136"/>
      <c r="BZ341" s="136"/>
      <c r="CA341" s="136"/>
      <c r="CB341" s="136"/>
      <c r="CC341" s="136"/>
      <c r="CD341" s="136"/>
      <c r="CE341" s="136"/>
      <c r="CF341" s="136"/>
      <c r="CG341" s="136"/>
      <c r="CH341" s="136"/>
      <c r="CI341" s="136"/>
      <c r="CJ341" s="136"/>
      <c r="CK341" s="136"/>
      <c r="CL341" s="136"/>
      <c r="CM341" s="136"/>
      <c r="CN341" s="136"/>
      <c r="CO341" s="136"/>
      <c r="CP341" s="136"/>
      <c r="CQ341" s="136"/>
      <c r="CR341" s="136"/>
    </row>
    <row r="342" spans="1:96" x14ac:dyDescent="0.25">
      <c r="A342" s="136" t="s">
        <v>343</v>
      </c>
      <c r="B342" s="136" t="s">
        <v>344</v>
      </c>
      <c r="C342" s="136">
        <f t="shared" ref="C342:AL342" si="360">+IF(C182=0,0,(($C170*$C171)/$C173))</f>
        <v>0</v>
      </c>
      <c r="D342" s="136">
        <f t="shared" si="360"/>
        <v>0</v>
      </c>
      <c r="E342" s="136">
        <f t="shared" si="360"/>
        <v>0</v>
      </c>
      <c r="F342" s="136">
        <f t="shared" si="360"/>
        <v>0</v>
      </c>
      <c r="G342" s="136">
        <f t="shared" si="360"/>
        <v>0</v>
      </c>
      <c r="H342" s="136">
        <f t="shared" si="360"/>
        <v>0</v>
      </c>
      <c r="I342" s="136">
        <f t="shared" si="360"/>
        <v>0</v>
      </c>
      <c r="J342" s="136">
        <f t="shared" si="360"/>
        <v>0</v>
      </c>
      <c r="K342" s="136">
        <f t="shared" si="360"/>
        <v>0</v>
      </c>
      <c r="L342" s="136">
        <f t="shared" si="360"/>
        <v>0</v>
      </c>
      <c r="M342" s="136">
        <f t="shared" si="360"/>
        <v>0</v>
      </c>
      <c r="N342" s="136">
        <f t="shared" si="360"/>
        <v>0</v>
      </c>
      <c r="O342" s="136">
        <f t="shared" si="360"/>
        <v>0</v>
      </c>
      <c r="P342" s="136">
        <f t="shared" si="360"/>
        <v>0</v>
      </c>
      <c r="Q342" s="136">
        <f t="shared" si="360"/>
        <v>0</v>
      </c>
      <c r="R342" s="136">
        <f t="shared" si="360"/>
        <v>0</v>
      </c>
      <c r="S342" s="136">
        <f t="shared" si="360"/>
        <v>0</v>
      </c>
      <c r="T342" s="136">
        <f t="shared" si="360"/>
        <v>0</v>
      </c>
      <c r="U342" s="136">
        <f t="shared" si="360"/>
        <v>0</v>
      </c>
      <c r="V342" s="136">
        <f t="shared" si="360"/>
        <v>0</v>
      </c>
      <c r="W342" s="136">
        <f t="shared" si="360"/>
        <v>0</v>
      </c>
      <c r="X342" s="136">
        <f t="shared" si="360"/>
        <v>0</v>
      </c>
      <c r="Y342" s="136">
        <f t="shared" si="360"/>
        <v>0</v>
      </c>
      <c r="Z342" s="136">
        <f t="shared" si="360"/>
        <v>0</v>
      </c>
      <c r="AA342" s="136">
        <f t="shared" si="360"/>
        <v>0</v>
      </c>
      <c r="AB342" s="136">
        <f t="shared" si="360"/>
        <v>0</v>
      </c>
      <c r="AC342" s="136">
        <f t="shared" si="360"/>
        <v>0</v>
      </c>
      <c r="AD342" s="136">
        <f t="shared" si="360"/>
        <v>0</v>
      </c>
      <c r="AE342" s="136">
        <f t="shared" si="360"/>
        <v>0</v>
      </c>
      <c r="AF342" s="136">
        <f t="shared" si="360"/>
        <v>0</v>
      </c>
      <c r="AG342" s="136">
        <f t="shared" si="360"/>
        <v>0</v>
      </c>
      <c r="AH342" s="136">
        <f t="shared" si="360"/>
        <v>0</v>
      </c>
      <c r="AI342" s="136">
        <f t="shared" si="360"/>
        <v>0</v>
      </c>
      <c r="AJ342" s="136">
        <f t="shared" si="360"/>
        <v>0</v>
      </c>
      <c r="AK342" s="136">
        <f t="shared" si="360"/>
        <v>0</v>
      </c>
      <c r="AL342" s="136">
        <f t="shared" si="360"/>
        <v>0</v>
      </c>
      <c r="AM342" s="136">
        <f t="shared" ref="AM342:AR342" si="361">+IF(AM182=0,0,(($C170*$C171)/$C173))</f>
        <v>0</v>
      </c>
      <c r="AN342" s="136">
        <f t="shared" si="361"/>
        <v>0</v>
      </c>
      <c r="AO342" s="136">
        <f t="shared" si="361"/>
        <v>0</v>
      </c>
      <c r="AP342" s="136">
        <f t="shared" si="361"/>
        <v>0</v>
      </c>
      <c r="AQ342" s="136">
        <f t="shared" si="361"/>
        <v>0</v>
      </c>
      <c r="AR342" s="136">
        <f t="shared" si="361"/>
        <v>0</v>
      </c>
      <c r="AS342" s="136">
        <f t="shared" ref="AS342:AX342" si="362">+IF(AS182=0,0,(($C170*$C171)/$C173))</f>
        <v>0</v>
      </c>
      <c r="AT342" s="136">
        <f t="shared" si="362"/>
        <v>0</v>
      </c>
      <c r="AU342" s="136">
        <f t="shared" si="362"/>
        <v>0</v>
      </c>
      <c r="AV342" s="136">
        <f t="shared" si="362"/>
        <v>0</v>
      </c>
      <c r="AW342" s="136">
        <f t="shared" si="362"/>
        <v>0</v>
      </c>
      <c r="AX342" s="136">
        <f t="shared" si="362"/>
        <v>0</v>
      </c>
      <c r="AY342" s="136"/>
      <c r="AZ342" s="136"/>
      <c r="BA342" s="136"/>
      <c r="BB342" s="136"/>
      <c r="BC342" s="136"/>
      <c r="BD342" s="136"/>
      <c r="BE342" s="136"/>
      <c r="BF342" s="136"/>
      <c r="BG342" s="136"/>
      <c r="BH342" s="136"/>
      <c r="BI342" s="136"/>
      <c r="BJ342" s="136"/>
      <c r="BK342" s="136"/>
      <c r="BL342" s="136"/>
      <c r="BM342" s="136"/>
      <c r="BN342" s="136"/>
      <c r="BO342" s="136"/>
      <c r="BP342" s="136"/>
      <c r="BQ342" s="136"/>
      <c r="BR342" s="136"/>
      <c r="BS342" s="136"/>
      <c r="BT342" s="136"/>
      <c r="BU342" s="136"/>
      <c r="BV342" s="136"/>
      <c r="BW342" s="136"/>
      <c r="BX342" s="136"/>
      <c r="BY342" s="136"/>
      <c r="BZ342" s="136"/>
      <c r="CA342" s="136"/>
      <c r="CB342" s="136"/>
      <c r="CC342" s="136"/>
      <c r="CD342" s="136"/>
      <c r="CE342" s="136"/>
      <c r="CF342" s="136"/>
      <c r="CG342" s="136"/>
      <c r="CH342" s="136"/>
      <c r="CI342" s="136"/>
      <c r="CJ342" s="136"/>
      <c r="CK342" s="136"/>
      <c r="CL342" s="136"/>
      <c r="CM342" s="136"/>
      <c r="CN342" s="136"/>
      <c r="CO342" s="136"/>
      <c r="CP342" s="136"/>
      <c r="CQ342" s="136"/>
      <c r="CR342" s="136"/>
    </row>
    <row r="343" spans="1:96" x14ac:dyDescent="0.25">
      <c r="A343" s="136" t="s">
        <v>345</v>
      </c>
      <c r="B343" s="136" t="s">
        <v>346</v>
      </c>
      <c r="C343" s="136">
        <f>+IF(C182=0,0,($C170*$C172))</f>
        <v>0</v>
      </c>
      <c r="D343" s="136">
        <f>+IF(D182=0,0,(($C170*$C172)-SUM($C342:D342)))</f>
        <v>0</v>
      </c>
      <c r="E343" s="136">
        <f>+IF(E182=0,0,(($C170*$C172)-SUM($C342:E342)))</f>
        <v>0</v>
      </c>
      <c r="F343" s="136">
        <f>+IF(F182=0,0,(($C170*$C172)-SUM($C342:F342)))</f>
        <v>0</v>
      </c>
      <c r="G343" s="136">
        <f>+IF(G182=0,0,(($C170*$C172)-SUM($C342:G342)))</f>
        <v>0</v>
      </c>
      <c r="H343" s="136">
        <f>+IF(H182=0,0,(($C170*$C172)-SUM($C342:H342)))</f>
        <v>0</v>
      </c>
      <c r="I343" s="136">
        <f>+IF(I182=0,0,(($C170*$C172)-SUM($C342:I342)))</f>
        <v>0</v>
      </c>
      <c r="J343" s="136">
        <f>+IF(J182=0,0,(($C170*$C172)-SUM($C342:J342)))</f>
        <v>0</v>
      </c>
      <c r="K343" s="136">
        <f>+IF(K182=0,0,(($C170*$C172)-SUM($C342:K342)))</f>
        <v>0</v>
      </c>
      <c r="L343" s="136">
        <f>+IF(L182=0,0,(($C170*$C172)-SUM($C342:L342)))</f>
        <v>0</v>
      </c>
      <c r="M343" s="136">
        <f>+IF(M182=0,0,(($C170*$C172)-SUM($C342:M342)))</f>
        <v>0</v>
      </c>
      <c r="N343" s="136">
        <f>+IF(N182=0,0,(($C170*$C172)-SUM($C342:N342)))</f>
        <v>0</v>
      </c>
      <c r="O343" s="136">
        <f>+IF(O182=0,0,(($C170*$C172)-SUM($C342:O342)))</f>
        <v>0</v>
      </c>
      <c r="P343" s="136">
        <f>+IF(P182=0,0,(($C170*$C172)-SUM($C342:P342)))</f>
        <v>0</v>
      </c>
      <c r="Q343" s="136">
        <f>+IF(Q182=0,0,(($C170*$C172)-SUM($C342:Q342)))</f>
        <v>0</v>
      </c>
      <c r="R343" s="136">
        <f>+IF(R182=0,0,(($C170*$C172)-SUM($C342:R342)))</f>
        <v>0</v>
      </c>
      <c r="S343" s="136">
        <f>+IF(S182=0,0,(($C170*$C172)-SUM($C342:S342)))</f>
        <v>0</v>
      </c>
      <c r="T343" s="136">
        <f>+IF(T182=0,0,(($C170*$C172)-SUM($C342:T342)))</f>
        <v>0</v>
      </c>
      <c r="U343" s="136">
        <f>+IF(U182=0,0,(($C170*$C172)-SUM($C342:U342)))</f>
        <v>0</v>
      </c>
      <c r="V343" s="136">
        <f>+IF(V182=0,0,(($C170*$C172)-SUM($C342:V342)))</f>
        <v>0</v>
      </c>
      <c r="W343" s="136">
        <f>+IF(W182=0,0,(($C170*$C172)-SUM($C342:W342)))</f>
        <v>0</v>
      </c>
      <c r="X343" s="136">
        <f>+IF(X182=0,0,(($C170*$C172)-SUM($C342:X342)))</f>
        <v>0</v>
      </c>
      <c r="Y343" s="136">
        <f>+IF(Y182=0,0,(($C170*$C172)-SUM($C342:Y342)))</f>
        <v>0</v>
      </c>
      <c r="Z343" s="136">
        <f>+IF(Z182=0,0,(($C170*$C172)-SUM($C342:Z342)))</f>
        <v>0</v>
      </c>
      <c r="AA343" s="136">
        <f>+IF(AA182=0,0,(($C170*$C172)-SUM($C342:AA342)))</f>
        <v>0</v>
      </c>
      <c r="AB343" s="136">
        <f>+IF(AB182=0,0,(($C170*$C172)-SUM($C342:AB342)))</f>
        <v>0</v>
      </c>
      <c r="AC343" s="136">
        <f>+IF(AC182=0,0,(($C170*$C172)-SUM($C342:AC342)))</f>
        <v>0</v>
      </c>
      <c r="AD343" s="136">
        <f>+IF(AD182=0,0,(($C170*$C172)-SUM($C342:AD342)))</f>
        <v>0</v>
      </c>
      <c r="AE343" s="136">
        <f>+IF(AE182=0,0,(($C170*$C172)-SUM($C342:AE342)))</f>
        <v>0</v>
      </c>
      <c r="AF343" s="136">
        <f>+IF(AF182=0,0,(($C170*$C172)-SUM($C342:AF342)))</f>
        <v>0</v>
      </c>
      <c r="AG343" s="136">
        <f>+IF(AG182=0,0,(($C170*$C172)-SUM($C342:AG342)))</f>
        <v>0</v>
      </c>
      <c r="AH343" s="136">
        <f>+IF(AH182=0,0,(($C170*$C172)-SUM($C342:AH342)))</f>
        <v>0</v>
      </c>
      <c r="AI343" s="136">
        <f>+IF(AI182=0,0,(($C170*$C172)-SUM($C342:AI342)))</f>
        <v>0</v>
      </c>
      <c r="AJ343" s="136">
        <f>+IF(AJ182=0,0,(($C170*$C172)-SUM($C342:AJ342)))</f>
        <v>0</v>
      </c>
      <c r="AK343" s="136">
        <f>+IF(AK182=0,0,(($C170*$C172)-SUM($C342:AK342)))</f>
        <v>0</v>
      </c>
      <c r="AL343" s="136">
        <f>+IF(AL182=0,0,(($C170*$C172)-SUM($C342:AL342)))</f>
        <v>0</v>
      </c>
      <c r="AM343" s="136">
        <f>+IF(AM182=0,0,(($C170*$C172)-SUM($C342:AM342)))</f>
        <v>0</v>
      </c>
      <c r="AN343" s="136">
        <f>+IF(AN182=0,0,(($C170*$C172)-SUM($C342:AN342)))</f>
        <v>0</v>
      </c>
      <c r="AO343" s="136">
        <f>+IF(AO182=0,0,(($C170*$C172)-SUM($C342:AO342)))</f>
        <v>0</v>
      </c>
      <c r="AP343" s="136">
        <f>+IF(AP182=0,0,(($C170*$C172)-SUM($C342:AP342)))</f>
        <v>0</v>
      </c>
      <c r="AQ343" s="136">
        <f>+IF(AQ182=0,0,(($C170*$C172)-SUM($C342:AQ342)))</f>
        <v>0</v>
      </c>
      <c r="AR343" s="136">
        <f>+IF(AR182=0,0,(($C170*$C172)-SUM($C342:AR342)))</f>
        <v>0</v>
      </c>
      <c r="AS343" s="136">
        <f>+IF(AS182=0,0,(($C170*$C172)-SUM($C342:AS342)))</f>
        <v>0</v>
      </c>
      <c r="AT343" s="136">
        <f>+IF(AT182=0,0,(($C170*$C172)-SUM($C342:AT342)))</f>
        <v>0</v>
      </c>
      <c r="AU343" s="136">
        <f>+IF(AU182=0,0,(($C170*$C172)-SUM($C342:AU342)))</f>
        <v>0</v>
      </c>
      <c r="AV343" s="136">
        <f>+IF(AV182=0,0,(($C170*$C172)-SUM($C342:AV342)))</f>
        <v>0</v>
      </c>
      <c r="AW343" s="136">
        <f>+IF(AW182=0,0,(($C170*$C172)-SUM($C342:AW342)))</f>
        <v>0</v>
      </c>
      <c r="AX343" s="136">
        <f>+IF(AX182=0,0,(($C170*$C172)-SUM($C342:AX342)))</f>
        <v>0</v>
      </c>
      <c r="AY343" s="136"/>
      <c r="AZ343" s="136"/>
      <c r="BA343" s="136"/>
      <c r="BB343" s="136"/>
      <c r="BC343" s="136"/>
      <c r="BD343" s="136"/>
      <c r="BE343" s="136"/>
      <c r="BF343" s="136"/>
      <c r="BG343" s="136"/>
      <c r="BH343" s="136"/>
      <c r="BI343" s="136"/>
      <c r="BJ343" s="136"/>
      <c r="BK343" s="136"/>
      <c r="BL343" s="136"/>
      <c r="BM343" s="136"/>
      <c r="BN343" s="136"/>
      <c r="BO343" s="136"/>
      <c r="BP343" s="136"/>
      <c r="BQ343" s="136"/>
      <c r="BR343" s="136"/>
      <c r="BS343" s="136"/>
      <c r="BT343" s="136"/>
      <c r="BU343" s="136"/>
      <c r="BV343" s="136"/>
      <c r="BW343" s="136"/>
      <c r="BX343" s="136"/>
      <c r="BY343" s="136"/>
      <c r="BZ343" s="136"/>
      <c r="CA343" s="136"/>
      <c r="CB343" s="136"/>
      <c r="CC343" s="136"/>
      <c r="CD343" s="136"/>
      <c r="CE343" s="136"/>
      <c r="CF343" s="136"/>
      <c r="CG343" s="136"/>
      <c r="CH343" s="136"/>
      <c r="CI343" s="136"/>
      <c r="CJ343" s="136"/>
      <c r="CK343" s="136"/>
      <c r="CL343" s="136"/>
      <c r="CM343" s="136"/>
      <c r="CN343" s="136"/>
      <c r="CO343" s="136"/>
      <c r="CP343" s="136"/>
      <c r="CQ343" s="136"/>
      <c r="CR343" s="136"/>
    </row>
    <row r="344" spans="1:96" x14ac:dyDescent="0.25">
      <c r="A344" s="136"/>
      <c r="B344" s="136" t="s">
        <v>347</v>
      </c>
      <c r="C344" s="136">
        <f>+C187</f>
        <v>0</v>
      </c>
      <c r="D344" s="136">
        <f t="shared" ref="D344:AL344" si="363">+D187</f>
        <v>0</v>
      </c>
      <c r="E344" s="136">
        <f t="shared" si="363"/>
        <v>0</v>
      </c>
      <c r="F344" s="136">
        <f t="shared" si="363"/>
        <v>0</v>
      </c>
      <c r="G344" s="136">
        <f t="shared" si="363"/>
        <v>0</v>
      </c>
      <c r="H344" s="136">
        <f t="shared" si="363"/>
        <v>0</v>
      </c>
      <c r="I344" s="136">
        <f t="shared" si="363"/>
        <v>0</v>
      </c>
      <c r="J344" s="136">
        <f t="shared" si="363"/>
        <v>0</v>
      </c>
      <c r="K344" s="136">
        <f t="shared" si="363"/>
        <v>0</v>
      </c>
      <c r="L344" s="136">
        <f t="shared" si="363"/>
        <v>0</v>
      </c>
      <c r="M344" s="136">
        <f t="shared" si="363"/>
        <v>0</v>
      </c>
      <c r="N344" s="136">
        <f t="shared" si="363"/>
        <v>0</v>
      </c>
      <c r="O344" s="136">
        <f t="shared" si="363"/>
        <v>0</v>
      </c>
      <c r="P344" s="136">
        <f t="shared" si="363"/>
        <v>0</v>
      </c>
      <c r="Q344" s="136">
        <f t="shared" si="363"/>
        <v>0</v>
      </c>
      <c r="R344" s="136">
        <f t="shared" si="363"/>
        <v>0</v>
      </c>
      <c r="S344" s="136">
        <f t="shared" si="363"/>
        <v>0</v>
      </c>
      <c r="T344" s="136">
        <f t="shared" si="363"/>
        <v>0</v>
      </c>
      <c r="U344" s="136">
        <f t="shared" si="363"/>
        <v>0</v>
      </c>
      <c r="V344" s="136">
        <f t="shared" si="363"/>
        <v>0</v>
      </c>
      <c r="W344" s="136">
        <f t="shared" si="363"/>
        <v>0</v>
      </c>
      <c r="X344" s="136">
        <f t="shared" si="363"/>
        <v>0</v>
      </c>
      <c r="Y344" s="136">
        <f t="shared" si="363"/>
        <v>0</v>
      </c>
      <c r="Z344" s="136">
        <f t="shared" si="363"/>
        <v>0</v>
      </c>
      <c r="AA344" s="136">
        <f t="shared" si="363"/>
        <v>0</v>
      </c>
      <c r="AB344" s="136">
        <f t="shared" si="363"/>
        <v>0</v>
      </c>
      <c r="AC344" s="136">
        <f t="shared" si="363"/>
        <v>0</v>
      </c>
      <c r="AD344" s="136">
        <f t="shared" si="363"/>
        <v>0</v>
      </c>
      <c r="AE344" s="136">
        <f t="shared" si="363"/>
        <v>0</v>
      </c>
      <c r="AF344" s="136">
        <f t="shared" si="363"/>
        <v>0</v>
      </c>
      <c r="AG344" s="136">
        <f t="shared" si="363"/>
        <v>0</v>
      </c>
      <c r="AH344" s="136">
        <f t="shared" si="363"/>
        <v>0</v>
      </c>
      <c r="AI344" s="136">
        <f t="shared" si="363"/>
        <v>0</v>
      </c>
      <c r="AJ344" s="136">
        <f t="shared" si="363"/>
        <v>0</v>
      </c>
      <c r="AK344" s="136">
        <f t="shared" si="363"/>
        <v>0</v>
      </c>
      <c r="AL344" s="136">
        <f t="shared" si="363"/>
        <v>0</v>
      </c>
      <c r="AM344" s="136">
        <f t="shared" ref="AM344:AR344" si="364">+AM187</f>
        <v>0</v>
      </c>
      <c r="AN344" s="136">
        <f t="shared" si="364"/>
        <v>0</v>
      </c>
      <c r="AO344" s="136">
        <f t="shared" si="364"/>
        <v>0</v>
      </c>
      <c r="AP344" s="136">
        <f t="shared" si="364"/>
        <v>0</v>
      </c>
      <c r="AQ344" s="136">
        <f t="shared" si="364"/>
        <v>0</v>
      </c>
      <c r="AR344" s="136">
        <f t="shared" si="364"/>
        <v>0</v>
      </c>
      <c r="AS344" s="136">
        <f t="shared" ref="AS344:AX344" si="365">+AS187</f>
        <v>0</v>
      </c>
      <c r="AT344" s="136">
        <f t="shared" si="365"/>
        <v>0</v>
      </c>
      <c r="AU344" s="136">
        <f t="shared" si="365"/>
        <v>0</v>
      </c>
      <c r="AV344" s="136">
        <f t="shared" si="365"/>
        <v>0</v>
      </c>
      <c r="AW344" s="136">
        <f t="shared" si="365"/>
        <v>0</v>
      </c>
      <c r="AX344" s="136">
        <f t="shared" si="365"/>
        <v>0</v>
      </c>
      <c r="AY344" s="136"/>
      <c r="AZ344" s="136"/>
      <c r="BA344" s="136"/>
      <c r="BB344" s="136"/>
      <c r="BC344" s="136"/>
      <c r="BD344" s="136"/>
      <c r="BE344" s="136"/>
      <c r="BF344" s="136"/>
      <c r="BG344" s="136"/>
      <c r="BH344" s="136"/>
      <c r="BI344" s="136"/>
      <c r="BJ344" s="136"/>
      <c r="BK344" s="136"/>
      <c r="BL344" s="136"/>
      <c r="BM344" s="136"/>
      <c r="BN344" s="136"/>
      <c r="BO344" s="136"/>
      <c r="BP344" s="136"/>
      <c r="BQ344" s="136"/>
      <c r="BR344" s="136"/>
      <c r="BS344" s="136"/>
      <c r="BT344" s="136"/>
      <c r="BU344" s="136"/>
      <c r="BV344" s="136"/>
      <c r="BW344" s="136"/>
      <c r="BX344" s="136"/>
      <c r="BY344" s="136"/>
      <c r="BZ344" s="136"/>
      <c r="CA344" s="136"/>
      <c r="CB344" s="136"/>
      <c r="CC344" s="136"/>
      <c r="CD344" s="136"/>
      <c r="CE344" s="136"/>
      <c r="CF344" s="136"/>
      <c r="CG344" s="136"/>
      <c r="CH344" s="136"/>
      <c r="CI344" s="136"/>
      <c r="CJ344" s="136"/>
      <c r="CK344" s="136"/>
      <c r="CL344" s="136"/>
      <c r="CM344" s="136"/>
      <c r="CN344" s="136"/>
      <c r="CO344" s="136"/>
      <c r="CP344" s="136"/>
      <c r="CQ344" s="136"/>
      <c r="CR344" s="136"/>
    </row>
    <row r="345" spans="1:96" x14ac:dyDescent="0.25">
      <c r="A345" s="136"/>
      <c r="B345" s="156" t="s">
        <v>348</v>
      </c>
      <c r="C345" s="156">
        <f>+C341+C342+C344</f>
        <v>0</v>
      </c>
      <c r="D345" s="156">
        <f t="shared" ref="D345:J345" si="366">+D341+D342+D344</f>
        <v>0</v>
      </c>
      <c r="E345" s="156">
        <f t="shared" si="366"/>
        <v>0</v>
      </c>
      <c r="F345" s="156">
        <f t="shared" si="366"/>
        <v>0</v>
      </c>
      <c r="G345" s="156">
        <f t="shared" si="366"/>
        <v>0</v>
      </c>
      <c r="H345" s="156">
        <f t="shared" si="366"/>
        <v>0</v>
      </c>
      <c r="I345" s="156">
        <f t="shared" si="366"/>
        <v>0</v>
      </c>
      <c r="J345" s="156">
        <f t="shared" si="366"/>
        <v>0</v>
      </c>
      <c r="K345" s="156">
        <f>+K341+K342+K344</f>
        <v>0</v>
      </c>
      <c r="L345" s="156">
        <f t="shared" ref="L345:AL345" si="367">+L341+L342+L344</f>
        <v>0</v>
      </c>
      <c r="M345" s="156">
        <f t="shared" si="367"/>
        <v>0</v>
      </c>
      <c r="N345" s="156">
        <f t="shared" si="367"/>
        <v>0</v>
      </c>
      <c r="O345" s="156">
        <f t="shared" si="367"/>
        <v>0</v>
      </c>
      <c r="P345" s="156">
        <f t="shared" si="367"/>
        <v>0</v>
      </c>
      <c r="Q345" s="156">
        <f t="shared" si="367"/>
        <v>0</v>
      </c>
      <c r="R345" s="156">
        <f t="shared" si="367"/>
        <v>0</v>
      </c>
      <c r="S345" s="156">
        <f t="shared" si="367"/>
        <v>0</v>
      </c>
      <c r="T345" s="156">
        <f t="shared" si="367"/>
        <v>0</v>
      </c>
      <c r="U345" s="156">
        <f t="shared" si="367"/>
        <v>0</v>
      </c>
      <c r="V345" s="156">
        <f t="shared" si="367"/>
        <v>0</v>
      </c>
      <c r="W345" s="156">
        <f t="shared" si="367"/>
        <v>0</v>
      </c>
      <c r="X345" s="156">
        <f t="shared" si="367"/>
        <v>0</v>
      </c>
      <c r="Y345" s="156">
        <f t="shared" si="367"/>
        <v>0</v>
      </c>
      <c r="Z345" s="156">
        <f t="shared" si="367"/>
        <v>0</v>
      </c>
      <c r="AA345" s="156">
        <f t="shared" si="367"/>
        <v>0</v>
      </c>
      <c r="AB345" s="156">
        <f t="shared" si="367"/>
        <v>0</v>
      </c>
      <c r="AC345" s="156">
        <f t="shared" si="367"/>
        <v>0</v>
      </c>
      <c r="AD345" s="156">
        <f t="shared" si="367"/>
        <v>0</v>
      </c>
      <c r="AE345" s="156">
        <f t="shared" si="367"/>
        <v>0</v>
      </c>
      <c r="AF345" s="156">
        <f t="shared" si="367"/>
        <v>0</v>
      </c>
      <c r="AG345" s="156">
        <f t="shared" si="367"/>
        <v>0</v>
      </c>
      <c r="AH345" s="156">
        <f t="shared" si="367"/>
        <v>0</v>
      </c>
      <c r="AI345" s="156">
        <f t="shared" si="367"/>
        <v>0</v>
      </c>
      <c r="AJ345" s="156">
        <f t="shared" si="367"/>
        <v>0</v>
      </c>
      <c r="AK345" s="156">
        <f t="shared" si="367"/>
        <v>0</v>
      </c>
      <c r="AL345" s="156">
        <f t="shared" si="367"/>
        <v>0</v>
      </c>
      <c r="AM345" s="156">
        <f t="shared" ref="AM345:AR345" si="368">+AM341+AM342+AM344</f>
        <v>0</v>
      </c>
      <c r="AN345" s="156">
        <f t="shared" si="368"/>
        <v>0</v>
      </c>
      <c r="AO345" s="156">
        <f t="shared" si="368"/>
        <v>0</v>
      </c>
      <c r="AP345" s="156">
        <f t="shared" si="368"/>
        <v>0</v>
      </c>
      <c r="AQ345" s="156">
        <f t="shared" si="368"/>
        <v>0</v>
      </c>
      <c r="AR345" s="156">
        <f t="shared" si="368"/>
        <v>0</v>
      </c>
      <c r="AS345" s="156">
        <f t="shared" ref="AS345:AX345" si="369">+AS341+AS342+AS344</f>
        <v>0</v>
      </c>
      <c r="AT345" s="156">
        <f t="shared" si="369"/>
        <v>0</v>
      </c>
      <c r="AU345" s="156">
        <f t="shared" si="369"/>
        <v>0</v>
      </c>
      <c r="AV345" s="156">
        <f t="shared" si="369"/>
        <v>0</v>
      </c>
      <c r="AW345" s="156">
        <f t="shared" si="369"/>
        <v>0</v>
      </c>
      <c r="AX345" s="156">
        <f t="shared" si="369"/>
        <v>0</v>
      </c>
      <c r="AY345" s="136"/>
      <c r="AZ345" s="136"/>
      <c r="BA345" s="136"/>
      <c r="BB345" s="136"/>
      <c r="BC345" s="136"/>
      <c r="BD345" s="136"/>
      <c r="BE345" s="136"/>
      <c r="BF345" s="136"/>
      <c r="BG345" s="136"/>
      <c r="BH345" s="136"/>
      <c r="BI345" s="136"/>
      <c r="BJ345" s="136"/>
      <c r="BK345" s="136"/>
      <c r="BL345" s="136"/>
      <c r="BM345" s="136"/>
      <c r="BN345" s="136"/>
      <c r="BO345" s="136"/>
      <c r="BP345" s="136"/>
      <c r="BQ345" s="136"/>
      <c r="BR345" s="136"/>
      <c r="BS345" s="136"/>
      <c r="BT345" s="136"/>
      <c r="BU345" s="136"/>
      <c r="BV345" s="136"/>
      <c r="BW345" s="136"/>
      <c r="BX345" s="136"/>
      <c r="BY345" s="136"/>
      <c r="BZ345" s="136"/>
      <c r="CA345" s="136"/>
      <c r="CB345" s="136"/>
      <c r="CC345" s="136"/>
      <c r="CD345" s="136"/>
      <c r="CE345" s="136"/>
      <c r="CF345" s="136"/>
      <c r="CG345" s="136"/>
      <c r="CH345" s="136"/>
      <c r="CI345" s="136"/>
      <c r="CJ345" s="136"/>
      <c r="CK345" s="136"/>
      <c r="CL345" s="136"/>
      <c r="CM345" s="136"/>
      <c r="CN345" s="136"/>
      <c r="CO345" s="136"/>
      <c r="CP345" s="136"/>
      <c r="CQ345" s="136"/>
      <c r="CR345" s="136"/>
    </row>
    <row r="346" spans="1:96" x14ac:dyDescent="0.25">
      <c r="A346" s="136"/>
      <c r="B346" s="136"/>
      <c r="C346" s="136"/>
      <c r="D346" s="136"/>
      <c r="E346" s="136"/>
      <c r="F346" s="136"/>
      <c r="G346" s="136"/>
      <c r="H346" s="136"/>
      <c r="I346" s="136"/>
      <c r="J346" s="136"/>
      <c r="K346" s="136"/>
      <c r="L346" s="136"/>
      <c r="M346" s="136"/>
      <c r="N346" s="136"/>
      <c r="O346" s="136"/>
      <c r="P346" s="136"/>
      <c r="Q346" s="136"/>
      <c r="R346" s="136"/>
      <c r="S346" s="136"/>
      <c r="T346" s="136"/>
      <c r="U346" s="136"/>
      <c r="V346" s="136"/>
      <c r="W346" s="136"/>
      <c r="X346" s="136"/>
      <c r="Y346" s="136"/>
      <c r="Z346" s="136"/>
      <c r="AA346" s="136"/>
      <c r="AB346" s="136"/>
      <c r="AC346" s="136"/>
      <c r="AD346" s="136"/>
      <c r="AE346" s="136"/>
      <c r="AF346" s="136"/>
      <c r="AG346" s="136"/>
      <c r="AH346" s="136"/>
      <c r="AI346" s="136"/>
      <c r="AJ346" s="136"/>
      <c r="AK346" s="136"/>
      <c r="AL346" s="136"/>
      <c r="AM346" s="136"/>
      <c r="AN346" s="136"/>
      <c r="AO346" s="136"/>
      <c r="AP346" s="136"/>
      <c r="AQ346" s="136"/>
      <c r="AR346" s="136"/>
      <c r="AS346" s="136"/>
      <c r="AT346" s="136"/>
      <c r="AU346" s="136"/>
      <c r="AV346" s="136"/>
      <c r="AW346" s="136"/>
      <c r="AX346" s="136"/>
      <c r="AY346" s="136"/>
      <c r="AZ346" s="136"/>
      <c r="BA346" s="136"/>
      <c r="BB346" s="136"/>
      <c r="BC346" s="136"/>
      <c r="BD346" s="136"/>
      <c r="BE346" s="136"/>
      <c r="BF346" s="136"/>
      <c r="BG346" s="136"/>
      <c r="BH346" s="136"/>
      <c r="BI346" s="136"/>
      <c r="BJ346" s="136"/>
      <c r="BK346" s="136"/>
      <c r="BL346" s="136"/>
      <c r="BM346" s="136"/>
      <c r="BN346" s="136"/>
      <c r="BO346" s="136"/>
      <c r="BP346" s="136"/>
      <c r="BQ346" s="136"/>
      <c r="BR346" s="136"/>
      <c r="BS346" s="136"/>
      <c r="BT346" s="136"/>
      <c r="BU346" s="136"/>
      <c r="BV346" s="136"/>
      <c r="BW346" s="136"/>
      <c r="BX346" s="136"/>
      <c r="BY346" s="136"/>
      <c r="BZ346" s="136"/>
      <c r="CA346" s="136"/>
      <c r="CB346" s="136"/>
      <c r="CC346" s="136"/>
      <c r="CD346" s="136"/>
      <c r="CE346" s="136"/>
      <c r="CF346" s="136"/>
      <c r="CG346" s="136"/>
      <c r="CH346" s="136"/>
      <c r="CI346" s="136"/>
      <c r="CJ346" s="136"/>
      <c r="CK346" s="136"/>
      <c r="CL346" s="136"/>
      <c r="CM346" s="136"/>
      <c r="CN346" s="136"/>
      <c r="CO346" s="136"/>
      <c r="CP346" s="136"/>
      <c r="CQ346" s="136"/>
      <c r="CR346" s="136"/>
    </row>
    <row r="347" spans="1:96" x14ac:dyDescent="0.25">
      <c r="A347" s="136"/>
      <c r="B347" s="136"/>
      <c r="C347" s="136"/>
      <c r="D347" s="136"/>
      <c r="E347" s="136"/>
      <c r="F347" s="136"/>
      <c r="G347" s="136"/>
      <c r="H347" s="136"/>
      <c r="I347" s="136"/>
      <c r="J347" s="136"/>
      <c r="K347" s="136"/>
      <c r="L347" s="136"/>
      <c r="M347" s="136"/>
      <c r="N347" s="136"/>
      <c r="O347" s="136"/>
      <c r="P347" s="136"/>
      <c r="Q347" s="136"/>
      <c r="R347" s="136"/>
      <c r="S347" s="136"/>
      <c r="T347" s="136"/>
      <c r="U347" s="136"/>
      <c r="V347" s="136"/>
      <c r="W347" s="136"/>
      <c r="X347" s="136"/>
      <c r="Y347" s="136"/>
      <c r="Z347" s="136"/>
      <c r="AA347" s="136"/>
      <c r="AB347" s="136"/>
      <c r="AC347" s="136"/>
      <c r="AD347" s="136"/>
      <c r="AE347" s="136"/>
      <c r="AF347" s="136"/>
      <c r="AG347" s="136"/>
      <c r="AH347" s="136"/>
      <c r="AI347" s="136"/>
      <c r="AJ347" s="136"/>
      <c r="AK347" s="136"/>
      <c r="AL347" s="136"/>
      <c r="AM347" s="136"/>
      <c r="AN347" s="136"/>
      <c r="AO347" s="136"/>
      <c r="AP347" s="136"/>
      <c r="AQ347" s="136"/>
      <c r="AR347" s="136"/>
      <c r="AS347" s="136"/>
      <c r="AT347" s="136"/>
      <c r="AU347" s="136"/>
      <c r="AV347" s="136"/>
      <c r="AW347" s="136"/>
      <c r="AX347" s="136"/>
      <c r="AY347" s="136"/>
      <c r="AZ347" s="136"/>
      <c r="BA347" s="136"/>
      <c r="BB347" s="136"/>
      <c r="BC347" s="136"/>
      <c r="BD347" s="136"/>
      <c r="BE347" s="136"/>
      <c r="BF347" s="136"/>
      <c r="BG347" s="136"/>
      <c r="BH347" s="136"/>
      <c r="BI347" s="136"/>
      <c r="BJ347" s="136"/>
      <c r="BK347" s="136"/>
      <c r="BL347" s="136"/>
      <c r="BM347" s="136"/>
      <c r="BN347" s="136"/>
      <c r="BO347" s="136"/>
      <c r="BP347" s="136"/>
      <c r="BQ347" s="136"/>
      <c r="BR347" s="136"/>
      <c r="BS347" s="136"/>
      <c r="BT347" s="136"/>
      <c r="BU347" s="136"/>
      <c r="BV347" s="136"/>
      <c r="BW347" s="136"/>
      <c r="BX347" s="136"/>
      <c r="BY347" s="136"/>
      <c r="BZ347" s="136"/>
      <c r="CA347" s="136"/>
      <c r="CB347" s="136"/>
      <c r="CC347" s="136"/>
      <c r="CD347" s="136"/>
      <c r="CE347" s="136"/>
      <c r="CF347" s="136"/>
      <c r="CG347" s="136"/>
      <c r="CH347" s="136"/>
      <c r="CI347" s="136"/>
      <c r="CJ347" s="136"/>
      <c r="CK347" s="136"/>
      <c r="CL347" s="136"/>
      <c r="CM347" s="136"/>
      <c r="CN347" s="136"/>
      <c r="CO347" s="136"/>
      <c r="CP347" s="136"/>
      <c r="CQ347" s="136"/>
      <c r="CR347" s="136"/>
    </row>
    <row r="348" spans="1:96" x14ac:dyDescent="0.25">
      <c r="A348" s="136"/>
      <c r="B348" s="136" t="s">
        <v>135</v>
      </c>
      <c r="C348" s="136">
        <f t="shared" ref="C348:AL348" si="370">+C181+C182+C187</f>
        <v>0</v>
      </c>
      <c r="D348" s="136">
        <f t="shared" si="370"/>
        <v>0</v>
      </c>
      <c r="E348" s="136">
        <f t="shared" si="370"/>
        <v>0</v>
      </c>
      <c r="F348" s="136">
        <f t="shared" si="370"/>
        <v>0</v>
      </c>
      <c r="G348" s="136">
        <f t="shared" si="370"/>
        <v>0</v>
      </c>
      <c r="H348" s="136">
        <f t="shared" si="370"/>
        <v>0</v>
      </c>
      <c r="I348" s="136">
        <f t="shared" si="370"/>
        <v>0</v>
      </c>
      <c r="J348" s="136">
        <f t="shared" si="370"/>
        <v>0</v>
      </c>
      <c r="K348" s="136">
        <f t="shared" si="370"/>
        <v>0</v>
      </c>
      <c r="L348" s="136">
        <f t="shared" si="370"/>
        <v>0</v>
      </c>
      <c r="M348" s="136">
        <f t="shared" si="370"/>
        <v>0</v>
      </c>
      <c r="N348" s="136">
        <f t="shared" si="370"/>
        <v>0</v>
      </c>
      <c r="O348" s="136">
        <f t="shared" si="370"/>
        <v>0</v>
      </c>
      <c r="P348" s="136">
        <f t="shared" si="370"/>
        <v>0</v>
      </c>
      <c r="Q348" s="136">
        <f t="shared" si="370"/>
        <v>0</v>
      </c>
      <c r="R348" s="136">
        <f t="shared" si="370"/>
        <v>0</v>
      </c>
      <c r="S348" s="136">
        <f t="shared" si="370"/>
        <v>0</v>
      </c>
      <c r="T348" s="136">
        <f t="shared" si="370"/>
        <v>0</v>
      </c>
      <c r="U348" s="136">
        <f t="shared" si="370"/>
        <v>0</v>
      </c>
      <c r="V348" s="136">
        <f t="shared" si="370"/>
        <v>0</v>
      </c>
      <c r="W348" s="136">
        <f t="shared" si="370"/>
        <v>0</v>
      </c>
      <c r="X348" s="136">
        <f t="shared" si="370"/>
        <v>0</v>
      </c>
      <c r="Y348" s="136">
        <f t="shared" si="370"/>
        <v>0</v>
      </c>
      <c r="Z348" s="136">
        <f t="shared" si="370"/>
        <v>0</v>
      </c>
      <c r="AA348" s="136">
        <f t="shared" si="370"/>
        <v>0</v>
      </c>
      <c r="AB348" s="136">
        <f t="shared" si="370"/>
        <v>0</v>
      </c>
      <c r="AC348" s="136">
        <f t="shared" si="370"/>
        <v>0</v>
      </c>
      <c r="AD348" s="136">
        <f t="shared" si="370"/>
        <v>0</v>
      </c>
      <c r="AE348" s="136">
        <f t="shared" si="370"/>
        <v>0</v>
      </c>
      <c r="AF348" s="136">
        <f t="shared" si="370"/>
        <v>0</v>
      </c>
      <c r="AG348" s="136">
        <f t="shared" si="370"/>
        <v>0</v>
      </c>
      <c r="AH348" s="136">
        <f t="shared" si="370"/>
        <v>0</v>
      </c>
      <c r="AI348" s="136">
        <f t="shared" si="370"/>
        <v>0</v>
      </c>
      <c r="AJ348" s="136">
        <f t="shared" si="370"/>
        <v>0</v>
      </c>
      <c r="AK348" s="136">
        <f t="shared" si="370"/>
        <v>0</v>
      </c>
      <c r="AL348" s="136">
        <f t="shared" si="370"/>
        <v>0</v>
      </c>
      <c r="AM348" s="136">
        <f t="shared" ref="AM348:AR348" si="371">+AM181+AM182+AM187</f>
        <v>0</v>
      </c>
      <c r="AN348" s="136">
        <f t="shared" si="371"/>
        <v>0</v>
      </c>
      <c r="AO348" s="136">
        <f t="shared" si="371"/>
        <v>0</v>
      </c>
      <c r="AP348" s="136">
        <f t="shared" si="371"/>
        <v>0</v>
      </c>
      <c r="AQ348" s="136">
        <f t="shared" si="371"/>
        <v>0</v>
      </c>
      <c r="AR348" s="136">
        <f t="shared" si="371"/>
        <v>0</v>
      </c>
      <c r="AS348" s="136">
        <f t="shared" ref="AS348:AX348" si="372">+AS181+AS182+AS187</f>
        <v>0</v>
      </c>
      <c r="AT348" s="136">
        <f t="shared" si="372"/>
        <v>0</v>
      </c>
      <c r="AU348" s="136">
        <f t="shared" si="372"/>
        <v>0</v>
      </c>
      <c r="AV348" s="136">
        <f t="shared" si="372"/>
        <v>0</v>
      </c>
      <c r="AW348" s="136">
        <f t="shared" si="372"/>
        <v>0</v>
      </c>
      <c r="AX348" s="136">
        <f t="shared" si="372"/>
        <v>0</v>
      </c>
      <c r="AY348" s="136"/>
      <c r="AZ348" s="136"/>
      <c r="BA348" s="136"/>
      <c r="BB348" s="136"/>
      <c r="BC348" s="136"/>
      <c r="BD348" s="136"/>
      <c r="BE348" s="136"/>
      <c r="BF348" s="136"/>
      <c r="BG348" s="136"/>
      <c r="BH348" s="136"/>
      <c r="BI348" s="136"/>
      <c r="BJ348" s="136"/>
      <c r="BK348" s="136"/>
      <c r="BL348" s="136"/>
      <c r="BM348" s="136"/>
      <c r="BN348" s="136"/>
      <c r="BO348" s="136"/>
      <c r="BP348" s="136"/>
      <c r="BQ348" s="136"/>
      <c r="BR348" s="136"/>
      <c r="BS348" s="136"/>
      <c r="BT348" s="136"/>
      <c r="BU348" s="136"/>
      <c r="BV348" s="136"/>
      <c r="BW348" s="136"/>
      <c r="BX348" s="136"/>
      <c r="BY348" s="136"/>
      <c r="BZ348" s="136"/>
      <c r="CA348" s="136"/>
      <c r="CB348" s="136"/>
      <c r="CC348" s="136"/>
      <c r="CD348" s="136"/>
      <c r="CE348" s="136"/>
      <c r="CF348" s="136"/>
      <c r="CG348" s="136"/>
      <c r="CH348" s="136"/>
      <c r="CI348" s="136"/>
      <c r="CJ348" s="136"/>
      <c r="CK348" s="136"/>
      <c r="CL348" s="136"/>
      <c r="CM348" s="136"/>
      <c r="CN348" s="136"/>
      <c r="CO348" s="136"/>
      <c r="CP348" s="136"/>
      <c r="CQ348" s="136"/>
      <c r="CR348" s="136"/>
    </row>
    <row r="349" spans="1:96" x14ac:dyDescent="0.25">
      <c r="A349" s="136"/>
      <c r="B349" s="136"/>
      <c r="C349" s="136"/>
      <c r="D349" s="136"/>
      <c r="E349" s="136"/>
      <c r="F349" s="136"/>
      <c r="G349" s="136"/>
      <c r="H349" s="136"/>
      <c r="I349" s="136"/>
      <c r="J349" s="136"/>
      <c r="K349" s="136"/>
      <c r="L349" s="136"/>
      <c r="M349" s="136"/>
      <c r="N349" s="136"/>
      <c r="O349" s="136"/>
      <c r="P349" s="136"/>
      <c r="Q349" s="136"/>
      <c r="R349" s="136"/>
      <c r="S349" s="136"/>
      <c r="T349" s="136"/>
      <c r="U349" s="136"/>
      <c r="V349" s="136"/>
      <c r="W349" s="136"/>
      <c r="X349" s="136"/>
      <c r="Y349" s="136"/>
      <c r="Z349" s="136"/>
      <c r="AA349" s="136"/>
      <c r="AB349" s="136"/>
      <c r="AC349" s="136"/>
      <c r="AD349" s="136"/>
      <c r="AE349" s="136"/>
      <c r="AF349" s="136"/>
      <c r="AG349" s="136"/>
      <c r="AH349" s="136"/>
      <c r="AI349" s="136"/>
      <c r="AJ349" s="136"/>
      <c r="AK349" s="136"/>
      <c r="AL349" s="136"/>
      <c r="AM349" s="136"/>
      <c r="AN349" s="136"/>
      <c r="AO349" s="136"/>
      <c r="AP349" s="136"/>
      <c r="AQ349" s="136"/>
      <c r="AR349" s="136"/>
      <c r="AS349" s="136"/>
      <c r="AT349" s="136"/>
      <c r="AU349" s="136"/>
      <c r="AV349" s="136"/>
      <c r="AW349" s="136"/>
      <c r="AX349" s="136"/>
      <c r="AY349" s="136"/>
      <c r="AZ349" s="136"/>
      <c r="BA349" s="136"/>
      <c r="BB349" s="136"/>
      <c r="BC349" s="136"/>
      <c r="BD349" s="136"/>
      <c r="BE349" s="136"/>
      <c r="BF349" s="136"/>
      <c r="BG349" s="136"/>
      <c r="BH349" s="136"/>
      <c r="BI349" s="136"/>
      <c r="BJ349" s="136"/>
      <c r="BK349" s="136"/>
      <c r="BL349" s="136"/>
      <c r="BM349" s="136"/>
      <c r="BN349" s="136"/>
      <c r="BO349" s="136"/>
      <c r="BP349" s="136"/>
      <c r="BQ349" s="136"/>
      <c r="BR349" s="136"/>
      <c r="BS349" s="136"/>
      <c r="BT349" s="136"/>
      <c r="BU349" s="136"/>
      <c r="BV349" s="136"/>
      <c r="BW349" s="136"/>
      <c r="BX349" s="136"/>
      <c r="BY349" s="136"/>
      <c r="BZ349" s="136"/>
      <c r="CA349" s="136"/>
      <c r="CB349" s="136"/>
      <c r="CC349" s="136"/>
      <c r="CD349" s="136"/>
      <c r="CE349" s="136"/>
      <c r="CF349" s="136"/>
      <c r="CG349" s="136"/>
      <c r="CH349" s="136"/>
      <c r="CI349" s="136"/>
      <c r="CJ349" s="136"/>
      <c r="CK349" s="136"/>
      <c r="CL349" s="136"/>
      <c r="CM349" s="136"/>
      <c r="CN349" s="136"/>
      <c r="CO349" s="136"/>
      <c r="CP349" s="136"/>
      <c r="CQ349" s="136"/>
      <c r="CR349" s="136"/>
    </row>
    <row r="350" spans="1:96" x14ac:dyDescent="0.25">
      <c r="A350" s="136"/>
      <c r="B350" s="136"/>
      <c r="C350" s="136"/>
      <c r="D350" s="136"/>
      <c r="E350" s="136"/>
      <c r="F350" s="136"/>
      <c r="G350" s="136"/>
      <c r="H350" s="136"/>
      <c r="I350" s="136"/>
      <c r="J350" s="136"/>
      <c r="K350" s="136"/>
      <c r="L350" s="136"/>
      <c r="M350" s="136"/>
      <c r="N350" s="136"/>
      <c r="O350" s="136"/>
      <c r="P350" s="136"/>
      <c r="Q350" s="136"/>
      <c r="R350" s="136"/>
      <c r="S350" s="136"/>
      <c r="T350" s="136"/>
      <c r="U350" s="136"/>
      <c r="V350" s="136"/>
      <c r="W350" s="136"/>
      <c r="X350" s="136"/>
      <c r="Y350" s="136"/>
      <c r="Z350" s="136"/>
      <c r="AA350" s="136"/>
      <c r="AB350" s="136"/>
      <c r="AC350" s="136"/>
      <c r="AD350" s="136"/>
      <c r="AE350" s="136"/>
      <c r="AF350" s="136"/>
      <c r="AG350" s="136"/>
      <c r="AH350" s="136"/>
      <c r="AI350" s="136"/>
      <c r="AJ350" s="136"/>
      <c r="AK350" s="136"/>
      <c r="AL350" s="136"/>
      <c r="AM350" s="136"/>
      <c r="AN350" s="136"/>
      <c r="AO350" s="136"/>
      <c r="AP350" s="136"/>
      <c r="AQ350" s="136"/>
      <c r="AR350" s="136"/>
      <c r="AS350" s="136"/>
      <c r="AT350" s="136"/>
      <c r="AU350" s="136"/>
      <c r="AV350" s="136"/>
      <c r="AW350" s="136"/>
      <c r="AX350" s="136"/>
      <c r="AY350" s="136"/>
      <c r="AZ350" s="136"/>
      <c r="BA350" s="136"/>
      <c r="BB350" s="136"/>
      <c r="BC350" s="136"/>
      <c r="BD350" s="136"/>
      <c r="BE350" s="136"/>
      <c r="BF350" s="136"/>
      <c r="BG350" s="136"/>
      <c r="BH350" s="136"/>
      <c r="BI350" s="136"/>
      <c r="BJ350" s="136"/>
      <c r="BK350" s="136"/>
      <c r="BL350" s="136"/>
      <c r="BM350" s="136"/>
      <c r="BN350" s="136"/>
      <c r="BO350" s="136"/>
      <c r="BP350" s="136"/>
      <c r="BQ350" s="136"/>
      <c r="BR350" s="136"/>
      <c r="BS350" s="136"/>
      <c r="BT350" s="136"/>
      <c r="BU350" s="136"/>
      <c r="BV350" s="136"/>
      <c r="BW350" s="136"/>
      <c r="BX350" s="136"/>
      <c r="BY350" s="136"/>
      <c r="BZ350" s="136"/>
      <c r="CA350" s="136"/>
      <c r="CB350" s="136"/>
      <c r="CC350" s="136"/>
      <c r="CD350" s="136"/>
      <c r="CE350" s="136"/>
      <c r="CF350" s="136"/>
      <c r="CG350" s="136"/>
      <c r="CH350" s="136"/>
      <c r="CI350" s="136"/>
      <c r="CJ350" s="136"/>
      <c r="CK350" s="136"/>
      <c r="CL350" s="136"/>
      <c r="CM350" s="136"/>
      <c r="CN350" s="136"/>
      <c r="CO350" s="136"/>
      <c r="CP350" s="136"/>
      <c r="CQ350" s="136"/>
      <c r="CR350" s="136"/>
    </row>
    <row r="351" spans="1:96" x14ac:dyDescent="0.25">
      <c r="A351" s="156"/>
      <c r="B351" s="156" t="s">
        <v>355</v>
      </c>
      <c r="C351" s="156" t="str">
        <f>+C340</f>
        <v>A1 m1</v>
      </c>
      <c r="D351" s="156" t="str">
        <f t="shared" ref="D351:AL351" si="373">+D340</f>
        <v>A1 m2</v>
      </c>
      <c r="E351" s="156" t="str">
        <f t="shared" si="373"/>
        <v>A1 m3</v>
      </c>
      <c r="F351" s="156" t="str">
        <f t="shared" si="373"/>
        <v>A1 m4</v>
      </c>
      <c r="G351" s="156" t="str">
        <f t="shared" si="373"/>
        <v>A1 m5</v>
      </c>
      <c r="H351" s="156" t="str">
        <f t="shared" si="373"/>
        <v>A1 m6</v>
      </c>
      <c r="I351" s="156" t="str">
        <f t="shared" si="373"/>
        <v>A1 m7</v>
      </c>
      <c r="J351" s="156" t="str">
        <f t="shared" si="373"/>
        <v>A1 m8</v>
      </c>
      <c r="K351" s="156" t="str">
        <f t="shared" si="373"/>
        <v>A1 m9</v>
      </c>
      <c r="L351" s="156" t="str">
        <f t="shared" si="373"/>
        <v>A1 m10</v>
      </c>
      <c r="M351" s="156" t="str">
        <f t="shared" si="373"/>
        <v>A1 m11</v>
      </c>
      <c r="N351" s="156" t="str">
        <f t="shared" si="373"/>
        <v>A1 m12</v>
      </c>
      <c r="O351" s="156" t="str">
        <f t="shared" si="373"/>
        <v>A2 m1</v>
      </c>
      <c r="P351" s="156" t="str">
        <f t="shared" si="373"/>
        <v>A2 m2</v>
      </c>
      <c r="Q351" s="156" t="str">
        <f t="shared" si="373"/>
        <v>A2 m3</v>
      </c>
      <c r="R351" s="156" t="str">
        <f t="shared" si="373"/>
        <v>A2 m4</v>
      </c>
      <c r="S351" s="156" t="str">
        <f t="shared" si="373"/>
        <v>A2 m5</v>
      </c>
      <c r="T351" s="156" t="str">
        <f t="shared" si="373"/>
        <v>A2 m6</v>
      </c>
      <c r="U351" s="156" t="str">
        <f t="shared" si="373"/>
        <v>A2 m7</v>
      </c>
      <c r="V351" s="156" t="str">
        <f t="shared" si="373"/>
        <v>A2 m8</v>
      </c>
      <c r="W351" s="156" t="str">
        <f t="shared" si="373"/>
        <v>A2 m9</v>
      </c>
      <c r="X351" s="156" t="str">
        <f t="shared" si="373"/>
        <v>A2 m10</v>
      </c>
      <c r="Y351" s="156" t="str">
        <f t="shared" si="373"/>
        <v>A2 m11</v>
      </c>
      <c r="Z351" s="156" t="str">
        <f t="shared" si="373"/>
        <v>A2 m12</v>
      </c>
      <c r="AA351" s="156" t="str">
        <f t="shared" si="373"/>
        <v>A3 m1</v>
      </c>
      <c r="AB351" s="156" t="str">
        <f t="shared" si="373"/>
        <v>A3 m2</v>
      </c>
      <c r="AC351" s="156" t="str">
        <f t="shared" si="373"/>
        <v>A3 m3</v>
      </c>
      <c r="AD351" s="156" t="str">
        <f t="shared" si="373"/>
        <v>A3 m4</v>
      </c>
      <c r="AE351" s="156" t="str">
        <f t="shared" si="373"/>
        <v>A3 m5</v>
      </c>
      <c r="AF351" s="156" t="str">
        <f t="shared" si="373"/>
        <v>A3 m6</v>
      </c>
      <c r="AG351" s="156" t="str">
        <f t="shared" si="373"/>
        <v>A3 m7</v>
      </c>
      <c r="AH351" s="156" t="str">
        <f t="shared" si="373"/>
        <v>A3 m8</v>
      </c>
      <c r="AI351" s="156" t="str">
        <f t="shared" si="373"/>
        <v>A3 m9</v>
      </c>
      <c r="AJ351" s="156" t="str">
        <f t="shared" si="373"/>
        <v>A3 m10</v>
      </c>
      <c r="AK351" s="156" t="str">
        <f t="shared" si="373"/>
        <v>A3 m11</v>
      </c>
      <c r="AL351" s="156" t="str">
        <f t="shared" si="373"/>
        <v>A3 m12</v>
      </c>
      <c r="AM351" s="156" t="str">
        <f t="shared" ref="AM351:AR351" si="374">+AM340</f>
        <v>A4 m1</v>
      </c>
      <c r="AN351" s="156" t="str">
        <f t="shared" si="374"/>
        <v>A4 m2</v>
      </c>
      <c r="AO351" s="156" t="str">
        <f t="shared" si="374"/>
        <v>A4 m3</v>
      </c>
      <c r="AP351" s="156" t="str">
        <f t="shared" si="374"/>
        <v>A4 m4</v>
      </c>
      <c r="AQ351" s="156" t="str">
        <f t="shared" si="374"/>
        <v>A4 m5</v>
      </c>
      <c r="AR351" s="156" t="str">
        <f t="shared" si="374"/>
        <v>A4 m6</v>
      </c>
      <c r="AS351" s="156" t="str">
        <f t="shared" ref="AS351:AX351" si="375">+AS340</f>
        <v>A4 m7</v>
      </c>
      <c r="AT351" s="156" t="str">
        <f t="shared" si="375"/>
        <v>A4 m8</v>
      </c>
      <c r="AU351" s="156" t="str">
        <f t="shared" si="375"/>
        <v>A4 m9</v>
      </c>
      <c r="AV351" s="156" t="str">
        <f t="shared" si="375"/>
        <v>A4 m10</v>
      </c>
      <c r="AW351" s="156" t="str">
        <f t="shared" si="375"/>
        <v>A4 m11</v>
      </c>
      <c r="AX351" s="156" t="str">
        <f t="shared" si="375"/>
        <v>A4 m12</v>
      </c>
      <c r="AY351" s="156"/>
      <c r="AZ351" s="156"/>
      <c r="BA351" s="156"/>
      <c r="BB351" s="156"/>
      <c r="BC351" s="156"/>
      <c r="BD351" s="156"/>
      <c r="BE351" s="156"/>
      <c r="BF351" s="156"/>
      <c r="BG351" s="156"/>
      <c r="BH351" s="156"/>
      <c r="BI351" s="156"/>
      <c r="BJ351" s="156"/>
      <c r="BK351" s="156"/>
      <c r="BL351" s="156"/>
      <c r="BM351" s="156"/>
      <c r="BN351" s="156"/>
      <c r="BO351" s="156"/>
      <c r="BP351" s="156"/>
      <c r="BQ351" s="156"/>
      <c r="BR351" s="156"/>
      <c r="BS351" s="156"/>
      <c r="BT351" s="156"/>
      <c r="BU351" s="156"/>
      <c r="BV351" s="156"/>
      <c r="BW351" s="156"/>
      <c r="BX351" s="156"/>
      <c r="BY351" s="156"/>
      <c r="BZ351" s="156"/>
      <c r="CA351" s="156"/>
      <c r="CB351" s="156"/>
      <c r="CC351" s="156"/>
      <c r="CD351" s="156"/>
      <c r="CE351" s="156"/>
      <c r="CF351" s="156"/>
      <c r="CG351" s="156"/>
      <c r="CH351" s="156"/>
      <c r="CI351" s="156"/>
      <c r="CJ351" s="156"/>
      <c r="CK351" s="156"/>
      <c r="CL351" s="156"/>
      <c r="CM351" s="156"/>
      <c r="CN351" s="156"/>
      <c r="CO351" s="156"/>
      <c r="CP351" s="156"/>
      <c r="CQ351" s="156"/>
      <c r="CR351" s="156"/>
    </row>
    <row r="352" spans="1:96" x14ac:dyDescent="0.25">
      <c r="A352" s="136"/>
      <c r="B352" s="136" t="s">
        <v>320</v>
      </c>
      <c r="C352" s="136">
        <f>+C209</f>
        <v>0</v>
      </c>
      <c r="D352" s="136">
        <f t="shared" ref="D352:AL352" si="376">+D209</f>
        <v>0</v>
      </c>
      <c r="E352" s="136">
        <f t="shared" si="376"/>
        <v>0</v>
      </c>
      <c r="F352" s="136">
        <f t="shared" si="376"/>
        <v>0</v>
      </c>
      <c r="G352" s="136">
        <f t="shared" si="376"/>
        <v>0</v>
      </c>
      <c r="H352" s="136">
        <f t="shared" si="376"/>
        <v>0</v>
      </c>
      <c r="I352" s="136">
        <f t="shared" si="376"/>
        <v>0</v>
      </c>
      <c r="J352" s="136">
        <f t="shared" si="376"/>
        <v>0</v>
      </c>
      <c r="K352" s="136">
        <f t="shared" si="376"/>
        <v>0</v>
      </c>
      <c r="L352" s="136">
        <f t="shared" si="376"/>
        <v>0</v>
      </c>
      <c r="M352" s="136">
        <f t="shared" si="376"/>
        <v>0</v>
      </c>
      <c r="N352" s="136">
        <f t="shared" si="376"/>
        <v>0</v>
      </c>
      <c r="O352" s="136">
        <f t="shared" si="376"/>
        <v>0</v>
      </c>
      <c r="P352" s="136">
        <f t="shared" si="376"/>
        <v>0</v>
      </c>
      <c r="Q352" s="136">
        <f t="shared" si="376"/>
        <v>0</v>
      </c>
      <c r="R352" s="136">
        <f t="shared" si="376"/>
        <v>0</v>
      </c>
      <c r="S352" s="136">
        <f t="shared" si="376"/>
        <v>0</v>
      </c>
      <c r="T352" s="136">
        <f t="shared" si="376"/>
        <v>0</v>
      </c>
      <c r="U352" s="136">
        <f t="shared" si="376"/>
        <v>0</v>
      </c>
      <c r="V352" s="136">
        <f t="shared" si="376"/>
        <v>0</v>
      </c>
      <c r="W352" s="136">
        <f t="shared" si="376"/>
        <v>0</v>
      </c>
      <c r="X352" s="136">
        <f t="shared" si="376"/>
        <v>0</v>
      </c>
      <c r="Y352" s="136">
        <f t="shared" si="376"/>
        <v>0</v>
      </c>
      <c r="Z352" s="136">
        <f t="shared" si="376"/>
        <v>0</v>
      </c>
      <c r="AA352" s="136">
        <f t="shared" si="376"/>
        <v>0</v>
      </c>
      <c r="AB352" s="136">
        <f t="shared" si="376"/>
        <v>0</v>
      </c>
      <c r="AC352" s="136">
        <f t="shared" si="376"/>
        <v>0</v>
      </c>
      <c r="AD352" s="136">
        <f t="shared" si="376"/>
        <v>0</v>
      </c>
      <c r="AE352" s="136">
        <f t="shared" si="376"/>
        <v>0</v>
      </c>
      <c r="AF352" s="136">
        <f t="shared" si="376"/>
        <v>0</v>
      </c>
      <c r="AG352" s="136">
        <f t="shared" si="376"/>
        <v>0</v>
      </c>
      <c r="AH352" s="136">
        <f t="shared" si="376"/>
        <v>0</v>
      </c>
      <c r="AI352" s="136">
        <f t="shared" si="376"/>
        <v>0</v>
      </c>
      <c r="AJ352" s="136">
        <f t="shared" si="376"/>
        <v>0</v>
      </c>
      <c r="AK352" s="136">
        <f t="shared" si="376"/>
        <v>0</v>
      </c>
      <c r="AL352" s="136">
        <f t="shared" si="376"/>
        <v>0</v>
      </c>
      <c r="AM352" s="136">
        <f t="shared" ref="AM352:AR352" si="377">+AM209</f>
        <v>0</v>
      </c>
      <c r="AN352" s="136">
        <f t="shared" si="377"/>
        <v>0</v>
      </c>
      <c r="AO352" s="136">
        <f t="shared" si="377"/>
        <v>0</v>
      </c>
      <c r="AP352" s="136">
        <f t="shared" si="377"/>
        <v>0</v>
      </c>
      <c r="AQ352" s="136">
        <f t="shared" si="377"/>
        <v>0</v>
      </c>
      <c r="AR352" s="136">
        <f t="shared" si="377"/>
        <v>0</v>
      </c>
      <c r="AS352" s="136">
        <f t="shared" ref="AS352:AX352" si="378">+AS209</f>
        <v>0</v>
      </c>
      <c r="AT352" s="136">
        <f t="shared" si="378"/>
        <v>0</v>
      </c>
      <c r="AU352" s="136">
        <f t="shared" si="378"/>
        <v>0</v>
      </c>
      <c r="AV352" s="136">
        <f t="shared" si="378"/>
        <v>0</v>
      </c>
      <c r="AW352" s="136">
        <f t="shared" si="378"/>
        <v>0</v>
      </c>
      <c r="AX352" s="136">
        <f t="shared" si="378"/>
        <v>0</v>
      </c>
      <c r="AY352" s="136"/>
      <c r="AZ352" s="136"/>
      <c r="BA352" s="136"/>
      <c r="BB352" s="136"/>
      <c r="BC352" s="136"/>
      <c r="BD352" s="136"/>
      <c r="BE352" s="136"/>
      <c r="BF352" s="136"/>
      <c r="BG352" s="136"/>
      <c r="BH352" s="136"/>
      <c r="BI352" s="136"/>
      <c r="BJ352" s="136"/>
      <c r="BK352" s="136"/>
      <c r="BL352" s="136"/>
      <c r="BM352" s="136"/>
      <c r="BN352" s="136"/>
      <c r="BO352" s="136"/>
      <c r="BP352" s="136"/>
      <c r="BQ352" s="136"/>
      <c r="BR352" s="136"/>
      <c r="BS352" s="136"/>
      <c r="BT352" s="136"/>
      <c r="BU352" s="136"/>
      <c r="BV352" s="136"/>
      <c r="BW352" s="136"/>
      <c r="BX352" s="136"/>
      <c r="BY352" s="136"/>
      <c r="BZ352" s="136"/>
      <c r="CA352" s="136"/>
      <c r="CB352" s="136"/>
      <c r="CC352" s="136"/>
      <c r="CD352" s="136"/>
      <c r="CE352" s="136"/>
      <c r="CF352" s="136"/>
      <c r="CG352" s="136"/>
      <c r="CH352" s="136"/>
      <c r="CI352" s="136"/>
      <c r="CJ352" s="136"/>
      <c r="CK352" s="136"/>
      <c r="CL352" s="136"/>
      <c r="CM352" s="136"/>
      <c r="CN352" s="136"/>
      <c r="CO352" s="136"/>
      <c r="CP352" s="136"/>
      <c r="CQ352" s="136"/>
      <c r="CR352" s="136"/>
    </row>
    <row r="353" spans="1:96" x14ac:dyDescent="0.25">
      <c r="A353" s="136" t="s">
        <v>343</v>
      </c>
      <c r="B353" s="136" t="s">
        <v>344</v>
      </c>
      <c r="C353" s="136">
        <f t="shared" ref="C353:AL353" si="379">+IF(C209=0,0,(($C197*$C198)/$C200))</f>
        <v>0</v>
      </c>
      <c r="D353" s="136">
        <f t="shared" si="379"/>
        <v>0</v>
      </c>
      <c r="E353" s="136">
        <f t="shared" si="379"/>
        <v>0</v>
      </c>
      <c r="F353" s="136">
        <f t="shared" si="379"/>
        <v>0</v>
      </c>
      <c r="G353" s="136">
        <f t="shared" si="379"/>
        <v>0</v>
      </c>
      <c r="H353" s="136">
        <f t="shared" si="379"/>
        <v>0</v>
      </c>
      <c r="I353" s="136">
        <f t="shared" si="379"/>
        <v>0</v>
      </c>
      <c r="J353" s="136">
        <f t="shared" si="379"/>
        <v>0</v>
      </c>
      <c r="K353" s="136">
        <f t="shared" si="379"/>
        <v>0</v>
      </c>
      <c r="L353" s="136">
        <f t="shared" si="379"/>
        <v>0</v>
      </c>
      <c r="M353" s="136">
        <f t="shared" si="379"/>
        <v>0</v>
      </c>
      <c r="N353" s="136">
        <f t="shared" si="379"/>
        <v>0</v>
      </c>
      <c r="O353" s="136">
        <f t="shared" si="379"/>
        <v>0</v>
      </c>
      <c r="P353" s="136">
        <f t="shared" si="379"/>
        <v>0</v>
      </c>
      <c r="Q353" s="136">
        <f t="shared" si="379"/>
        <v>0</v>
      </c>
      <c r="R353" s="136">
        <f t="shared" si="379"/>
        <v>0</v>
      </c>
      <c r="S353" s="136">
        <f t="shared" si="379"/>
        <v>0</v>
      </c>
      <c r="T353" s="136">
        <f t="shared" si="379"/>
        <v>0</v>
      </c>
      <c r="U353" s="136">
        <f t="shared" si="379"/>
        <v>0</v>
      </c>
      <c r="V353" s="136">
        <f t="shared" si="379"/>
        <v>0</v>
      </c>
      <c r="W353" s="136">
        <f t="shared" si="379"/>
        <v>0</v>
      </c>
      <c r="X353" s="136">
        <f t="shared" si="379"/>
        <v>0</v>
      </c>
      <c r="Y353" s="136">
        <f t="shared" si="379"/>
        <v>0</v>
      </c>
      <c r="Z353" s="136">
        <f t="shared" si="379"/>
        <v>0</v>
      </c>
      <c r="AA353" s="136">
        <f t="shared" si="379"/>
        <v>0</v>
      </c>
      <c r="AB353" s="136">
        <f t="shared" si="379"/>
        <v>0</v>
      </c>
      <c r="AC353" s="136">
        <f t="shared" si="379"/>
        <v>0</v>
      </c>
      <c r="AD353" s="136">
        <f t="shared" si="379"/>
        <v>0</v>
      </c>
      <c r="AE353" s="136">
        <f t="shared" si="379"/>
        <v>0</v>
      </c>
      <c r="AF353" s="136">
        <f t="shared" si="379"/>
        <v>0</v>
      </c>
      <c r="AG353" s="136">
        <f t="shared" si="379"/>
        <v>0</v>
      </c>
      <c r="AH353" s="136">
        <f t="shared" si="379"/>
        <v>0</v>
      </c>
      <c r="AI353" s="136">
        <f t="shared" si="379"/>
        <v>0</v>
      </c>
      <c r="AJ353" s="136">
        <f t="shared" si="379"/>
        <v>0</v>
      </c>
      <c r="AK353" s="136">
        <f t="shared" si="379"/>
        <v>0</v>
      </c>
      <c r="AL353" s="136">
        <f t="shared" si="379"/>
        <v>0</v>
      </c>
      <c r="AM353" s="136">
        <f t="shared" ref="AM353:AR353" si="380">+IF(AM209=0,0,(($C197*$C198)/$C200))</f>
        <v>0</v>
      </c>
      <c r="AN353" s="136">
        <f t="shared" si="380"/>
        <v>0</v>
      </c>
      <c r="AO353" s="136">
        <f t="shared" si="380"/>
        <v>0</v>
      </c>
      <c r="AP353" s="136">
        <f t="shared" si="380"/>
        <v>0</v>
      </c>
      <c r="AQ353" s="136">
        <f t="shared" si="380"/>
        <v>0</v>
      </c>
      <c r="AR353" s="136">
        <f t="shared" si="380"/>
        <v>0</v>
      </c>
      <c r="AS353" s="136">
        <f t="shared" ref="AS353:AX353" si="381">+IF(AS209=0,0,(($C197*$C198)/$C200))</f>
        <v>0</v>
      </c>
      <c r="AT353" s="136">
        <f t="shared" si="381"/>
        <v>0</v>
      </c>
      <c r="AU353" s="136">
        <f t="shared" si="381"/>
        <v>0</v>
      </c>
      <c r="AV353" s="136">
        <f t="shared" si="381"/>
        <v>0</v>
      </c>
      <c r="AW353" s="136">
        <f t="shared" si="381"/>
        <v>0</v>
      </c>
      <c r="AX353" s="136">
        <f t="shared" si="381"/>
        <v>0</v>
      </c>
      <c r="AY353" s="136"/>
      <c r="AZ353" s="136"/>
      <c r="BA353" s="136"/>
      <c r="BB353" s="136"/>
      <c r="BC353" s="136"/>
      <c r="BD353" s="136"/>
      <c r="BE353" s="136"/>
      <c r="BF353" s="136"/>
      <c r="BG353" s="136"/>
      <c r="BH353" s="136"/>
      <c r="BI353" s="136"/>
      <c r="BJ353" s="136"/>
      <c r="BK353" s="136"/>
      <c r="BL353" s="136"/>
      <c r="BM353" s="136"/>
      <c r="BN353" s="136"/>
      <c r="BO353" s="136"/>
      <c r="BP353" s="136"/>
      <c r="BQ353" s="136"/>
      <c r="BR353" s="136"/>
      <c r="BS353" s="136"/>
      <c r="BT353" s="136"/>
      <c r="BU353" s="136"/>
      <c r="BV353" s="136"/>
      <c r="BW353" s="136"/>
      <c r="BX353" s="136"/>
      <c r="BY353" s="136"/>
      <c r="BZ353" s="136"/>
      <c r="CA353" s="136"/>
      <c r="CB353" s="136"/>
      <c r="CC353" s="136"/>
      <c r="CD353" s="136"/>
      <c r="CE353" s="136"/>
      <c r="CF353" s="136"/>
      <c r="CG353" s="136"/>
      <c r="CH353" s="136"/>
      <c r="CI353" s="136"/>
      <c r="CJ353" s="136"/>
      <c r="CK353" s="136"/>
      <c r="CL353" s="136"/>
      <c r="CM353" s="136"/>
      <c r="CN353" s="136"/>
      <c r="CO353" s="136"/>
      <c r="CP353" s="136"/>
      <c r="CQ353" s="136"/>
      <c r="CR353" s="136"/>
    </row>
    <row r="354" spans="1:96" x14ac:dyDescent="0.25">
      <c r="A354" s="136" t="s">
        <v>345</v>
      </c>
      <c r="B354" s="136" t="s">
        <v>346</v>
      </c>
      <c r="C354" s="136">
        <f>+IF(C209=0,0,($C197*$C199))</f>
        <v>0</v>
      </c>
      <c r="D354" s="136">
        <f>+IF(D209=0,0,(($C197*$C199)-SUM($C353:D353)))</f>
        <v>0</v>
      </c>
      <c r="E354" s="136">
        <f>+IF(E209=0,0,(($C197*$C199)-SUM($C353:E353)))</f>
        <v>0</v>
      </c>
      <c r="F354" s="136">
        <f>+IF(F209=0,0,(($C197*$C199)-SUM($C353:F353)))</f>
        <v>0</v>
      </c>
      <c r="G354" s="136">
        <f>+IF(G209=0,0,(($C197*$C199)-SUM($C353:G353)))</f>
        <v>0</v>
      </c>
      <c r="H354" s="136">
        <f>+IF(H209=0,0,(($C197*$C199)-SUM($C353:H353)))</f>
        <v>0</v>
      </c>
      <c r="I354" s="136">
        <f>+IF(I209=0,0,(($C197*$C199)-SUM($C353:I353)))</f>
        <v>0</v>
      </c>
      <c r="J354" s="136">
        <f>+IF(J209=0,0,(($C197*$C199)-SUM($C353:J353)))</f>
        <v>0</v>
      </c>
      <c r="K354" s="136">
        <f>+IF(K209=0,0,(($C197*$C199)-SUM($C353:K353)))</f>
        <v>0</v>
      </c>
      <c r="L354" s="136">
        <f>+IF(L209=0,0,(($C197*$C199)-SUM($C353:L353)))</f>
        <v>0</v>
      </c>
      <c r="M354" s="136">
        <f>+IF(M209=0,0,(($C197*$C199)-SUM($C353:M353)))</f>
        <v>0</v>
      </c>
      <c r="N354" s="136">
        <f>+IF(N209=0,0,(($C197*$C199)-SUM($C353:N353)))</f>
        <v>0</v>
      </c>
      <c r="O354" s="136">
        <f>+IF(O209=0,0,(($C197*$C199)-SUM($C353:O353)))</f>
        <v>0</v>
      </c>
      <c r="P354" s="136">
        <f>+IF(P209=0,0,(($C197*$C199)-SUM($C353:P353)))</f>
        <v>0</v>
      </c>
      <c r="Q354" s="136">
        <f>+IF(Q209=0,0,(($C197*$C199)-SUM($C353:Q353)))</f>
        <v>0</v>
      </c>
      <c r="R354" s="136">
        <f>+IF(R209=0,0,(($C197*$C199)-SUM($C353:R353)))</f>
        <v>0</v>
      </c>
      <c r="S354" s="136">
        <f>+IF(S209=0,0,(($C197*$C199)-SUM($C353:S353)))</f>
        <v>0</v>
      </c>
      <c r="T354" s="136">
        <f>+IF(T209=0,0,(($C197*$C199)-SUM($C353:T353)))</f>
        <v>0</v>
      </c>
      <c r="U354" s="136">
        <f>+IF(U209=0,0,(($C197*$C199)-SUM($C353:U353)))</f>
        <v>0</v>
      </c>
      <c r="V354" s="136">
        <f>+IF(V209=0,0,(($C197*$C199)-SUM($C353:V353)))</f>
        <v>0</v>
      </c>
      <c r="W354" s="136">
        <f>+IF(W209=0,0,(($C197*$C199)-SUM($C353:W353)))</f>
        <v>0</v>
      </c>
      <c r="X354" s="136">
        <f>+IF(X209=0,0,(($C197*$C199)-SUM($C353:X353)))</f>
        <v>0</v>
      </c>
      <c r="Y354" s="136">
        <f>+IF(Y209=0,0,(($C197*$C199)-SUM($C353:Y353)))</f>
        <v>0</v>
      </c>
      <c r="Z354" s="136">
        <f>+IF(Z209=0,0,(($C197*$C199)-SUM($C353:Z353)))</f>
        <v>0</v>
      </c>
      <c r="AA354" s="136">
        <f>+IF(AA209=0,0,(($C197*$C199)-SUM($C353:AA353)))</f>
        <v>0</v>
      </c>
      <c r="AB354" s="136">
        <f>+IF(AB209=0,0,(($C197*$C199)-SUM($C353:AB353)))</f>
        <v>0</v>
      </c>
      <c r="AC354" s="136">
        <f>+IF(AC209=0,0,(($C197*$C199)-SUM($C353:AC353)))</f>
        <v>0</v>
      </c>
      <c r="AD354" s="136">
        <f>+IF(AD209=0,0,(($C197*$C199)-SUM($C353:AD353)))</f>
        <v>0</v>
      </c>
      <c r="AE354" s="136">
        <f>+IF(AE209=0,0,(($C197*$C199)-SUM($C353:AE353)))</f>
        <v>0</v>
      </c>
      <c r="AF354" s="136">
        <f>+IF(AF209=0,0,(($C197*$C199)-SUM($C353:AF353)))</f>
        <v>0</v>
      </c>
      <c r="AG354" s="136">
        <f>+IF(AG209=0,0,(($C197*$C199)-SUM($C353:AG353)))</f>
        <v>0</v>
      </c>
      <c r="AH354" s="136">
        <f>+IF(AH209=0,0,(($C197*$C199)-SUM($C353:AH353)))</f>
        <v>0</v>
      </c>
      <c r="AI354" s="136">
        <f>+IF(AI209=0,0,(($C197*$C199)-SUM($C353:AI353)))</f>
        <v>0</v>
      </c>
      <c r="AJ354" s="136">
        <f>+IF(AJ209=0,0,(($C197*$C199)-SUM($C353:AJ353)))</f>
        <v>0</v>
      </c>
      <c r="AK354" s="136">
        <f>+IF(AK209=0,0,(($C197*$C199)-SUM($C353:AK353)))</f>
        <v>0</v>
      </c>
      <c r="AL354" s="136">
        <f>+IF(AL209=0,0,(($C197*$C199)-SUM($C353:AL353)))</f>
        <v>0</v>
      </c>
      <c r="AM354" s="136">
        <f>+IF(AM209=0,0,(($C197*$C199)-SUM($C353:AM353)))</f>
        <v>0</v>
      </c>
      <c r="AN354" s="136">
        <f>+IF(AN209=0,0,(($C197*$C199)-SUM($C353:AN353)))</f>
        <v>0</v>
      </c>
      <c r="AO354" s="136">
        <f>+IF(AO209=0,0,(($C197*$C199)-SUM($C353:AO353)))</f>
        <v>0</v>
      </c>
      <c r="AP354" s="136">
        <f>+IF(AP209=0,0,(($C197*$C199)-SUM($C353:AP353)))</f>
        <v>0</v>
      </c>
      <c r="AQ354" s="136">
        <f>+IF(AQ209=0,0,(($C197*$C199)-SUM($C353:AQ353)))</f>
        <v>0</v>
      </c>
      <c r="AR354" s="136">
        <f>+IF(AR209=0,0,(($C197*$C199)-SUM($C353:AR353)))</f>
        <v>0</v>
      </c>
      <c r="AS354" s="136">
        <f>+IF(AS209=0,0,(($C197*$C199)-SUM($C353:AS353)))</f>
        <v>0</v>
      </c>
      <c r="AT354" s="136">
        <f>+IF(AT209=0,0,(($C197*$C199)-SUM($C353:AT353)))</f>
        <v>0</v>
      </c>
      <c r="AU354" s="136">
        <f>+IF(AU209=0,0,(($C197*$C199)-SUM($C353:AU353)))</f>
        <v>0</v>
      </c>
      <c r="AV354" s="136">
        <f>+IF(AV209=0,0,(($C197*$C199)-SUM($C353:AV353)))</f>
        <v>0</v>
      </c>
      <c r="AW354" s="136">
        <f>+IF(AW209=0,0,(($C197*$C199)-SUM($C353:AW353)))</f>
        <v>0</v>
      </c>
      <c r="AX354" s="136">
        <f>+IF(AX209=0,0,(($C197*$C199)-SUM($C353:AX353)))</f>
        <v>0</v>
      </c>
      <c r="AY354" s="136"/>
      <c r="AZ354" s="136"/>
      <c r="BA354" s="136"/>
      <c r="BB354" s="136"/>
      <c r="BC354" s="136"/>
      <c r="BD354" s="136"/>
      <c r="BE354" s="136"/>
      <c r="BF354" s="136"/>
      <c r="BG354" s="136"/>
      <c r="BH354" s="136"/>
      <c r="BI354" s="136"/>
      <c r="BJ354" s="136"/>
      <c r="BK354" s="136"/>
      <c r="BL354" s="136"/>
      <c r="BM354" s="136"/>
      <c r="BN354" s="136"/>
      <c r="BO354" s="136"/>
      <c r="BP354" s="136"/>
      <c r="BQ354" s="136"/>
      <c r="BR354" s="136"/>
      <c r="BS354" s="136"/>
      <c r="BT354" s="136"/>
      <c r="BU354" s="136"/>
      <c r="BV354" s="136"/>
      <c r="BW354" s="136"/>
      <c r="BX354" s="136"/>
      <c r="BY354" s="136"/>
      <c r="BZ354" s="136"/>
      <c r="CA354" s="136"/>
      <c r="CB354" s="136"/>
      <c r="CC354" s="136"/>
      <c r="CD354" s="136"/>
      <c r="CE354" s="136"/>
      <c r="CF354" s="136"/>
      <c r="CG354" s="136"/>
      <c r="CH354" s="136"/>
      <c r="CI354" s="136"/>
      <c r="CJ354" s="136"/>
      <c r="CK354" s="136"/>
      <c r="CL354" s="136"/>
      <c r="CM354" s="136"/>
      <c r="CN354" s="136"/>
      <c r="CO354" s="136"/>
      <c r="CP354" s="136"/>
      <c r="CQ354" s="136"/>
      <c r="CR354" s="136"/>
    </row>
    <row r="355" spans="1:96" x14ac:dyDescent="0.25">
      <c r="A355" s="136"/>
      <c r="B355" s="136" t="s">
        <v>347</v>
      </c>
      <c r="C355" s="136">
        <f>+C214</f>
        <v>0</v>
      </c>
      <c r="D355" s="136">
        <f t="shared" ref="D355:AL355" si="382">+D214</f>
        <v>0</v>
      </c>
      <c r="E355" s="136">
        <f t="shared" si="382"/>
        <v>0</v>
      </c>
      <c r="F355" s="136">
        <f t="shared" si="382"/>
        <v>0</v>
      </c>
      <c r="G355" s="136">
        <f t="shared" si="382"/>
        <v>0</v>
      </c>
      <c r="H355" s="136">
        <f t="shared" si="382"/>
        <v>0</v>
      </c>
      <c r="I355" s="136">
        <f t="shared" si="382"/>
        <v>0</v>
      </c>
      <c r="J355" s="136">
        <f t="shared" si="382"/>
        <v>0</v>
      </c>
      <c r="K355" s="136">
        <f t="shared" si="382"/>
        <v>0</v>
      </c>
      <c r="L355" s="136">
        <f t="shared" si="382"/>
        <v>0</v>
      </c>
      <c r="M355" s="136">
        <f t="shared" si="382"/>
        <v>0</v>
      </c>
      <c r="N355" s="136">
        <f t="shared" si="382"/>
        <v>0</v>
      </c>
      <c r="O355" s="136">
        <f t="shared" si="382"/>
        <v>0</v>
      </c>
      <c r="P355" s="136">
        <f t="shared" si="382"/>
        <v>0</v>
      </c>
      <c r="Q355" s="136">
        <f t="shared" si="382"/>
        <v>0</v>
      </c>
      <c r="R355" s="136">
        <f t="shared" si="382"/>
        <v>0</v>
      </c>
      <c r="S355" s="136">
        <f t="shared" si="382"/>
        <v>0</v>
      </c>
      <c r="T355" s="136">
        <f t="shared" si="382"/>
        <v>0</v>
      </c>
      <c r="U355" s="136">
        <f t="shared" si="382"/>
        <v>0</v>
      </c>
      <c r="V355" s="136">
        <f t="shared" si="382"/>
        <v>0</v>
      </c>
      <c r="W355" s="136">
        <f t="shared" si="382"/>
        <v>0</v>
      </c>
      <c r="X355" s="136">
        <f t="shared" si="382"/>
        <v>0</v>
      </c>
      <c r="Y355" s="136">
        <f t="shared" si="382"/>
        <v>0</v>
      </c>
      <c r="Z355" s="136">
        <f t="shared" si="382"/>
        <v>0</v>
      </c>
      <c r="AA355" s="136">
        <f t="shared" si="382"/>
        <v>0</v>
      </c>
      <c r="AB355" s="136">
        <f t="shared" si="382"/>
        <v>0</v>
      </c>
      <c r="AC355" s="136">
        <f t="shared" si="382"/>
        <v>0</v>
      </c>
      <c r="AD355" s="136">
        <f t="shared" si="382"/>
        <v>0</v>
      </c>
      <c r="AE355" s="136">
        <f t="shared" si="382"/>
        <v>0</v>
      </c>
      <c r="AF355" s="136">
        <f t="shared" si="382"/>
        <v>0</v>
      </c>
      <c r="AG355" s="136">
        <f t="shared" si="382"/>
        <v>0</v>
      </c>
      <c r="AH355" s="136">
        <f t="shared" si="382"/>
        <v>0</v>
      </c>
      <c r="AI355" s="136">
        <f t="shared" si="382"/>
        <v>0</v>
      </c>
      <c r="AJ355" s="136">
        <f t="shared" si="382"/>
        <v>0</v>
      </c>
      <c r="AK355" s="136">
        <f t="shared" si="382"/>
        <v>0</v>
      </c>
      <c r="AL355" s="136">
        <f t="shared" si="382"/>
        <v>0</v>
      </c>
      <c r="AM355" s="136">
        <f t="shared" ref="AM355:AR355" si="383">+AM214</f>
        <v>0</v>
      </c>
      <c r="AN355" s="136">
        <f t="shared" si="383"/>
        <v>0</v>
      </c>
      <c r="AO355" s="136">
        <f t="shared" si="383"/>
        <v>0</v>
      </c>
      <c r="AP355" s="136">
        <f t="shared" si="383"/>
        <v>0</v>
      </c>
      <c r="AQ355" s="136">
        <f t="shared" si="383"/>
        <v>0</v>
      </c>
      <c r="AR355" s="136">
        <f t="shared" si="383"/>
        <v>0</v>
      </c>
      <c r="AS355" s="136">
        <f t="shared" ref="AS355:AX355" si="384">+AS214</f>
        <v>0</v>
      </c>
      <c r="AT355" s="136">
        <f t="shared" si="384"/>
        <v>0</v>
      </c>
      <c r="AU355" s="136">
        <f t="shared" si="384"/>
        <v>0</v>
      </c>
      <c r="AV355" s="136">
        <f t="shared" si="384"/>
        <v>0</v>
      </c>
      <c r="AW355" s="136">
        <f t="shared" si="384"/>
        <v>0</v>
      </c>
      <c r="AX355" s="136">
        <f t="shared" si="384"/>
        <v>0</v>
      </c>
      <c r="AY355" s="136"/>
      <c r="AZ355" s="136"/>
      <c r="BA355" s="136"/>
      <c r="BB355" s="136"/>
      <c r="BC355" s="136"/>
      <c r="BD355" s="136"/>
      <c r="BE355" s="136"/>
      <c r="BF355" s="136"/>
      <c r="BG355" s="136"/>
      <c r="BH355" s="136"/>
      <c r="BI355" s="136"/>
      <c r="BJ355" s="136"/>
      <c r="BK355" s="136"/>
      <c r="BL355" s="136"/>
      <c r="BM355" s="136"/>
      <c r="BN355" s="136"/>
      <c r="BO355" s="136"/>
      <c r="BP355" s="136"/>
      <c r="BQ355" s="136"/>
      <c r="BR355" s="136"/>
      <c r="BS355" s="136"/>
      <c r="BT355" s="136"/>
      <c r="BU355" s="136"/>
      <c r="BV355" s="136"/>
      <c r="BW355" s="136"/>
      <c r="BX355" s="136"/>
      <c r="BY355" s="136"/>
      <c r="BZ355" s="136"/>
      <c r="CA355" s="136"/>
      <c r="CB355" s="136"/>
      <c r="CC355" s="136"/>
      <c r="CD355" s="136"/>
      <c r="CE355" s="136"/>
      <c r="CF355" s="136"/>
      <c r="CG355" s="136"/>
      <c r="CH355" s="136"/>
      <c r="CI355" s="136"/>
      <c r="CJ355" s="136"/>
      <c r="CK355" s="136"/>
      <c r="CL355" s="136"/>
      <c r="CM355" s="136"/>
      <c r="CN355" s="136"/>
      <c r="CO355" s="136"/>
      <c r="CP355" s="136"/>
      <c r="CQ355" s="136"/>
      <c r="CR355" s="136"/>
    </row>
    <row r="356" spans="1:96" x14ac:dyDescent="0.25">
      <c r="A356" s="136"/>
      <c r="B356" s="156" t="s">
        <v>348</v>
      </c>
      <c r="C356" s="156">
        <f>+C352+C353+C355</f>
        <v>0</v>
      </c>
      <c r="D356" s="156">
        <f t="shared" ref="D356:J356" si="385">+D352+D353+D355</f>
        <v>0</v>
      </c>
      <c r="E356" s="156">
        <f t="shared" si="385"/>
        <v>0</v>
      </c>
      <c r="F356" s="156">
        <f t="shared" si="385"/>
        <v>0</v>
      </c>
      <c r="G356" s="156">
        <f t="shared" si="385"/>
        <v>0</v>
      </c>
      <c r="H356" s="156">
        <f t="shared" si="385"/>
        <v>0</v>
      </c>
      <c r="I356" s="156">
        <f t="shared" si="385"/>
        <v>0</v>
      </c>
      <c r="J356" s="156">
        <f t="shared" si="385"/>
        <v>0</v>
      </c>
      <c r="K356" s="156">
        <f>+K352+K353+K355</f>
        <v>0</v>
      </c>
      <c r="L356" s="156">
        <f t="shared" ref="L356:AL356" si="386">+L352+L353+L355</f>
        <v>0</v>
      </c>
      <c r="M356" s="156">
        <f t="shared" si="386"/>
        <v>0</v>
      </c>
      <c r="N356" s="156">
        <f t="shared" si="386"/>
        <v>0</v>
      </c>
      <c r="O356" s="156">
        <f t="shared" si="386"/>
        <v>0</v>
      </c>
      <c r="P356" s="156">
        <f t="shared" si="386"/>
        <v>0</v>
      </c>
      <c r="Q356" s="156">
        <f t="shared" si="386"/>
        <v>0</v>
      </c>
      <c r="R356" s="156">
        <f t="shared" si="386"/>
        <v>0</v>
      </c>
      <c r="S356" s="156">
        <f t="shared" si="386"/>
        <v>0</v>
      </c>
      <c r="T356" s="156">
        <f t="shared" si="386"/>
        <v>0</v>
      </c>
      <c r="U356" s="156">
        <f t="shared" si="386"/>
        <v>0</v>
      </c>
      <c r="V356" s="156">
        <f t="shared" si="386"/>
        <v>0</v>
      </c>
      <c r="W356" s="156">
        <f t="shared" si="386"/>
        <v>0</v>
      </c>
      <c r="X356" s="156">
        <f t="shared" si="386"/>
        <v>0</v>
      </c>
      <c r="Y356" s="156">
        <f t="shared" si="386"/>
        <v>0</v>
      </c>
      <c r="Z356" s="156">
        <f t="shared" si="386"/>
        <v>0</v>
      </c>
      <c r="AA356" s="156">
        <f t="shared" si="386"/>
        <v>0</v>
      </c>
      <c r="AB356" s="156">
        <f t="shared" si="386"/>
        <v>0</v>
      </c>
      <c r="AC356" s="156">
        <f t="shared" si="386"/>
        <v>0</v>
      </c>
      <c r="AD356" s="156">
        <f t="shared" si="386"/>
        <v>0</v>
      </c>
      <c r="AE356" s="156">
        <f t="shared" si="386"/>
        <v>0</v>
      </c>
      <c r="AF356" s="156">
        <f t="shared" si="386"/>
        <v>0</v>
      </c>
      <c r="AG356" s="156">
        <f t="shared" si="386"/>
        <v>0</v>
      </c>
      <c r="AH356" s="156">
        <f t="shared" si="386"/>
        <v>0</v>
      </c>
      <c r="AI356" s="156">
        <f t="shared" si="386"/>
        <v>0</v>
      </c>
      <c r="AJ356" s="156">
        <f t="shared" si="386"/>
        <v>0</v>
      </c>
      <c r="AK356" s="156">
        <f t="shared" si="386"/>
        <v>0</v>
      </c>
      <c r="AL356" s="156">
        <f t="shared" si="386"/>
        <v>0</v>
      </c>
      <c r="AM356" s="156">
        <f t="shared" ref="AM356:AR356" si="387">+AM352+AM353+AM355</f>
        <v>0</v>
      </c>
      <c r="AN356" s="156">
        <f t="shared" si="387"/>
        <v>0</v>
      </c>
      <c r="AO356" s="156">
        <f t="shared" si="387"/>
        <v>0</v>
      </c>
      <c r="AP356" s="156">
        <f t="shared" si="387"/>
        <v>0</v>
      </c>
      <c r="AQ356" s="156">
        <f t="shared" si="387"/>
        <v>0</v>
      </c>
      <c r="AR356" s="156">
        <f t="shared" si="387"/>
        <v>0</v>
      </c>
      <c r="AS356" s="156">
        <f t="shared" ref="AS356:AX356" si="388">+AS352+AS353+AS355</f>
        <v>0</v>
      </c>
      <c r="AT356" s="156">
        <f t="shared" si="388"/>
        <v>0</v>
      </c>
      <c r="AU356" s="156">
        <f t="shared" si="388"/>
        <v>0</v>
      </c>
      <c r="AV356" s="156">
        <f t="shared" si="388"/>
        <v>0</v>
      </c>
      <c r="AW356" s="156">
        <f t="shared" si="388"/>
        <v>0</v>
      </c>
      <c r="AX356" s="156">
        <f t="shared" si="388"/>
        <v>0</v>
      </c>
      <c r="AY356" s="136"/>
      <c r="AZ356" s="136"/>
      <c r="BA356" s="136"/>
      <c r="BB356" s="136"/>
      <c r="BC356" s="136"/>
      <c r="BD356" s="136"/>
      <c r="BE356" s="136"/>
      <c r="BF356" s="136"/>
      <c r="BG356" s="136"/>
      <c r="BH356" s="136"/>
      <c r="BI356" s="136"/>
      <c r="BJ356" s="136"/>
      <c r="BK356" s="136"/>
      <c r="BL356" s="136"/>
      <c r="BM356" s="136"/>
      <c r="BN356" s="136"/>
      <c r="BO356" s="136"/>
      <c r="BP356" s="136"/>
      <c r="BQ356" s="136"/>
      <c r="BR356" s="136"/>
      <c r="BS356" s="136"/>
      <c r="BT356" s="136"/>
      <c r="BU356" s="136"/>
      <c r="BV356" s="136"/>
      <c r="BW356" s="136"/>
      <c r="BX356" s="136"/>
      <c r="BY356" s="136"/>
      <c r="BZ356" s="136"/>
      <c r="CA356" s="136"/>
      <c r="CB356" s="136"/>
      <c r="CC356" s="136"/>
      <c r="CD356" s="136"/>
      <c r="CE356" s="136"/>
      <c r="CF356" s="136"/>
      <c r="CG356" s="136"/>
      <c r="CH356" s="136"/>
      <c r="CI356" s="136"/>
      <c r="CJ356" s="136"/>
      <c r="CK356" s="136"/>
      <c r="CL356" s="136"/>
      <c r="CM356" s="136"/>
      <c r="CN356" s="136"/>
      <c r="CO356" s="136"/>
      <c r="CP356" s="136"/>
      <c r="CQ356" s="136"/>
      <c r="CR356" s="136"/>
    </row>
    <row r="357" spans="1:96" x14ac:dyDescent="0.25">
      <c r="A357" s="136"/>
      <c r="B357" s="136"/>
      <c r="C357" s="136"/>
      <c r="D357" s="136"/>
      <c r="E357" s="136"/>
      <c r="F357" s="136"/>
      <c r="G357" s="136"/>
      <c r="H357" s="136"/>
      <c r="I357" s="136"/>
      <c r="J357" s="136"/>
      <c r="K357" s="136"/>
      <c r="L357" s="136"/>
      <c r="M357" s="136"/>
      <c r="N357" s="136"/>
      <c r="O357" s="136"/>
      <c r="P357" s="136"/>
      <c r="Q357" s="136"/>
      <c r="R357" s="136"/>
      <c r="S357" s="136"/>
      <c r="T357" s="136"/>
      <c r="U357" s="136"/>
      <c r="V357" s="136"/>
      <c r="W357" s="136"/>
      <c r="X357" s="136"/>
      <c r="Y357" s="136"/>
      <c r="Z357" s="136"/>
      <c r="AA357" s="136"/>
      <c r="AB357" s="136"/>
      <c r="AC357" s="136"/>
      <c r="AD357" s="136"/>
      <c r="AE357" s="136"/>
      <c r="AF357" s="136"/>
      <c r="AG357" s="136"/>
      <c r="AH357" s="136"/>
      <c r="AI357" s="136"/>
      <c r="AJ357" s="136"/>
      <c r="AK357" s="136"/>
      <c r="AL357" s="136"/>
      <c r="AM357" s="136"/>
      <c r="AN357" s="136"/>
      <c r="AO357" s="136"/>
      <c r="AP357" s="136"/>
      <c r="AQ357" s="136"/>
      <c r="AR357" s="136"/>
      <c r="AS357" s="136"/>
      <c r="AT357" s="136"/>
      <c r="AU357" s="136"/>
      <c r="AV357" s="136"/>
      <c r="AW357" s="136"/>
      <c r="AX357" s="136"/>
      <c r="AY357" s="136"/>
      <c r="AZ357" s="136"/>
      <c r="BA357" s="136"/>
      <c r="BB357" s="136"/>
      <c r="BC357" s="136"/>
      <c r="BD357" s="136"/>
      <c r="BE357" s="136"/>
      <c r="BF357" s="136"/>
      <c r="BG357" s="136"/>
      <c r="BH357" s="136"/>
      <c r="BI357" s="136"/>
      <c r="BJ357" s="136"/>
      <c r="BK357" s="136"/>
      <c r="BL357" s="136"/>
      <c r="BM357" s="136"/>
      <c r="BN357" s="136"/>
      <c r="BO357" s="136"/>
      <c r="BP357" s="136"/>
      <c r="BQ357" s="136"/>
      <c r="BR357" s="136"/>
      <c r="BS357" s="136"/>
      <c r="BT357" s="136"/>
      <c r="BU357" s="136"/>
      <c r="BV357" s="136"/>
      <c r="BW357" s="136"/>
      <c r="BX357" s="136"/>
      <c r="BY357" s="136"/>
      <c r="BZ357" s="136"/>
      <c r="CA357" s="136"/>
      <c r="CB357" s="136"/>
      <c r="CC357" s="136"/>
      <c r="CD357" s="136"/>
      <c r="CE357" s="136"/>
      <c r="CF357" s="136"/>
      <c r="CG357" s="136"/>
      <c r="CH357" s="136"/>
      <c r="CI357" s="136"/>
      <c r="CJ357" s="136"/>
      <c r="CK357" s="136"/>
      <c r="CL357" s="136"/>
      <c r="CM357" s="136"/>
      <c r="CN357" s="136"/>
      <c r="CO357" s="136"/>
      <c r="CP357" s="136"/>
      <c r="CQ357" s="136"/>
      <c r="CR357" s="136"/>
    </row>
    <row r="358" spans="1:96" x14ac:dyDescent="0.25">
      <c r="A358" s="136"/>
      <c r="B358" s="136"/>
      <c r="C358" s="136"/>
      <c r="D358" s="136"/>
      <c r="E358" s="136"/>
      <c r="F358" s="136"/>
      <c r="G358" s="136"/>
      <c r="H358" s="136"/>
      <c r="I358" s="136"/>
      <c r="J358" s="136"/>
      <c r="K358" s="136"/>
      <c r="L358" s="136"/>
      <c r="M358" s="136"/>
      <c r="N358" s="136"/>
      <c r="O358" s="136"/>
      <c r="P358" s="136"/>
      <c r="Q358" s="136"/>
      <c r="R358" s="136"/>
      <c r="S358" s="136"/>
      <c r="T358" s="136"/>
      <c r="U358" s="136"/>
      <c r="V358" s="136"/>
      <c r="W358" s="136"/>
      <c r="X358" s="136"/>
      <c r="Y358" s="136"/>
      <c r="Z358" s="136"/>
      <c r="AA358" s="136"/>
      <c r="AB358" s="136"/>
      <c r="AC358" s="136"/>
      <c r="AD358" s="136"/>
      <c r="AE358" s="136"/>
      <c r="AF358" s="136"/>
      <c r="AG358" s="136"/>
      <c r="AH358" s="136"/>
      <c r="AI358" s="136"/>
      <c r="AJ358" s="136"/>
      <c r="AK358" s="136"/>
      <c r="AL358" s="136"/>
      <c r="AM358" s="136"/>
      <c r="AN358" s="136"/>
      <c r="AO358" s="136"/>
      <c r="AP358" s="136"/>
      <c r="AQ358" s="136"/>
      <c r="AR358" s="136"/>
      <c r="AS358" s="136"/>
      <c r="AT358" s="136"/>
      <c r="AU358" s="136"/>
      <c r="AV358" s="136"/>
      <c r="AW358" s="136"/>
      <c r="AX358" s="136"/>
      <c r="AY358" s="136"/>
      <c r="AZ358" s="136"/>
      <c r="BA358" s="136"/>
      <c r="BB358" s="136"/>
      <c r="BC358" s="136"/>
      <c r="BD358" s="136"/>
      <c r="BE358" s="136"/>
      <c r="BF358" s="136"/>
      <c r="BG358" s="136"/>
      <c r="BH358" s="136"/>
      <c r="BI358" s="136"/>
      <c r="BJ358" s="136"/>
      <c r="BK358" s="136"/>
      <c r="BL358" s="136"/>
      <c r="BM358" s="136"/>
      <c r="BN358" s="136"/>
      <c r="BO358" s="136"/>
      <c r="BP358" s="136"/>
      <c r="BQ358" s="136"/>
      <c r="BR358" s="136"/>
      <c r="BS358" s="136"/>
      <c r="BT358" s="136"/>
      <c r="BU358" s="136"/>
      <c r="BV358" s="136"/>
      <c r="BW358" s="136"/>
      <c r="BX358" s="136"/>
      <c r="BY358" s="136"/>
      <c r="BZ358" s="136"/>
      <c r="CA358" s="136"/>
      <c r="CB358" s="136"/>
      <c r="CC358" s="136"/>
      <c r="CD358" s="136"/>
      <c r="CE358" s="136"/>
      <c r="CF358" s="136"/>
      <c r="CG358" s="136"/>
      <c r="CH358" s="136"/>
      <c r="CI358" s="136"/>
      <c r="CJ358" s="136"/>
      <c r="CK358" s="136"/>
      <c r="CL358" s="136"/>
      <c r="CM358" s="136"/>
      <c r="CN358" s="136"/>
      <c r="CO358" s="136"/>
      <c r="CP358" s="136"/>
      <c r="CQ358" s="136"/>
      <c r="CR358" s="136"/>
    </row>
    <row r="359" spans="1:96" x14ac:dyDescent="0.25">
      <c r="A359" s="136"/>
      <c r="B359" s="136" t="s">
        <v>135</v>
      </c>
      <c r="C359" s="136">
        <f t="shared" ref="C359:AL359" si="389">+C208+C209+C214</f>
        <v>0</v>
      </c>
      <c r="D359" s="136">
        <f t="shared" si="389"/>
        <v>0</v>
      </c>
      <c r="E359" s="136">
        <f t="shared" si="389"/>
        <v>0</v>
      </c>
      <c r="F359" s="136">
        <f t="shared" si="389"/>
        <v>0</v>
      </c>
      <c r="G359" s="136">
        <f t="shared" si="389"/>
        <v>0</v>
      </c>
      <c r="H359" s="136">
        <f t="shared" si="389"/>
        <v>0</v>
      </c>
      <c r="I359" s="136">
        <f t="shared" si="389"/>
        <v>0</v>
      </c>
      <c r="J359" s="136">
        <f t="shared" si="389"/>
        <v>0</v>
      </c>
      <c r="K359" s="136">
        <f t="shared" si="389"/>
        <v>0</v>
      </c>
      <c r="L359" s="136">
        <f t="shared" si="389"/>
        <v>0</v>
      </c>
      <c r="M359" s="136">
        <f t="shared" si="389"/>
        <v>0</v>
      </c>
      <c r="N359" s="136">
        <f t="shared" si="389"/>
        <v>0</v>
      </c>
      <c r="O359" s="136">
        <f t="shared" si="389"/>
        <v>0</v>
      </c>
      <c r="P359" s="136">
        <f t="shared" si="389"/>
        <v>0</v>
      </c>
      <c r="Q359" s="136">
        <f t="shared" si="389"/>
        <v>0</v>
      </c>
      <c r="R359" s="136">
        <f t="shared" si="389"/>
        <v>0</v>
      </c>
      <c r="S359" s="136">
        <f t="shared" si="389"/>
        <v>0</v>
      </c>
      <c r="T359" s="136">
        <f t="shared" si="389"/>
        <v>0</v>
      </c>
      <c r="U359" s="136">
        <f t="shared" si="389"/>
        <v>0</v>
      </c>
      <c r="V359" s="136">
        <f t="shared" si="389"/>
        <v>0</v>
      </c>
      <c r="W359" s="136">
        <f t="shared" si="389"/>
        <v>0</v>
      </c>
      <c r="X359" s="136">
        <f t="shared" si="389"/>
        <v>0</v>
      </c>
      <c r="Y359" s="136">
        <f t="shared" si="389"/>
        <v>0</v>
      </c>
      <c r="Z359" s="136">
        <f t="shared" si="389"/>
        <v>0</v>
      </c>
      <c r="AA359" s="136">
        <f t="shared" si="389"/>
        <v>0</v>
      </c>
      <c r="AB359" s="136">
        <f t="shared" si="389"/>
        <v>0</v>
      </c>
      <c r="AC359" s="136">
        <f t="shared" si="389"/>
        <v>0</v>
      </c>
      <c r="AD359" s="136">
        <f t="shared" si="389"/>
        <v>0</v>
      </c>
      <c r="AE359" s="136">
        <f t="shared" si="389"/>
        <v>0</v>
      </c>
      <c r="AF359" s="136">
        <f t="shared" si="389"/>
        <v>0</v>
      </c>
      <c r="AG359" s="136">
        <f t="shared" si="389"/>
        <v>0</v>
      </c>
      <c r="AH359" s="136">
        <f t="shared" si="389"/>
        <v>0</v>
      </c>
      <c r="AI359" s="136">
        <f t="shared" si="389"/>
        <v>0</v>
      </c>
      <c r="AJ359" s="136">
        <f t="shared" si="389"/>
        <v>0</v>
      </c>
      <c r="AK359" s="136">
        <f t="shared" si="389"/>
        <v>0</v>
      </c>
      <c r="AL359" s="136">
        <f t="shared" si="389"/>
        <v>0</v>
      </c>
      <c r="AM359" s="136">
        <f t="shared" ref="AM359:AR359" si="390">+AM208+AM209+AM214</f>
        <v>0</v>
      </c>
      <c r="AN359" s="136">
        <f t="shared" si="390"/>
        <v>0</v>
      </c>
      <c r="AO359" s="136">
        <f t="shared" si="390"/>
        <v>0</v>
      </c>
      <c r="AP359" s="136">
        <f t="shared" si="390"/>
        <v>0</v>
      </c>
      <c r="AQ359" s="136">
        <f t="shared" si="390"/>
        <v>0</v>
      </c>
      <c r="AR359" s="136">
        <f t="shared" si="390"/>
        <v>0</v>
      </c>
      <c r="AS359" s="136">
        <f t="shared" ref="AS359:AX359" si="391">+AS208+AS209+AS214</f>
        <v>0</v>
      </c>
      <c r="AT359" s="136">
        <f t="shared" si="391"/>
        <v>0</v>
      </c>
      <c r="AU359" s="136">
        <f t="shared" si="391"/>
        <v>0</v>
      </c>
      <c r="AV359" s="136">
        <f t="shared" si="391"/>
        <v>0</v>
      </c>
      <c r="AW359" s="136">
        <f t="shared" si="391"/>
        <v>0</v>
      </c>
      <c r="AX359" s="136">
        <f t="shared" si="391"/>
        <v>0</v>
      </c>
      <c r="AY359" s="136"/>
      <c r="AZ359" s="136"/>
      <c r="BA359" s="136"/>
      <c r="BB359" s="136"/>
      <c r="BC359" s="136"/>
      <c r="BD359" s="136"/>
      <c r="BE359" s="136"/>
      <c r="BF359" s="136"/>
      <c r="BG359" s="136"/>
      <c r="BH359" s="136"/>
      <c r="BI359" s="136"/>
      <c r="BJ359" s="136"/>
      <c r="BK359" s="136"/>
      <c r="BL359" s="136"/>
      <c r="BM359" s="136"/>
      <c r="BN359" s="136"/>
      <c r="BO359" s="136"/>
      <c r="BP359" s="136"/>
      <c r="BQ359" s="136"/>
      <c r="BR359" s="136"/>
      <c r="BS359" s="136"/>
      <c r="BT359" s="136"/>
      <c r="BU359" s="136"/>
      <c r="BV359" s="136"/>
      <c r="BW359" s="136"/>
      <c r="BX359" s="136"/>
      <c r="BY359" s="136"/>
      <c r="BZ359" s="136"/>
      <c r="CA359" s="136"/>
      <c r="CB359" s="136"/>
      <c r="CC359" s="136"/>
      <c r="CD359" s="136"/>
      <c r="CE359" s="136"/>
      <c r="CF359" s="136"/>
      <c r="CG359" s="136"/>
      <c r="CH359" s="136"/>
      <c r="CI359" s="136"/>
      <c r="CJ359" s="136"/>
      <c r="CK359" s="136"/>
      <c r="CL359" s="136"/>
      <c r="CM359" s="136"/>
      <c r="CN359" s="136"/>
      <c r="CO359" s="136"/>
      <c r="CP359" s="136"/>
      <c r="CQ359" s="136"/>
      <c r="CR359" s="136"/>
    </row>
    <row r="360" spans="1:96" x14ac:dyDescent="0.25">
      <c r="A360" s="136"/>
      <c r="B360" s="136"/>
      <c r="C360" s="136"/>
      <c r="D360" s="136"/>
      <c r="E360" s="136"/>
      <c r="F360" s="136"/>
      <c r="G360" s="136"/>
      <c r="H360" s="136"/>
      <c r="I360" s="136"/>
      <c r="J360" s="136"/>
      <c r="K360" s="136"/>
      <c r="L360" s="136"/>
      <c r="M360" s="136"/>
      <c r="N360" s="136"/>
      <c r="O360" s="136"/>
      <c r="P360" s="136"/>
      <c r="Q360" s="136"/>
      <c r="R360" s="136"/>
      <c r="S360" s="136"/>
      <c r="T360" s="136"/>
      <c r="U360" s="136"/>
      <c r="V360" s="136"/>
      <c r="W360" s="136"/>
      <c r="X360" s="136"/>
      <c r="Y360" s="136"/>
      <c r="Z360" s="136"/>
      <c r="AA360" s="136"/>
      <c r="AB360" s="136"/>
      <c r="AC360" s="136"/>
      <c r="AD360" s="136"/>
      <c r="AE360" s="136"/>
      <c r="AF360" s="136"/>
      <c r="AG360" s="136"/>
      <c r="AH360" s="136"/>
      <c r="AI360" s="136"/>
      <c r="AJ360" s="136"/>
      <c r="AK360" s="136"/>
      <c r="AL360" s="136"/>
      <c r="AM360" s="136"/>
      <c r="AN360" s="136"/>
      <c r="AO360" s="136"/>
      <c r="AP360" s="136"/>
      <c r="AQ360" s="136"/>
      <c r="AR360" s="136"/>
      <c r="AS360" s="136"/>
      <c r="AT360" s="136"/>
      <c r="AU360" s="136"/>
      <c r="AV360" s="136"/>
      <c r="AW360" s="136"/>
      <c r="AX360" s="136"/>
      <c r="AY360" s="136"/>
      <c r="AZ360" s="136"/>
      <c r="BA360" s="136"/>
      <c r="BB360" s="136"/>
      <c r="BC360" s="136"/>
      <c r="BD360" s="136"/>
      <c r="BE360" s="136"/>
      <c r="BF360" s="136"/>
      <c r="BG360" s="136"/>
      <c r="BH360" s="136"/>
      <c r="BI360" s="136"/>
      <c r="BJ360" s="136"/>
      <c r="BK360" s="136"/>
      <c r="BL360" s="136"/>
      <c r="BM360" s="136"/>
      <c r="BN360" s="136"/>
      <c r="BO360" s="136"/>
      <c r="BP360" s="136"/>
      <c r="BQ360" s="136"/>
      <c r="BR360" s="136"/>
      <c r="BS360" s="136"/>
      <c r="BT360" s="136"/>
      <c r="BU360" s="136"/>
      <c r="BV360" s="136"/>
      <c r="BW360" s="136"/>
      <c r="BX360" s="136"/>
      <c r="BY360" s="136"/>
      <c r="BZ360" s="136"/>
      <c r="CA360" s="136"/>
      <c r="CB360" s="136"/>
      <c r="CC360" s="136"/>
      <c r="CD360" s="136"/>
      <c r="CE360" s="136"/>
      <c r="CF360" s="136"/>
      <c r="CG360" s="136"/>
      <c r="CH360" s="136"/>
      <c r="CI360" s="136"/>
      <c r="CJ360" s="136"/>
      <c r="CK360" s="136"/>
      <c r="CL360" s="136"/>
      <c r="CM360" s="136"/>
      <c r="CN360" s="136"/>
      <c r="CO360" s="136"/>
      <c r="CP360" s="136"/>
      <c r="CQ360" s="136"/>
      <c r="CR360" s="136"/>
    </row>
    <row r="361" spans="1:96" x14ac:dyDescent="0.25">
      <c r="A361" s="136"/>
      <c r="B361" s="136"/>
      <c r="C361" s="136"/>
      <c r="D361" s="136"/>
      <c r="E361" s="136"/>
      <c r="F361" s="136"/>
      <c r="G361" s="136"/>
      <c r="H361" s="136"/>
      <c r="I361" s="136"/>
      <c r="J361" s="136"/>
      <c r="K361" s="136"/>
      <c r="L361" s="136"/>
      <c r="M361" s="136"/>
      <c r="N361" s="136"/>
      <c r="O361" s="136"/>
      <c r="P361" s="136"/>
      <c r="Q361" s="136"/>
      <c r="R361" s="136"/>
      <c r="S361" s="136"/>
      <c r="T361" s="136"/>
      <c r="U361" s="136"/>
      <c r="V361" s="136"/>
      <c r="W361" s="136"/>
      <c r="X361" s="136"/>
      <c r="Y361" s="136"/>
      <c r="Z361" s="136"/>
      <c r="AA361" s="136"/>
      <c r="AB361" s="136"/>
      <c r="AC361" s="136"/>
      <c r="AD361" s="136"/>
      <c r="AE361" s="136"/>
      <c r="AF361" s="136"/>
      <c r="AG361" s="136"/>
      <c r="AH361" s="136"/>
      <c r="AI361" s="136"/>
      <c r="AJ361" s="136"/>
      <c r="AK361" s="136"/>
      <c r="AL361" s="136"/>
      <c r="AM361" s="136"/>
      <c r="AN361" s="136"/>
      <c r="AO361" s="136"/>
      <c r="AP361" s="136"/>
      <c r="AQ361" s="136"/>
      <c r="AR361" s="136"/>
      <c r="AS361" s="136"/>
      <c r="AT361" s="136"/>
      <c r="AU361" s="136"/>
      <c r="AV361" s="136"/>
      <c r="AW361" s="136"/>
      <c r="AX361" s="136"/>
      <c r="AY361" s="136"/>
      <c r="AZ361" s="136"/>
      <c r="BA361" s="136"/>
      <c r="BB361" s="136"/>
      <c r="BC361" s="136"/>
      <c r="BD361" s="136"/>
      <c r="BE361" s="136"/>
      <c r="BF361" s="136"/>
      <c r="BG361" s="136"/>
      <c r="BH361" s="136"/>
      <c r="BI361" s="136"/>
      <c r="BJ361" s="136"/>
      <c r="BK361" s="136"/>
      <c r="BL361" s="136"/>
      <c r="BM361" s="136"/>
      <c r="BN361" s="136"/>
      <c r="BO361" s="136"/>
      <c r="BP361" s="136"/>
      <c r="BQ361" s="136"/>
      <c r="BR361" s="136"/>
      <c r="BS361" s="136"/>
      <c r="BT361" s="136"/>
      <c r="BU361" s="136"/>
      <c r="BV361" s="136"/>
      <c r="BW361" s="136"/>
      <c r="BX361" s="136"/>
      <c r="BY361" s="136"/>
      <c r="BZ361" s="136"/>
      <c r="CA361" s="136"/>
      <c r="CB361" s="136"/>
      <c r="CC361" s="136"/>
      <c r="CD361" s="136"/>
      <c r="CE361" s="136"/>
      <c r="CF361" s="136"/>
      <c r="CG361" s="136"/>
      <c r="CH361" s="136"/>
      <c r="CI361" s="136"/>
      <c r="CJ361" s="136"/>
      <c r="CK361" s="136"/>
      <c r="CL361" s="136"/>
      <c r="CM361" s="136"/>
      <c r="CN361" s="136"/>
      <c r="CO361" s="136"/>
      <c r="CP361" s="136"/>
      <c r="CQ361" s="136"/>
      <c r="CR361" s="136"/>
    </row>
    <row r="362" spans="1:96" x14ac:dyDescent="0.25">
      <c r="A362" s="156"/>
      <c r="B362" s="156" t="s">
        <v>356</v>
      </c>
      <c r="C362" s="156" t="str">
        <f>+C351</f>
        <v>A1 m1</v>
      </c>
      <c r="D362" s="156" t="str">
        <f t="shared" ref="D362:AL362" si="392">+D351</f>
        <v>A1 m2</v>
      </c>
      <c r="E362" s="156" t="str">
        <f t="shared" si="392"/>
        <v>A1 m3</v>
      </c>
      <c r="F362" s="156" t="str">
        <f t="shared" si="392"/>
        <v>A1 m4</v>
      </c>
      <c r="G362" s="156" t="str">
        <f t="shared" si="392"/>
        <v>A1 m5</v>
      </c>
      <c r="H362" s="156" t="str">
        <f t="shared" si="392"/>
        <v>A1 m6</v>
      </c>
      <c r="I362" s="156" t="str">
        <f t="shared" si="392"/>
        <v>A1 m7</v>
      </c>
      <c r="J362" s="156" t="str">
        <f t="shared" si="392"/>
        <v>A1 m8</v>
      </c>
      <c r="K362" s="156" t="str">
        <f t="shared" si="392"/>
        <v>A1 m9</v>
      </c>
      <c r="L362" s="156" t="str">
        <f t="shared" si="392"/>
        <v>A1 m10</v>
      </c>
      <c r="M362" s="156" t="str">
        <f t="shared" si="392"/>
        <v>A1 m11</v>
      </c>
      <c r="N362" s="156" t="str">
        <f t="shared" si="392"/>
        <v>A1 m12</v>
      </c>
      <c r="O362" s="156" t="str">
        <f t="shared" si="392"/>
        <v>A2 m1</v>
      </c>
      <c r="P362" s="156" t="str">
        <f t="shared" si="392"/>
        <v>A2 m2</v>
      </c>
      <c r="Q362" s="156" t="str">
        <f t="shared" si="392"/>
        <v>A2 m3</v>
      </c>
      <c r="R362" s="156" t="str">
        <f t="shared" si="392"/>
        <v>A2 m4</v>
      </c>
      <c r="S362" s="156" t="str">
        <f t="shared" si="392"/>
        <v>A2 m5</v>
      </c>
      <c r="T362" s="156" t="str">
        <f t="shared" si="392"/>
        <v>A2 m6</v>
      </c>
      <c r="U362" s="156" t="str">
        <f t="shared" si="392"/>
        <v>A2 m7</v>
      </c>
      <c r="V362" s="156" t="str">
        <f t="shared" si="392"/>
        <v>A2 m8</v>
      </c>
      <c r="W362" s="156" t="str">
        <f t="shared" si="392"/>
        <v>A2 m9</v>
      </c>
      <c r="X362" s="156" t="str">
        <f t="shared" si="392"/>
        <v>A2 m10</v>
      </c>
      <c r="Y362" s="156" t="str">
        <f t="shared" si="392"/>
        <v>A2 m11</v>
      </c>
      <c r="Z362" s="156" t="str">
        <f t="shared" si="392"/>
        <v>A2 m12</v>
      </c>
      <c r="AA362" s="156" t="str">
        <f t="shared" si="392"/>
        <v>A3 m1</v>
      </c>
      <c r="AB362" s="156" t="str">
        <f t="shared" si="392"/>
        <v>A3 m2</v>
      </c>
      <c r="AC362" s="156" t="str">
        <f t="shared" si="392"/>
        <v>A3 m3</v>
      </c>
      <c r="AD362" s="156" t="str">
        <f t="shared" si="392"/>
        <v>A3 m4</v>
      </c>
      <c r="AE362" s="156" t="str">
        <f t="shared" si="392"/>
        <v>A3 m5</v>
      </c>
      <c r="AF362" s="156" t="str">
        <f t="shared" si="392"/>
        <v>A3 m6</v>
      </c>
      <c r="AG362" s="156" t="str">
        <f t="shared" si="392"/>
        <v>A3 m7</v>
      </c>
      <c r="AH362" s="156" t="str">
        <f t="shared" si="392"/>
        <v>A3 m8</v>
      </c>
      <c r="AI362" s="156" t="str">
        <f t="shared" si="392"/>
        <v>A3 m9</v>
      </c>
      <c r="AJ362" s="156" t="str">
        <f t="shared" si="392"/>
        <v>A3 m10</v>
      </c>
      <c r="AK362" s="156" t="str">
        <f t="shared" si="392"/>
        <v>A3 m11</v>
      </c>
      <c r="AL362" s="156" t="str">
        <f t="shared" si="392"/>
        <v>A3 m12</v>
      </c>
      <c r="AM362" s="156" t="str">
        <f t="shared" ref="AM362:AR362" si="393">+AM351</f>
        <v>A4 m1</v>
      </c>
      <c r="AN362" s="156" t="str">
        <f t="shared" si="393"/>
        <v>A4 m2</v>
      </c>
      <c r="AO362" s="156" t="str">
        <f t="shared" si="393"/>
        <v>A4 m3</v>
      </c>
      <c r="AP362" s="156" t="str">
        <f t="shared" si="393"/>
        <v>A4 m4</v>
      </c>
      <c r="AQ362" s="156" t="str">
        <f t="shared" si="393"/>
        <v>A4 m5</v>
      </c>
      <c r="AR362" s="156" t="str">
        <f t="shared" si="393"/>
        <v>A4 m6</v>
      </c>
      <c r="AS362" s="156" t="str">
        <f t="shared" ref="AS362:AX362" si="394">+AS351</f>
        <v>A4 m7</v>
      </c>
      <c r="AT362" s="156" t="str">
        <f t="shared" si="394"/>
        <v>A4 m8</v>
      </c>
      <c r="AU362" s="156" t="str">
        <f t="shared" si="394"/>
        <v>A4 m9</v>
      </c>
      <c r="AV362" s="156" t="str">
        <f t="shared" si="394"/>
        <v>A4 m10</v>
      </c>
      <c r="AW362" s="156" t="str">
        <f t="shared" si="394"/>
        <v>A4 m11</v>
      </c>
      <c r="AX362" s="156" t="str">
        <f t="shared" si="394"/>
        <v>A4 m12</v>
      </c>
      <c r="AY362" s="156"/>
      <c r="AZ362" s="156"/>
      <c r="BA362" s="156"/>
      <c r="BB362" s="156"/>
      <c r="BC362" s="156"/>
      <c r="BD362" s="156"/>
      <c r="BE362" s="156"/>
      <c r="BF362" s="156"/>
      <c r="BG362" s="156"/>
      <c r="BH362" s="156"/>
      <c r="BI362" s="156"/>
      <c r="BJ362" s="156"/>
      <c r="BK362" s="156"/>
      <c r="BL362" s="156"/>
      <c r="BM362" s="156"/>
      <c r="BN362" s="156"/>
      <c r="BO362" s="156"/>
      <c r="BP362" s="156"/>
      <c r="BQ362" s="156"/>
      <c r="BR362" s="156"/>
      <c r="BS362" s="156"/>
      <c r="BT362" s="156"/>
      <c r="BU362" s="156"/>
      <c r="BV362" s="156"/>
      <c r="BW362" s="156"/>
      <c r="BX362" s="156"/>
      <c r="BY362" s="156"/>
      <c r="BZ362" s="156"/>
      <c r="CA362" s="156"/>
      <c r="CB362" s="156"/>
      <c r="CC362" s="156"/>
      <c r="CD362" s="156"/>
      <c r="CE362" s="156"/>
      <c r="CF362" s="156"/>
      <c r="CG362" s="156"/>
      <c r="CH362" s="156"/>
      <c r="CI362" s="156"/>
      <c r="CJ362" s="156"/>
      <c r="CK362" s="156"/>
      <c r="CL362" s="156"/>
      <c r="CM362" s="156"/>
      <c r="CN362" s="156"/>
      <c r="CO362" s="156"/>
      <c r="CP362" s="156"/>
      <c r="CQ362" s="156"/>
      <c r="CR362" s="156"/>
    </row>
    <row r="363" spans="1:96" x14ac:dyDescent="0.25">
      <c r="A363" s="136"/>
      <c r="B363" s="136" t="s">
        <v>320</v>
      </c>
      <c r="C363" s="136">
        <f>+C236</f>
        <v>0</v>
      </c>
      <c r="D363" s="136">
        <f t="shared" ref="D363:AL363" si="395">+D236</f>
        <v>0</v>
      </c>
      <c r="E363" s="136">
        <f t="shared" si="395"/>
        <v>0</v>
      </c>
      <c r="F363" s="136">
        <f t="shared" si="395"/>
        <v>0</v>
      </c>
      <c r="G363" s="136">
        <f t="shared" si="395"/>
        <v>0</v>
      </c>
      <c r="H363" s="136">
        <f t="shared" si="395"/>
        <v>0</v>
      </c>
      <c r="I363" s="136">
        <f t="shared" si="395"/>
        <v>0</v>
      </c>
      <c r="J363" s="136">
        <f t="shared" si="395"/>
        <v>0</v>
      </c>
      <c r="K363" s="136">
        <f t="shared" si="395"/>
        <v>0</v>
      </c>
      <c r="L363" s="136">
        <f t="shared" si="395"/>
        <v>0</v>
      </c>
      <c r="M363" s="136">
        <f t="shared" si="395"/>
        <v>0</v>
      </c>
      <c r="N363" s="136">
        <f t="shared" si="395"/>
        <v>0</v>
      </c>
      <c r="O363" s="136">
        <f t="shared" si="395"/>
        <v>0</v>
      </c>
      <c r="P363" s="136">
        <f t="shared" si="395"/>
        <v>0</v>
      </c>
      <c r="Q363" s="136">
        <f t="shared" si="395"/>
        <v>0</v>
      </c>
      <c r="R363" s="136">
        <f t="shared" si="395"/>
        <v>0</v>
      </c>
      <c r="S363" s="136">
        <f t="shared" si="395"/>
        <v>0</v>
      </c>
      <c r="T363" s="136">
        <f t="shared" si="395"/>
        <v>0</v>
      </c>
      <c r="U363" s="136">
        <f t="shared" si="395"/>
        <v>0</v>
      </c>
      <c r="V363" s="136">
        <f t="shared" si="395"/>
        <v>0</v>
      </c>
      <c r="W363" s="136">
        <f t="shared" si="395"/>
        <v>0</v>
      </c>
      <c r="X363" s="136">
        <f t="shared" si="395"/>
        <v>0</v>
      </c>
      <c r="Y363" s="136">
        <f t="shared" si="395"/>
        <v>0</v>
      </c>
      <c r="Z363" s="136">
        <f t="shared" si="395"/>
        <v>0</v>
      </c>
      <c r="AA363" s="136">
        <f t="shared" si="395"/>
        <v>0</v>
      </c>
      <c r="AB363" s="136">
        <f t="shared" si="395"/>
        <v>0</v>
      </c>
      <c r="AC363" s="136">
        <f t="shared" si="395"/>
        <v>0</v>
      </c>
      <c r="AD363" s="136">
        <f t="shared" si="395"/>
        <v>0</v>
      </c>
      <c r="AE363" s="136">
        <f t="shared" si="395"/>
        <v>0</v>
      </c>
      <c r="AF363" s="136">
        <f t="shared" si="395"/>
        <v>0</v>
      </c>
      <c r="AG363" s="136">
        <f t="shared" si="395"/>
        <v>0</v>
      </c>
      <c r="AH363" s="136">
        <f t="shared" si="395"/>
        <v>0</v>
      </c>
      <c r="AI363" s="136">
        <f t="shared" si="395"/>
        <v>0</v>
      </c>
      <c r="AJ363" s="136">
        <f t="shared" si="395"/>
        <v>0</v>
      </c>
      <c r="AK363" s="136">
        <f t="shared" si="395"/>
        <v>0</v>
      </c>
      <c r="AL363" s="136">
        <f t="shared" si="395"/>
        <v>0</v>
      </c>
      <c r="AM363" s="136">
        <f t="shared" ref="AM363:AR363" si="396">+AM236</f>
        <v>0</v>
      </c>
      <c r="AN363" s="136">
        <f t="shared" si="396"/>
        <v>0</v>
      </c>
      <c r="AO363" s="136">
        <f t="shared" si="396"/>
        <v>0</v>
      </c>
      <c r="AP363" s="136">
        <f t="shared" si="396"/>
        <v>0</v>
      </c>
      <c r="AQ363" s="136">
        <f t="shared" si="396"/>
        <v>0</v>
      </c>
      <c r="AR363" s="136">
        <f t="shared" si="396"/>
        <v>0</v>
      </c>
      <c r="AS363" s="136">
        <f t="shared" ref="AS363:AX363" si="397">+AS236</f>
        <v>0</v>
      </c>
      <c r="AT363" s="136">
        <f t="shared" si="397"/>
        <v>0</v>
      </c>
      <c r="AU363" s="136">
        <f t="shared" si="397"/>
        <v>0</v>
      </c>
      <c r="AV363" s="136">
        <f t="shared" si="397"/>
        <v>0</v>
      </c>
      <c r="AW363" s="136">
        <f t="shared" si="397"/>
        <v>0</v>
      </c>
      <c r="AX363" s="136">
        <f t="shared" si="397"/>
        <v>0</v>
      </c>
      <c r="AY363" s="136"/>
      <c r="AZ363" s="136"/>
      <c r="BA363" s="136"/>
      <c r="BB363" s="136"/>
      <c r="BC363" s="136"/>
      <c r="BD363" s="136"/>
      <c r="BE363" s="136"/>
      <c r="BF363" s="136"/>
      <c r="BG363" s="136"/>
      <c r="BH363" s="136"/>
      <c r="BI363" s="136"/>
      <c r="BJ363" s="136"/>
      <c r="BK363" s="136"/>
      <c r="BL363" s="136"/>
      <c r="BM363" s="136"/>
      <c r="BN363" s="136"/>
      <c r="BO363" s="136"/>
      <c r="BP363" s="136"/>
      <c r="BQ363" s="136"/>
      <c r="BR363" s="136"/>
      <c r="BS363" s="136"/>
      <c r="BT363" s="136"/>
      <c r="BU363" s="136"/>
      <c r="BV363" s="136"/>
      <c r="BW363" s="136"/>
      <c r="BX363" s="136"/>
      <c r="BY363" s="136"/>
      <c r="BZ363" s="136"/>
      <c r="CA363" s="136"/>
      <c r="CB363" s="136"/>
      <c r="CC363" s="136"/>
      <c r="CD363" s="136"/>
      <c r="CE363" s="136"/>
      <c r="CF363" s="136"/>
      <c r="CG363" s="136"/>
      <c r="CH363" s="136"/>
      <c r="CI363" s="136"/>
      <c r="CJ363" s="136"/>
      <c r="CK363" s="136"/>
      <c r="CL363" s="136"/>
      <c r="CM363" s="136"/>
      <c r="CN363" s="136"/>
      <c r="CO363" s="136"/>
      <c r="CP363" s="136"/>
      <c r="CQ363" s="136"/>
      <c r="CR363" s="136"/>
    </row>
    <row r="364" spans="1:96" x14ac:dyDescent="0.25">
      <c r="A364" s="136" t="s">
        <v>343</v>
      </c>
      <c r="B364" s="136" t="s">
        <v>344</v>
      </c>
      <c r="C364" s="136">
        <f t="shared" ref="C364:AL364" si="398">+IF(C236=0,0,(($C224*$C225)/$C227))</f>
        <v>0</v>
      </c>
      <c r="D364" s="136">
        <f t="shared" si="398"/>
        <v>0</v>
      </c>
      <c r="E364" s="136">
        <f t="shared" si="398"/>
        <v>0</v>
      </c>
      <c r="F364" s="136">
        <f t="shared" si="398"/>
        <v>0</v>
      </c>
      <c r="G364" s="136">
        <f t="shared" si="398"/>
        <v>0</v>
      </c>
      <c r="H364" s="136">
        <f t="shared" si="398"/>
        <v>0</v>
      </c>
      <c r="I364" s="136">
        <f t="shared" si="398"/>
        <v>0</v>
      </c>
      <c r="J364" s="136">
        <f t="shared" si="398"/>
        <v>0</v>
      </c>
      <c r="K364" s="136">
        <f t="shared" si="398"/>
        <v>0</v>
      </c>
      <c r="L364" s="136">
        <f t="shared" si="398"/>
        <v>0</v>
      </c>
      <c r="M364" s="136">
        <f t="shared" si="398"/>
        <v>0</v>
      </c>
      <c r="N364" s="136">
        <f t="shared" si="398"/>
        <v>0</v>
      </c>
      <c r="O364" s="136">
        <f t="shared" si="398"/>
        <v>0</v>
      </c>
      <c r="P364" s="136">
        <f t="shared" si="398"/>
        <v>0</v>
      </c>
      <c r="Q364" s="136">
        <f t="shared" si="398"/>
        <v>0</v>
      </c>
      <c r="R364" s="136">
        <f t="shared" si="398"/>
        <v>0</v>
      </c>
      <c r="S364" s="136">
        <f t="shared" si="398"/>
        <v>0</v>
      </c>
      <c r="T364" s="136">
        <f t="shared" si="398"/>
        <v>0</v>
      </c>
      <c r="U364" s="136">
        <f t="shared" si="398"/>
        <v>0</v>
      </c>
      <c r="V364" s="136">
        <f t="shared" si="398"/>
        <v>0</v>
      </c>
      <c r="W364" s="136">
        <f t="shared" si="398"/>
        <v>0</v>
      </c>
      <c r="X364" s="136">
        <f t="shared" si="398"/>
        <v>0</v>
      </c>
      <c r="Y364" s="136">
        <f t="shared" si="398"/>
        <v>0</v>
      </c>
      <c r="Z364" s="136">
        <f t="shared" si="398"/>
        <v>0</v>
      </c>
      <c r="AA364" s="136">
        <f t="shared" si="398"/>
        <v>0</v>
      </c>
      <c r="AB364" s="136">
        <f t="shared" si="398"/>
        <v>0</v>
      </c>
      <c r="AC364" s="136">
        <f t="shared" si="398"/>
        <v>0</v>
      </c>
      <c r="AD364" s="136">
        <f t="shared" si="398"/>
        <v>0</v>
      </c>
      <c r="AE364" s="136">
        <f t="shared" si="398"/>
        <v>0</v>
      </c>
      <c r="AF364" s="136">
        <f t="shared" si="398"/>
        <v>0</v>
      </c>
      <c r="AG364" s="136">
        <f t="shared" si="398"/>
        <v>0</v>
      </c>
      <c r="AH364" s="136">
        <f t="shared" si="398"/>
        <v>0</v>
      </c>
      <c r="AI364" s="136">
        <f t="shared" si="398"/>
        <v>0</v>
      </c>
      <c r="AJ364" s="136">
        <f t="shared" si="398"/>
        <v>0</v>
      </c>
      <c r="AK364" s="136">
        <f t="shared" si="398"/>
        <v>0</v>
      </c>
      <c r="AL364" s="136">
        <f t="shared" si="398"/>
        <v>0</v>
      </c>
      <c r="AM364" s="136">
        <f t="shared" ref="AM364:AR364" si="399">+IF(AM236=0,0,(($C224*$C225)/$C227))</f>
        <v>0</v>
      </c>
      <c r="AN364" s="136">
        <f t="shared" si="399"/>
        <v>0</v>
      </c>
      <c r="AO364" s="136">
        <f t="shared" si="399"/>
        <v>0</v>
      </c>
      <c r="AP364" s="136">
        <f t="shared" si="399"/>
        <v>0</v>
      </c>
      <c r="AQ364" s="136">
        <f t="shared" si="399"/>
        <v>0</v>
      </c>
      <c r="AR364" s="136">
        <f t="shared" si="399"/>
        <v>0</v>
      </c>
      <c r="AS364" s="136">
        <f t="shared" ref="AS364:AX364" si="400">+IF(AS236=0,0,(($C224*$C225)/$C227))</f>
        <v>0</v>
      </c>
      <c r="AT364" s="136">
        <f t="shared" si="400"/>
        <v>0</v>
      </c>
      <c r="AU364" s="136">
        <f t="shared" si="400"/>
        <v>0</v>
      </c>
      <c r="AV364" s="136">
        <f t="shared" si="400"/>
        <v>0</v>
      </c>
      <c r="AW364" s="136">
        <f t="shared" si="400"/>
        <v>0</v>
      </c>
      <c r="AX364" s="136">
        <f t="shared" si="400"/>
        <v>0</v>
      </c>
      <c r="AY364" s="136"/>
      <c r="AZ364" s="136"/>
      <c r="BA364" s="136"/>
      <c r="BB364" s="136"/>
      <c r="BC364" s="136"/>
      <c r="BD364" s="136"/>
      <c r="BE364" s="136"/>
      <c r="BF364" s="136"/>
      <c r="BG364" s="136"/>
      <c r="BH364" s="136"/>
      <c r="BI364" s="136"/>
      <c r="BJ364" s="136"/>
      <c r="BK364" s="136"/>
      <c r="BL364" s="136"/>
      <c r="BM364" s="136"/>
      <c r="BN364" s="136"/>
      <c r="BO364" s="136"/>
      <c r="BP364" s="136"/>
      <c r="BQ364" s="136"/>
      <c r="BR364" s="136"/>
      <c r="BS364" s="136"/>
      <c r="BT364" s="136"/>
      <c r="BU364" s="136"/>
      <c r="BV364" s="136"/>
      <c r="BW364" s="136"/>
      <c r="BX364" s="136"/>
      <c r="BY364" s="136"/>
      <c r="BZ364" s="136"/>
      <c r="CA364" s="136"/>
      <c r="CB364" s="136"/>
      <c r="CC364" s="136"/>
      <c r="CD364" s="136"/>
      <c r="CE364" s="136"/>
      <c r="CF364" s="136"/>
      <c r="CG364" s="136"/>
      <c r="CH364" s="136"/>
      <c r="CI364" s="136"/>
      <c r="CJ364" s="136"/>
      <c r="CK364" s="136"/>
      <c r="CL364" s="136"/>
      <c r="CM364" s="136"/>
      <c r="CN364" s="136"/>
      <c r="CO364" s="136"/>
      <c r="CP364" s="136"/>
      <c r="CQ364" s="136"/>
      <c r="CR364" s="136"/>
    </row>
    <row r="365" spans="1:96" x14ac:dyDescent="0.25">
      <c r="A365" s="136" t="s">
        <v>345</v>
      </c>
      <c r="B365" s="136" t="s">
        <v>346</v>
      </c>
      <c r="C365" s="136">
        <f>+IF(C236=0,0,($C224*$C226))</f>
        <v>0</v>
      </c>
      <c r="D365" s="136">
        <f>+IF(D236=0,0,(($C224*$C226)-SUM($C364:D364)))</f>
        <v>0</v>
      </c>
      <c r="E365" s="136">
        <f>+IF(E236=0,0,(($C224*$C226)-SUM($C364:E364)))</f>
        <v>0</v>
      </c>
      <c r="F365" s="136">
        <f>+IF(F236=0,0,(($C224*$C226)-SUM($C364:F364)))</f>
        <v>0</v>
      </c>
      <c r="G365" s="136">
        <f>+IF(G236=0,0,(($C224*$C226)-SUM($C364:G364)))</f>
        <v>0</v>
      </c>
      <c r="H365" s="136">
        <f>+IF(H236=0,0,(($C224*$C226)-SUM($C364:H364)))</f>
        <v>0</v>
      </c>
      <c r="I365" s="136">
        <f>+IF(I236=0,0,(($C224*$C226)-SUM($C364:I364)))</f>
        <v>0</v>
      </c>
      <c r="J365" s="136">
        <f>+IF(J236=0,0,(($C224*$C226)-SUM($C364:J364)))</f>
        <v>0</v>
      </c>
      <c r="K365" s="136">
        <f>+IF(K236=0,0,(($C224*$C226)-SUM($C364:K364)))</f>
        <v>0</v>
      </c>
      <c r="L365" s="136">
        <f>+IF(L236=0,0,(($C224*$C226)-SUM($C364:L364)))</f>
        <v>0</v>
      </c>
      <c r="M365" s="136">
        <f>+IF(M236=0,0,(($C224*$C226)-SUM($C364:M364)))</f>
        <v>0</v>
      </c>
      <c r="N365" s="136">
        <f>+IF(N236=0,0,(($C224*$C226)-SUM($C364:N364)))</f>
        <v>0</v>
      </c>
      <c r="O365" s="136">
        <f>+IF(O236=0,0,(($C224*$C226)-SUM($C364:O364)))</f>
        <v>0</v>
      </c>
      <c r="P365" s="136">
        <f>+IF(P236=0,0,(($C224*$C226)-SUM($C364:P364)))</f>
        <v>0</v>
      </c>
      <c r="Q365" s="136">
        <f>+IF(Q236=0,0,(($C224*$C226)-SUM($C364:Q364)))</f>
        <v>0</v>
      </c>
      <c r="R365" s="136">
        <f>+IF(R236=0,0,(($C224*$C226)-SUM($C364:R364)))</f>
        <v>0</v>
      </c>
      <c r="S365" s="136">
        <f>+IF(S236=0,0,(($C224*$C226)-SUM($C364:S364)))</f>
        <v>0</v>
      </c>
      <c r="T365" s="136">
        <f>+IF(T236=0,0,(($C224*$C226)-SUM($C364:T364)))</f>
        <v>0</v>
      </c>
      <c r="U365" s="136">
        <f>+IF(U236=0,0,(($C224*$C226)-SUM($C364:U364)))</f>
        <v>0</v>
      </c>
      <c r="V365" s="136">
        <f>+IF(V236=0,0,(($C224*$C226)-SUM($C364:V364)))</f>
        <v>0</v>
      </c>
      <c r="W365" s="136">
        <f>+IF(W236=0,0,(($C224*$C226)-SUM($C364:W364)))</f>
        <v>0</v>
      </c>
      <c r="X365" s="136">
        <f>+IF(X236=0,0,(($C224*$C226)-SUM($C364:X364)))</f>
        <v>0</v>
      </c>
      <c r="Y365" s="136">
        <f>+IF(Y236=0,0,(($C224*$C226)-SUM($C364:Y364)))</f>
        <v>0</v>
      </c>
      <c r="Z365" s="136">
        <f>+IF(Z236=0,0,(($C224*$C226)-SUM($C364:Z364)))</f>
        <v>0</v>
      </c>
      <c r="AA365" s="136">
        <f>+IF(AA236=0,0,(($C224*$C226)-SUM($C364:AA364)))</f>
        <v>0</v>
      </c>
      <c r="AB365" s="136">
        <f>+IF(AB236=0,0,(($C224*$C226)-SUM($C364:AB364)))</f>
        <v>0</v>
      </c>
      <c r="AC365" s="136">
        <f>+IF(AC236=0,0,(($C224*$C226)-SUM($C364:AC364)))</f>
        <v>0</v>
      </c>
      <c r="AD365" s="136">
        <f>+IF(AD236=0,0,(($C224*$C226)-SUM($C364:AD364)))</f>
        <v>0</v>
      </c>
      <c r="AE365" s="136">
        <f>+IF(AE236=0,0,(($C224*$C226)-SUM($C364:AE364)))</f>
        <v>0</v>
      </c>
      <c r="AF365" s="136">
        <f>+IF(AF236=0,0,(($C224*$C226)-SUM($C364:AF364)))</f>
        <v>0</v>
      </c>
      <c r="AG365" s="136">
        <f>+IF(AG236=0,0,(($C224*$C226)-SUM($C364:AG364)))</f>
        <v>0</v>
      </c>
      <c r="AH365" s="136">
        <f>+IF(AH236=0,0,(($C224*$C226)-SUM($C364:AH364)))</f>
        <v>0</v>
      </c>
      <c r="AI365" s="136">
        <f>+IF(AI236=0,0,(($C224*$C226)-SUM($C364:AI364)))</f>
        <v>0</v>
      </c>
      <c r="AJ365" s="136">
        <f>+IF(AJ236=0,0,(($C224*$C226)-SUM($C364:AJ364)))</f>
        <v>0</v>
      </c>
      <c r="AK365" s="136">
        <f>+IF(AK236=0,0,(($C224*$C226)-SUM($C364:AK364)))</f>
        <v>0</v>
      </c>
      <c r="AL365" s="136">
        <f>+IF(AL236=0,0,(($C224*$C226)-SUM($C364:AL364)))</f>
        <v>0</v>
      </c>
      <c r="AM365" s="136">
        <f>+IF(AM236=0,0,(($C224*$C226)-SUM($C364:AM364)))</f>
        <v>0</v>
      </c>
      <c r="AN365" s="136">
        <f>+IF(AN236=0,0,(($C224*$C226)-SUM($C364:AN364)))</f>
        <v>0</v>
      </c>
      <c r="AO365" s="136">
        <f>+IF(AO236=0,0,(($C224*$C226)-SUM($C364:AO364)))</f>
        <v>0</v>
      </c>
      <c r="AP365" s="136">
        <f>+IF(AP236=0,0,(($C224*$C226)-SUM($C364:AP364)))</f>
        <v>0</v>
      </c>
      <c r="AQ365" s="136">
        <f>+IF(AQ236=0,0,(($C224*$C226)-SUM($C364:AQ364)))</f>
        <v>0</v>
      </c>
      <c r="AR365" s="136">
        <f>+IF(AR236=0,0,(($C224*$C226)-SUM($C364:AR364)))</f>
        <v>0</v>
      </c>
      <c r="AS365" s="136">
        <f>+IF(AS236=0,0,(($C224*$C226)-SUM($C364:AS364)))</f>
        <v>0</v>
      </c>
      <c r="AT365" s="136">
        <f>+IF(AT236=0,0,(($C224*$C226)-SUM($C364:AT364)))</f>
        <v>0</v>
      </c>
      <c r="AU365" s="136">
        <f>+IF(AU236=0,0,(($C224*$C226)-SUM($C364:AU364)))</f>
        <v>0</v>
      </c>
      <c r="AV365" s="136">
        <f>+IF(AV236=0,0,(($C224*$C226)-SUM($C364:AV364)))</f>
        <v>0</v>
      </c>
      <c r="AW365" s="136">
        <f>+IF(AW236=0,0,(($C224*$C226)-SUM($C364:AW364)))</f>
        <v>0</v>
      </c>
      <c r="AX365" s="136">
        <f>+IF(AX236=0,0,(($C224*$C226)-SUM($C364:AX364)))</f>
        <v>0</v>
      </c>
      <c r="AY365" s="136"/>
      <c r="AZ365" s="136"/>
      <c r="BA365" s="136"/>
      <c r="BB365" s="136"/>
      <c r="BC365" s="136"/>
      <c r="BD365" s="136"/>
      <c r="BE365" s="136"/>
      <c r="BF365" s="136"/>
      <c r="BG365" s="136"/>
      <c r="BH365" s="136"/>
      <c r="BI365" s="136"/>
      <c r="BJ365" s="136"/>
      <c r="BK365" s="136"/>
      <c r="BL365" s="136"/>
      <c r="BM365" s="136"/>
      <c r="BN365" s="136"/>
      <c r="BO365" s="136"/>
      <c r="BP365" s="136"/>
      <c r="BQ365" s="136"/>
      <c r="BR365" s="136"/>
      <c r="BS365" s="136"/>
      <c r="BT365" s="136"/>
      <c r="BU365" s="136"/>
      <c r="BV365" s="136"/>
      <c r="BW365" s="136"/>
      <c r="BX365" s="136"/>
      <c r="BY365" s="136"/>
      <c r="BZ365" s="136"/>
      <c r="CA365" s="136"/>
      <c r="CB365" s="136"/>
      <c r="CC365" s="136"/>
      <c r="CD365" s="136"/>
      <c r="CE365" s="136"/>
      <c r="CF365" s="136"/>
      <c r="CG365" s="136"/>
      <c r="CH365" s="136"/>
      <c r="CI365" s="136"/>
      <c r="CJ365" s="136"/>
      <c r="CK365" s="136"/>
      <c r="CL365" s="136"/>
      <c r="CM365" s="136"/>
      <c r="CN365" s="136"/>
      <c r="CO365" s="136"/>
      <c r="CP365" s="136"/>
      <c r="CQ365" s="136"/>
      <c r="CR365" s="136"/>
    </row>
    <row r="366" spans="1:96" x14ac:dyDescent="0.25">
      <c r="A366" s="136"/>
      <c r="B366" s="136" t="s">
        <v>347</v>
      </c>
      <c r="C366" s="136">
        <f>+C241</f>
        <v>0</v>
      </c>
      <c r="D366" s="136">
        <f t="shared" ref="D366:AL366" si="401">+D241</f>
        <v>0</v>
      </c>
      <c r="E366" s="136">
        <f t="shared" si="401"/>
        <v>0</v>
      </c>
      <c r="F366" s="136">
        <f t="shared" si="401"/>
        <v>0</v>
      </c>
      <c r="G366" s="136">
        <f t="shared" si="401"/>
        <v>0</v>
      </c>
      <c r="H366" s="136">
        <f t="shared" si="401"/>
        <v>0</v>
      </c>
      <c r="I366" s="136">
        <f t="shared" si="401"/>
        <v>0</v>
      </c>
      <c r="J366" s="136">
        <f t="shared" si="401"/>
        <v>0</v>
      </c>
      <c r="K366" s="136">
        <f t="shared" si="401"/>
        <v>0</v>
      </c>
      <c r="L366" s="136">
        <f t="shared" si="401"/>
        <v>0</v>
      </c>
      <c r="M366" s="136">
        <f t="shared" si="401"/>
        <v>0</v>
      </c>
      <c r="N366" s="136">
        <f t="shared" si="401"/>
        <v>0</v>
      </c>
      <c r="O366" s="136">
        <f t="shared" si="401"/>
        <v>0</v>
      </c>
      <c r="P366" s="136">
        <f t="shared" si="401"/>
        <v>0</v>
      </c>
      <c r="Q366" s="136">
        <f t="shared" si="401"/>
        <v>0</v>
      </c>
      <c r="R366" s="136">
        <f t="shared" si="401"/>
        <v>0</v>
      </c>
      <c r="S366" s="136">
        <f t="shared" si="401"/>
        <v>0</v>
      </c>
      <c r="T366" s="136">
        <f t="shared" si="401"/>
        <v>0</v>
      </c>
      <c r="U366" s="136">
        <f t="shared" si="401"/>
        <v>0</v>
      </c>
      <c r="V366" s="136">
        <f t="shared" si="401"/>
        <v>0</v>
      </c>
      <c r="W366" s="136">
        <f t="shared" si="401"/>
        <v>0</v>
      </c>
      <c r="X366" s="136">
        <f t="shared" si="401"/>
        <v>0</v>
      </c>
      <c r="Y366" s="136">
        <f t="shared" si="401"/>
        <v>0</v>
      </c>
      <c r="Z366" s="136">
        <f t="shared" si="401"/>
        <v>0</v>
      </c>
      <c r="AA366" s="136">
        <f t="shared" si="401"/>
        <v>0</v>
      </c>
      <c r="AB366" s="136">
        <f t="shared" si="401"/>
        <v>0</v>
      </c>
      <c r="AC366" s="136">
        <f t="shared" si="401"/>
        <v>0</v>
      </c>
      <c r="AD366" s="136">
        <f t="shared" si="401"/>
        <v>0</v>
      </c>
      <c r="AE366" s="136">
        <f t="shared" si="401"/>
        <v>0</v>
      </c>
      <c r="AF366" s="136">
        <f t="shared" si="401"/>
        <v>0</v>
      </c>
      <c r="AG366" s="136">
        <f t="shared" si="401"/>
        <v>0</v>
      </c>
      <c r="AH366" s="136">
        <f t="shared" si="401"/>
        <v>0</v>
      </c>
      <c r="AI366" s="136">
        <f t="shared" si="401"/>
        <v>0</v>
      </c>
      <c r="AJ366" s="136">
        <f t="shared" si="401"/>
        <v>0</v>
      </c>
      <c r="AK366" s="136">
        <f t="shared" si="401"/>
        <v>0</v>
      </c>
      <c r="AL366" s="136">
        <f t="shared" si="401"/>
        <v>0</v>
      </c>
      <c r="AM366" s="136">
        <f t="shared" ref="AM366:AR366" si="402">+AM241</f>
        <v>0</v>
      </c>
      <c r="AN366" s="136">
        <f t="shared" si="402"/>
        <v>0</v>
      </c>
      <c r="AO366" s="136">
        <f t="shared" si="402"/>
        <v>0</v>
      </c>
      <c r="AP366" s="136">
        <f t="shared" si="402"/>
        <v>0</v>
      </c>
      <c r="AQ366" s="136">
        <f t="shared" si="402"/>
        <v>0</v>
      </c>
      <c r="AR366" s="136">
        <f t="shared" si="402"/>
        <v>0</v>
      </c>
      <c r="AS366" s="136">
        <f t="shared" ref="AS366:AX366" si="403">+AS241</f>
        <v>0</v>
      </c>
      <c r="AT366" s="136">
        <f t="shared" si="403"/>
        <v>0</v>
      </c>
      <c r="AU366" s="136">
        <f t="shared" si="403"/>
        <v>0</v>
      </c>
      <c r="AV366" s="136">
        <f t="shared" si="403"/>
        <v>0</v>
      </c>
      <c r="AW366" s="136">
        <f t="shared" si="403"/>
        <v>0</v>
      </c>
      <c r="AX366" s="136">
        <f t="shared" si="403"/>
        <v>0</v>
      </c>
      <c r="AY366" s="136"/>
      <c r="AZ366" s="136"/>
      <c r="BA366" s="136"/>
      <c r="BB366" s="136"/>
      <c r="BC366" s="136"/>
      <c r="BD366" s="136"/>
      <c r="BE366" s="136"/>
      <c r="BF366" s="136"/>
      <c r="BG366" s="136"/>
      <c r="BH366" s="136"/>
      <c r="BI366" s="136"/>
      <c r="BJ366" s="136"/>
      <c r="BK366" s="136"/>
      <c r="BL366" s="136"/>
      <c r="BM366" s="136"/>
      <c r="BN366" s="136"/>
      <c r="BO366" s="136"/>
      <c r="BP366" s="136"/>
      <c r="BQ366" s="136"/>
      <c r="BR366" s="136"/>
      <c r="BS366" s="136"/>
      <c r="BT366" s="136"/>
      <c r="BU366" s="136"/>
      <c r="BV366" s="136"/>
      <c r="BW366" s="136"/>
      <c r="BX366" s="136"/>
      <c r="BY366" s="136"/>
      <c r="BZ366" s="136"/>
      <c r="CA366" s="136"/>
      <c r="CB366" s="136"/>
      <c r="CC366" s="136"/>
      <c r="CD366" s="136"/>
      <c r="CE366" s="136"/>
      <c r="CF366" s="136"/>
      <c r="CG366" s="136"/>
      <c r="CH366" s="136"/>
      <c r="CI366" s="136"/>
      <c r="CJ366" s="136"/>
      <c r="CK366" s="136"/>
      <c r="CL366" s="136"/>
      <c r="CM366" s="136"/>
      <c r="CN366" s="136"/>
      <c r="CO366" s="136"/>
      <c r="CP366" s="136"/>
      <c r="CQ366" s="136"/>
      <c r="CR366" s="136"/>
    </row>
    <row r="367" spans="1:96" x14ac:dyDescent="0.25">
      <c r="A367" s="136"/>
      <c r="B367" s="156" t="s">
        <v>348</v>
      </c>
      <c r="C367" s="156">
        <f>+C363+C364+C366</f>
        <v>0</v>
      </c>
      <c r="D367" s="156">
        <f t="shared" ref="D367:J367" si="404">+D363+D364+D366</f>
        <v>0</v>
      </c>
      <c r="E367" s="156">
        <f t="shared" si="404"/>
        <v>0</v>
      </c>
      <c r="F367" s="156">
        <f t="shared" si="404"/>
        <v>0</v>
      </c>
      <c r="G367" s="156">
        <f t="shared" si="404"/>
        <v>0</v>
      </c>
      <c r="H367" s="156">
        <f t="shared" si="404"/>
        <v>0</v>
      </c>
      <c r="I367" s="156">
        <f t="shared" si="404"/>
        <v>0</v>
      </c>
      <c r="J367" s="156">
        <f t="shared" si="404"/>
        <v>0</v>
      </c>
      <c r="K367" s="156">
        <f>+K363+K364+K366</f>
        <v>0</v>
      </c>
      <c r="L367" s="156">
        <f t="shared" ref="L367:AL367" si="405">+L363+L364+L366</f>
        <v>0</v>
      </c>
      <c r="M367" s="156">
        <f t="shared" si="405"/>
        <v>0</v>
      </c>
      <c r="N367" s="156">
        <f t="shared" si="405"/>
        <v>0</v>
      </c>
      <c r="O367" s="156">
        <f t="shared" si="405"/>
        <v>0</v>
      </c>
      <c r="P367" s="156">
        <f t="shared" si="405"/>
        <v>0</v>
      </c>
      <c r="Q367" s="156">
        <f t="shared" si="405"/>
        <v>0</v>
      </c>
      <c r="R367" s="156">
        <f t="shared" si="405"/>
        <v>0</v>
      </c>
      <c r="S367" s="156">
        <f t="shared" si="405"/>
        <v>0</v>
      </c>
      <c r="T367" s="156">
        <f t="shared" si="405"/>
        <v>0</v>
      </c>
      <c r="U367" s="156">
        <f t="shared" si="405"/>
        <v>0</v>
      </c>
      <c r="V367" s="156">
        <f t="shared" si="405"/>
        <v>0</v>
      </c>
      <c r="W367" s="156">
        <f t="shared" si="405"/>
        <v>0</v>
      </c>
      <c r="X367" s="156">
        <f t="shared" si="405"/>
        <v>0</v>
      </c>
      <c r="Y367" s="156">
        <f t="shared" si="405"/>
        <v>0</v>
      </c>
      <c r="Z367" s="156">
        <f t="shared" si="405"/>
        <v>0</v>
      </c>
      <c r="AA367" s="156">
        <f t="shared" si="405"/>
        <v>0</v>
      </c>
      <c r="AB367" s="156">
        <f t="shared" si="405"/>
        <v>0</v>
      </c>
      <c r="AC367" s="156">
        <f t="shared" si="405"/>
        <v>0</v>
      </c>
      <c r="AD367" s="156">
        <f t="shared" si="405"/>
        <v>0</v>
      </c>
      <c r="AE367" s="156">
        <f t="shared" si="405"/>
        <v>0</v>
      </c>
      <c r="AF367" s="156">
        <f t="shared" si="405"/>
        <v>0</v>
      </c>
      <c r="AG367" s="156">
        <f t="shared" si="405"/>
        <v>0</v>
      </c>
      <c r="AH367" s="156">
        <f t="shared" si="405"/>
        <v>0</v>
      </c>
      <c r="AI367" s="156">
        <f t="shared" si="405"/>
        <v>0</v>
      </c>
      <c r="AJ367" s="156">
        <f t="shared" si="405"/>
        <v>0</v>
      </c>
      <c r="AK367" s="156">
        <f t="shared" si="405"/>
        <v>0</v>
      </c>
      <c r="AL367" s="156">
        <f t="shared" si="405"/>
        <v>0</v>
      </c>
      <c r="AM367" s="156">
        <f t="shared" ref="AM367:AR367" si="406">+AM363+AM364+AM366</f>
        <v>0</v>
      </c>
      <c r="AN367" s="156">
        <f t="shared" si="406"/>
        <v>0</v>
      </c>
      <c r="AO367" s="156">
        <f t="shared" si="406"/>
        <v>0</v>
      </c>
      <c r="AP367" s="156">
        <f t="shared" si="406"/>
        <v>0</v>
      </c>
      <c r="AQ367" s="156">
        <f t="shared" si="406"/>
        <v>0</v>
      </c>
      <c r="AR367" s="156">
        <f t="shared" si="406"/>
        <v>0</v>
      </c>
      <c r="AS367" s="156">
        <f t="shared" ref="AS367:AX367" si="407">+AS363+AS364+AS366</f>
        <v>0</v>
      </c>
      <c r="AT367" s="156">
        <f t="shared" si="407"/>
        <v>0</v>
      </c>
      <c r="AU367" s="156">
        <f t="shared" si="407"/>
        <v>0</v>
      </c>
      <c r="AV367" s="156">
        <f t="shared" si="407"/>
        <v>0</v>
      </c>
      <c r="AW367" s="156">
        <f t="shared" si="407"/>
        <v>0</v>
      </c>
      <c r="AX367" s="156">
        <f t="shared" si="407"/>
        <v>0</v>
      </c>
      <c r="AY367" s="136"/>
      <c r="AZ367" s="136"/>
      <c r="BA367" s="136"/>
      <c r="BB367" s="136"/>
      <c r="BC367" s="136"/>
      <c r="BD367" s="136"/>
      <c r="BE367" s="136"/>
      <c r="BF367" s="136"/>
      <c r="BG367" s="136"/>
      <c r="BH367" s="136"/>
      <c r="BI367" s="136"/>
      <c r="BJ367" s="136"/>
      <c r="BK367" s="136"/>
      <c r="BL367" s="136"/>
      <c r="BM367" s="136"/>
      <c r="BN367" s="136"/>
      <c r="BO367" s="136"/>
      <c r="BP367" s="136"/>
      <c r="BQ367" s="136"/>
      <c r="BR367" s="136"/>
      <c r="BS367" s="136"/>
      <c r="BT367" s="136"/>
      <c r="BU367" s="136"/>
      <c r="BV367" s="136"/>
      <c r="BW367" s="136"/>
      <c r="BX367" s="136"/>
      <c r="BY367" s="136"/>
      <c r="BZ367" s="136"/>
      <c r="CA367" s="136"/>
      <c r="CB367" s="136"/>
      <c r="CC367" s="136"/>
      <c r="CD367" s="136"/>
      <c r="CE367" s="136"/>
      <c r="CF367" s="136"/>
      <c r="CG367" s="136"/>
      <c r="CH367" s="136"/>
      <c r="CI367" s="136"/>
      <c r="CJ367" s="136"/>
      <c r="CK367" s="136"/>
      <c r="CL367" s="136"/>
      <c r="CM367" s="136"/>
      <c r="CN367" s="136"/>
      <c r="CO367" s="136"/>
      <c r="CP367" s="136"/>
      <c r="CQ367" s="136"/>
      <c r="CR367" s="136"/>
    </row>
    <row r="368" spans="1:96" x14ac:dyDescent="0.25">
      <c r="A368" s="136"/>
      <c r="B368" s="136"/>
      <c r="C368" s="136"/>
      <c r="D368" s="136"/>
      <c r="E368" s="136"/>
      <c r="F368" s="136"/>
      <c r="G368" s="136"/>
      <c r="H368" s="136"/>
      <c r="I368" s="136"/>
      <c r="J368" s="136"/>
      <c r="K368" s="136"/>
      <c r="L368" s="136"/>
      <c r="M368" s="136"/>
      <c r="N368" s="136"/>
      <c r="O368" s="136"/>
      <c r="P368" s="136"/>
      <c r="Q368" s="136"/>
      <c r="R368" s="136"/>
      <c r="S368" s="136"/>
      <c r="T368" s="136"/>
      <c r="U368" s="136"/>
      <c r="V368" s="136"/>
      <c r="W368" s="136"/>
      <c r="X368" s="136"/>
      <c r="Y368" s="136"/>
      <c r="Z368" s="136"/>
      <c r="AA368" s="136"/>
      <c r="AB368" s="136"/>
      <c r="AC368" s="136"/>
      <c r="AD368" s="136"/>
      <c r="AE368" s="136"/>
      <c r="AF368" s="136"/>
      <c r="AG368" s="136"/>
      <c r="AH368" s="136"/>
      <c r="AI368" s="136"/>
      <c r="AJ368" s="136"/>
      <c r="AK368" s="136"/>
      <c r="AL368" s="136"/>
      <c r="AM368" s="136"/>
      <c r="AN368" s="136"/>
      <c r="AO368" s="136"/>
      <c r="AP368" s="136"/>
      <c r="AQ368" s="136"/>
      <c r="AR368" s="136"/>
      <c r="AS368" s="136"/>
      <c r="AT368" s="136"/>
      <c r="AU368" s="136"/>
      <c r="AV368" s="136"/>
      <c r="AW368" s="136"/>
      <c r="AX368" s="136"/>
      <c r="AY368" s="136"/>
      <c r="AZ368" s="136"/>
      <c r="BA368" s="136"/>
      <c r="BB368" s="136"/>
      <c r="BC368" s="136"/>
      <c r="BD368" s="136"/>
      <c r="BE368" s="136"/>
      <c r="BF368" s="136"/>
      <c r="BG368" s="136"/>
      <c r="BH368" s="136"/>
      <c r="BI368" s="136"/>
      <c r="BJ368" s="136"/>
      <c r="BK368" s="136"/>
      <c r="BL368" s="136"/>
      <c r="BM368" s="136"/>
      <c r="BN368" s="136"/>
      <c r="BO368" s="136"/>
      <c r="BP368" s="136"/>
      <c r="BQ368" s="136"/>
      <c r="BR368" s="136"/>
      <c r="BS368" s="136"/>
      <c r="BT368" s="136"/>
      <c r="BU368" s="136"/>
      <c r="BV368" s="136"/>
      <c r="BW368" s="136"/>
      <c r="BX368" s="136"/>
      <c r="BY368" s="136"/>
      <c r="BZ368" s="136"/>
      <c r="CA368" s="136"/>
      <c r="CB368" s="136"/>
      <c r="CC368" s="136"/>
      <c r="CD368" s="136"/>
      <c r="CE368" s="136"/>
      <c r="CF368" s="136"/>
      <c r="CG368" s="136"/>
      <c r="CH368" s="136"/>
      <c r="CI368" s="136"/>
      <c r="CJ368" s="136"/>
      <c r="CK368" s="136"/>
      <c r="CL368" s="136"/>
      <c r="CM368" s="136"/>
      <c r="CN368" s="136"/>
      <c r="CO368" s="136"/>
      <c r="CP368" s="136"/>
      <c r="CQ368" s="136"/>
      <c r="CR368" s="136"/>
    </row>
    <row r="369" spans="1:96" x14ac:dyDescent="0.25">
      <c r="A369" s="136"/>
      <c r="B369" s="136"/>
      <c r="C369" s="136"/>
      <c r="D369" s="136"/>
      <c r="E369" s="136"/>
      <c r="F369" s="136"/>
      <c r="G369" s="136"/>
      <c r="H369" s="136"/>
      <c r="I369" s="136"/>
      <c r="J369" s="136"/>
      <c r="K369" s="136"/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  <c r="V369" s="136"/>
      <c r="W369" s="136"/>
      <c r="X369" s="136"/>
      <c r="Y369" s="136"/>
      <c r="Z369" s="136"/>
      <c r="AA369" s="136"/>
      <c r="AB369" s="136"/>
      <c r="AC369" s="136"/>
      <c r="AD369" s="136"/>
      <c r="AE369" s="136"/>
      <c r="AF369" s="136"/>
      <c r="AG369" s="136"/>
      <c r="AH369" s="136"/>
      <c r="AI369" s="136"/>
      <c r="AJ369" s="136"/>
      <c r="AK369" s="136"/>
      <c r="AL369" s="136"/>
      <c r="AM369" s="136"/>
      <c r="AN369" s="136"/>
      <c r="AO369" s="136"/>
      <c r="AP369" s="136"/>
      <c r="AQ369" s="136"/>
      <c r="AR369" s="136"/>
      <c r="AS369" s="136"/>
      <c r="AT369" s="136"/>
      <c r="AU369" s="136"/>
      <c r="AV369" s="136"/>
      <c r="AW369" s="136"/>
      <c r="AX369" s="136"/>
      <c r="AY369" s="136"/>
      <c r="AZ369" s="136"/>
      <c r="BA369" s="136"/>
      <c r="BB369" s="136"/>
      <c r="BC369" s="136"/>
      <c r="BD369" s="136"/>
      <c r="BE369" s="136"/>
      <c r="BF369" s="136"/>
      <c r="BG369" s="136"/>
      <c r="BH369" s="136"/>
      <c r="BI369" s="136"/>
      <c r="BJ369" s="136"/>
      <c r="BK369" s="136"/>
      <c r="BL369" s="136"/>
      <c r="BM369" s="136"/>
      <c r="BN369" s="136"/>
      <c r="BO369" s="136"/>
      <c r="BP369" s="136"/>
      <c r="BQ369" s="136"/>
      <c r="BR369" s="136"/>
      <c r="BS369" s="136"/>
      <c r="BT369" s="136"/>
      <c r="BU369" s="136"/>
      <c r="BV369" s="136"/>
      <c r="BW369" s="136"/>
      <c r="BX369" s="136"/>
      <c r="BY369" s="136"/>
      <c r="BZ369" s="136"/>
      <c r="CA369" s="136"/>
      <c r="CB369" s="136"/>
      <c r="CC369" s="136"/>
      <c r="CD369" s="136"/>
      <c r="CE369" s="136"/>
      <c r="CF369" s="136"/>
      <c r="CG369" s="136"/>
      <c r="CH369" s="136"/>
      <c r="CI369" s="136"/>
      <c r="CJ369" s="136"/>
      <c r="CK369" s="136"/>
      <c r="CL369" s="136"/>
      <c r="CM369" s="136"/>
      <c r="CN369" s="136"/>
      <c r="CO369" s="136"/>
      <c r="CP369" s="136"/>
      <c r="CQ369" s="136"/>
      <c r="CR369" s="136"/>
    </row>
    <row r="370" spans="1:96" x14ac:dyDescent="0.25">
      <c r="A370" s="136"/>
      <c r="B370" s="136" t="s">
        <v>135</v>
      </c>
      <c r="C370" s="136">
        <f t="shared" ref="C370:AL370" si="408">+C235+C236+C241</f>
        <v>0</v>
      </c>
      <c r="D370" s="136">
        <f t="shared" si="408"/>
        <v>0</v>
      </c>
      <c r="E370" s="136">
        <f t="shared" si="408"/>
        <v>0</v>
      </c>
      <c r="F370" s="136">
        <f t="shared" si="408"/>
        <v>0</v>
      </c>
      <c r="G370" s="136">
        <f t="shared" si="408"/>
        <v>0</v>
      </c>
      <c r="H370" s="136">
        <f t="shared" si="408"/>
        <v>0</v>
      </c>
      <c r="I370" s="136">
        <f t="shared" si="408"/>
        <v>0</v>
      </c>
      <c r="J370" s="136">
        <f t="shared" si="408"/>
        <v>0</v>
      </c>
      <c r="K370" s="136">
        <f t="shared" si="408"/>
        <v>0</v>
      </c>
      <c r="L370" s="136">
        <f t="shared" si="408"/>
        <v>0</v>
      </c>
      <c r="M370" s="136">
        <f t="shared" si="408"/>
        <v>0</v>
      </c>
      <c r="N370" s="136">
        <f t="shared" si="408"/>
        <v>0</v>
      </c>
      <c r="O370" s="136">
        <f t="shared" si="408"/>
        <v>0</v>
      </c>
      <c r="P370" s="136">
        <f t="shared" si="408"/>
        <v>0</v>
      </c>
      <c r="Q370" s="136">
        <f t="shared" si="408"/>
        <v>0</v>
      </c>
      <c r="R370" s="136">
        <f t="shared" si="408"/>
        <v>0</v>
      </c>
      <c r="S370" s="136">
        <f t="shared" si="408"/>
        <v>0</v>
      </c>
      <c r="T370" s="136">
        <f t="shared" si="408"/>
        <v>0</v>
      </c>
      <c r="U370" s="136">
        <f t="shared" si="408"/>
        <v>0</v>
      </c>
      <c r="V370" s="136">
        <f t="shared" si="408"/>
        <v>0</v>
      </c>
      <c r="W370" s="136">
        <f t="shared" si="408"/>
        <v>0</v>
      </c>
      <c r="X370" s="136">
        <f t="shared" si="408"/>
        <v>0</v>
      </c>
      <c r="Y370" s="136">
        <f t="shared" si="408"/>
        <v>0</v>
      </c>
      <c r="Z370" s="136">
        <f t="shared" si="408"/>
        <v>0</v>
      </c>
      <c r="AA370" s="136">
        <f t="shared" si="408"/>
        <v>0</v>
      </c>
      <c r="AB370" s="136">
        <f t="shared" si="408"/>
        <v>0</v>
      </c>
      <c r="AC370" s="136">
        <f t="shared" si="408"/>
        <v>0</v>
      </c>
      <c r="AD370" s="136">
        <f t="shared" si="408"/>
        <v>0</v>
      </c>
      <c r="AE370" s="136">
        <f t="shared" si="408"/>
        <v>0</v>
      </c>
      <c r="AF370" s="136">
        <f t="shared" si="408"/>
        <v>0</v>
      </c>
      <c r="AG370" s="136">
        <f t="shared" si="408"/>
        <v>0</v>
      </c>
      <c r="AH370" s="136">
        <f t="shared" si="408"/>
        <v>0</v>
      </c>
      <c r="AI370" s="136">
        <f t="shared" si="408"/>
        <v>0</v>
      </c>
      <c r="AJ370" s="136">
        <f t="shared" si="408"/>
        <v>0</v>
      </c>
      <c r="AK370" s="136">
        <f t="shared" si="408"/>
        <v>0</v>
      </c>
      <c r="AL370" s="136">
        <f t="shared" si="408"/>
        <v>0</v>
      </c>
      <c r="AM370" s="136">
        <f t="shared" ref="AM370:AR370" si="409">+AM235+AM236+AM241</f>
        <v>0</v>
      </c>
      <c r="AN370" s="136">
        <f t="shared" si="409"/>
        <v>0</v>
      </c>
      <c r="AO370" s="136">
        <f t="shared" si="409"/>
        <v>0</v>
      </c>
      <c r="AP370" s="136">
        <f t="shared" si="409"/>
        <v>0</v>
      </c>
      <c r="AQ370" s="136">
        <f t="shared" si="409"/>
        <v>0</v>
      </c>
      <c r="AR370" s="136">
        <f t="shared" si="409"/>
        <v>0</v>
      </c>
      <c r="AS370" s="136">
        <f t="shared" ref="AS370:AX370" si="410">+AS235+AS236+AS241</f>
        <v>0</v>
      </c>
      <c r="AT370" s="136">
        <f t="shared" si="410"/>
        <v>0</v>
      </c>
      <c r="AU370" s="136">
        <f t="shared" si="410"/>
        <v>0</v>
      </c>
      <c r="AV370" s="136">
        <f t="shared" si="410"/>
        <v>0</v>
      </c>
      <c r="AW370" s="136">
        <f t="shared" si="410"/>
        <v>0</v>
      </c>
      <c r="AX370" s="136">
        <f t="shared" si="410"/>
        <v>0</v>
      </c>
      <c r="AY370" s="136"/>
      <c r="AZ370" s="136"/>
      <c r="BA370" s="136"/>
      <c r="BB370" s="136"/>
      <c r="BC370" s="136"/>
      <c r="BD370" s="136"/>
      <c r="BE370" s="136"/>
      <c r="BF370" s="136"/>
      <c r="BG370" s="136"/>
      <c r="BH370" s="136"/>
      <c r="BI370" s="136"/>
      <c r="BJ370" s="136"/>
      <c r="BK370" s="136"/>
      <c r="BL370" s="136"/>
      <c r="BM370" s="136"/>
      <c r="BN370" s="136"/>
      <c r="BO370" s="136"/>
      <c r="BP370" s="136"/>
      <c r="BQ370" s="136"/>
      <c r="BR370" s="136"/>
      <c r="BS370" s="136"/>
      <c r="BT370" s="136"/>
      <c r="BU370" s="136"/>
      <c r="BV370" s="136"/>
      <c r="BW370" s="136"/>
      <c r="BX370" s="136"/>
      <c r="BY370" s="136"/>
      <c r="BZ370" s="136"/>
      <c r="CA370" s="136"/>
      <c r="CB370" s="136"/>
      <c r="CC370" s="136"/>
      <c r="CD370" s="136"/>
      <c r="CE370" s="136"/>
      <c r="CF370" s="136"/>
      <c r="CG370" s="136"/>
      <c r="CH370" s="136"/>
      <c r="CI370" s="136"/>
      <c r="CJ370" s="136"/>
      <c r="CK370" s="136"/>
      <c r="CL370" s="136"/>
      <c r="CM370" s="136"/>
      <c r="CN370" s="136"/>
      <c r="CO370" s="136"/>
      <c r="CP370" s="136"/>
      <c r="CQ370" s="136"/>
      <c r="CR370" s="136"/>
    </row>
    <row r="371" spans="1:96" x14ac:dyDescent="0.25">
      <c r="A371" s="136"/>
      <c r="B371" s="136"/>
      <c r="C371" s="136"/>
      <c r="D371" s="136"/>
      <c r="E371" s="136"/>
      <c r="F371" s="136"/>
      <c r="G371" s="136"/>
      <c r="H371" s="136"/>
      <c r="I371" s="136"/>
      <c r="J371" s="136"/>
      <c r="K371" s="136"/>
      <c r="L371" s="136"/>
      <c r="M371" s="136"/>
      <c r="N371" s="136"/>
      <c r="O371" s="136"/>
      <c r="P371" s="136"/>
      <c r="Q371" s="136"/>
      <c r="R371" s="136"/>
      <c r="S371" s="136"/>
      <c r="T371" s="136"/>
      <c r="U371" s="136"/>
      <c r="V371" s="136"/>
      <c r="W371" s="136"/>
      <c r="X371" s="136"/>
      <c r="Y371" s="136"/>
      <c r="Z371" s="136"/>
      <c r="AA371" s="136"/>
      <c r="AB371" s="136"/>
      <c r="AC371" s="136"/>
      <c r="AD371" s="136"/>
      <c r="AE371" s="136"/>
      <c r="AF371" s="136"/>
      <c r="AG371" s="136"/>
      <c r="AH371" s="136"/>
      <c r="AI371" s="136"/>
      <c r="AJ371" s="136"/>
      <c r="AK371" s="136"/>
      <c r="AL371" s="136"/>
      <c r="AM371" s="136"/>
      <c r="AN371" s="136"/>
      <c r="AO371" s="136"/>
      <c r="AP371" s="136"/>
      <c r="AQ371" s="136"/>
      <c r="AR371" s="136"/>
      <c r="AS371" s="136"/>
      <c r="AT371" s="136"/>
      <c r="AU371" s="136"/>
      <c r="AV371" s="136"/>
      <c r="AW371" s="136"/>
      <c r="AX371" s="136"/>
      <c r="AY371" s="136"/>
      <c r="AZ371" s="136"/>
      <c r="BA371" s="136"/>
      <c r="BB371" s="136"/>
      <c r="BC371" s="136"/>
      <c r="BD371" s="136"/>
      <c r="BE371" s="136"/>
      <c r="BF371" s="136"/>
      <c r="BG371" s="136"/>
      <c r="BH371" s="136"/>
      <c r="BI371" s="136"/>
      <c r="BJ371" s="136"/>
      <c r="BK371" s="136"/>
      <c r="BL371" s="136"/>
      <c r="BM371" s="136"/>
      <c r="BN371" s="136"/>
      <c r="BO371" s="136"/>
      <c r="BP371" s="136"/>
      <c r="BQ371" s="136"/>
      <c r="BR371" s="136"/>
      <c r="BS371" s="136"/>
      <c r="BT371" s="136"/>
      <c r="BU371" s="136"/>
      <c r="BV371" s="136"/>
      <c r="BW371" s="136"/>
      <c r="BX371" s="136"/>
      <c r="BY371" s="136"/>
      <c r="BZ371" s="136"/>
      <c r="CA371" s="136"/>
      <c r="CB371" s="136"/>
      <c r="CC371" s="136"/>
      <c r="CD371" s="136"/>
      <c r="CE371" s="136"/>
      <c r="CF371" s="136"/>
      <c r="CG371" s="136"/>
      <c r="CH371" s="136"/>
      <c r="CI371" s="136"/>
      <c r="CJ371" s="136"/>
      <c r="CK371" s="136"/>
      <c r="CL371" s="136"/>
      <c r="CM371" s="136"/>
      <c r="CN371" s="136"/>
      <c r="CO371" s="136"/>
      <c r="CP371" s="136"/>
      <c r="CQ371" s="136"/>
      <c r="CR371" s="136"/>
    </row>
    <row r="372" spans="1:96" x14ac:dyDescent="0.25">
      <c r="A372" s="136"/>
      <c r="B372" s="136"/>
      <c r="C372" s="136"/>
      <c r="D372" s="136"/>
      <c r="E372" s="136"/>
      <c r="F372" s="136"/>
      <c r="G372" s="136"/>
      <c r="H372" s="136"/>
      <c r="I372" s="136"/>
      <c r="J372" s="136"/>
      <c r="K372" s="136"/>
      <c r="L372" s="136"/>
      <c r="M372" s="136"/>
      <c r="N372" s="136"/>
      <c r="O372" s="136"/>
      <c r="P372" s="136"/>
      <c r="Q372" s="136"/>
      <c r="R372" s="136"/>
      <c r="S372" s="136"/>
      <c r="T372" s="136"/>
      <c r="U372" s="136"/>
      <c r="V372" s="136"/>
      <c r="W372" s="136"/>
      <c r="X372" s="136"/>
      <c r="Y372" s="136"/>
      <c r="Z372" s="136"/>
      <c r="AA372" s="136"/>
      <c r="AB372" s="136"/>
      <c r="AC372" s="136"/>
      <c r="AD372" s="136"/>
      <c r="AE372" s="136"/>
      <c r="AF372" s="136"/>
      <c r="AG372" s="136"/>
      <c r="AH372" s="136"/>
      <c r="AI372" s="136"/>
      <c r="AJ372" s="136"/>
      <c r="AK372" s="136"/>
      <c r="AL372" s="136"/>
      <c r="AM372" s="136"/>
      <c r="AN372" s="136"/>
      <c r="AO372" s="136"/>
      <c r="AP372" s="136"/>
      <c r="AQ372" s="136"/>
      <c r="AR372" s="136"/>
      <c r="AS372" s="136"/>
      <c r="AT372" s="136"/>
      <c r="AU372" s="136"/>
      <c r="AV372" s="136"/>
      <c r="AW372" s="136"/>
      <c r="AX372" s="136"/>
      <c r="AY372" s="136"/>
      <c r="AZ372" s="136"/>
      <c r="BA372" s="136"/>
      <c r="BB372" s="136"/>
      <c r="BC372" s="136"/>
      <c r="BD372" s="136"/>
      <c r="BE372" s="136"/>
      <c r="BF372" s="136"/>
      <c r="BG372" s="136"/>
      <c r="BH372" s="136"/>
      <c r="BI372" s="136"/>
      <c r="BJ372" s="136"/>
      <c r="BK372" s="136"/>
      <c r="BL372" s="136"/>
      <c r="BM372" s="136"/>
      <c r="BN372" s="136"/>
      <c r="BO372" s="136"/>
      <c r="BP372" s="136"/>
      <c r="BQ372" s="136"/>
      <c r="BR372" s="136"/>
      <c r="BS372" s="136"/>
      <c r="BT372" s="136"/>
      <c r="BU372" s="136"/>
      <c r="BV372" s="136"/>
      <c r="BW372" s="136"/>
      <c r="BX372" s="136"/>
      <c r="BY372" s="136"/>
      <c r="BZ372" s="136"/>
      <c r="CA372" s="136"/>
      <c r="CB372" s="136"/>
      <c r="CC372" s="136"/>
      <c r="CD372" s="136"/>
      <c r="CE372" s="136"/>
      <c r="CF372" s="136"/>
      <c r="CG372" s="136"/>
      <c r="CH372" s="136"/>
      <c r="CI372" s="136"/>
      <c r="CJ372" s="136"/>
      <c r="CK372" s="136"/>
      <c r="CL372" s="136"/>
      <c r="CM372" s="136"/>
      <c r="CN372" s="136"/>
      <c r="CO372" s="136"/>
      <c r="CP372" s="136"/>
      <c r="CQ372" s="136"/>
      <c r="CR372" s="136"/>
    </row>
    <row r="373" spans="1:96" x14ac:dyDescent="0.25">
      <c r="A373" s="156"/>
      <c r="B373" s="156" t="s">
        <v>357</v>
      </c>
      <c r="C373" s="156" t="str">
        <f>+C362</f>
        <v>A1 m1</v>
      </c>
      <c r="D373" s="156" t="str">
        <f t="shared" ref="D373:AL373" si="411">+D362</f>
        <v>A1 m2</v>
      </c>
      <c r="E373" s="156" t="str">
        <f t="shared" si="411"/>
        <v>A1 m3</v>
      </c>
      <c r="F373" s="156" t="str">
        <f t="shared" si="411"/>
        <v>A1 m4</v>
      </c>
      <c r="G373" s="156" t="str">
        <f t="shared" si="411"/>
        <v>A1 m5</v>
      </c>
      <c r="H373" s="156" t="str">
        <f t="shared" si="411"/>
        <v>A1 m6</v>
      </c>
      <c r="I373" s="156" t="str">
        <f t="shared" si="411"/>
        <v>A1 m7</v>
      </c>
      <c r="J373" s="156" t="str">
        <f t="shared" si="411"/>
        <v>A1 m8</v>
      </c>
      <c r="K373" s="156" t="str">
        <f t="shared" si="411"/>
        <v>A1 m9</v>
      </c>
      <c r="L373" s="156" t="str">
        <f t="shared" si="411"/>
        <v>A1 m10</v>
      </c>
      <c r="M373" s="156" t="str">
        <f t="shared" si="411"/>
        <v>A1 m11</v>
      </c>
      <c r="N373" s="156" t="str">
        <f t="shared" si="411"/>
        <v>A1 m12</v>
      </c>
      <c r="O373" s="156" t="str">
        <f t="shared" si="411"/>
        <v>A2 m1</v>
      </c>
      <c r="P373" s="156" t="str">
        <f t="shared" si="411"/>
        <v>A2 m2</v>
      </c>
      <c r="Q373" s="156" t="str">
        <f t="shared" si="411"/>
        <v>A2 m3</v>
      </c>
      <c r="R373" s="156" t="str">
        <f t="shared" si="411"/>
        <v>A2 m4</v>
      </c>
      <c r="S373" s="156" t="str">
        <f t="shared" si="411"/>
        <v>A2 m5</v>
      </c>
      <c r="T373" s="156" t="str">
        <f t="shared" si="411"/>
        <v>A2 m6</v>
      </c>
      <c r="U373" s="156" t="str">
        <f t="shared" si="411"/>
        <v>A2 m7</v>
      </c>
      <c r="V373" s="156" t="str">
        <f t="shared" si="411"/>
        <v>A2 m8</v>
      </c>
      <c r="W373" s="156" t="str">
        <f t="shared" si="411"/>
        <v>A2 m9</v>
      </c>
      <c r="X373" s="156" t="str">
        <f t="shared" si="411"/>
        <v>A2 m10</v>
      </c>
      <c r="Y373" s="156" t="str">
        <f t="shared" si="411"/>
        <v>A2 m11</v>
      </c>
      <c r="Z373" s="156" t="str">
        <f t="shared" si="411"/>
        <v>A2 m12</v>
      </c>
      <c r="AA373" s="156" t="str">
        <f t="shared" si="411"/>
        <v>A3 m1</v>
      </c>
      <c r="AB373" s="156" t="str">
        <f t="shared" si="411"/>
        <v>A3 m2</v>
      </c>
      <c r="AC373" s="156" t="str">
        <f t="shared" si="411"/>
        <v>A3 m3</v>
      </c>
      <c r="AD373" s="156" t="str">
        <f t="shared" si="411"/>
        <v>A3 m4</v>
      </c>
      <c r="AE373" s="156" t="str">
        <f t="shared" si="411"/>
        <v>A3 m5</v>
      </c>
      <c r="AF373" s="156" t="str">
        <f t="shared" si="411"/>
        <v>A3 m6</v>
      </c>
      <c r="AG373" s="156" t="str">
        <f t="shared" si="411"/>
        <v>A3 m7</v>
      </c>
      <c r="AH373" s="156" t="str">
        <f t="shared" si="411"/>
        <v>A3 m8</v>
      </c>
      <c r="AI373" s="156" t="str">
        <f t="shared" si="411"/>
        <v>A3 m9</v>
      </c>
      <c r="AJ373" s="156" t="str">
        <f t="shared" si="411"/>
        <v>A3 m10</v>
      </c>
      <c r="AK373" s="156" t="str">
        <f t="shared" si="411"/>
        <v>A3 m11</v>
      </c>
      <c r="AL373" s="156" t="str">
        <f t="shared" si="411"/>
        <v>A3 m12</v>
      </c>
      <c r="AM373" s="156" t="str">
        <f t="shared" ref="AM373:AR373" si="412">+AM362</f>
        <v>A4 m1</v>
      </c>
      <c r="AN373" s="156" t="str">
        <f t="shared" si="412"/>
        <v>A4 m2</v>
      </c>
      <c r="AO373" s="156" t="str">
        <f t="shared" si="412"/>
        <v>A4 m3</v>
      </c>
      <c r="AP373" s="156" t="str">
        <f t="shared" si="412"/>
        <v>A4 m4</v>
      </c>
      <c r="AQ373" s="156" t="str">
        <f t="shared" si="412"/>
        <v>A4 m5</v>
      </c>
      <c r="AR373" s="156" t="str">
        <f t="shared" si="412"/>
        <v>A4 m6</v>
      </c>
      <c r="AS373" s="156" t="str">
        <f t="shared" ref="AS373:AX373" si="413">+AS362</f>
        <v>A4 m7</v>
      </c>
      <c r="AT373" s="156" t="str">
        <f t="shared" si="413"/>
        <v>A4 m8</v>
      </c>
      <c r="AU373" s="156" t="str">
        <f t="shared" si="413"/>
        <v>A4 m9</v>
      </c>
      <c r="AV373" s="156" t="str">
        <f t="shared" si="413"/>
        <v>A4 m10</v>
      </c>
      <c r="AW373" s="156" t="str">
        <f t="shared" si="413"/>
        <v>A4 m11</v>
      </c>
      <c r="AX373" s="156" t="str">
        <f t="shared" si="413"/>
        <v>A4 m12</v>
      </c>
      <c r="AY373" s="156"/>
      <c r="AZ373" s="156"/>
      <c r="BA373" s="156"/>
      <c r="BB373" s="156"/>
      <c r="BC373" s="156"/>
      <c r="BD373" s="156"/>
      <c r="BE373" s="156"/>
      <c r="BF373" s="156"/>
      <c r="BG373" s="156"/>
      <c r="BH373" s="156"/>
      <c r="BI373" s="156"/>
      <c r="BJ373" s="156"/>
      <c r="BK373" s="156"/>
      <c r="BL373" s="156"/>
      <c r="BM373" s="156"/>
      <c r="BN373" s="156"/>
      <c r="BO373" s="156"/>
      <c r="BP373" s="156"/>
      <c r="BQ373" s="156"/>
      <c r="BR373" s="156"/>
      <c r="BS373" s="156"/>
      <c r="BT373" s="156"/>
      <c r="BU373" s="156"/>
      <c r="BV373" s="156"/>
      <c r="BW373" s="156"/>
      <c r="BX373" s="156"/>
      <c r="BY373" s="156"/>
      <c r="BZ373" s="156"/>
      <c r="CA373" s="156"/>
      <c r="CB373" s="156"/>
      <c r="CC373" s="156"/>
      <c r="CD373" s="156"/>
      <c r="CE373" s="156"/>
      <c r="CF373" s="156"/>
      <c r="CG373" s="156"/>
      <c r="CH373" s="156"/>
      <c r="CI373" s="156"/>
      <c r="CJ373" s="156"/>
      <c r="CK373" s="156"/>
      <c r="CL373" s="156"/>
      <c r="CM373" s="156"/>
      <c r="CN373" s="156"/>
      <c r="CO373" s="156"/>
      <c r="CP373" s="156"/>
      <c r="CQ373" s="156"/>
      <c r="CR373" s="156"/>
    </row>
    <row r="374" spans="1:96" x14ac:dyDescent="0.25">
      <c r="A374" s="136"/>
      <c r="B374" s="136" t="s">
        <v>320</v>
      </c>
      <c r="C374" s="136">
        <f>+C263</f>
        <v>0</v>
      </c>
      <c r="D374" s="136">
        <f t="shared" ref="D374:AL374" si="414">+D263</f>
        <v>0</v>
      </c>
      <c r="E374" s="136">
        <f t="shared" si="414"/>
        <v>0</v>
      </c>
      <c r="F374" s="136">
        <f t="shared" si="414"/>
        <v>0</v>
      </c>
      <c r="G374" s="136">
        <f t="shared" si="414"/>
        <v>0</v>
      </c>
      <c r="H374" s="136">
        <f t="shared" si="414"/>
        <v>0</v>
      </c>
      <c r="I374" s="136">
        <f t="shared" si="414"/>
        <v>0</v>
      </c>
      <c r="J374" s="136">
        <f t="shared" si="414"/>
        <v>0</v>
      </c>
      <c r="K374" s="136">
        <f t="shared" si="414"/>
        <v>0</v>
      </c>
      <c r="L374" s="136">
        <f t="shared" si="414"/>
        <v>0</v>
      </c>
      <c r="M374" s="136">
        <f t="shared" si="414"/>
        <v>0</v>
      </c>
      <c r="N374" s="136">
        <f t="shared" si="414"/>
        <v>0</v>
      </c>
      <c r="O374" s="136">
        <f t="shared" si="414"/>
        <v>0</v>
      </c>
      <c r="P374" s="136">
        <f t="shared" si="414"/>
        <v>0</v>
      </c>
      <c r="Q374" s="136">
        <f t="shared" si="414"/>
        <v>0</v>
      </c>
      <c r="R374" s="136">
        <f t="shared" si="414"/>
        <v>0</v>
      </c>
      <c r="S374" s="136">
        <f t="shared" si="414"/>
        <v>0</v>
      </c>
      <c r="T374" s="136">
        <f t="shared" si="414"/>
        <v>0</v>
      </c>
      <c r="U374" s="136">
        <f t="shared" si="414"/>
        <v>0</v>
      </c>
      <c r="V374" s="136">
        <f t="shared" si="414"/>
        <v>0</v>
      </c>
      <c r="W374" s="136">
        <f t="shared" si="414"/>
        <v>0</v>
      </c>
      <c r="X374" s="136">
        <f t="shared" si="414"/>
        <v>0</v>
      </c>
      <c r="Y374" s="136">
        <f t="shared" si="414"/>
        <v>0</v>
      </c>
      <c r="Z374" s="136">
        <f t="shared" si="414"/>
        <v>0</v>
      </c>
      <c r="AA374" s="136">
        <f t="shared" si="414"/>
        <v>0</v>
      </c>
      <c r="AB374" s="136">
        <f t="shared" si="414"/>
        <v>0</v>
      </c>
      <c r="AC374" s="136">
        <f t="shared" si="414"/>
        <v>0</v>
      </c>
      <c r="AD374" s="136">
        <f t="shared" si="414"/>
        <v>0</v>
      </c>
      <c r="AE374" s="136">
        <f t="shared" si="414"/>
        <v>0</v>
      </c>
      <c r="AF374" s="136">
        <f t="shared" si="414"/>
        <v>0</v>
      </c>
      <c r="AG374" s="136">
        <f t="shared" si="414"/>
        <v>0</v>
      </c>
      <c r="AH374" s="136">
        <f t="shared" si="414"/>
        <v>0</v>
      </c>
      <c r="AI374" s="136">
        <f t="shared" si="414"/>
        <v>0</v>
      </c>
      <c r="AJ374" s="136">
        <f t="shared" si="414"/>
        <v>0</v>
      </c>
      <c r="AK374" s="136">
        <f t="shared" si="414"/>
        <v>0</v>
      </c>
      <c r="AL374" s="136">
        <f t="shared" si="414"/>
        <v>0</v>
      </c>
      <c r="AM374" s="136">
        <f t="shared" ref="AM374:AR374" si="415">+AM263</f>
        <v>0</v>
      </c>
      <c r="AN374" s="136">
        <f t="shared" si="415"/>
        <v>0</v>
      </c>
      <c r="AO374" s="136">
        <f t="shared" si="415"/>
        <v>0</v>
      </c>
      <c r="AP374" s="136">
        <f t="shared" si="415"/>
        <v>0</v>
      </c>
      <c r="AQ374" s="136">
        <f t="shared" si="415"/>
        <v>0</v>
      </c>
      <c r="AR374" s="136">
        <f t="shared" si="415"/>
        <v>0</v>
      </c>
      <c r="AS374" s="136">
        <f t="shared" ref="AS374:AX374" si="416">+AS263</f>
        <v>0</v>
      </c>
      <c r="AT374" s="136">
        <f t="shared" si="416"/>
        <v>0</v>
      </c>
      <c r="AU374" s="136">
        <f t="shared" si="416"/>
        <v>0</v>
      </c>
      <c r="AV374" s="136">
        <f t="shared" si="416"/>
        <v>0</v>
      </c>
      <c r="AW374" s="136">
        <f t="shared" si="416"/>
        <v>0</v>
      </c>
      <c r="AX374" s="136">
        <f t="shared" si="416"/>
        <v>0</v>
      </c>
      <c r="AY374" s="136"/>
      <c r="AZ374" s="136"/>
      <c r="BA374" s="136"/>
      <c r="BB374" s="136"/>
      <c r="BC374" s="136"/>
      <c r="BD374" s="136"/>
      <c r="BE374" s="136"/>
      <c r="BF374" s="136"/>
      <c r="BG374" s="136"/>
      <c r="BH374" s="136"/>
      <c r="BI374" s="136"/>
      <c r="BJ374" s="136"/>
      <c r="BK374" s="136"/>
      <c r="BL374" s="136"/>
      <c r="BM374" s="136"/>
      <c r="BN374" s="136"/>
      <c r="BO374" s="136"/>
      <c r="BP374" s="136"/>
      <c r="BQ374" s="136"/>
      <c r="BR374" s="136"/>
      <c r="BS374" s="136"/>
      <c r="BT374" s="136"/>
      <c r="BU374" s="136"/>
      <c r="BV374" s="136"/>
      <c r="BW374" s="136"/>
      <c r="BX374" s="136"/>
      <c r="BY374" s="136"/>
      <c r="BZ374" s="136"/>
      <c r="CA374" s="136"/>
      <c r="CB374" s="136"/>
      <c r="CC374" s="136"/>
      <c r="CD374" s="136"/>
      <c r="CE374" s="136"/>
      <c r="CF374" s="136"/>
      <c r="CG374" s="136"/>
      <c r="CH374" s="136"/>
      <c r="CI374" s="136"/>
      <c r="CJ374" s="136"/>
      <c r="CK374" s="136"/>
      <c r="CL374" s="136"/>
      <c r="CM374" s="136"/>
      <c r="CN374" s="136"/>
      <c r="CO374" s="136"/>
      <c r="CP374" s="136"/>
      <c r="CQ374" s="136"/>
      <c r="CR374" s="136"/>
    </row>
    <row r="375" spans="1:96" x14ac:dyDescent="0.25">
      <c r="A375" s="136" t="s">
        <v>343</v>
      </c>
      <c r="B375" s="136" t="s">
        <v>344</v>
      </c>
      <c r="C375" s="136">
        <f t="shared" ref="C375:AL375" si="417">+IF(C263=0,0,(($C251*$C252)/$C254))</f>
        <v>0</v>
      </c>
      <c r="D375" s="136">
        <f t="shared" si="417"/>
        <v>0</v>
      </c>
      <c r="E375" s="136">
        <f t="shared" si="417"/>
        <v>0</v>
      </c>
      <c r="F375" s="136">
        <f t="shared" si="417"/>
        <v>0</v>
      </c>
      <c r="G375" s="136">
        <f t="shared" si="417"/>
        <v>0</v>
      </c>
      <c r="H375" s="136">
        <f t="shared" si="417"/>
        <v>0</v>
      </c>
      <c r="I375" s="136">
        <f t="shared" si="417"/>
        <v>0</v>
      </c>
      <c r="J375" s="136">
        <f t="shared" si="417"/>
        <v>0</v>
      </c>
      <c r="K375" s="136">
        <f t="shared" si="417"/>
        <v>0</v>
      </c>
      <c r="L375" s="136">
        <f t="shared" si="417"/>
        <v>0</v>
      </c>
      <c r="M375" s="136">
        <f t="shared" si="417"/>
        <v>0</v>
      </c>
      <c r="N375" s="136">
        <f t="shared" si="417"/>
        <v>0</v>
      </c>
      <c r="O375" s="136">
        <f t="shared" si="417"/>
        <v>0</v>
      </c>
      <c r="P375" s="136">
        <f t="shared" si="417"/>
        <v>0</v>
      </c>
      <c r="Q375" s="136">
        <f t="shared" si="417"/>
        <v>0</v>
      </c>
      <c r="R375" s="136">
        <f t="shared" si="417"/>
        <v>0</v>
      </c>
      <c r="S375" s="136">
        <f t="shared" si="417"/>
        <v>0</v>
      </c>
      <c r="T375" s="136">
        <f t="shared" si="417"/>
        <v>0</v>
      </c>
      <c r="U375" s="136">
        <f t="shared" si="417"/>
        <v>0</v>
      </c>
      <c r="V375" s="136">
        <f t="shared" si="417"/>
        <v>0</v>
      </c>
      <c r="W375" s="136">
        <f t="shared" si="417"/>
        <v>0</v>
      </c>
      <c r="X375" s="136">
        <f t="shared" si="417"/>
        <v>0</v>
      </c>
      <c r="Y375" s="136">
        <f t="shared" si="417"/>
        <v>0</v>
      </c>
      <c r="Z375" s="136">
        <f t="shared" si="417"/>
        <v>0</v>
      </c>
      <c r="AA375" s="136">
        <f t="shared" si="417"/>
        <v>0</v>
      </c>
      <c r="AB375" s="136">
        <f t="shared" si="417"/>
        <v>0</v>
      </c>
      <c r="AC375" s="136">
        <f t="shared" si="417"/>
        <v>0</v>
      </c>
      <c r="AD375" s="136">
        <f t="shared" si="417"/>
        <v>0</v>
      </c>
      <c r="AE375" s="136">
        <f t="shared" si="417"/>
        <v>0</v>
      </c>
      <c r="AF375" s="136">
        <f t="shared" si="417"/>
        <v>0</v>
      </c>
      <c r="AG375" s="136">
        <f t="shared" si="417"/>
        <v>0</v>
      </c>
      <c r="AH375" s="136">
        <f t="shared" si="417"/>
        <v>0</v>
      </c>
      <c r="AI375" s="136">
        <f t="shared" si="417"/>
        <v>0</v>
      </c>
      <c r="AJ375" s="136">
        <f t="shared" si="417"/>
        <v>0</v>
      </c>
      <c r="AK375" s="136">
        <f t="shared" si="417"/>
        <v>0</v>
      </c>
      <c r="AL375" s="136">
        <f t="shared" si="417"/>
        <v>0</v>
      </c>
      <c r="AM375" s="136">
        <f t="shared" ref="AM375:AR375" si="418">+IF(AM263=0,0,(($C251*$C252)/$C254))</f>
        <v>0</v>
      </c>
      <c r="AN375" s="136">
        <f t="shared" si="418"/>
        <v>0</v>
      </c>
      <c r="AO375" s="136">
        <f t="shared" si="418"/>
        <v>0</v>
      </c>
      <c r="AP375" s="136">
        <f t="shared" si="418"/>
        <v>0</v>
      </c>
      <c r="AQ375" s="136">
        <f t="shared" si="418"/>
        <v>0</v>
      </c>
      <c r="AR375" s="136">
        <f t="shared" si="418"/>
        <v>0</v>
      </c>
      <c r="AS375" s="136">
        <f t="shared" ref="AS375:AX375" si="419">+IF(AS263=0,0,(($C251*$C252)/$C254))</f>
        <v>0</v>
      </c>
      <c r="AT375" s="136">
        <f t="shared" si="419"/>
        <v>0</v>
      </c>
      <c r="AU375" s="136">
        <f t="shared" si="419"/>
        <v>0</v>
      </c>
      <c r="AV375" s="136">
        <f t="shared" si="419"/>
        <v>0</v>
      </c>
      <c r="AW375" s="136">
        <f t="shared" si="419"/>
        <v>0</v>
      </c>
      <c r="AX375" s="136">
        <f t="shared" si="419"/>
        <v>0</v>
      </c>
      <c r="AY375" s="136"/>
      <c r="AZ375" s="136"/>
      <c r="BA375" s="136"/>
      <c r="BB375" s="136"/>
      <c r="BC375" s="136"/>
      <c r="BD375" s="136"/>
      <c r="BE375" s="136"/>
      <c r="BF375" s="136"/>
      <c r="BG375" s="136"/>
      <c r="BH375" s="136"/>
      <c r="BI375" s="136"/>
      <c r="BJ375" s="136"/>
      <c r="BK375" s="136"/>
      <c r="BL375" s="136"/>
      <c r="BM375" s="136"/>
      <c r="BN375" s="136"/>
      <c r="BO375" s="136"/>
      <c r="BP375" s="136"/>
      <c r="BQ375" s="136"/>
      <c r="BR375" s="136"/>
      <c r="BS375" s="136"/>
      <c r="BT375" s="136"/>
      <c r="BU375" s="136"/>
      <c r="BV375" s="136"/>
      <c r="BW375" s="136"/>
      <c r="BX375" s="136"/>
      <c r="BY375" s="136"/>
      <c r="BZ375" s="136"/>
      <c r="CA375" s="136"/>
      <c r="CB375" s="136"/>
      <c r="CC375" s="136"/>
      <c r="CD375" s="136"/>
      <c r="CE375" s="136"/>
      <c r="CF375" s="136"/>
      <c r="CG375" s="136"/>
      <c r="CH375" s="136"/>
      <c r="CI375" s="136"/>
      <c r="CJ375" s="136"/>
      <c r="CK375" s="136"/>
      <c r="CL375" s="136"/>
      <c r="CM375" s="136"/>
      <c r="CN375" s="136"/>
      <c r="CO375" s="136"/>
      <c r="CP375" s="136"/>
      <c r="CQ375" s="136"/>
      <c r="CR375" s="136"/>
    </row>
    <row r="376" spans="1:96" x14ac:dyDescent="0.25">
      <c r="A376" s="136" t="s">
        <v>345</v>
      </c>
      <c r="B376" s="136" t="s">
        <v>346</v>
      </c>
      <c r="C376" s="136">
        <f>+IF(C263=0,0,($C251*$C253))</f>
        <v>0</v>
      </c>
      <c r="D376" s="136">
        <f>+IF(D263=0,0,(($C251*$C253)-SUM($C375:D375)))</f>
        <v>0</v>
      </c>
      <c r="E376" s="136">
        <f>+IF(E263=0,0,(($C251*$C253)-SUM($C375:E375)))</f>
        <v>0</v>
      </c>
      <c r="F376" s="136">
        <f>+IF(F263=0,0,(($C251*$C253)-SUM($C375:F375)))</f>
        <v>0</v>
      </c>
      <c r="G376" s="136">
        <f>+IF(G263=0,0,(($C251*$C253)-SUM($C375:G375)))</f>
        <v>0</v>
      </c>
      <c r="H376" s="136">
        <f>+IF(H263=0,0,(($C251*$C253)-SUM($C375:H375)))</f>
        <v>0</v>
      </c>
      <c r="I376" s="136">
        <f>+IF(I263=0,0,(($C251*$C253)-SUM($C375:I375)))</f>
        <v>0</v>
      </c>
      <c r="J376" s="136">
        <f>+IF(J263=0,0,(($C251*$C253)-SUM($C375:J375)))</f>
        <v>0</v>
      </c>
      <c r="K376" s="136">
        <f>+IF(K263=0,0,(($C251*$C253)-SUM($C375:K375)))</f>
        <v>0</v>
      </c>
      <c r="L376" s="136">
        <f>+IF(L263=0,0,(($C251*$C253)-SUM($C375:L375)))</f>
        <v>0</v>
      </c>
      <c r="M376" s="136">
        <f>+IF(M263=0,0,(($C251*$C253)-SUM($C375:M375)))</f>
        <v>0</v>
      </c>
      <c r="N376" s="136">
        <f>+IF(N263=0,0,(($C251*$C253)-SUM($C375:N375)))</f>
        <v>0</v>
      </c>
      <c r="O376" s="136">
        <f>+IF(O263=0,0,(($C251*$C253)-SUM($C375:O375)))</f>
        <v>0</v>
      </c>
      <c r="P376" s="136">
        <f>+IF(P263=0,0,(($C251*$C253)-SUM($C375:P375)))</f>
        <v>0</v>
      </c>
      <c r="Q376" s="136">
        <f>+IF(Q263=0,0,(($C251*$C253)-SUM($C375:Q375)))</f>
        <v>0</v>
      </c>
      <c r="R376" s="136">
        <f>+IF(R263=0,0,(($C251*$C253)-SUM($C375:R375)))</f>
        <v>0</v>
      </c>
      <c r="S376" s="136">
        <f>+IF(S263=0,0,(($C251*$C253)-SUM($C375:S375)))</f>
        <v>0</v>
      </c>
      <c r="T376" s="136">
        <f>+IF(T263=0,0,(($C251*$C253)-SUM($C375:T375)))</f>
        <v>0</v>
      </c>
      <c r="U376" s="136">
        <f>+IF(U263=0,0,(($C251*$C253)-SUM($C375:U375)))</f>
        <v>0</v>
      </c>
      <c r="V376" s="136">
        <f>+IF(V263=0,0,(($C251*$C253)-SUM($C375:V375)))</f>
        <v>0</v>
      </c>
      <c r="W376" s="136">
        <f>+IF(W263=0,0,(($C251*$C253)-SUM($C375:W375)))</f>
        <v>0</v>
      </c>
      <c r="X376" s="136">
        <f>+IF(X263=0,0,(($C251*$C253)-SUM($C375:X375)))</f>
        <v>0</v>
      </c>
      <c r="Y376" s="136">
        <f>+IF(Y263=0,0,(($C251*$C253)-SUM($C375:Y375)))</f>
        <v>0</v>
      </c>
      <c r="Z376" s="136">
        <f>+IF(Z263=0,0,(($C251*$C253)-SUM($C375:Z375)))</f>
        <v>0</v>
      </c>
      <c r="AA376" s="136">
        <f>+IF(AA263=0,0,(($C251*$C253)-SUM($C375:AA375)))</f>
        <v>0</v>
      </c>
      <c r="AB376" s="136">
        <f>+IF(AB263=0,0,(($C251*$C253)-SUM($C375:AB375)))</f>
        <v>0</v>
      </c>
      <c r="AC376" s="136">
        <f>+IF(AC263=0,0,(($C251*$C253)-SUM($C375:AC375)))</f>
        <v>0</v>
      </c>
      <c r="AD376" s="136">
        <f>+IF(AD263=0,0,(($C251*$C253)-SUM($C375:AD375)))</f>
        <v>0</v>
      </c>
      <c r="AE376" s="136">
        <f>+IF(AE263=0,0,(($C251*$C253)-SUM($C375:AE375)))</f>
        <v>0</v>
      </c>
      <c r="AF376" s="136">
        <f>+IF(AF263=0,0,(($C251*$C253)-SUM($C375:AF375)))</f>
        <v>0</v>
      </c>
      <c r="AG376" s="136">
        <f>+IF(AG263=0,0,(($C251*$C253)-SUM($C375:AG375)))</f>
        <v>0</v>
      </c>
      <c r="AH376" s="136">
        <f>+IF(AH263=0,0,(($C251*$C253)-SUM($C375:AH375)))</f>
        <v>0</v>
      </c>
      <c r="AI376" s="136">
        <f>+IF(AI263=0,0,(($C251*$C253)-SUM($C375:AI375)))</f>
        <v>0</v>
      </c>
      <c r="AJ376" s="136">
        <f>+IF(AJ263=0,0,(($C251*$C253)-SUM($C375:AJ375)))</f>
        <v>0</v>
      </c>
      <c r="AK376" s="136">
        <f>+IF(AK263=0,0,(($C251*$C253)-SUM($C375:AK375)))</f>
        <v>0</v>
      </c>
      <c r="AL376" s="136">
        <f>+IF(AL263=0,0,(($C251*$C253)-SUM($C375:AL375)))</f>
        <v>0</v>
      </c>
      <c r="AM376" s="136">
        <f>+IF(AM263=0,0,(($C251*$C253)-SUM($C375:AM375)))</f>
        <v>0</v>
      </c>
      <c r="AN376" s="136">
        <f>+IF(AN263=0,0,(($C251*$C253)-SUM($C375:AN375)))</f>
        <v>0</v>
      </c>
      <c r="AO376" s="136">
        <f>+IF(AO263=0,0,(($C251*$C253)-SUM($C375:AO375)))</f>
        <v>0</v>
      </c>
      <c r="AP376" s="136">
        <f>+IF(AP263=0,0,(($C251*$C253)-SUM($C375:AP375)))</f>
        <v>0</v>
      </c>
      <c r="AQ376" s="136">
        <f>+IF(AQ263=0,0,(($C251*$C253)-SUM($C375:AQ375)))</f>
        <v>0</v>
      </c>
      <c r="AR376" s="136">
        <f>+IF(AR263=0,0,(($C251*$C253)-SUM($C375:AR375)))</f>
        <v>0</v>
      </c>
      <c r="AS376" s="136">
        <f>+IF(AS263=0,0,(($C251*$C253)-SUM($C375:AS375)))</f>
        <v>0</v>
      </c>
      <c r="AT376" s="136">
        <f>+IF(AT263=0,0,(($C251*$C253)-SUM($C375:AT375)))</f>
        <v>0</v>
      </c>
      <c r="AU376" s="136">
        <f>+IF(AU263=0,0,(($C251*$C253)-SUM($C375:AU375)))</f>
        <v>0</v>
      </c>
      <c r="AV376" s="136">
        <f>+IF(AV263=0,0,(($C251*$C253)-SUM($C375:AV375)))</f>
        <v>0</v>
      </c>
      <c r="AW376" s="136">
        <f>+IF(AW263=0,0,(($C251*$C253)-SUM($C375:AW375)))</f>
        <v>0</v>
      </c>
      <c r="AX376" s="136">
        <f>+IF(AX263=0,0,(($C251*$C253)-SUM($C375:AX375)))</f>
        <v>0</v>
      </c>
      <c r="AY376" s="136"/>
      <c r="AZ376" s="136"/>
      <c r="BA376" s="136"/>
      <c r="BB376" s="136"/>
      <c r="BC376" s="136"/>
      <c r="BD376" s="136"/>
      <c r="BE376" s="136"/>
      <c r="BF376" s="136"/>
      <c r="BG376" s="136"/>
      <c r="BH376" s="136"/>
      <c r="BI376" s="136"/>
      <c r="BJ376" s="136"/>
      <c r="BK376" s="136"/>
      <c r="BL376" s="136"/>
      <c r="BM376" s="136"/>
      <c r="BN376" s="136"/>
      <c r="BO376" s="136"/>
      <c r="BP376" s="136"/>
      <c r="BQ376" s="136"/>
      <c r="BR376" s="136"/>
      <c r="BS376" s="136"/>
      <c r="BT376" s="136"/>
      <c r="BU376" s="136"/>
      <c r="BV376" s="136"/>
      <c r="BW376" s="136"/>
      <c r="BX376" s="136"/>
      <c r="BY376" s="136"/>
      <c r="BZ376" s="136"/>
      <c r="CA376" s="136"/>
      <c r="CB376" s="136"/>
      <c r="CC376" s="136"/>
      <c r="CD376" s="136"/>
      <c r="CE376" s="136"/>
      <c r="CF376" s="136"/>
      <c r="CG376" s="136"/>
      <c r="CH376" s="136"/>
      <c r="CI376" s="136"/>
      <c r="CJ376" s="136"/>
      <c r="CK376" s="136"/>
      <c r="CL376" s="136"/>
      <c r="CM376" s="136"/>
      <c r="CN376" s="136"/>
      <c r="CO376" s="136"/>
      <c r="CP376" s="136"/>
      <c r="CQ376" s="136"/>
      <c r="CR376" s="136"/>
    </row>
    <row r="377" spans="1:96" x14ac:dyDescent="0.25">
      <c r="A377" s="136"/>
      <c r="B377" s="136" t="s">
        <v>347</v>
      </c>
      <c r="C377" s="136">
        <f>+C268</f>
        <v>0</v>
      </c>
      <c r="D377" s="136">
        <f t="shared" ref="D377:AL377" si="420">+D268</f>
        <v>0</v>
      </c>
      <c r="E377" s="136">
        <f t="shared" si="420"/>
        <v>0</v>
      </c>
      <c r="F377" s="136">
        <f t="shared" si="420"/>
        <v>0</v>
      </c>
      <c r="G377" s="136">
        <f t="shared" si="420"/>
        <v>0</v>
      </c>
      <c r="H377" s="136">
        <f t="shared" si="420"/>
        <v>0</v>
      </c>
      <c r="I377" s="136">
        <f t="shared" si="420"/>
        <v>0</v>
      </c>
      <c r="J377" s="136">
        <f t="shared" si="420"/>
        <v>0</v>
      </c>
      <c r="K377" s="136">
        <f t="shared" si="420"/>
        <v>0</v>
      </c>
      <c r="L377" s="136">
        <f t="shared" si="420"/>
        <v>0</v>
      </c>
      <c r="M377" s="136">
        <f t="shared" si="420"/>
        <v>0</v>
      </c>
      <c r="N377" s="136">
        <f t="shared" si="420"/>
        <v>0</v>
      </c>
      <c r="O377" s="136">
        <f t="shared" si="420"/>
        <v>0</v>
      </c>
      <c r="P377" s="136">
        <f t="shared" si="420"/>
        <v>0</v>
      </c>
      <c r="Q377" s="136">
        <f t="shared" si="420"/>
        <v>0</v>
      </c>
      <c r="R377" s="136">
        <f t="shared" si="420"/>
        <v>0</v>
      </c>
      <c r="S377" s="136">
        <f t="shared" si="420"/>
        <v>0</v>
      </c>
      <c r="T377" s="136">
        <f t="shared" si="420"/>
        <v>0</v>
      </c>
      <c r="U377" s="136">
        <f t="shared" si="420"/>
        <v>0</v>
      </c>
      <c r="V377" s="136">
        <f t="shared" si="420"/>
        <v>0</v>
      </c>
      <c r="W377" s="136">
        <f t="shared" si="420"/>
        <v>0</v>
      </c>
      <c r="X377" s="136">
        <f t="shared" si="420"/>
        <v>0</v>
      </c>
      <c r="Y377" s="136">
        <f t="shared" si="420"/>
        <v>0</v>
      </c>
      <c r="Z377" s="136">
        <f t="shared" si="420"/>
        <v>0</v>
      </c>
      <c r="AA377" s="136">
        <f t="shared" si="420"/>
        <v>0</v>
      </c>
      <c r="AB377" s="136">
        <f t="shared" si="420"/>
        <v>0</v>
      </c>
      <c r="AC377" s="136">
        <f t="shared" si="420"/>
        <v>0</v>
      </c>
      <c r="AD377" s="136">
        <f t="shared" si="420"/>
        <v>0</v>
      </c>
      <c r="AE377" s="136">
        <f t="shared" si="420"/>
        <v>0</v>
      </c>
      <c r="AF377" s="136">
        <f t="shared" si="420"/>
        <v>0</v>
      </c>
      <c r="AG377" s="136">
        <f t="shared" si="420"/>
        <v>0</v>
      </c>
      <c r="AH377" s="136">
        <f t="shared" si="420"/>
        <v>0</v>
      </c>
      <c r="AI377" s="136">
        <f t="shared" si="420"/>
        <v>0</v>
      </c>
      <c r="AJ377" s="136">
        <f t="shared" si="420"/>
        <v>0</v>
      </c>
      <c r="AK377" s="136">
        <f t="shared" si="420"/>
        <v>0</v>
      </c>
      <c r="AL377" s="136">
        <f t="shared" si="420"/>
        <v>0</v>
      </c>
      <c r="AM377" s="136">
        <f t="shared" ref="AM377:AR377" si="421">+AM268</f>
        <v>0</v>
      </c>
      <c r="AN377" s="136">
        <f t="shared" si="421"/>
        <v>0</v>
      </c>
      <c r="AO377" s="136">
        <f t="shared" si="421"/>
        <v>0</v>
      </c>
      <c r="AP377" s="136">
        <f t="shared" si="421"/>
        <v>0</v>
      </c>
      <c r="AQ377" s="136">
        <f t="shared" si="421"/>
        <v>0</v>
      </c>
      <c r="AR377" s="136">
        <f t="shared" si="421"/>
        <v>0</v>
      </c>
      <c r="AS377" s="136">
        <f t="shared" ref="AS377:AX377" si="422">+AS268</f>
        <v>0</v>
      </c>
      <c r="AT377" s="136">
        <f t="shared" si="422"/>
        <v>0</v>
      </c>
      <c r="AU377" s="136">
        <f t="shared" si="422"/>
        <v>0</v>
      </c>
      <c r="AV377" s="136">
        <f t="shared" si="422"/>
        <v>0</v>
      </c>
      <c r="AW377" s="136">
        <f t="shared" si="422"/>
        <v>0</v>
      </c>
      <c r="AX377" s="136">
        <f t="shared" si="422"/>
        <v>0</v>
      </c>
      <c r="AY377" s="136"/>
      <c r="AZ377" s="136"/>
      <c r="BA377" s="136"/>
      <c r="BB377" s="136"/>
      <c r="BC377" s="136"/>
      <c r="BD377" s="136"/>
      <c r="BE377" s="136"/>
      <c r="BF377" s="136"/>
      <c r="BG377" s="136"/>
      <c r="BH377" s="136"/>
      <c r="BI377" s="136"/>
      <c r="BJ377" s="136"/>
      <c r="BK377" s="136"/>
      <c r="BL377" s="136"/>
      <c r="BM377" s="136"/>
      <c r="BN377" s="136"/>
      <c r="BO377" s="136"/>
      <c r="BP377" s="136"/>
      <c r="BQ377" s="136"/>
      <c r="BR377" s="136"/>
      <c r="BS377" s="136"/>
      <c r="BT377" s="136"/>
      <c r="BU377" s="136"/>
      <c r="BV377" s="136"/>
      <c r="BW377" s="136"/>
      <c r="BX377" s="136"/>
      <c r="BY377" s="136"/>
      <c r="BZ377" s="136"/>
      <c r="CA377" s="136"/>
      <c r="CB377" s="136"/>
      <c r="CC377" s="136"/>
      <c r="CD377" s="136"/>
      <c r="CE377" s="136"/>
      <c r="CF377" s="136"/>
      <c r="CG377" s="136"/>
      <c r="CH377" s="136"/>
      <c r="CI377" s="136"/>
      <c r="CJ377" s="136"/>
      <c r="CK377" s="136"/>
      <c r="CL377" s="136"/>
      <c r="CM377" s="136"/>
      <c r="CN377" s="136"/>
      <c r="CO377" s="136"/>
      <c r="CP377" s="136"/>
      <c r="CQ377" s="136"/>
      <c r="CR377" s="136"/>
    </row>
    <row r="378" spans="1:96" x14ac:dyDescent="0.25">
      <c r="A378" s="136"/>
      <c r="B378" s="156" t="s">
        <v>348</v>
      </c>
      <c r="C378" s="156">
        <f>+C374+C375+C377</f>
        <v>0</v>
      </c>
      <c r="D378" s="156">
        <f t="shared" ref="D378:J378" si="423">+D374+D375+D377</f>
        <v>0</v>
      </c>
      <c r="E378" s="156">
        <f t="shared" si="423"/>
        <v>0</v>
      </c>
      <c r="F378" s="156">
        <f t="shared" si="423"/>
        <v>0</v>
      </c>
      <c r="G378" s="156">
        <f t="shared" si="423"/>
        <v>0</v>
      </c>
      <c r="H378" s="156">
        <f t="shared" si="423"/>
        <v>0</v>
      </c>
      <c r="I378" s="156">
        <f t="shared" si="423"/>
        <v>0</v>
      </c>
      <c r="J378" s="156">
        <f t="shared" si="423"/>
        <v>0</v>
      </c>
      <c r="K378" s="156">
        <f>+K374+K375+K377</f>
        <v>0</v>
      </c>
      <c r="L378" s="156">
        <f t="shared" ref="L378:AL378" si="424">+L374+L375+L377</f>
        <v>0</v>
      </c>
      <c r="M378" s="156">
        <f t="shared" si="424"/>
        <v>0</v>
      </c>
      <c r="N378" s="156">
        <f t="shared" si="424"/>
        <v>0</v>
      </c>
      <c r="O378" s="156">
        <f t="shared" si="424"/>
        <v>0</v>
      </c>
      <c r="P378" s="156">
        <f t="shared" si="424"/>
        <v>0</v>
      </c>
      <c r="Q378" s="156">
        <f t="shared" si="424"/>
        <v>0</v>
      </c>
      <c r="R378" s="156">
        <f t="shared" si="424"/>
        <v>0</v>
      </c>
      <c r="S378" s="156">
        <f t="shared" si="424"/>
        <v>0</v>
      </c>
      <c r="T378" s="156">
        <f t="shared" si="424"/>
        <v>0</v>
      </c>
      <c r="U378" s="156">
        <f t="shared" si="424"/>
        <v>0</v>
      </c>
      <c r="V378" s="156">
        <f t="shared" si="424"/>
        <v>0</v>
      </c>
      <c r="W378" s="156">
        <f t="shared" si="424"/>
        <v>0</v>
      </c>
      <c r="X378" s="156">
        <f t="shared" si="424"/>
        <v>0</v>
      </c>
      <c r="Y378" s="156">
        <f t="shared" si="424"/>
        <v>0</v>
      </c>
      <c r="Z378" s="156">
        <f t="shared" si="424"/>
        <v>0</v>
      </c>
      <c r="AA378" s="156">
        <f t="shared" si="424"/>
        <v>0</v>
      </c>
      <c r="AB378" s="156">
        <f t="shared" si="424"/>
        <v>0</v>
      </c>
      <c r="AC378" s="156">
        <f t="shared" si="424"/>
        <v>0</v>
      </c>
      <c r="AD378" s="156">
        <f t="shared" si="424"/>
        <v>0</v>
      </c>
      <c r="AE378" s="156">
        <f t="shared" si="424"/>
        <v>0</v>
      </c>
      <c r="AF378" s="156">
        <f t="shared" si="424"/>
        <v>0</v>
      </c>
      <c r="AG378" s="156">
        <f t="shared" si="424"/>
        <v>0</v>
      </c>
      <c r="AH378" s="156">
        <f t="shared" si="424"/>
        <v>0</v>
      </c>
      <c r="AI378" s="156">
        <f t="shared" si="424"/>
        <v>0</v>
      </c>
      <c r="AJ378" s="156">
        <f t="shared" si="424"/>
        <v>0</v>
      </c>
      <c r="AK378" s="156">
        <f t="shared" si="424"/>
        <v>0</v>
      </c>
      <c r="AL378" s="156">
        <f t="shared" si="424"/>
        <v>0</v>
      </c>
      <c r="AM378" s="156">
        <f t="shared" ref="AM378:AR378" si="425">+AM374+AM375+AM377</f>
        <v>0</v>
      </c>
      <c r="AN378" s="156">
        <f t="shared" si="425"/>
        <v>0</v>
      </c>
      <c r="AO378" s="156">
        <f t="shared" si="425"/>
        <v>0</v>
      </c>
      <c r="AP378" s="156">
        <f t="shared" si="425"/>
        <v>0</v>
      </c>
      <c r="AQ378" s="156">
        <f t="shared" si="425"/>
        <v>0</v>
      </c>
      <c r="AR378" s="156">
        <f t="shared" si="425"/>
        <v>0</v>
      </c>
      <c r="AS378" s="156">
        <f t="shared" ref="AS378:AX378" si="426">+AS374+AS375+AS377</f>
        <v>0</v>
      </c>
      <c r="AT378" s="156">
        <f t="shared" si="426"/>
        <v>0</v>
      </c>
      <c r="AU378" s="156">
        <f t="shared" si="426"/>
        <v>0</v>
      </c>
      <c r="AV378" s="156">
        <f t="shared" si="426"/>
        <v>0</v>
      </c>
      <c r="AW378" s="156">
        <f t="shared" si="426"/>
        <v>0</v>
      </c>
      <c r="AX378" s="156">
        <f t="shared" si="426"/>
        <v>0</v>
      </c>
      <c r="AY378" s="136"/>
      <c r="AZ378" s="136"/>
      <c r="BA378" s="136"/>
      <c r="BB378" s="136"/>
      <c r="BC378" s="136"/>
      <c r="BD378" s="136"/>
      <c r="BE378" s="136"/>
      <c r="BF378" s="136"/>
      <c r="BG378" s="136"/>
      <c r="BH378" s="136"/>
      <c r="BI378" s="136"/>
      <c r="BJ378" s="136"/>
      <c r="BK378" s="136"/>
      <c r="BL378" s="136"/>
      <c r="BM378" s="136"/>
      <c r="BN378" s="136"/>
      <c r="BO378" s="136"/>
      <c r="BP378" s="136"/>
      <c r="BQ378" s="136"/>
      <c r="BR378" s="136"/>
      <c r="BS378" s="136"/>
      <c r="BT378" s="136"/>
      <c r="BU378" s="136"/>
      <c r="BV378" s="136"/>
      <c r="BW378" s="136"/>
      <c r="BX378" s="136"/>
      <c r="BY378" s="136"/>
      <c r="BZ378" s="136"/>
      <c r="CA378" s="136"/>
      <c r="CB378" s="136"/>
      <c r="CC378" s="136"/>
      <c r="CD378" s="136"/>
      <c r="CE378" s="136"/>
      <c r="CF378" s="136"/>
      <c r="CG378" s="136"/>
      <c r="CH378" s="136"/>
      <c r="CI378" s="136"/>
      <c r="CJ378" s="136"/>
      <c r="CK378" s="136"/>
      <c r="CL378" s="136"/>
      <c r="CM378" s="136"/>
      <c r="CN378" s="136"/>
      <c r="CO378" s="136"/>
      <c r="CP378" s="136"/>
      <c r="CQ378" s="136"/>
      <c r="CR378" s="136"/>
    </row>
    <row r="379" spans="1:96" x14ac:dyDescent="0.25">
      <c r="A379" s="136"/>
      <c r="B379" s="136"/>
      <c r="C379" s="136"/>
      <c r="D379" s="136"/>
      <c r="E379" s="136"/>
      <c r="F379" s="136"/>
      <c r="G379" s="136"/>
      <c r="H379" s="136"/>
      <c r="I379" s="136"/>
      <c r="J379" s="136"/>
      <c r="K379" s="136"/>
      <c r="L379" s="136"/>
      <c r="M379" s="136"/>
      <c r="N379" s="136"/>
      <c r="O379" s="136"/>
      <c r="P379" s="136"/>
      <c r="Q379" s="136"/>
      <c r="R379" s="136"/>
      <c r="S379" s="136"/>
      <c r="T379" s="136"/>
      <c r="U379" s="136"/>
      <c r="V379" s="136"/>
      <c r="W379" s="136"/>
      <c r="X379" s="136"/>
      <c r="Y379" s="136"/>
      <c r="Z379" s="136"/>
      <c r="AA379" s="136"/>
      <c r="AB379" s="136"/>
      <c r="AC379" s="136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36"/>
      <c r="AU379" s="136"/>
      <c r="AV379" s="136"/>
      <c r="AW379" s="136"/>
      <c r="AX379" s="136"/>
      <c r="AY379" s="136"/>
      <c r="AZ379" s="136"/>
      <c r="BA379" s="136"/>
      <c r="BB379" s="136"/>
      <c r="BC379" s="136"/>
      <c r="BD379" s="136"/>
      <c r="BE379" s="136"/>
      <c r="BF379" s="136"/>
      <c r="BG379" s="136"/>
      <c r="BH379" s="136"/>
      <c r="BI379" s="136"/>
      <c r="BJ379" s="136"/>
      <c r="BK379" s="136"/>
      <c r="BL379" s="136"/>
      <c r="BM379" s="136"/>
      <c r="BN379" s="136"/>
      <c r="BO379" s="136"/>
      <c r="BP379" s="136"/>
      <c r="BQ379" s="136"/>
      <c r="BR379" s="136"/>
      <c r="BS379" s="136"/>
      <c r="BT379" s="136"/>
      <c r="BU379" s="136"/>
      <c r="BV379" s="136"/>
      <c r="BW379" s="136"/>
      <c r="BX379" s="136"/>
      <c r="BY379" s="136"/>
      <c r="BZ379" s="136"/>
      <c r="CA379" s="136"/>
      <c r="CB379" s="136"/>
      <c r="CC379" s="136"/>
      <c r="CD379" s="136"/>
      <c r="CE379" s="136"/>
      <c r="CF379" s="136"/>
      <c r="CG379" s="136"/>
      <c r="CH379" s="136"/>
      <c r="CI379" s="136"/>
      <c r="CJ379" s="136"/>
      <c r="CK379" s="136"/>
      <c r="CL379" s="136"/>
      <c r="CM379" s="136"/>
      <c r="CN379" s="136"/>
      <c r="CO379" s="136"/>
      <c r="CP379" s="136"/>
      <c r="CQ379" s="136"/>
      <c r="CR379" s="136"/>
    </row>
    <row r="380" spans="1:96" x14ac:dyDescent="0.25">
      <c r="A380" s="136"/>
      <c r="B380" s="136"/>
      <c r="C380" s="136"/>
      <c r="D380" s="136"/>
      <c r="E380" s="136"/>
      <c r="F380" s="136"/>
      <c r="G380" s="136"/>
      <c r="H380" s="136"/>
      <c r="I380" s="136"/>
      <c r="J380" s="136"/>
      <c r="K380" s="136"/>
      <c r="L380" s="136"/>
      <c r="M380" s="136"/>
      <c r="N380" s="136"/>
      <c r="O380" s="136"/>
      <c r="P380" s="136"/>
      <c r="Q380" s="136"/>
      <c r="R380" s="136"/>
      <c r="S380" s="136"/>
      <c r="T380" s="136"/>
      <c r="U380" s="136"/>
      <c r="V380" s="136"/>
      <c r="W380" s="136"/>
      <c r="X380" s="136"/>
      <c r="Y380" s="136"/>
      <c r="Z380" s="136"/>
      <c r="AA380" s="136"/>
      <c r="AB380" s="136"/>
      <c r="AC380" s="136"/>
      <c r="AD380" s="136"/>
      <c r="AE380" s="136"/>
      <c r="AF380" s="136"/>
      <c r="AG380" s="136"/>
      <c r="AH380" s="136"/>
      <c r="AI380" s="136"/>
      <c r="AJ380" s="136"/>
      <c r="AK380" s="136"/>
      <c r="AL380" s="136"/>
      <c r="AM380" s="136"/>
      <c r="AN380" s="136"/>
      <c r="AO380" s="136"/>
      <c r="AP380" s="136"/>
      <c r="AQ380" s="136"/>
      <c r="AR380" s="136"/>
      <c r="AS380" s="136"/>
      <c r="AT380" s="136"/>
      <c r="AU380" s="136"/>
      <c r="AV380" s="136"/>
      <c r="AW380" s="136"/>
      <c r="AX380" s="136"/>
      <c r="AY380" s="136"/>
      <c r="AZ380" s="136"/>
      <c r="BA380" s="136"/>
      <c r="BB380" s="136"/>
      <c r="BC380" s="136"/>
      <c r="BD380" s="136"/>
      <c r="BE380" s="136"/>
      <c r="BF380" s="136"/>
      <c r="BG380" s="136"/>
      <c r="BH380" s="136"/>
      <c r="BI380" s="136"/>
      <c r="BJ380" s="136"/>
      <c r="BK380" s="136"/>
      <c r="BL380" s="136"/>
      <c r="BM380" s="136"/>
      <c r="BN380" s="136"/>
      <c r="BO380" s="136"/>
      <c r="BP380" s="136"/>
      <c r="BQ380" s="136"/>
      <c r="BR380" s="136"/>
      <c r="BS380" s="136"/>
      <c r="BT380" s="136"/>
      <c r="BU380" s="136"/>
      <c r="BV380" s="136"/>
      <c r="BW380" s="136"/>
      <c r="BX380" s="136"/>
      <c r="BY380" s="136"/>
      <c r="BZ380" s="136"/>
      <c r="CA380" s="136"/>
      <c r="CB380" s="136"/>
      <c r="CC380" s="136"/>
      <c r="CD380" s="136"/>
      <c r="CE380" s="136"/>
      <c r="CF380" s="136"/>
      <c r="CG380" s="136"/>
      <c r="CH380" s="136"/>
      <c r="CI380" s="136"/>
      <c r="CJ380" s="136"/>
      <c r="CK380" s="136"/>
      <c r="CL380" s="136"/>
      <c r="CM380" s="136"/>
      <c r="CN380" s="136"/>
      <c r="CO380" s="136"/>
      <c r="CP380" s="136"/>
      <c r="CQ380" s="136"/>
      <c r="CR380" s="136"/>
    </row>
    <row r="381" spans="1:96" x14ac:dyDescent="0.25">
      <c r="A381" s="136"/>
      <c r="B381" s="136" t="s">
        <v>135</v>
      </c>
      <c r="C381" s="136">
        <f t="shared" ref="C381:AL381" si="427">+C262+C263+C268</f>
        <v>0</v>
      </c>
      <c r="D381" s="136">
        <f t="shared" si="427"/>
        <v>0</v>
      </c>
      <c r="E381" s="136">
        <f t="shared" si="427"/>
        <v>0</v>
      </c>
      <c r="F381" s="136">
        <f t="shared" si="427"/>
        <v>0</v>
      </c>
      <c r="G381" s="136">
        <f t="shared" si="427"/>
        <v>0</v>
      </c>
      <c r="H381" s="136">
        <f t="shared" si="427"/>
        <v>0</v>
      </c>
      <c r="I381" s="136">
        <f t="shared" si="427"/>
        <v>0</v>
      </c>
      <c r="J381" s="136">
        <f t="shared" si="427"/>
        <v>0</v>
      </c>
      <c r="K381" s="136">
        <f t="shared" si="427"/>
        <v>0</v>
      </c>
      <c r="L381" s="136">
        <f t="shared" si="427"/>
        <v>0</v>
      </c>
      <c r="M381" s="136">
        <f t="shared" si="427"/>
        <v>0</v>
      </c>
      <c r="N381" s="136">
        <f t="shared" si="427"/>
        <v>0</v>
      </c>
      <c r="O381" s="136">
        <f t="shared" si="427"/>
        <v>0</v>
      </c>
      <c r="P381" s="136">
        <f t="shared" si="427"/>
        <v>0</v>
      </c>
      <c r="Q381" s="136">
        <f t="shared" si="427"/>
        <v>0</v>
      </c>
      <c r="R381" s="136">
        <f t="shared" si="427"/>
        <v>0</v>
      </c>
      <c r="S381" s="136">
        <f t="shared" si="427"/>
        <v>0</v>
      </c>
      <c r="T381" s="136">
        <f t="shared" si="427"/>
        <v>0</v>
      </c>
      <c r="U381" s="136">
        <f t="shared" si="427"/>
        <v>0</v>
      </c>
      <c r="V381" s="136">
        <f t="shared" si="427"/>
        <v>0</v>
      </c>
      <c r="W381" s="136">
        <f t="shared" si="427"/>
        <v>0</v>
      </c>
      <c r="X381" s="136">
        <f t="shared" si="427"/>
        <v>0</v>
      </c>
      <c r="Y381" s="136">
        <f t="shared" si="427"/>
        <v>0</v>
      </c>
      <c r="Z381" s="136">
        <f t="shared" si="427"/>
        <v>0</v>
      </c>
      <c r="AA381" s="136">
        <f t="shared" si="427"/>
        <v>0</v>
      </c>
      <c r="AB381" s="136">
        <f t="shared" si="427"/>
        <v>0</v>
      </c>
      <c r="AC381" s="136">
        <f t="shared" si="427"/>
        <v>0</v>
      </c>
      <c r="AD381" s="136">
        <f t="shared" si="427"/>
        <v>0</v>
      </c>
      <c r="AE381" s="136">
        <f t="shared" si="427"/>
        <v>0</v>
      </c>
      <c r="AF381" s="136">
        <f t="shared" si="427"/>
        <v>0</v>
      </c>
      <c r="AG381" s="136">
        <f t="shared" si="427"/>
        <v>0</v>
      </c>
      <c r="AH381" s="136">
        <f t="shared" si="427"/>
        <v>0</v>
      </c>
      <c r="AI381" s="136">
        <f t="shared" si="427"/>
        <v>0</v>
      </c>
      <c r="AJ381" s="136">
        <f t="shared" si="427"/>
        <v>0</v>
      </c>
      <c r="AK381" s="136">
        <f t="shared" si="427"/>
        <v>0</v>
      </c>
      <c r="AL381" s="136">
        <f t="shared" si="427"/>
        <v>0</v>
      </c>
      <c r="AM381" s="136">
        <f t="shared" ref="AM381:AR381" si="428">+AM262+AM263+AM268</f>
        <v>0</v>
      </c>
      <c r="AN381" s="136">
        <f t="shared" si="428"/>
        <v>0</v>
      </c>
      <c r="AO381" s="136">
        <f t="shared" si="428"/>
        <v>0</v>
      </c>
      <c r="AP381" s="136">
        <f t="shared" si="428"/>
        <v>0</v>
      </c>
      <c r="AQ381" s="136">
        <f t="shared" si="428"/>
        <v>0</v>
      </c>
      <c r="AR381" s="136">
        <f t="shared" si="428"/>
        <v>0</v>
      </c>
      <c r="AS381" s="136">
        <f t="shared" ref="AS381:AX381" si="429">+AS262+AS263+AS268</f>
        <v>0</v>
      </c>
      <c r="AT381" s="136">
        <f t="shared" si="429"/>
        <v>0</v>
      </c>
      <c r="AU381" s="136">
        <f t="shared" si="429"/>
        <v>0</v>
      </c>
      <c r="AV381" s="136">
        <f t="shared" si="429"/>
        <v>0</v>
      </c>
      <c r="AW381" s="136">
        <f t="shared" si="429"/>
        <v>0</v>
      </c>
      <c r="AX381" s="136">
        <f t="shared" si="429"/>
        <v>0</v>
      </c>
      <c r="AY381" s="136"/>
      <c r="AZ381" s="136"/>
      <c r="BA381" s="136"/>
      <c r="BB381" s="136"/>
      <c r="BC381" s="136"/>
      <c r="BD381" s="136"/>
      <c r="BE381" s="136"/>
      <c r="BF381" s="136"/>
      <c r="BG381" s="136"/>
      <c r="BH381" s="136"/>
      <c r="BI381" s="136"/>
      <c r="BJ381" s="136"/>
      <c r="BK381" s="136"/>
      <c r="BL381" s="136"/>
      <c r="BM381" s="136"/>
      <c r="BN381" s="136"/>
      <c r="BO381" s="136"/>
      <c r="BP381" s="136"/>
      <c r="BQ381" s="136"/>
      <c r="BR381" s="136"/>
      <c r="BS381" s="136"/>
      <c r="BT381" s="136"/>
      <c r="BU381" s="136"/>
      <c r="BV381" s="136"/>
      <c r="BW381" s="136"/>
      <c r="BX381" s="136"/>
      <c r="BY381" s="136"/>
      <c r="BZ381" s="136"/>
      <c r="CA381" s="136"/>
      <c r="CB381" s="136"/>
      <c r="CC381" s="136"/>
      <c r="CD381" s="136"/>
      <c r="CE381" s="136"/>
      <c r="CF381" s="136"/>
      <c r="CG381" s="136"/>
      <c r="CH381" s="136"/>
      <c r="CI381" s="136"/>
      <c r="CJ381" s="136"/>
      <c r="CK381" s="136"/>
      <c r="CL381" s="136"/>
      <c r="CM381" s="136"/>
      <c r="CN381" s="136"/>
      <c r="CO381" s="136"/>
      <c r="CP381" s="136"/>
      <c r="CQ381" s="136"/>
      <c r="CR381" s="136"/>
    </row>
    <row r="382" spans="1:96" x14ac:dyDescent="0.25">
      <c r="A382" s="136"/>
      <c r="B382" s="136"/>
      <c r="C382" s="136"/>
      <c r="D382" s="136"/>
      <c r="E382" s="136"/>
      <c r="F382" s="136"/>
      <c r="G382" s="136"/>
      <c r="H382" s="136"/>
      <c r="I382" s="136"/>
      <c r="J382" s="136"/>
      <c r="K382" s="136"/>
      <c r="L382" s="136"/>
      <c r="M382" s="136"/>
      <c r="N382" s="136"/>
      <c r="O382" s="136"/>
      <c r="P382" s="136"/>
      <c r="Q382" s="136"/>
      <c r="R382" s="136"/>
      <c r="S382" s="136"/>
      <c r="T382" s="136"/>
      <c r="U382" s="136"/>
      <c r="V382" s="136"/>
      <c r="W382" s="136"/>
      <c r="X382" s="136"/>
      <c r="Y382" s="136"/>
      <c r="Z382" s="136"/>
      <c r="AA382" s="136"/>
      <c r="AB382" s="136"/>
      <c r="AC382" s="136"/>
      <c r="AD382" s="136"/>
      <c r="AE382" s="136"/>
      <c r="AF382" s="136"/>
      <c r="AG382" s="136"/>
      <c r="AH382" s="136"/>
      <c r="AI382" s="136"/>
      <c r="AJ382" s="136"/>
      <c r="AK382" s="136"/>
      <c r="AL382" s="136"/>
      <c r="AM382" s="136"/>
      <c r="AN382" s="136"/>
      <c r="AO382" s="136"/>
      <c r="AP382" s="136"/>
      <c r="AQ382" s="136"/>
      <c r="AR382" s="136"/>
      <c r="AS382" s="136"/>
      <c r="AT382" s="136"/>
      <c r="AU382" s="136"/>
      <c r="AV382" s="136"/>
      <c r="AW382" s="136"/>
      <c r="AX382" s="136"/>
      <c r="AY382" s="136"/>
      <c r="AZ382" s="136"/>
      <c r="BA382" s="136"/>
      <c r="BB382" s="136"/>
      <c r="BC382" s="136"/>
      <c r="BD382" s="136"/>
      <c r="BE382" s="136"/>
      <c r="BF382" s="136"/>
      <c r="BG382" s="136"/>
      <c r="BH382" s="136"/>
      <c r="BI382" s="136"/>
      <c r="BJ382" s="136"/>
      <c r="BK382" s="136"/>
      <c r="BL382" s="136"/>
      <c r="BM382" s="136"/>
      <c r="BN382" s="136"/>
      <c r="BO382" s="136"/>
      <c r="BP382" s="136"/>
      <c r="BQ382" s="136"/>
      <c r="BR382" s="136"/>
      <c r="BS382" s="136"/>
      <c r="BT382" s="136"/>
      <c r="BU382" s="136"/>
      <c r="BV382" s="136"/>
      <c r="BW382" s="136"/>
      <c r="BX382" s="136"/>
      <c r="BY382" s="136"/>
      <c r="BZ382" s="136"/>
      <c r="CA382" s="136"/>
      <c r="CB382" s="136"/>
      <c r="CC382" s="136"/>
      <c r="CD382" s="136"/>
      <c r="CE382" s="136"/>
      <c r="CF382" s="136"/>
      <c r="CG382" s="136"/>
      <c r="CH382" s="136"/>
      <c r="CI382" s="136"/>
      <c r="CJ382" s="136"/>
      <c r="CK382" s="136"/>
      <c r="CL382" s="136"/>
      <c r="CM382" s="136"/>
      <c r="CN382" s="136"/>
      <c r="CO382" s="136"/>
      <c r="CP382" s="136"/>
      <c r="CQ382" s="136"/>
      <c r="CR382" s="136"/>
    </row>
    <row r="383" spans="1:96" x14ac:dyDescent="0.25">
      <c r="A383" s="136"/>
      <c r="B383" s="136"/>
      <c r="C383" s="136"/>
      <c r="D383" s="136"/>
      <c r="E383" s="136"/>
      <c r="F383" s="136"/>
      <c r="G383" s="136"/>
      <c r="H383" s="136"/>
      <c r="I383" s="136"/>
      <c r="J383" s="136"/>
      <c r="K383" s="136"/>
      <c r="L383" s="136"/>
      <c r="M383" s="136"/>
      <c r="N383" s="136"/>
      <c r="O383" s="136"/>
      <c r="P383" s="136"/>
      <c r="Q383" s="136"/>
      <c r="R383" s="136"/>
      <c r="S383" s="136"/>
      <c r="T383" s="136"/>
      <c r="U383" s="136"/>
      <c r="V383" s="136"/>
      <c r="W383" s="136"/>
      <c r="X383" s="136"/>
      <c r="Y383" s="136"/>
      <c r="Z383" s="136"/>
      <c r="AA383" s="136"/>
      <c r="AB383" s="136"/>
      <c r="AC383" s="136"/>
      <c r="AD383" s="136"/>
      <c r="AE383" s="136"/>
      <c r="AF383" s="136"/>
      <c r="AG383" s="136"/>
      <c r="AH383" s="136"/>
      <c r="AI383" s="136"/>
      <c r="AJ383" s="136"/>
      <c r="AK383" s="136"/>
      <c r="AL383" s="136"/>
      <c r="AM383" s="136"/>
      <c r="AN383" s="136"/>
      <c r="AO383" s="136"/>
      <c r="AP383" s="136"/>
      <c r="AQ383" s="136"/>
      <c r="AR383" s="136"/>
      <c r="AS383" s="136"/>
      <c r="AT383" s="136"/>
      <c r="AU383" s="136"/>
      <c r="AV383" s="136"/>
      <c r="AW383" s="136"/>
      <c r="AX383" s="136"/>
      <c r="AY383" s="136"/>
      <c r="AZ383" s="136"/>
      <c r="BA383" s="136"/>
      <c r="BB383" s="136"/>
      <c r="BC383" s="136"/>
      <c r="BD383" s="136"/>
      <c r="BE383" s="136"/>
      <c r="BF383" s="136"/>
      <c r="BG383" s="136"/>
      <c r="BH383" s="136"/>
      <c r="BI383" s="136"/>
      <c r="BJ383" s="136"/>
      <c r="BK383" s="136"/>
      <c r="BL383" s="136"/>
      <c r="BM383" s="136"/>
      <c r="BN383" s="136"/>
      <c r="BO383" s="136"/>
      <c r="BP383" s="136"/>
      <c r="BQ383" s="136"/>
      <c r="BR383" s="136"/>
      <c r="BS383" s="136"/>
      <c r="BT383" s="136"/>
      <c r="BU383" s="136"/>
      <c r="BV383" s="136"/>
      <c r="BW383" s="136"/>
      <c r="BX383" s="136"/>
      <c r="BY383" s="136"/>
      <c r="BZ383" s="136"/>
      <c r="CA383" s="136"/>
      <c r="CB383" s="136"/>
      <c r="CC383" s="136"/>
      <c r="CD383" s="136"/>
      <c r="CE383" s="136"/>
      <c r="CF383" s="136"/>
      <c r="CG383" s="136"/>
      <c r="CH383" s="136"/>
      <c r="CI383" s="136"/>
      <c r="CJ383" s="136"/>
      <c r="CK383" s="136"/>
      <c r="CL383" s="136"/>
      <c r="CM383" s="136"/>
      <c r="CN383" s="136"/>
      <c r="CO383" s="136"/>
      <c r="CP383" s="136"/>
      <c r="CQ383" s="136"/>
      <c r="CR383" s="136"/>
    </row>
    <row r="384" spans="1:96" x14ac:dyDescent="0.25">
      <c r="A384" s="156"/>
      <c r="B384" s="156" t="s">
        <v>276</v>
      </c>
      <c r="C384" s="156" t="str">
        <f>+C373</f>
        <v>A1 m1</v>
      </c>
      <c r="D384" s="156" t="str">
        <f t="shared" ref="D384:AL384" si="430">+D373</f>
        <v>A1 m2</v>
      </c>
      <c r="E384" s="156" t="str">
        <f t="shared" si="430"/>
        <v>A1 m3</v>
      </c>
      <c r="F384" s="156" t="str">
        <f t="shared" si="430"/>
        <v>A1 m4</v>
      </c>
      <c r="G384" s="156" t="str">
        <f t="shared" si="430"/>
        <v>A1 m5</v>
      </c>
      <c r="H384" s="156" t="str">
        <f t="shared" si="430"/>
        <v>A1 m6</v>
      </c>
      <c r="I384" s="156" t="str">
        <f t="shared" si="430"/>
        <v>A1 m7</v>
      </c>
      <c r="J384" s="156" t="str">
        <f t="shared" si="430"/>
        <v>A1 m8</v>
      </c>
      <c r="K384" s="156" t="str">
        <f t="shared" si="430"/>
        <v>A1 m9</v>
      </c>
      <c r="L384" s="156" t="str">
        <f t="shared" si="430"/>
        <v>A1 m10</v>
      </c>
      <c r="M384" s="156" t="str">
        <f t="shared" si="430"/>
        <v>A1 m11</v>
      </c>
      <c r="N384" s="156" t="str">
        <f t="shared" si="430"/>
        <v>A1 m12</v>
      </c>
      <c r="O384" s="156" t="str">
        <f t="shared" si="430"/>
        <v>A2 m1</v>
      </c>
      <c r="P384" s="156" t="str">
        <f t="shared" si="430"/>
        <v>A2 m2</v>
      </c>
      <c r="Q384" s="156" t="str">
        <f t="shared" si="430"/>
        <v>A2 m3</v>
      </c>
      <c r="R384" s="156" t="str">
        <f t="shared" si="430"/>
        <v>A2 m4</v>
      </c>
      <c r="S384" s="156" t="str">
        <f t="shared" si="430"/>
        <v>A2 m5</v>
      </c>
      <c r="T384" s="156" t="str">
        <f t="shared" si="430"/>
        <v>A2 m6</v>
      </c>
      <c r="U384" s="156" t="str">
        <f t="shared" si="430"/>
        <v>A2 m7</v>
      </c>
      <c r="V384" s="156" t="str">
        <f t="shared" si="430"/>
        <v>A2 m8</v>
      </c>
      <c r="W384" s="156" t="str">
        <f t="shared" si="430"/>
        <v>A2 m9</v>
      </c>
      <c r="X384" s="156" t="str">
        <f t="shared" si="430"/>
        <v>A2 m10</v>
      </c>
      <c r="Y384" s="156" t="str">
        <f t="shared" si="430"/>
        <v>A2 m11</v>
      </c>
      <c r="Z384" s="156" t="str">
        <f t="shared" si="430"/>
        <v>A2 m12</v>
      </c>
      <c r="AA384" s="156" t="str">
        <f t="shared" si="430"/>
        <v>A3 m1</v>
      </c>
      <c r="AB384" s="156" t="str">
        <f t="shared" si="430"/>
        <v>A3 m2</v>
      </c>
      <c r="AC384" s="156" t="str">
        <f t="shared" si="430"/>
        <v>A3 m3</v>
      </c>
      <c r="AD384" s="156" t="str">
        <f t="shared" si="430"/>
        <v>A3 m4</v>
      </c>
      <c r="AE384" s="156" t="str">
        <f t="shared" si="430"/>
        <v>A3 m5</v>
      </c>
      <c r="AF384" s="156" t="str">
        <f t="shared" si="430"/>
        <v>A3 m6</v>
      </c>
      <c r="AG384" s="156" t="str">
        <f t="shared" si="430"/>
        <v>A3 m7</v>
      </c>
      <c r="AH384" s="156" t="str">
        <f t="shared" si="430"/>
        <v>A3 m8</v>
      </c>
      <c r="AI384" s="156" t="str">
        <f t="shared" si="430"/>
        <v>A3 m9</v>
      </c>
      <c r="AJ384" s="156" t="str">
        <f t="shared" si="430"/>
        <v>A3 m10</v>
      </c>
      <c r="AK384" s="156" t="str">
        <f t="shared" si="430"/>
        <v>A3 m11</v>
      </c>
      <c r="AL384" s="156" t="str">
        <f t="shared" si="430"/>
        <v>A3 m12</v>
      </c>
      <c r="AM384" s="156" t="str">
        <f t="shared" ref="AM384:AR384" si="431">+AM373</f>
        <v>A4 m1</v>
      </c>
      <c r="AN384" s="156" t="str">
        <f t="shared" si="431"/>
        <v>A4 m2</v>
      </c>
      <c r="AO384" s="156" t="str">
        <f t="shared" si="431"/>
        <v>A4 m3</v>
      </c>
      <c r="AP384" s="156" t="str">
        <f t="shared" si="431"/>
        <v>A4 m4</v>
      </c>
      <c r="AQ384" s="156" t="str">
        <f t="shared" si="431"/>
        <v>A4 m5</v>
      </c>
      <c r="AR384" s="156" t="str">
        <f t="shared" si="431"/>
        <v>A4 m6</v>
      </c>
      <c r="AS384" s="156" t="str">
        <f t="shared" ref="AS384:AX384" si="432">+AS373</f>
        <v>A4 m7</v>
      </c>
      <c r="AT384" s="156" t="str">
        <f t="shared" si="432"/>
        <v>A4 m8</v>
      </c>
      <c r="AU384" s="156" t="str">
        <f t="shared" si="432"/>
        <v>A4 m9</v>
      </c>
      <c r="AV384" s="156" t="str">
        <f t="shared" si="432"/>
        <v>A4 m10</v>
      </c>
      <c r="AW384" s="156" t="str">
        <f t="shared" si="432"/>
        <v>A4 m11</v>
      </c>
      <c r="AX384" s="156" t="str">
        <f t="shared" si="432"/>
        <v>A4 m12</v>
      </c>
      <c r="AY384" s="156"/>
      <c r="AZ384" s="156"/>
      <c r="BA384" s="156"/>
      <c r="BB384" s="156"/>
      <c r="BC384" s="156"/>
      <c r="BD384" s="156"/>
      <c r="BE384" s="156"/>
      <c r="BF384" s="156"/>
      <c r="BG384" s="156"/>
      <c r="BH384" s="156"/>
      <c r="BI384" s="156"/>
      <c r="BJ384" s="156"/>
      <c r="BK384" s="156"/>
      <c r="BL384" s="156"/>
      <c r="BM384" s="156"/>
      <c r="BN384" s="156"/>
      <c r="BO384" s="156"/>
      <c r="BP384" s="156"/>
      <c r="BQ384" s="156"/>
      <c r="BR384" s="156"/>
      <c r="BS384" s="156"/>
      <c r="BT384" s="156"/>
      <c r="BU384" s="156"/>
      <c r="BV384" s="156"/>
      <c r="BW384" s="156"/>
      <c r="BX384" s="156"/>
      <c r="BY384" s="156"/>
      <c r="BZ384" s="156"/>
      <c r="CA384" s="156"/>
      <c r="CB384" s="156"/>
      <c r="CC384" s="156"/>
      <c r="CD384" s="156"/>
      <c r="CE384" s="156"/>
      <c r="CF384" s="156"/>
      <c r="CG384" s="156"/>
      <c r="CH384" s="156"/>
      <c r="CI384" s="156"/>
      <c r="CJ384" s="156"/>
      <c r="CK384" s="156"/>
      <c r="CL384" s="156"/>
      <c r="CM384" s="156"/>
      <c r="CN384" s="156"/>
      <c r="CO384" s="156"/>
      <c r="CP384" s="156"/>
      <c r="CQ384" s="156"/>
      <c r="CR384" s="156"/>
    </row>
    <row r="385" spans="1:96" x14ac:dyDescent="0.25">
      <c r="A385" s="136"/>
      <c r="B385" s="136" t="s">
        <v>320</v>
      </c>
      <c r="C385" s="136">
        <f>+C374+C363+C352+C341+C330+C319+C308+C297+C286+C275</f>
        <v>0</v>
      </c>
      <c r="D385" s="136">
        <f>+D374+D363+D352+D341+D330+D319+D308+D297+D286+D275</f>
        <v>0</v>
      </c>
      <c r="E385" s="136">
        <f t="shared" ref="E385:AL388" si="433">+E374+E363+E352+E341+E330+E319+E308+E297+E286+E275</f>
        <v>0</v>
      </c>
      <c r="F385" s="136">
        <f t="shared" si="433"/>
        <v>0</v>
      </c>
      <c r="G385" s="136">
        <f t="shared" si="433"/>
        <v>0</v>
      </c>
      <c r="H385" s="136">
        <f t="shared" si="433"/>
        <v>0</v>
      </c>
      <c r="I385" s="136">
        <f t="shared" si="433"/>
        <v>0</v>
      </c>
      <c r="J385" s="136">
        <f t="shared" si="433"/>
        <v>0</v>
      </c>
      <c r="K385" s="136">
        <f t="shared" si="433"/>
        <v>0</v>
      </c>
      <c r="L385" s="136">
        <f t="shared" si="433"/>
        <v>0</v>
      </c>
      <c r="M385" s="136">
        <f t="shared" si="433"/>
        <v>0</v>
      </c>
      <c r="N385" s="136">
        <f t="shared" si="433"/>
        <v>0</v>
      </c>
      <c r="O385" s="136">
        <f t="shared" si="433"/>
        <v>0</v>
      </c>
      <c r="P385" s="136">
        <f t="shared" si="433"/>
        <v>0</v>
      </c>
      <c r="Q385" s="136">
        <f t="shared" si="433"/>
        <v>0</v>
      </c>
      <c r="R385" s="136">
        <f t="shared" si="433"/>
        <v>0</v>
      </c>
      <c r="S385" s="136">
        <f t="shared" si="433"/>
        <v>0</v>
      </c>
      <c r="T385" s="136">
        <f t="shared" si="433"/>
        <v>0</v>
      </c>
      <c r="U385" s="136">
        <f t="shared" si="433"/>
        <v>0</v>
      </c>
      <c r="V385" s="136">
        <f t="shared" si="433"/>
        <v>0</v>
      </c>
      <c r="W385" s="136">
        <f t="shared" si="433"/>
        <v>0</v>
      </c>
      <c r="X385" s="136">
        <f t="shared" si="433"/>
        <v>0</v>
      </c>
      <c r="Y385" s="136">
        <f t="shared" si="433"/>
        <v>0</v>
      </c>
      <c r="Z385" s="136">
        <f t="shared" si="433"/>
        <v>0</v>
      </c>
      <c r="AA385" s="136">
        <f t="shared" si="433"/>
        <v>0</v>
      </c>
      <c r="AB385" s="136">
        <f t="shared" si="433"/>
        <v>0</v>
      </c>
      <c r="AC385" s="136">
        <f t="shared" si="433"/>
        <v>0</v>
      </c>
      <c r="AD385" s="136">
        <f t="shared" si="433"/>
        <v>0</v>
      </c>
      <c r="AE385" s="136">
        <f t="shared" si="433"/>
        <v>0</v>
      </c>
      <c r="AF385" s="136">
        <f t="shared" si="433"/>
        <v>0</v>
      </c>
      <c r="AG385" s="136">
        <f t="shared" si="433"/>
        <v>0</v>
      </c>
      <c r="AH385" s="136">
        <f t="shared" si="433"/>
        <v>0</v>
      </c>
      <c r="AI385" s="136">
        <f t="shared" si="433"/>
        <v>0</v>
      </c>
      <c r="AJ385" s="136">
        <f t="shared" si="433"/>
        <v>0</v>
      </c>
      <c r="AK385" s="136">
        <f t="shared" si="433"/>
        <v>0</v>
      </c>
      <c r="AL385" s="136">
        <f t="shared" si="433"/>
        <v>0</v>
      </c>
      <c r="AM385" s="136">
        <f t="shared" ref="AM385:AR385" si="434">+AM374+AM363+AM352+AM341+AM330+AM319+AM308+AM297+AM286+AM275</f>
        <v>0</v>
      </c>
      <c r="AN385" s="136">
        <f t="shared" si="434"/>
        <v>0</v>
      </c>
      <c r="AO385" s="136">
        <f t="shared" si="434"/>
        <v>0</v>
      </c>
      <c r="AP385" s="136">
        <f t="shared" si="434"/>
        <v>0</v>
      </c>
      <c r="AQ385" s="136">
        <f t="shared" si="434"/>
        <v>0</v>
      </c>
      <c r="AR385" s="136">
        <f t="shared" si="434"/>
        <v>0</v>
      </c>
      <c r="AS385" s="136">
        <f t="shared" ref="AS385:AX385" si="435">+AS374+AS363+AS352+AS341+AS330+AS319+AS308+AS297+AS286+AS275</f>
        <v>0</v>
      </c>
      <c r="AT385" s="136">
        <f t="shared" si="435"/>
        <v>0</v>
      </c>
      <c r="AU385" s="136">
        <f t="shared" si="435"/>
        <v>0</v>
      </c>
      <c r="AV385" s="136">
        <f t="shared" si="435"/>
        <v>0</v>
      </c>
      <c r="AW385" s="136">
        <f t="shared" si="435"/>
        <v>0</v>
      </c>
      <c r="AX385" s="136">
        <f t="shared" si="435"/>
        <v>0</v>
      </c>
      <c r="AY385" s="136"/>
      <c r="AZ385" s="136"/>
      <c r="BA385" s="136"/>
      <c r="BB385" s="136"/>
      <c r="BC385" s="136"/>
      <c r="BD385" s="136"/>
      <c r="BE385" s="136"/>
      <c r="BF385" s="136"/>
      <c r="BG385" s="136"/>
      <c r="BH385" s="136"/>
      <c r="BI385" s="136"/>
      <c r="BJ385" s="136"/>
      <c r="BK385" s="136"/>
      <c r="BL385" s="136"/>
      <c r="BM385" s="136"/>
      <c r="BN385" s="136"/>
      <c r="BO385" s="136"/>
      <c r="BP385" s="136"/>
      <c r="BQ385" s="136"/>
      <c r="BR385" s="136"/>
      <c r="BS385" s="136"/>
      <c r="BT385" s="136"/>
      <c r="BU385" s="136"/>
      <c r="BV385" s="136"/>
      <c r="BW385" s="136"/>
      <c r="BX385" s="136"/>
      <c r="BY385" s="136"/>
      <c r="BZ385" s="136"/>
      <c r="CA385" s="136"/>
      <c r="CB385" s="136"/>
      <c r="CC385" s="136"/>
      <c r="CD385" s="136"/>
      <c r="CE385" s="136"/>
      <c r="CF385" s="136"/>
      <c r="CG385" s="136"/>
      <c r="CH385" s="136"/>
      <c r="CI385" s="136"/>
      <c r="CJ385" s="136"/>
      <c r="CK385" s="136"/>
      <c r="CL385" s="136"/>
      <c r="CM385" s="136"/>
      <c r="CN385" s="136"/>
      <c r="CO385" s="136"/>
      <c r="CP385" s="136"/>
      <c r="CQ385" s="136"/>
      <c r="CR385" s="136"/>
    </row>
    <row r="386" spans="1:96" x14ac:dyDescent="0.25">
      <c r="A386" s="136" t="s">
        <v>343</v>
      </c>
      <c r="B386" s="136" t="s">
        <v>344</v>
      </c>
      <c r="C386" s="136">
        <f t="shared" ref="C386:R388" si="436">+C375+C364+C353+C342+C331+C320+C309+C298+C287+C276</f>
        <v>0</v>
      </c>
      <c r="D386" s="136">
        <f t="shared" si="436"/>
        <v>0</v>
      </c>
      <c r="E386" s="136">
        <f t="shared" si="436"/>
        <v>0</v>
      </c>
      <c r="F386" s="136">
        <f t="shared" si="436"/>
        <v>0</v>
      </c>
      <c r="G386" s="136">
        <f t="shared" si="436"/>
        <v>0</v>
      </c>
      <c r="H386" s="136">
        <f t="shared" si="436"/>
        <v>0</v>
      </c>
      <c r="I386" s="136">
        <f t="shared" si="436"/>
        <v>0</v>
      </c>
      <c r="J386" s="136">
        <f t="shared" si="436"/>
        <v>0</v>
      </c>
      <c r="K386" s="136">
        <f t="shared" si="436"/>
        <v>0</v>
      </c>
      <c r="L386" s="136">
        <f t="shared" si="436"/>
        <v>0</v>
      </c>
      <c r="M386" s="136">
        <f t="shared" si="436"/>
        <v>0</v>
      </c>
      <c r="N386" s="136">
        <f t="shared" si="436"/>
        <v>0</v>
      </c>
      <c r="O386" s="136">
        <f t="shared" si="436"/>
        <v>0</v>
      </c>
      <c r="P386" s="136">
        <f t="shared" si="436"/>
        <v>0</v>
      </c>
      <c r="Q386" s="136">
        <f t="shared" si="436"/>
        <v>0</v>
      </c>
      <c r="R386" s="136">
        <f t="shared" si="436"/>
        <v>0</v>
      </c>
      <c r="S386" s="136">
        <f t="shared" si="433"/>
        <v>0</v>
      </c>
      <c r="T386" s="136">
        <f t="shared" si="433"/>
        <v>0</v>
      </c>
      <c r="U386" s="136">
        <f t="shared" si="433"/>
        <v>0</v>
      </c>
      <c r="V386" s="136">
        <f t="shared" si="433"/>
        <v>0</v>
      </c>
      <c r="W386" s="136">
        <f t="shared" si="433"/>
        <v>0</v>
      </c>
      <c r="X386" s="136">
        <f t="shared" si="433"/>
        <v>0</v>
      </c>
      <c r="Y386" s="136">
        <f t="shared" si="433"/>
        <v>0</v>
      </c>
      <c r="Z386" s="136">
        <f t="shared" si="433"/>
        <v>0</v>
      </c>
      <c r="AA386" s="136">
        <f t="shared" si="433"/>
        <v>0</v>
      </c>
      <c r="AB386" s="136">
        <f t="shared" si="433"/>
        <v>0</v>
      </c>
      <c r="AC386" s="136">
        <f t="shared" si="433"/>
        <v>0</v>
      </c>
      <c r="AD386" s="136">
        <f t="shared" si="433"/>
        <v>0</v>
      </c>
      <c r="AE386" s="136">
        <f t="shared" si="433"/>
        <v>0</v>
      </c>
      <c r="AF386" s="136">
        <f t="shared" si="433"/>
        <v>0</v>
      </c>
      <c r="AG386" s="136">
        <f t="shared" si="433"/>
        <v>0</v>
      </c>
      <c r="AH386" s="136">
        <f t="shared" si="433"/>
        <v>0</v>
      </c>
      <c r="AI386" s="136">
        <f t="shared" si="433"/>
        <v>0</v>
      </c>
      <c r="AJ386" s="136">
        <f t="shared" si="433"/>
        <v>0</v>
      </c>
      <c r="AK386" s="136">
        <f t="shared" si="433"/>
        <v>0</v>
      </c>
      <c r="AL386" s="136">
        <f t="shared" si="433"/>
        <v>0</v>
      </c>
      <c r="AM386" s="136">
        <f t="shared" ref="AM386:AR386" si="437">+AM375+AM364+AM353+AM342+AM331+AM320+AM309+AM298+AM287+AM276</f>
        <v>0</v>
      </c>
      <c r="AN386" s="136">
        <f t="shared" si="437"/>
        <v>0</v>
      </c>
      <c r="AO386" s="136">
        <f t="shared" si="437"/>
        <v>0</v>
      </c>
      <c r="AP386" s="136">
        <f t="shared" si="437"/>
        <v>0</v>
      </c>
      <c r="AQ386" s="136">
        <f t="shared" si="437"/>
        <v>0</v>
      </c>
      <c r="AR386" s="136">
        <f t="shared" si="437"/>
        <v>0</v>
      </c>
      <c r="AS386" s="136">
        <f t="shared" ref="AS386:AX386" si="438">+AS375+AS364+AS353+AS342+AS331+AS320+AS309+AS298+AS287+AS276</f>
        <v>0</v>
      </c>
      <c r="AT386" s="136">
        <f t="shared" si="438"/>
        <v>0</v>
      </c>
      <c r="AU386" s="136">
        <f t="shared" si="438"/>
        <v>0</v>
      </c>
      <c r="AV386" s="136">
        <f t="shared" si="438"/>
        <v>0</v>
      </c>
      <c r="AW386" s="136">
        <f t="shared" si="438"/>
        <v>0</v>
      </c>
      <c r="AX386" s="136">
        <f t="shared" si="438"/>
        <v>0</v>
      </c>
      <c r="AY386" s="136"/>
      <c r="AZ386" s="136"/>
      <c r="BA386" s="136"/>
      <c r="BB386" s="136"/>
      <c r="BC386" s="136"/>
      <c r="BD386" s="136"/>
      <c r="BE386" s="136"/>
      <c r="BF386" s="136"/>
      <c r="BG386" s="136"/>
      <c r="BH386" s="136"/>
      <c r="BI386" s="136"/>
      <c r="BJ386" s="136"/>
      <c r="BK386" s="136"/>
      <c r="BL386" s="136"/>
      <c r="BM386" s="136"/>
      <c r="BN386" s="136"/>
      <c r="BO386" s="136"/>
      <c r="BP386" s="136"/>
      <c r="BQ386" s="136"/>
      <c r="BR386" s="136"/>
      <c r="BS386" s="136"/>
      <c r="BT386" s="136"/>
      <c r="BU386" s="136"/>
      <c r="BV386" s="136"/>
      <c r="BW386" s="136"/>
      <c r="BX386" s="136"/>
      <c r="BY386" s="136"/>
      <c r="BZ386" s="136"/>
      <c r="CA386" s="136"/>
      <c r="CB386" s="136"/>
      <c r="CC386" s="136"/>
      <c r="CD386" s="136"/>
      <c r="CE386" s="136"/>
      <c r="CF386" s="136"/>
      <c r="CG386" s="136"/>
      <c r="CH386" s="136"/>
      <c r="CI386" s="136"/>
      <c r="CJ386" s="136"/>
      <c r="CK386" s="136"/>
      <c r="CL386" s="136"/>
      <c r="CM386" s="136"/>
      <c r="CN386" s="136"/>
      <c r="CO386" s="136"/>
      <c r="CP386" s="136"/>
      <c r="CQ386" s="136"/>
      <c r="CR386" s="136"/>
    </row>
    <row r="387" spans="1:96" x14ac:dyDescent="0.25">
      <c r="A387" s="136" t="s">
        <v>345</v>
      </c>
      <c r="B387" s="136" t="s">
        <v>346</v>
      </c>
      <c r="C387" s="136">
        <f t="shared" si="436"/>
        <v>0</v>
      </c>
      <c r="D387" s="136">
        <f t="shared" si="436"/>
        <v>0</v>
      </c>
      <c r="E387" s="136">
        <f t="shared" si="436"/>
        <v>0</v>
      </c>
      <c r="F387" s="136">
        <f t="shared" si="436"/>
        <v>0</v>
      </c>
      <c r="G387" s="136">
        <f t="shared" si="436"/>
        <v>0</v>
      </c>
      <c r="H387" s="136">
        <f t="shared" si="436"/>
        <v>0</v>
      </c>
      <c r="I387" s="136">
        <f t="shared" si="436"/>
        <v>0</v>
      </c>
      <c r="J387" s="136">
        <f t="shared" si="436"/>
        <v>0</v>
      </c>
      <c r="K387" s="136">
        <f t="shared" si="436"/>
        <v>0</v>
      </c>
      <c r="L387" s="136">
        <f t="shared" si="436"/>
        <v>0</v>
      </c>
      <c r="M387" s="136">
        <f t="shared" si="436"/>
        <v>0</v>
      </c>
      <c r="N387" s="136">
        <f>+N376+N365+N354+N343+N332+N321+N310+N299+N288+N277</f>
        <v>0</v>
      </c>
      <c r="O387" s="136">
        <f t="shared" si="436"/>
        <v>0</v>
      </c>
      <c r="P387" s="136">
        <f t="shared" si="436"/>
        <v>0</v>
      </c>
      <c r="Q387" s="136">
        <f t="shared" si="436"/>
        <v>0</v>
      </c>
      <c r="R387" s="136">
        <f t="shared" si="436"/>
        <v>0</v>
      </c>
      <c r="S387" s="136">
        <f t="shared" si="433"/>
        <v>0</v>
      </c>
      <c r="T387" s="136">
        <f t="shared" si="433"/>
        <v>0</v>
      </c>
      <c r="U387" s="136">
        <f t="shared" si="433"/>
        <v>0</v>
      </c>
      <c r="V387" s="136">
        <f t="shared" si="433"/>
        <v>0</v>
      </c>
      <c r="W387" s="136">
        <f t="shared" si="433"/>
        <v>0</v>
      </c>
      <c r="X387" s="136">
        <f t="shared" si="433"/>
        <v>0</v>
      </c>
      <c r="Y387" s="136">
        <f t="shared" si="433"/>
        <v>0</v>
      </c>
      <c r="Z387" s="136">
        <f t="shared" si="433"/>
        <v>0</v>
      </c>
      <c r="AA387" s="136">
        <f t="shared" si="433"/>
        <v>0</v>
      </c>
      <c r="AB387" s="136">
        <f t="shared" si="433"/>
        <v>0</v>
      </c>
      <c r="AC387" s="136">
        <f t="shared" si="433"/>
        <v>0</v>
      </c>
      <c r="AD387" s="136">
        <f t="shared" si="433"/>
        <v>0</v>
      </c>
      <c r="AE387" s="136">
        <f t="shared" si="433"/>
        <v>0</v>
      </c>
      <c r="AF387" s="136">
        <f t="shared" si="433"/>
        <v>0</v>
      </c>
      <c r="AG387" s="136">
        <f t="shared" si="433"/>
        <v>0</v>
      </c>
      <c r="AH387" s="136">
        <f t="shared" si="433"/>
        <v>0</v>
      </c>
      <c r="AI387" s="136">
        <f t="shared" si="433"/>
        <v>0</v>
      </c>
      <c r="AJ387" s="136">
        <f t="shared" si="433"/>
        <v>0</v>
      </c>
      <c r="AK387" s="136">
        <f t="shared" si="433"/>
        <v>0</v>
      </c>
      <c r="AL387" s="136">
        <f t="shared" si="433"/>
        <v>0</v>
      </c>
      <c r="AM387" s="136">
        <f t="shared" ref="AM387:AR387" si="439">+AM376+AM365+AM354+AM343+AM332+AM321+AM310+AM299+AM288+AM277</f>
        <v>0</v>
      </c>
      <c r="AN387" s="136">
        <f t="shared" si="439"/>
        <v>0</v>
      </c>
      <c r="AO387" s="136">
        <f t="shared" si="439"/>
        <v>0</v>
      </c>
      <c r="AP387" s="136">
        <f t="shared" si="439"/>
        <v>0</v>
      </c>
      <c r="AQ387" s="136">
        <f t="shared" si="439"/>
        <v>0</v>
      </c>
      <c r="AR387" s="136">
        <f t="shared" si="439"/>
        <v>0</v>
      </c>
      <c r="AS387" s="136">
        <f t="shared" ref="AS387:AX387" si="440">+AS376+AS365+AS354+AS343+AS332+AS321+AS310+AS299+AS288+AS277</f>
        <v>0</v>
      </c>
      <c r="AT387" s="136">
        <f t="shared" si="440"/>
        <v>0</v>
      </c>
      <c r="AU387" s="136">
        <f t="shared" si="440"/>
        <v>0</v>
      </c>
      <c r="AV387" s="136">
        <f t="shared" si="440"/>
        <v>0</v>
      </c>
      <c r="AW387" s="136">
        <f t="shared" si="440"/>
        <v>0</v>
      </c>
      <c r="AX387" s="136">
        <f t="shared" si="440"/>
        <v>0</v>
      </c>
      <c r="AY387" s="136"/>
      <c r="AZ387" s="136"/>
      <c r="BA387" s="136"/>
      <c r="BB387" s="136"/>
      <c r="BC387" s="136"/>
      <c r="BD387" s="136"/>
      <c r="BE387" s="136"/>
      <c r="BF387" s="136"/>
      <c r="BG387" s="136"/>
      <c r="BH387" s="136"/>
      <c r="BI387" s="136"/>
      <c r="BJ387" s="136"/>
      <c r="BK387" s="136"/>
      <c r="BL387" s="136"/>
      <c r="BM387" s="136"/>
      <c r="BN387" s="136"/>
      <c r="BO387" s="136"/>
      <c r="BP387" s="136"/>
      <c r="BQ387" s="136"/>
      <c r="BR387" s="136"/>
      <c r="BS387" s="136"/>
      <c r="BT387" s="136"/>
      <c r="BU387" s="136"/>
      <c r="BV387" s="136"/>
      <c r="BW387" s="136"/>
      <c r="BX387" s="136"/>
      <c r="BY387" s="136"/>
      <c r="BZ387" s="136"/>
      <c r="CA387" s="136"/>
      <c r="CB387" s="136"/>
      <c r="CC387" s="136"/>
      <c r="CD387" s="136"/>
      <c r="CE387" s="136"/>
      <c r="CF387" s="136"/>
      <c r="CG387" s="136"/>
      <c r="CH387" s="136"/>
      <c r="CI387" s="136"/>
      <c r="CJ387" s="136"/>
      <c r="CK387" s="136"/>
      <c r="CL387" s="136"/>
      <c r="CM387" s="136"/>
      <c r="CN387" s="136"/>
      <c r="CO387" s="136"/>
      <c r="CP387" s="136"/>
      <c r="CQ387" s="136"/>
      <c r="CR387" s="136"/>
    </row>
    <row r="388" spans="1:96" x14ac:dyDescent="0.25">
      <c r="A388" s="136"/>
      <c r="B388" s="136" t="s">
        <v>347</v>
      </c>
      <c r="C388" s="136">
        <f t="shared" si="436"/>
        <v>0</v>
      </c>
      <c r="D388" s="136">
        <f t="shared" si="436"/>
        <v>0</v>
      </c>
      <c r="E388" s="136">
        <f t="shared" si="436"/>
        <v>0</v>
      </c>
      <c r="F388" s="136">
        <f t="shared" si="436"/>
        <v>0</v>
      </c>
      <c r="G388" s="136">
        <f t="shared" si="436"/>
        <v>0</v>
      </c>
      <c r="H388" s="136">
        <f t="shared" si="436"/>
        <v>0</v>
      </c>
      <c r="I388" s="136">
        <f t="shared" si="436"/>
        <v>0</v>
      </c>
      <c r="J388" s="136">
        <f t="shared" si="436"/>
        <v>0</v>
      </c>
      <c r="K388" s="136">
        <f t="shared" si="436"/>
        <v>0</v>
      </c>
      <c r="L388" s="136">
        <f t="shared" si="436"/>
        <v>0</v>
      </c>
      <c r="M388" s="136">
        <f t="shared" si="436"/>
        <v>0</v>
      </c>
      <c r="N388" s="136">
        <f t="shared" si="436"/>
        <v>0</v>
      </c>
      <c r="O388" s="136">
        <f t="shared" si="436"/>
        <v>0</v>
      </c>
      <c r="P388" s="136">
        <f t="shared" si="436"/>
        <v>0</v>
      </c>
      <c r="Q388" s="136">
        <f t="shared" si="436"/>
        <v>0</v>
      </c>
      <c r="R388" s="136">
        <f t="shared" si="436"/>
        <v>0</v>
      </c>
      <c r="S388" s="136">
        <f t="shared" si="433"/>
        <v>0</v>
      </c>
      <c r="T388" s="136">
        <f t="shared" si="433"/>
        <v>0</v>
      </c>
      <c r="U388" s="136">
        <f t="shared" si="433"/>
        <v>0</v>
      </c>
      <c r="V388" s="136">
        <f t="shared" si="433"/>
        <v>0</v>
      </c>
      <c r="W388" s="136">
        <f t="shared" si="433"/>
        <v>0</v>
      </c>
      <c r="X388" s="136">
        <f t="shared" si="433"/>
        <v>0</v>
      </c>
      <c r="Y388" s="136">
        <f t="shared" si="433"/>
        <v>0</v>
      </c>
      <c r="Z388" s="136">
        <f t="shared" si="433"/>
        <v>0</v>
      </c>
      <c r="AA388" s="136">
        <f t="shared" si="433"/>
        <v>0</v>
      </c>
      <c r="AB388" s="136">
        <f t="shared" si="433"/>
        <v>0</v>
      </c>
      <c r="AC388" s="136">
        <f t="shared" si="433"/>
        <v>0</v>
      </c>
      <c r="AD388" s="136">
        <f t="shared" si="433"/>
        <v>0</v>
      </c>
      <c r="AE388" s="136">
        <f t="shared" si="433"/>
        <v>0</v>
      </c>
      <c r="AF388" s="136">
        <f t="shared" si="433"/>
        <v>0</v>
      </c>
      <c r="AG388" s="136">
        <f t="shared" si="433"/>
        <v>0</v>
      </c>
      <c r="AH388" s="136">
        <f t="shared" si="433"/>
        <v>0</v>
      </c>
      <c r="AI388" s="136">
        <f t="shared" si="433"/>
        <v>0</v>
      </c>
      <c r="AJ388" s="136">
        <f t="shared" si="433"/>
        <v>0</v>
      </c>
      <c r="AK388" s="136">
        <f t="shared" si="433"/>
        <v>0</v>
      </c>
      <c r="AL388" s="136">
        <f t="shared" si="433"/>
        <v>0</v>
      </c>
      <c r="AM388" s="136">
        <f t="shared" ref="AM388:AR388" si="441">+AM377+AM366+AM355+AM344+AM333+AM322+AM311+AM300+AM289+AM278</f>
        <v>0</v>
      </c>
      <c r="AN388" s="136">
        <f t="shared" si="441"/>
        <v>0</v>
      </c>
      <c r="AO388" s="136">
        <f t="shared" si="441"/>
        <v>0</v>
      </c>
      <c r="AP388" s="136">
        <f t="shared" si="441"/>
        <v>0</v>
      </c>
      <c r="AQ388" s="136">
        <f t="shared" si="441"/>
        <v>0</v>
      </c>
      <c r="AR388" s="136">
        <f t="shared" si="441"/>
        <v>0</v>
      </c>
      <c r="AS388" s="136">
        <f t="shared" ref="AS388:AX388" si="442">+AS377+AS366+AS355+AS344+AS333+AS322+AS311+AS300+AS289+AS278</f>
        <v>0</v>
      </c>
      <c r="AT388" s="136">
        <f t="shared" si="442"/>
        <v>0</v>
      </c>
      <c r="AU388" s="136">
        <f t="shared" si="442"/>
        <v>0</v>
      </c>
      <c r="AV388" s="136">
        <f t="shared" si="442"/>
        <v>0</v>
      </c>
      <c r="AW388" s="136">
        <f t="shared" si="442"/>
        <v>0</v>
      </c>
      <c r="AX388" s="136">
        <f t="shared" si="442"/>
        <v>0</v>
      </c>
      <c r="AY388" s="136"/>
      <c r="AZ388" s="136"/>
      <c r="BA388" s="136"/>
      <c r="BB388" s="136"/>
      <c r="BC388" s="136"/>
      <c r="BD388" s="136"/>
      <c r="BE388" s="136"/>
      <c r="BF388" s="136"/>
      <c r="BG388" s="136"/>
      <c r="BH388" s="136"/>
      <c r="BI388" s="136"/>
      <c r="BJ388" s="136"/>
      <c r="BK388" s="136"/>
      <c r="BL388" s="136"/>
      <c r="BM388" s="136"/>
      <c r="BN388" s="136"/>
      <c r="BO388" s="136"/>
      <c r="BP388" s="136"/>
      <c r="BQ388" s="136"/>
      <c r="BR388" s="136"/>
      <c r="BS388" s="136"/>
      <c r="BT388" s="136"/>
      <c r="BU388" s="136"/>
      <c r="BV388" s="136"/>
      <c r="BW388" s="136"/>
      <c r="BX388" s="136"/>
      <c r="BY388" s="136"/>
      <c r="BZ388" s="136"/>
      <c r="CA388" s="136"/>
      <c r="CB388" s="136"/>
      <c r="CC388" s="136"/>
      <c r="CD388" s="136"/>
      <c r="CE388" s="136"/>
      <c r="CF388" s="136"/>
      <c r="CG388" s="136"/>
      <c r="CH388" s="136"/>
      <c r="CI388" s="136"/>
      <c r="CJ388" s="136"/>
      <c r="CK388" s="136"/>
      <c r="CL388" s="136"/>
      <c r="CM388" s="136"/>
      <c r="CN388" s="136"/>
      <c r="CO388" s="136"/>
      <c r="CP388" s="136"/>
      <c r="CQ388" s="136"/>
      <c r="CR388" s="136"/>
    </row>
    <row r="389" spans="1:96" x14ac:dyDescent="0.25">
      <c r="A389" s="136"/>
      <c r="B389" s="156" t="s">
        <v>348</v>
      </c>
      <c r="C389" s="156">
        <f>+C385+C386+C388</f>
        <v>0</v>
      </c>
      <c r="D389" s="156">
        <f t="shared" ref="D389:AL389" si="443">+D385+D386+D388</f>
        <v>0</v>
      </c>
      <c r="E389" s="156">
        <f t="shared" si="443"/>
        <v>0</v>
      </c>
      <c r="F389" s="156">
        <f t="shared" si="443"/>
        <v>0</v>
      </c>
      <c r="G389" s="156">
        <f t="shared" si="443"/>
        <v>0</v>
      </c>
      <c r="H389" s="156">
        <f t="shared" si="443"/>
        <v>0</v>
      </c>
      <c r="I389" s="156">
        <f t="shared" si="443"/>
        <v>0</v>
      </c>
      <c r="J389" s="156">
        <f t="shared" si="443"/>
        <v>0</v>
      </c>
      <c r="K389" s="156">
        <f t="shared" si="443"/>
        <v>0</v>
      </c>
      <c r="L389" s="156">
        <f t="shared" si="443"/>
        <v>0</v>
      </c>
      <c r="M389" s="156">
        <f t="shared" si="443"/>
        <v>0</v>
      </c>
      <c r="N389" s="156">
        <f t="shared" si="443"/>
        <v>0</v>
      </c>
      <c r="O389" s="156">
        <f t="shared" si="443"/>
        <v>0</v>
      </c>
      <c r="P389" s="156">
        <f t="shared" si="443"/>
        <v>0</v>
      </c>
      <c r="Q389" s="156">
        <f t="shared" si="443"/>
        <v>0</v>
      </c>
      <c r="R389" s="156">
        <f t="shared" si="443"/>
        <v>0</v>
      </c>
      <c r="S389" s="156">
        <f t="shared" si="443"/>
        <v>0</v>
      </c>
      <c r="T389" s="156">
        <f t="shared" si="443"/>
        <v>0</v>
      </c>
      <c r="U389" s="156">
        <f t="shared" si="443"/>
        <v>0</v>
      </c>
      <c r="V389" s="156">
        <f t="shared" si="443"/>
        <v>0</v>
      </c>
      <c r="W389" s="156">
        <f t="shared" si="443"/>
        <v>0</v>
      </c>
      <c r="X389" s="156">
        <f t="shared" si="443"/>
        <v>0</v>
      </c>
      <c r="Y389" s="156">
        <f t="shared" si="443"/>
        <v>0</v>
      </c>
      <c r="Z389" s="156">
        <f t="shared" si="443"/>
        <v>0</v>
      </c>
      <c r="AA389" s="156">
        <f t="shared" si="443"/>
        <v>0</v>
      </c>
      <c r="AB389" s="156">
        <f t="shared" si="443"/>
        <v>0</v>
      </c>
      <c r="AC389" s="156">
        <f t="shared" si="443"/>
        <v>0</v>
      </c>
      <c r="AD389" s="156">
        <f t="shared" si="443"/>
        <v>0</v>
      </c>
      <c r="AE389" s="156">
        <f t="shared" si="443"/>
        <v>0</v>
      </c>
      <c r="AF389" s="156">
        <f t="shared" si="443"/>
        <v>0</v>
      </c>
      <c r="AG389" s="156">
        <f t="shared" si="443"/>
        <v>0</v>
      </c>
      <c r="AH389" s="156">
        <f t="shared" si="443"/>
        <v>0</v>
      </c>
      <c r="AI389" s="156">
        <f t="shared" si="443"/>
        <v>0</v>
      </c>
      <c r="AJ389" s="156">
        <f t="shared" si="443"/>
        <v>0</v>
      </c>
      <c r="AK389" s="156">
        <f t="shared" si="443"/>
        <v>0</v>
      </c>
      <c r="AL389" s="156">
        <f t="shared" si="443"/>
        <v>0</v>
      </c>
      <c r="AM389" s="156">
        <f t="shared" ref="AM389:AR389" si="444">+AM385+AM386+AM388</f>
        <v>0</v>
      </c>
      <c r="AN389" s="156">
        <f t="shared" si="444"/>
        <v>0</v>
      </c>
      <c r="AO389" s="156">
        <f t="shared" si="444"/>
        <v>0</v>
      </c>
      <c r="AP389" s="156">
        <f t="shared" si="444"/>
        <v>0</v>
      </c>
      <c r="AQ389" s="156">
        <f t="shared" si="444"/>
        <v>0</v>
      </c>
      <c r="AR389" s="156">
        <f t="shared" si="444"/>
        <v>0</v>
      </c>
      <c r="AS389" s="156">
        <f t="shared" ref="AS389:AX389" si="445">+AS385+AS386+AS388</f>
        <v>0</v>
      </c>
      <c r="AT389" s="156">
        <f t="shared" si="445"/>
        <v>0</v>
      </c>
      <c r="AU389" s="156">
        <f t="shared" si="445"/>
        <v>0</v>
      </c>
      <c r="AV389" s="156">
        <f t="shared" si="445"/>
        <v>0</v>
      </c>
      <c r="AW389" s="156">
        <f t="shared" si="445"/>
        <v>0</v>
      </c>
      <c r="AX389" s="156">
        <f t="shared" si="445"/>
        <v>0</v>
      </c>
      <c r="AY389" s="136"/>
      <c r="AZ389" s="136"/>
      <c r="BA389" s="136"/>
      <c r="BB389" s="136"/>
      <c r="BC389" s="136"/>
      <c r="BD389" s="136"/>
      <c r="BE389" s="136"/>
      <c r="BF389" s="136"/>
      <c r="BG389" s="136"/>
      <c r="BH389" s="136"/>
      <c r="BI389" s="136"/>
      <c r="BJ389" s="136"/>
      <c r="BK389" s="136"/>
      <c r="BL389" s="136"/>
      <c r="BM389" s="136"/>
      <c r="BN389" s="136"/>
      <c r="BO389" s="136"/>
      <c r="BP389" s="136"/>
      <c r="BQ389" s="136"/>
      <c r="BR389" s="136"/>
      <c r="BS389" s="136"/>
      <c r="BT389" s="136"/>
      <c r="BU389" s="136"/>
      <c r="BV389" s="136"/>
      <c r="BW389" s="136"/>
      <c r="BX389" s="136"/>
      <c r="BY389" s="136"/>
      <c r="BZ389" s="136"/>
      <c r="CA389" s="136"/>
      <c r="CB389" s="136"/>
      <c r="CC389" s="136"/>
      <c r="CD389" s="136"/>
      <c r="CE389" s="136"/>
      <c r="CF389" s="136"/>
      <c r="CG389" s="136"/>
      <c r="CH389" s="136"/>
      <c r="CI389" s="136"/>
      <c r="CJ389" s="136"/>
      <c r="CK389" s="136"/>
      <c r="CL389" s="136"/>
      <c r="CM389" s="136"/>
      <c r="CN389" s="136"/>
      <c r="CO389" s="136"/>
      <c r="CP389" s="136"/>
      <c r="CQ389" s="136"/>
      <c r="CR389" s="136"/>
    </row>
    <row r="390" spans="1:96" x14ac:dyDescent="0.25">
      <c r="A390" s="136"/>
      <c r="B390" s="136"/>
      <c r="C390" s="136"/>
      <c r="D390" s="136"/>
      <c r="E390" s="136"/>
      <c r="F390" s="136"/>
      <c r="G390" s="136"/>
      <c r="H390" s="136"/>
      <c r="I390" s="136"/>
      <c r="J390" s="136"/>
      <c r="K390" s="136"/>
      <c r="L390" s="136"/>
      <c r="M390" s="136"/>
      <c r="N390" s="136"/>
      <c r="O390" s="136"/>
      <c r="P390" s="136"/>
      <c r="Q390" s="136"/>
      <c r="R390" s="136"/>
      <c r="S390" s="136"/>
      <c r="T390" s="136"/>
      <c r="U390" s="136"/>
      <c r="V390" s="136"/>
      <c r="W390" s="136"/>
      <c r="X390" s="136"/>
      <c r="Y390" s="136"/>
      <c r="Z390" s="136"/>
      <c r="AA390" s="136"/>
      <c r="AB390" s="136"/>
      <c r="AC390" s="136"/>
      <c r="AD390" s="136"/>
      <c r="AE390" s="136"/>
      <c r="AF390" s="136"/>
      <c r="AG390" s="136"/>
      <c r="AH390" s="136"/>
      <c r="AI390" s="136"/>
      <c r="AJ390" s="136"/>
      <c r="AK390" s="136"/>
      <c r="AL390" s="136"/>
      <c r="AM390" s="136"/>
      <c r="AN390" s="136"/>
      <c r="AO390" s="136"/>
      <c r="AP390" s="136"/>
      <c r="AQ390" s="136"/>
      <c r="AR390" s="136"/>
      <c r="AS390" s="136"/>
      <c r="AT390" s="136"/>
      <c r="AU390" s="136"/>
      <c r="AV390" s="136"/>
      <c r="AW390" s="136"/>
      <c r="AX390" s="136"/>
      <c r="AY390" s="136"/>
      <c r="AZ390" s="136"/>
      <c r="BA390" s="136"/>
      <c r="BB390" s="136"/>
      <c r="BC390" s="136"/>
      <c r="BD390" s="136"/>
      <c r="BE390" s="136"/>
      <c r="BF390" s="136"/>
      <c r="BG390" s="136"/>
      <c r="BH390" s="136"/>
      <c r="BI390" s="136"/>
      <c r="BJ390" s="136"/>
      <c r="BK390" s="136"/>
      <c r="BL390" s="136"/>
      <c r="BM390" s="136"/>
      <c r="BN390" s="136"/>
      <c r="BO390" s="136"/>
      <c r="BP390" s="136"/>
      <c r="BQ390" s="136"/>
      <c r="BR390" s="136"/>
      <c r="BS390" s="136"/>
      <c r="BT390" s="136"/>
      <c r="BU390" s="136"/>
      <c r="BV390" s="136"/>
      <c r="BW390" s="136"/>
      <c r="BX390" s="136"/>
      <c r="BY390" s="136"/>
      <c r="BZ390" s="136"/>
      <c r="CA390" s="136"/>
      <c r="CB390" s="136"/>
      <c r="CC390" s="136"/>
      <c r="CD390" s="136"/>
      <c r="CE390" s="136"/>
      <c r="CF390" s="136"/>
      <c r="CG390" s="136"/>
      <c r="CH390" s="136"/>
      <c r="CI390" s="136"/>
      <c r="CJ390" s="136"/>
      <c r="CK390" s="136"/>
      <c r="CL390" s="136"/>
      <c r="CM390" s="136"/>
      <c r="CN390" s="136"/>
      <c r="CO390" s="136"/>
      <c r="CP390" s="136"/>
      <c r="CQ390" s="136"/>
      <c r="CR390" s="136"/>
    </row>
    <row r="391" spans="1:96" x14ac:dyDescent="0.25">
      <c r="A391" s="136"/>
      <c r="B391" s="136"/>
      <c r="C391" s="136"/>
      <c r="D391" s="136"/>
      <c r="E391" s="136"/>
      <c r="F391" s="136"/>
      <c r="G391" s="136"/>
      <c r="H391" s="136"/>
      <c r="I391" s="136"/>
      <c r="J391" s="136"/>
      <c r="K391" s="136"/>
      <c r="L391" s="136"/>
      <c r="M391" s="136"/>
      <c r="N391" s="136"/>
      <c r="O391" s="136"/>
      <c r="P391" s="136"/>
      <c r="Q391" s="136"/>
      <c r="R391" s="136"/>
      <c r="S391" s="136"/>
      <c r="T391" s="136"/>
      <c r="U391" s="136"/>
      <c r="V391" s="136"/>
      <c r="W391" s="136"/>
      <c r="X391" s="136"/>
      <c r="Y391" s="136"/>
      <c r="Z391" s="136"/>
      <c r="AA391" s="136"/>
      <c r="AB391" s="136"/>
      <c r="AC391" s="136"/>
      <c r="AD391" s="136"/>
      <c r="AE391" s="136"/>
      <c r="AF391" s="136"/>
      <c r="AG391" s="136"/>
      <c r="AH391" s="136"/>
      <c r="AI391" s="136"/>
      <c r="AJ391" s="136"/>
      <c r="AK391" s="136"/>
      <c r="AL391" s="136"/>
      <c r="AM391" s="136"/>
      <c r="AN391" s="136"/>
      <c r="AO391" s="136"/>
      <c r="AP391" s="136"/>
      <c r="AQ391" s="136"/>
      <c r="AR391" s="136"/>
      <c r="AS391" s="136"/>
      <c r="AT391" s="136"/>
      <c r="AU391" s="136"/>
      <c r="AV391" s="136"/>
      <c r="AW391" s="136"/>
      <c r="AX391" s="136"/>
      <c r="AY391" s="136"/>
      <c r="AZ391" s="136"/>
      <c r="BA391" s="136"/>
      <c r="BB391" s="136"/>
      <c r="BC391" s="136"/>
      <c r="BD391" s="136"/>
      <c r="BE391" s="136"/>
      <c r="BF391" s="136"/>
      <c r="BG391" s="136"/>
      <c r="BH391" s="136"/>
      <c r="BI391" s="136"/>
      <c r="BJ391" s="136"/>
      <c r="BK391" s="136"/>
      <c r="BL391" s="136"/>
      <c r="BM391" s="136"/>
      <c r="BN391" s="136"/>
      <c r="BO391" s="136"/>
      <c r="BP391" s="136"/>
      <c r="BQ391" s="136"/>
      <c r="BR391" s="136"/>
      <c r="BS391" s="136"/>
      <c r="BT391" s="136"/>
      <c r="BU391" s="136"/>
      <c r="BV391" s="136"/>
      <c r="BW391" s="136"/>
      <c r="BX391" s="136"/>
      <c r="BY391" s="136"/>
      <c r="BZ391" s="136"/>
      <c r="CA391" s="136"/>
      <c r="CB391" s="136"/>
      <c r="CC391" s="136"/>
      <c r="CD391" s="136"/>
      <c r="CE391" s="136"/>
      <c r="CF391" s="136"/>
      <c r="CG391" s="136"/>
      <c r="CH391" s="136"/>
      <c r="CI391" s="136"/>
      <c r="CJ391" s="136"/>
      <c r="CK391" s="136"/>
      <c r="CL391" s="136"/>
      <c r="CM391" s="136"/>
      <c r="CN391" s="136"/>
      <c r="CO391" s="136"/>
      <c r="CP391" s="136"/>
      <c r="CQ391" s="136"/>
      <c r="CR391" s="136"/>
    </row>
    <row r="392" spans="1:96" x14ac:dyDescent="0.25">
      <c r="A392" s="136"/>
      <c r="B392" s="136" t="s">
        <v>135</v>
      </c>
      <c r="C392" s="136">
        <f t="shared" ref="C392:AL392" si="446">+C381+C370+C359+C348+C337+C326+C315+C304+C293+C282</f>
        <v>0</v>
      </c>
      <c r="D392" s="136">
        <f t="shared" si="446"/>
        <v>0</v>
      </c>
      <c r="E392" s="136">
        <f t="shared" si="446"/>
        <v>0</v>
      </c>
      <c r="F392" s="136">
        <f t="shared" si="446"/>
        <v>0</v>
      </c>
      <c r="G392" s="136">
        <f t="shared" si="446"/>
        <v>0</v>
      </c>
      <c r="H392" s="136">
        <f t="shared" si="446"/>
        <v>0</v>
      </c>
      <c r="I392" s="136">
        <f t="shared" si="446"/>
        <v>0</v>
      </c>
      <c r="J392" s="136">
        <f t="shared" si="446"/>
        <v>0</v>
      </c>
      <c r="K392" s="136">
        <f t="shared" si="446"/>
        <v>0</v>
      </c>
      <c r="L392" s="136">
        <f t="shared" si="446"/>
        <v>0</v>
      </c>
      <c r="M392" s="136">
        <f t="shared" si="446"/>
        <v>0</v>
      </c>
      <c r="N392" s="136">
        <f t="shared" si="446"/>
        <v>0</v>
      </c>
      <c r="O392" s="136">
        <f t="shared" si="446"/>
        <v>0</v>
      </c>
      <c r="P392" s="136">
        <f t="shared" si="446"/>
        <v>0</v>
      </c>
      <c r="Q392" s="136">
        <f t="shared" si="446"/>
        <v>0</v>
      </c>
      <c r="R392" s="136">
        <f t="shared" si="446"/>
        <v>0</v>
      </c>
      <c r="S392" s="136">
        <f t="shared" si="446"/>
        <v>0</v>
      </c>
      <c r="T392" s="136">
        <f t="shared" si="446"/>
        <v>0</v>
      </c>
      <c r="U392" s="136">
        <f t="shared" si="446"/>
        <v>0</v>
      </c>
      <c r="V392" s="136">
        <f t="shared" si="446"/>
        <v>0</v>
      </c>
      <c r="W392" s="136">
        <f t="shared" si="446"/>
        <v>0</v>
      </c>
      <c r="X392" s="136">
        <f t="shared" si="446"/>
        <v>0</v>
      </c>
      <c r="Y392" s="136">
        <f t="shared" si="446"/>
        <v>0</v>
      </c>
      <c r="Z392" s="136">
        <f t="shared" si="446"/>
        <v>0</v>
      </c>
      <c r="AA392" s="136">
        <f t="shared" si="446"/>
        <v>0</v>
      </c>
      <c r="AB392" s="136">
        <f t="shared" si="446"/>
        <v>0</v>
      </c>
      <c r="AC392" s="136">
        <f t="shared" si="446"/>
        <v>0</v>
      </c>
      <c r="AD392" s="136">
        <f t="shared" si="446"/>
        <v>0</v>
      </c>
      <c r="AE392" s="136">
        <f t="shared" si="446"/>
        <v>0</v>
      </c>
      <c r="AF392" s="136">
        <f t="shared" si="446"/>
        <v>0</v>
      </c>
      <c r="AG392" s="136">
        <f t="shared" si="446"/>
        <v>0</v>
      </c>
      <c r="AH392" s="136">
        <f t="shared" si="446"/>
        <v>0</v>
      </c>
      <c r="AI392" s="136">
        <f t="shared" si="446"/>
        <v>0</v>
      </c>
      <c r="AJ392" s="136">
        <f t="shared" si="446"/>
        <v>0</v>
      </c>
      <c r="AK392" s="136">
        <f t="shared" si="446"/>
        <v>0</v>
      </c>
      <c r="AL392" s="136">
        <f t="shared" si="446"/>
        <v>0</v>
      </c>
      <c r="AM392" s="136">
        <f t="shared" ref="AM392:AR392" si="447">+AM381+AM370+AM359+AM348+AM337+AM326+AM315+AM304+AM293+AM282</f>
        <v>0</v>
      </c>
      <c r="AN392" s="136">
        <f t="shared" si="447"/>
        <v>0</v>
      </c>
      <c r="AO392" s="136">
        <f t="shared" si="447"/>
        <v>0</v>
      </c>
      <c r="AP392" s="136">
        <f t="shared" si="447"/>
        <v>0</v>
      </c>
      <c r="AQ392" s="136">
        <f t="shared" si="447"/>
        <v>0</v>
      </c>
      <c r="AR392" s="136">
        <f t="shared" si="447"/>
        <v>0</v>
      </c>
      <c r="AS392" s="136">
        <f t="shared" ref="AS392:AX392" si="448">+AS381+AS370+AS359+AS348+AS337+AS326+AS315+AS304+AS293+AS282</f>
        <v>0</v>
      </c>
      <c r="AT392" s="136">
        <f t="shared" si="448"/>
        <v>0</v>
      </c>
      <c r="AU392" s="136">
        <f t="shared" si="448"/>
        <v>0</v>
      </c>
      <c r="AV392" s="136">
        <f t="shared" si="448"/>
        <v>0</v>
      </c>
      <c r="AW392" s="136">
        <f t="shared" si="448"/>
        <v>0</v>
      </c>
      <c r="AX392" s="136">
        <f t="shared" si="448"/>
        <v>0</v>
      </c>
      <c r="AY392" s="136"/>
      <c r="AZ392" s="136"/>
      <c r="BA392" s="136"/>
      <c r="BB392" s="136"/>
      <c r="BC392" s="136"/>
      <c r="BD392" s="136"/>
      <c r="BE392" s="136"/>
      <c r="BF392" s="136"/>
      <c r="BG392" s="136"/>
      <c r="BH392" s="136"/>
      <c r="BI392" s="136"/>
      <c r="BJ392" s="136"/>
      <c r="BK392" s="136"/>
      <c r="BL392" s="136"/>
      <c r="BM392" s="136"/>
      <c r="BN392" s="136"/>
      <c r="BO392" s="136"/>
      <c r="BP392" s="136"/>
      <c r="BQ392" s="136"/>
      <c r="BR392" s="136"/>
      <c r="BS392" s="136"/>
      <c r="BT392" s="136"/>
      <c r="BU392" s="136"/>
      <c r="BV392" s="136"/>
      <c r="BW392" s="136"/>
      <c r="BX392" s="136"/>
      <c r="BY392" s="136"/>
      <c r="BZ392" s="136"/>
      <c r="CA392" s="136"/>
      <c r="CB392" s="136"/>
      <c r="CC392" s="136"/>
      <c r="CD392" s="136"/>
      <c r="CE392" s="136"/>
      <c r="CF392" s="136"/>
      <c r="CG392" s="136"/>
      <c r="CH392" s="136"/>
      <c r="CI392" s="136"/>
      <c r="CJ392" s="136"/>
      <c r="CK392" s="136"/>
      <c r="CL392" s="136"/>
      <c r="CM392" s="136"/>
      <c r="CN392" s="136"/>
      <c r="CO392" s="136"/>
      <c r="CP392" s="136"/>
      <c r="CQ392" s="136"/>
      <c r="CR392" s="136"/>
    </row>
    <row r="393" spans="1:96" x14ac:dyDescent="0.25">
      <c r="A393" s="136"/>
      <c r="B393" s="136"/>
      <c r="C393" s="136"/>
      <c r="D393" s="136"/>
      <c r="E393" s="136"/>
      <c r="F393" s="136"/>
      <c r="G393" s="136"/>
      <c r="H393" s="136"/>
      <c r="I393" s="136"/>
      <c r="J393" s="136"/>
      <c r="K393" s="136"/>
      <c r="L393" s="136"/>
      <c r="M393" s="136"/>
      <c r="N393" s="136"/>
      <c r="O393" s="136"/>
      <c r="P393" s="136"/>
      <c r="Q393" s="136"/>
      <c r="R393" s="136"/>
      <c r="S393" s="136"/>
      <c r="T393" s="136"/>
      <c r="U393" s="136"/>
      <c r="V393" s="136"/>
      <c r="W393" s="136"/>
      <c r="X393" s="136"/>
      <c r="Y393" s="136"/>
      <c r="Z393" s="136"/>
      <c r="AA393" s="136"/>
      <c r="AB393" s="136"/>
      <c r="AC393" s="136"/>
      <c r="AD393" s="136"/>
      <c r="AE393" s="136"/>
      <c r="AF393" s="136"/>
      <c r="AG393" s="136"/>
      <c r="AH393" s="136"/>
      <c r="AI393" s="136"/>
      <c r="AJ393" s="136"/>
      <c r="AK393" s="136"/>
      <c r="AL393" s="136"/>
      <c r="AM393" s="136"/>
      <c r="AN393" s="136"/>
      <c r="AO393" s="136"/>
      <c r="AP393" s="136"/>
      <c r="AQ393" s="136"/>
      <c r="AR393" s="136"/>
      <c r="AS393" s="136"/>
      <c r="AT393" s="136"/>
      <c r="AU393" s="136"/>
      <c r="AV393" s="136"/>
      <c r="AW393" s="136"/>
      <c r="AX393" s="136"/>
      <c r="AY393" s="136"/>
      <c r="AZ393" s="136"/>
      <c r="BA393" s="136"/>
      <c r="BB393" s="136"/>
      <c r="BC393" s="136"/>
      <c r="BD393" s="136"/>
      <c r="BE393" s="136"/>
      <c r="BF393" s="136"/>
      <c r="BG393" s="136"/>
      <c r="BH393" s="136"/>
      <c r="BI393" s="136"/>
      <c r="BJ393" s="136"/>
      <c r="BK393" s="136"/>
      <c r="BL393" s="136"/>
      <c r="BM393" s="136"/>
      <c r="BN393" s="136"/>
      <c r="BO393" s="136"/>
      <c r="BP393" s="136"/>
      <c r="BQ393" s="136"/>
      <c r="BR393" s="136"/>
      <c r="BS393" s="136"/>
      <c r="BT393" s="136"/>
      <c r="BU393" s="136"/>
      <c r="BV393" s="136"/>
      <c r="BW393" s="136"/>
      <c r="BX393" s="136"/>
      <c r="BY393" s="136"/>
      <c r="BZ393" s="136"/>
      <c r="CA393" s="136"/>
      <c r="CB393" s="136"/>
      <c r="CC393" s="136"/>
      <c r="CD393" s="136"/>
      <c r="CE393" s="136"/>
      <c r="CF393" s="136"/>
      <c r="CG393" s="136"/>
      <c r="CH393" s="136"/>
      <c r="CI393" s="136"/>
      <c r="CJ393" s="136"/>
      <c r="CK393" s="136"/>
      <c r="CL393" s="136"/>
      <c r="CM393" s="136"/>
      <c r="CN393" s="136"/>
      <c r="CO393" s="136"/>
      <c r="CP393" s="136"/>
      <c r="CQ393" s="136"/>
      <c r="CR393" s="136"/>
    </row>
    <row r="394" spans="1:96" x14ac:dyDescent="0.25">
      <c r="A394" s="136"/>
      <c r="B394" s="136"/>
      <c r="C394" s="136"/>
      <c r="D394" s="136"/>
      <c r="E394" s="136"/>
      <c r="F394" s="136"/>
      <c r="G394" s="136"/>
      <c r="H394" s="136"/>
      <c r="I394" s="136"/>
      <c r="J394" s="136"/>
      <c r="K394" s="136"/>
      <c r="L394" s="136"/>
      <c r="M394" s="136"/>
      <c r="N394" s="136"/>
      <c r="O394" s="136"/>
      <c r="P394" s="136"/>
      <c r="Q394" s="136"/>
      <c r="R394" s="136"/>
      <c r="S394" s="136"/>
      <c r="T394" s="136"/>
      <c r="U394" s="136"/>
      <c r="V394" s="136"/>
      <c r="W394" s="136"/>
      <c r="X394" s="136"/>
      <c r="Y394" s="136"/>
      <c r="Z394" s="136"/>
      <c r="AA394" s="136"/>
      <c r="AB394" s="136"/>
      <c r="AC394" s="136"/>
      <c r="AD394" s="136"/>
      <c r="AE394" s="136"/>
      <c r="AF394" s="136"/>
      <c r="AG394" s="136"/>
      <c r="AH394" s="136"/>
      <c r="AI394" s="136"/>
      <c r="AJ394" s="136"/>
      <c r="AK394" s="136"/>
      <c r="AL394" s="136"/>
      <c r="AM394" s="136"/>
      <c r="AN394" s="136"/>
      <c r="AO394" s="136"/>
      <c r="AP394" s="136"/>
      <c r="AQ394" s="136"/>
      <c r="AR394" s="136"/>
      <c r="AS394" s="136"/>
      <c r="AT394" s="136"/>
      <c r="AU394" s="136"/>
      <c r="AV394" s="136"/>
      <c r="AW394" s="136"/>
      <c r="AX394" s="136"/>
      <c r="AY394" s="136"/>
      <c r="AZ394" s="136"/>
      <c r="BA394" s="136"/>
      <c r="BB394" s="136"/>
      <c r="BC394" s="136"/>
      <c r="BD394" s="136"/>
      <c r="BE394" s="136"/>
      <c r="BF394" s="136"/>
      <c r="BG394" s="136"/>
      <c r="BH394" s="136"/>
      <c r="BI394" s="136"/>
      <c r="BJ394" s="136"/>
      <c r="BK394" s="136"/>
      <c r="BL394" s="136"/>
      <c r="BM394" s="136"/>
      <c r="BN394" s="136"/>
      <c r="BO394" s="136"/>
      <c r="BP394" s="136"/>
      <c r="BQ394" s="136"/>
      <c r="BR394" s="136"/>
      <c r="BS394" s="136"/>
      <c r="BT394" s="136"/>
      <c r="BU394" s="136"/>
      <c r="BV394" s="136"/>
      <c r="BW394" s="136"/>
      <c r="BX394" s="136"/>
      <c r="BY394" s="136"/>
      <c r="BZ394" s="136"/>
      <c r="CA394" s="136"/>
      <c r="CB394" s="136"/>
      <c r="CC394" s="136"/>
      <c r="CD394" s="136"/>
      <c r="CE394" s="136"/>
      <c r="CF394" s="136"/>
      <c r="CG394" s="136"/>
      <c r="CH394" s="136"/>
      <c r="CI394" s="136"/>
      <c r="CJ394" s="136"/>
      <c r="CK394" s="136"/>
      <c r="CL394" s="136"/>
      <c r="CM394" s="136"/>
      <c r="CN394" s="136"/>
      <c r="CO394" s="136"/>
      <c r="CP394" s="136"/>
      <c r="CQ394" s="136"/>
      <c r="CR394" s="136"/>
    </row>
    <row r="395" spans="1:96" x14ac:dyDescent="0.25">
      <c r="A395" s="136"/>
      <c r="B395" s="136"/>
      <c r="C395" s="136"/>
      <c r="D395" s="136"/>
      <c r="E395" s="136"/>
      <c r="F395" s="136"/>
      <c r="G395" s="136"/>
      <c r="H395" s="136"/>
      <c r="I395" s="136"/>
      <c r="J395" s="136"/>
      <c r="K395" s="136"/>
      <c r="L395" s="136"/>
      <c r="M395" s="136"/>
      <c r="N395" s="136"/>
      <c r="O395" s="136"/>
      <c r="P395" s="136"/>
      <c r="Q395" s="136"/>
      <c r="R395" s="136"/>
      <c r="S395" s="136"/>
      <c r="T395" s="136"/>
      <c r="U395" s="136"/>
      <c r="V395" s="136"/>
      <c r="W395" s="136"/>
      <c r="X395" s="136"/>
      <c r="Y395" s="136"/>
      <c r="Z395" s="136"/>
      <c r="AA395" s="136"/>
      <c r="AB395" s="136"/>
      <c r="AC395" s="136"/>
      <c r="AD395" s="136"/>
      <c r="AE395" s="136"/>
      <c r="AF395" s="136"/>
      <c r="AG395" s="136"/>
      <c r="AH395" s="136"/>
      <c r="AI395" s="136"/>
      <c r="AJ395" s="136"/>
      <c r="AK395" s="136"/>
      <c r="AL395" s="136"/>
      <c r="AM395" s="136"/>
      <c r="AN395" s="136"/>
      <c r="AO395" s="136"/>
      <c r="AP395" s="136"/>
      <c r="AQ395" s="136"/>
      <c r="AR395" s="136"/>
      <c r="AS395" s="136"/>
      <c r="AT395" s="136"/>
      <c r="AU395" s="136"/>
      <c r="AV395" s="136"/>
      <c r="AW395" s="136"/>
      <c r="AX395" s="136"/>
      <c r="AY395" s="136"/>
      <c r="AZ395" s="136"/>
      <c r="BA395" s="136"/>
      <c r="BB395" s="136"/>
      <c r="BC395" s="136"/>
      <c r="BD395" s="136"/>
      <c r="BE395" s="136"/>
      <c r="BF395" s="136"/>
      <c r="BG395" s="136"/>
      <c r="BH395" s="136"/>
      <c r="BI395" s="136"/>
      <c r="BJ395" s="136"/>
      <c r="BK395" s="136"/>
      <c r="BL395" s="136"/>
      <c r="BM395" s="136"/>
      <c r="BN395" s="136"/>
      <c r="BO395" s="136"/>
      <c r="BP395" s="136"/>
      <c r="BQ395" s="136"/>
      <c r="BR395" s="136"/>
      <c r="BS395" s="136"/>
      <c r="BT395" s="136"/>
      <c r="BU395" s="136"/>
      <c r="BV395" s="136"/>
      <c r="BW395" s="136"/>
      <c r="BX395" s="136"/>
      <c r="BY395" s="136"/>
      <c r="BZ395" s="136"/>
      <c r="CA395" s="136"/>
      <c r="CB395" s="136"/>
      <c r="CC395" s="136"/>
      <c r="CD395" s="136"/>
      <c r="CE395" s="136"/>
      <c r="CF395" s="136"/>
      <c r="CG395" s="136"/>
      <c r="CH395" s="136"/>
      <c r="CI395" s="136"/>
      <c r="CJ395" s="136"/>
      <c r="CK395" s="136"/>
      <c r="CL395" s="136"/>
      <c r="CM395" s="136"/>
      <c r="CN395" s="136"/>
      <c r="CO395" s="136"/>
      <c r="CP395" s="136"/>
      <c r="CQ395" s="136"/>
      <c r="CR395" s="136"/>
    </row>
    <row r="396" spans="1:96" x14ac:dyDescent="0.25">
      <c r="A396" s="136"/>
      <c r="B396" s="136"/>
      <c r="C396" s="136"/>
      <c r="D396" s="136"/>
      <c r="E396" s="136"/>
      <c r="F396" s="136"/>
      <c r="G396" s="136"/>
      <c r="H396" s="136"/>
      <c r="I396" s="136"/>
      <c r="J396" s="136"/>
      <c r="K396" s="136"/>
      <c r="L396" s="136"/>
      <c r="M396" s="136"/>
      <c r="N396" s="136"/>
      <c r="O396" s="136"/>
      <c r="P396" s="136"/>
      <c r="Q396" s="136"/>
      <c r="R396" s="136"/>
      <c r="S396" s="136"/>
      <c r="T396" s="136"/>
      <c r="U396" s="136"/>
      <c r="V396" s="136"/>
      <c r="W396" s="136"/>
      <c r="X396" s="136"/>
      <c r="Y396" s="136"/>
      <c r="Z396" s="136"/>
      <c r="AA396" s="136"/>
      <c r="AB396" s="136"/>
      <c r="AC396" s="136"/>
      <c r="AD396" s="136"/>
      <c r="AE396" s="136"/>
      <c r="AF396" s="136"/>
      <c r="AG396" s="136"/>
      <c r="AH396" s="136"/>
      <c r="AI396" s="136"/>
      <c r="AJ396" s="136"/>
      <c r="AK396" s="136"/>
      <c r="AL396" s="136"/>
      <c r="AM396" s="136"/>
      <c r="AN396" s="136"/>
      <c r="AO396" s="136"/>
      <c r="AP396" s="136"/>
      <c r="AQ396" s="136"/>
      <c r="AR396" s="136"/>
      <c r="AS396" s="136"/>
      <c r="AT396" s="136"/>
      <c r="AU396" s="136"/>
      <c r="AV396" s="136"/>
      <c r="AW396" s="136"/>
      <c r="AX396" s="136"/>
      <c r="AY396" s="136"/>
      <c r="AZ396" s="136"/>
      <c r="BA396" s="136"/>
      <c r="BB396" s="136"/>
      <c r="BC396" s="136"/>
      <c r="BD396" s="136"/>
      <c r="BE396" s="136"/>
      <c r="BF396" s="136"/>
      <c r="BG396" s="136"/>
      <c r="BH396" s="136"/>
      <c r="BI396" s="136"/>
      <c r="BJ396" s="136"/>
      <c r="BK396" s="136"/>
      <c r="BL396" s="136"/>
      <c r="BM396" s="136"/>
      <c r="BN396" s="136"/>
      <c r="BO396" s="136"/>
      <c r="BP396" s="136"/>
      <c r="BQ396" s="136"/>
      <c r="BR396" s="136"/>
      <c r="BS396" s="136"/>
      <c r="BT396" s="136"/>
      <c r="BU396" s="136"/>
      <c r="BV396" s="136"/>
      <c r="BW396" s="136"/>
      <c r="BX396" s="136"/>
      <c r="BY396" s="136"/>
      <c r="BZ396" s="136"/>
      <c r="CA396" s="136"/>
      <c r="CB396" s="136"/>
      <c r="CC396" s="136"/>
      <c r="CD396" s="136"/>
      <c r="CE396" s="136"/>
      <c r="CF396" s="136"/>
      <c r="CG396" s="136"/>
      <c r="CH396" s="136"/>
      <c r="CI396" s="136"/>
      <c r="CJ396" s="136"/>
      <c r="CK396" s="136"/>
      <c r="CL396" s="136"/>
      <c r="CM396" s="136"/>
      <c r="CN396" s="136"/>
      <c r="CO396" s="136"/>
      <c r="CP396" s="136"/>
      <c r="CQ396" s="136"/>
      <c r="CR396" s="136"/>
    </row>
    <row r="397" spans="1:96" x14ac:dyDescent="0.25">
      <c r="A397" s="136"/>
      <c r="B397" s="136"/>
      <c r="C397" s="136"/>
      <c r="D397" s="136"/>
      <c r="E397" s="136"/>
      <c r="F397" s="136"/>
      <c r="G397" s="136"/>
      <c r="H397" s="136"/>
      <c r="I397" s="136"/>
      <c r="J397" s="136"/>
      <c r="K397" s="136"/>
      <c r="L397" s="136"/>
      <c r="M397" s="136"/>
      <c r="N397" s="136"/>
      <c r="O397" s="136"/>
      <c r="P397" s="136"/>
      <c r="Q397" s="136"/>
      <c r="R397" s="136"/>
      <c r="S397" s="136"/>
      <c r="T397" s="136"/>
      <c r="U397" s="136"/>
      <c r="V397" s="136"/>
      <c r="W397" s="136"/>
      <c r="X397" s="136"/>
      <c r="Y397" s="136"/>
      <c r="Z397" s="136"/>
      <c r="AA397" s="136"/>
      <c r="AB397" s="136"/>
      <c r="AC397" s="136"/>
      <c r="AD397" s="136"/>
      <c r="AE397" s="136"/>
      <c r="AF397" s="136"/>
      <c r="AG397" s="136"/>
      <c r="AH397" s="136"/>
      <c r="AI397" s="136"/>
      <c r="AJ397" s="136"/>
      <c r="AK397" s="136"/>
      <c r="AL397" s="136"/>
      <c r="AM397" s="136"/>
      <c r="AN397" s="136"/>
      <c r="AO397" s="136"/>
      <c r="AP397" s="136"/>
      <c r="AQ397" s="136"/>
      <c r="AR397" s="136"/>
      <c r="AS397" s="136"/>
      <c r="AT397" s="136"/>
      <c r="AU397" s="136"/>
      <c r="AV397" s="136"/>
      <c r="AW397" s="136"/>
      <c r="AX397" s="136"/>
      <c r="AY397" s="136"/>
      <c r="AZ397" s="136"/>
      <c r="BA397" s="136"/>
      <c r="BB397" s="136"/>
      <c r="BC397" s="136"/>
      <c r="BD397" s="136"/>
      <c r="BE397" s="136"/>
      <c r="BF397" s="136"/>
      <c r="BG397" s="136"/>
      <c r="BH397" s="136"/>
      <c r="BI397" s="136"/>
      <c r="BJ397" s="136"/>
      <c r="BK397" s="136"/>
      <c r="BL397" s="136"/>
      <c r="BM397" s="136"/>
      <c r="BN397" s="136"/>
      <c r="BO397" s="136"/>
      <c r="BP397" s="136"/>
      <c r="BQ397" s="136"/>
      <c r="BR397" s="136"/>
      <c r="BS397" s="136"/>
      <c r="BT397" s="136"/>
      <c r="BU397" s="136"/>
      <c r="BV397" s="136"/>
      <c r="BW397" s="136"/>
      <c r="BX397" s="136"/>
      <c r="BY397" s="136"/>
      <c r="BZ397" s="136"/>
      <c r="CA397" s="136"/>
      <c r="CB397" s="136"/>
      <c r="CC397" s="136"/>
      <c r="CD397" s="136"/>
      <c r="CE397" s="136"/>
      <c r="CF397" s="136"/>
      <c r="CG397" s="136"/>
      <c r="CH397" s="136"/>
      <c r="CI397" s="136"/>
      <c r="CJ397" s="136"/>
      <c r="CK397" s="136"/>
      <c r="CL397" s="136"/>
      <c r="CM397" s="136"/>
      <c r="CN397" s="136"/>
      <c r="CO397" s="136"/>
      <c r="CP397" s="136"/>
      <c r="CQ397" s="136"/>
      <c r="CR397" s="136"/>
    </row>
    <row r="398" spans="1:96" x14ac:dyDescent="0.25">
      <c r="A398" s="136"/>
      <c r="B398" s="136"/>
      <c r="C398" s="136"/>
      <c r="D398" s="136"/>
      <c r="E398" s="136"/>
      <c r="F398" s="136"/>
      <c r="G398" s="136"/>
      <c r="H398" s="136"/>
      <c r="I398" s="136"/>
      <c r="J398" s="136"/>
      <c r="K398" s="136"/>
      <c r="L398" s="136"/>
      <c r="M398" s="136"/>
      <c r="N398" s="136"/>
      <c r="O398" s="136"/>
      <c r="P398" s="136"/>
      <c r="Q398" s="136"/>
      <c r="R398" s="136"/>
      <c r="S398" s="136"/>
      <c r="T398" s="136"/>
      <c r="U398" s="136"/>
      <c r="V398" s="136"/>
      <c r="W398" s="136"/>
      <c r="X398" s="136"/>
      <c r="Y398" s="136"/>
      <c r="Z398" s="136"/>
      <c r="AA398" s="136"/>
      <c r="AB398" s="136"/>
      <c r="AC398" s="136"/>
      <c r="AD398" s="136"/>
      <c r="AE398" s="136"/>
      <c r="AF398" s="136"/>
      <c r="AG398" s="136"/>
      <c r="AH398" s="136"/>
      <c r="AI398" s="136"/>
      <c r="AJ398" s="136"/>
      <c r="AK398" s="136"/>
      <c r="AL398" s="136"/>
      <c r="AM398" s="136"/>
      <c r="AN398" s="136"/>
      <c r="AO398" s="136"/>
      <c r="AP398" s="136"/>
      <c r="AQ398" s="136"/>
      <c r="AR398" s="136"/>
      <c r="AS398" s="136"/>
      <c r="AT398" s="136"/>
      <c r="AU398" s="136"/>
      <c r="AV398" s="136"/>
      <c r="AW398" s="136"/>
      <c r="AX398" s="136"/>
      <c r="AY398" s="136"/>
      <c r="AZ398" s="136"/>
      <c r="BA398" s="136"/>
      <c r="BB398" s="136"/>
      <c r="BC398" s="136"/>
      <c r="BD398" s="136"/>
      <c r="BE398" s="136"/>
      <c r="BF398" s="136"/>
      <c r="BG398" s="136"/>
      <c r="BH398" s="136"/>
      <c r="BI398" s="136"/>
      <c r="BJ398" s="136"/>
      <c r="BK398" s="136"/>
      <c r="BL398" s="136"/>
      <c r="BM398" s="136"/>
      <c r="BN398" s="136"/>
      <c r="BO398" s="136"/>
      <c r="BP398" s="136"/>
      <c r="BQ398" s="136"/>
      <c r="BR398" s="136"/>
      <c r="BS398" s="136"/>
      <c r="BT398" s="136"/>
      <c r="BU398" s="136"/>
      <c r="BV398" s="136"/>
      <c r="BW398" s="136"/>
      <c r="BX398" s="136"/>
      <c r="BY398" s="136"/>
      <c r="BZ398" s="136"/>
      <c r="CA398" s="136"/>
      <c r="CB398" s="136"/>
      <c r="CC398" s="136"/>
      <c r="CD398" s="136"/>
      <c r="CE398" s="136"/>
      <c r="CF398" s="136"/>
      <c r="CG398" s="136"/>
      <c r="CH398" s="136"/>
      <c r="CI398" s="136"/>
      <c r="CJ398" s="136"/>
      <c r="CK398" s="136"/>
      <c r="CL398" s="136"/>
      <c r="CM398" s="136"/>
      <c r="CN398" s="136"/>
      <c r="CO398" s="136"/>
      <c r="CP398" s="136"/>
      <c r="CQ398" s="136"/>
      <c r="CR398" s="136"/>
    </row>
    <row r="399" spans="1:96" x14ac:dyDescent="0.25">
      <c r="A399" s="136"/>
      <c r="B399" s="136"/>
      <c r="C399" s="136"/>
      <c r="D399" s="136"/>
      <c r="E399" s="136"/>
      <c r="F399" s="136"/>
      <c r="G399" s="136"/>
      <c r="H399" s="136"/>
      <c r="I399" s="136"/>
      <c r="J399" s="136"/>
      <c r="K399" s="136"/>
      <c r="L399" s="136"/>
      <c r="M399" s="136"/>
      <c r="N399" s="136"/>
      <c r="O399" s="136"/>
      <c r="P399" s="136"/>
      <c r="Q399" s="136"/>
      <c r="R399" s="136"/>
      <c r="S399" s="136"/>
      <c r="T399" s="136"/>
      <c r="U399" s="136"/>
      <c r="V399" s="136"/>
      <c r="W399" s="136"/>
      <c r="X399" s="136"/>
      <c r="Y399" s="136"/>
      <c r="Z399" s="136"/>
      <c r="AA399" s="136"/>
      <c r="AB399" s="136"/>
      <c r="AC399" s="136"/>
      <c r="AD399" s="136"/>
      <c r="AE399" s="136"/>
      <c r="AF399" s="136"/>
      <c r="AG399" s="136"/>
      <c r="AH399" s="136"/>
      <c r="AI399" s="136"/>
      <c r="AJ399" s="136"/>
      <c r="AK399" s="136"/>
      <c r="AL399" s="136"/>
      <c r="AM399" s="136"/>
      <c r="AN399" s="136"/>
      <c r="AO399" s="136"/>
      <c r="AP399" s="136"/>
      <c r="AQ399" s="136"/>
      <c r="AR399" s="136"/>
      <c r="AS399" s="136"/>
      <c r="AT399" s="136"/>
      <c r="AU399" s="136"/>
      <c r="AV399" s="136"/>
      <c r="AW399" s="136"/>
      <c r="AX399" s="136"/>
      <c r="AY399" s="136"/>
      <c r="AZ399" s="136"/>
      <c r="BA399" s="136"/>
      <c r="BB399" s="136"/>
      <c r="BC399" s="136"/>
      <c r="BD399" s="136"/>
      <c r="BE399" s="136"/>
      <c r="BF399" s="136"/>
      <c r="BG399" s="136"/>
      <c r="BH399" s="136"/>
      <c r="BI399" s="136"/>
      <c r="BJ399" s="136"/>
      <c r="BK399" s="136"/>
      <c r="BL399" s="136"/>
      <c r="BM399" s="136"/>
      <c r="BN399" s="136"/>
      <c r="BO399" s="136"/>
      <c r="BP399" s="136"/>
      <c r="BQ399" s="136"/>
      <c r="BR399" s="136"/>
      <c r="BS399" s="136"/>
      <c r="BT399" s="136"/>
      <c r="BU399" s="136"/>
      <c r="BV399" s="136"/>
      <c r="BW399" s="136"/>
      <c r="BX399" s="136"/>
      <c r="BY399" s="136"/>
      <c r="BZ399" s="136"/>
      <c r="CA399" s="136"/>
      <c r="CB399" s="136"/>
      <c r="CC399" s="136"/>
      <c r="CD399" s="136"/>
      <c r="CE399" s="136"/>
      <c r="CF399" s="136"/>
      <c r="CG399" s="136"/>
      <c r="CH399" s="136"/>
      <c r="CI399" s="136"/>
      <c r="CJ399" s="136"/>
      <c r="CK399" s="136"/>
      <c r="CL399" s="136"/>
      <c r="CM399" s="136"/>
      <c r="CN399" s="136"/>
      <c r="CO399" s="136"/>
      <c r="CP399" s="136"/>
      <c r="CQ399" s="136"/>
      <c r="CR399" s="136"/>
    </row>
    <row r="400" spans="1:96" x14ac:dyDescent="0.25">
      <c r="A400" s="136"/>
      <c r="B400" s="136"/>
      <c r="C400" s="136"/>
      <c r="D400" s="136"/>
      <c r="E400" s="136"/>
      <c r="F400" s="136"/>
      <c r="G400" s="136"/>
      <c r="H400" s="136"/>
      <c r="I400" s="136"/>
      <c r="J400" s="136"/>
      <c r="K400" s="136"/>
      <c r="L400" s="136"/>
      <c r="M400" s="136"/>
      <c r="N400" s="136"/>
      <c r="O400" s="136"/>
      <c r="P400" s="136"/>
      <c r="Q400" s="136"/>
      <c r="R400" s="136"/>
      <c r="S400" s="136"/>
      <c r="T400" s="136"/>
      <c r="U400" s="136"/>
      <c r="V400" s="136"/>
      <c r="W400" s="136"/>
      <c r="X400" s="136"/>
      <c r="Y400" s="136"/>
      <c r="Z400" s="136"/>
      <c r="AA400" s="136"/>
      <c r="AB400" s="136"/>
      <c r="AC400" s="136"/>
      <c r="AD400" s="136"/>
      <c r="AE400" s="136"/>
      <c r="AF400" s="136"/>
      <c r="AG400" s="136"/>
      <c r="AH400" s="136"/>
      <c r="AI400" s="136"/>
      <c r="AJ400" s="136"/>
      <c r="AK400" s="136"/>
      <c r="AL400" s="136"/>
      <c r="AM400" s="136"/>
      <c r="AN400" s="136"/>
      <c r="AO400" s="136"/>
      <c r="AP400" s="136"/>
      <c r="AQ400" s="136"/>
      <c r="AR400" s="136"/>
      <c r="AS400" s="136"/>
      <c r="AT400" s="136"/>
      <c r="AU400" s="136"/>
      <c r="AV400" s="136"/>
      <c r="AW400" s="136"/>
      <c r="AX400" s="136"/>
      <c r="AY400" s="136"/>
      <c r="AZ400" s="136"/>
      <c r="BA400" s="136"/>
      <c r="BB400" s="136"/>
      <c r="BC400" s="136"/>
      <c r="BD400" s="136"/>
      <c r="BE400" s="136"/>
      <c r="BF400" s="136"/>
      <c r="BG400" s="136"/>
      <c r="BH400" s="136"/>
      <c r="BI400" s="136"/>
      <c r="BJ400" s="136"/>
      <c r="BK400" s="136"/>
      <c r="BL400" s="136"/>
      <c r="BM400" s="136"/>
      <c r="BN400" s="136"/>
      <c r="BO400" s="136"/>
      <c r="BP400" s="136"/>
      <c r="BQ400" s="136"/>
      <c r="BR400" s="136"/>
      <c r="BS400" s="136"/>
      <c r="BT400" s="136"/>
      <c r="BU400" s="136"/>
      <c r="BV400" s="136"/>
      <c r="BW400" s="136"/>
      <c r="BX400" s="136"/>
      <c r="BY400" s="136"/>
      <c r="BZ400" s="136"/>
      <c r="CA400" s="136"/>
      <c r="CB400" s="136"/>
      <c r="CC400" s="136"/>
      <c r="CD400" s="136"/>
      <c r="CE400" s="136"/>
      <c r="CF400" s="136"/>
      <c r="CG400" s="136"/>
      <c r="CH400" s="136"/>
      <c r="CI400" s="136"/>
      <c r="CJ400" s="136"/>
      <c r="CK400" s="136"/>
      <c r="CL400" s="136"/>
      <c r="CM400" s="136"/>
      <c r="CN400" s="136"/>
      <c r="CO400" s="136"/>
      <c r="CP400" s="136"/>
      <c r="CQ400" s="136"/>
      <c r="CR400" s="136"/>
    </row>
    <row r="401" spans="1:96" x14ac:dyDescent="0.25">
      <c r="A401" s="136"/>
      <c r="B401" s="136"/>
      <c r="C401" s="136"/>
      <c r="D401" s="136"/>
      <c r="E401" s="136"/>
      <c r="F401" s="136"/>
      <c r="G401" s="136"/>
      <c r="H401" s="136"/>
      <c r="I401" s="136"/>
      <c r="J401" s="136"/>
      <c r="K401" s="136"/>
      <c r="L401" s="136"/>
      <c r="M401" s="136"/>
      <c r="N401" s="136"/>
      <c r="O401" s="136"/>
      <c r="P401" s="136"/>
      <c r="Q401" s="136"/>
      <c r="R401" s="136"/>
      <c r="S401" s="136"/>
      <c r="T401" s="136"/>
      <c r="U401" s="136"/>
      <c r="V401" s="136"/>
      <c r="W401" s="136"/>
      <c r="X401" s="136"/>
      <c r="Y401" s="136"/>
      <c r="Z401" s="136"/>
      <c r="AA401" s="136"/>
      <c r="AB401" s="136"/>
      <c r="AC401" s="136"/>
      <c r="AD401" s="136"/>
      <c r="AE401" s="136"/>
      <c r="AF401" s="136"/>
      <c r="AG401" s="136"/>
      <c r="AH401" s="136"/>
      <c r="AI401" s="136"/>
      <c r="AJ401" s="136"/>
      <c r="AK401" s="136"/>
      <c r="AL401" s="136"/>
      <c r="AM401" s="136"/>
      <c r="AN401" s="136"/>
      <c r="AO401" s="136"/>
      <c r="AP401" s="136"/>
      <c r="AQ401" s="136"/>
      <c r="AR401" s="136"/>
      <c r="AS401" s="136"/>
      <c r="AT401" s="136"/>
      <c r="AU401" s="136"/>
      <c r="AV401" s="136"/>
      <c r="AW401" s="136"/>
      <c r="AX401" s="136"/>
      <c r="AY401" s="136"/>
      <c r="AZ401" s="136"/>
      <c r="BA401" s="136"/>
      <c r="BB401" s="136"/>
      <c r="BC401" s="136"/>
      <c r="BD401" s="136"/>
      <c r="BE401" s="136"/>
      <c r="BF401" s="136"/>
      <c r="BG401" s="136"/>
      <c r="BH401" s="136"/>
      <c r="BI401" s="136"/>
      <c r="BJ401" s="136"/>
      <c r="BK401" s="136"/>
      <c r="BL401" s="136"/>
      <c r="BM401" s="136"/>
      <c r="BN401" s="136"/>
      <c r="BO401" s="136"/>
      <c r="BP401" s="136"/>
      <c r="BQ401" s="136"/>
      <c r="BR401" s="136"/>
      <c r="BS401" s="136"/>
      <c r="BT401" s="136"/>
      <c r="BU401" s="136"/>
      <c r="BV401" s="136"/>
      <c r="BW401" s="136"/>
      <c r="BX401" s="136"/>
      <c r="BY401" s="136"/>
      <c r="BZ401" s="136"/>
      <c r="CA401" s="136"/>
      <c r="CB401" s="136"/>
      <c r="CC401" s="136"/>
      <c r="CD401" s="136"/>
      <c r="CE401" s="136"/>
      <c r="CF401" s="136"/>
      <c r="CG401" s="136"/>
      <c r="CH401" s="136"/>
      <c r="CI401" s="136"/>
      <c r="CJ401" s="136"/>
      <c r="CK401" s="136"/>
      <c r="CL401" s="136"/>
      <c r="CM401" s="136"/>
      <c r="CN401" s="136"/>
      <c r="CO401" s="136"/>
      <c r="CP401" s="136"/>
      <c r="CQ401" s="136"/>
      <c r="CR401" s="136"/>
    </row>
  </sheetData>
  <phoneticPr fontId="25" type="noConversion"/>
  <dataValidations count="1">
    <dataValidation type="list" allowBlank="1" showInputMessage="1" showErrorMessage="1" sqref="C6 C33 C60 C87 C114 C141 C168 C195 C222 C249">
      <formula1>$BA$5:$BA$40</formula1>
    </dataValidation>
  </dataValidations>
  <hyperlinks>
    <hyperlink ref="A1" location="VIEW!A1" display="VIEW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3" tint="0.59999389629810485"/>
  </sheetPr>
  <dimension ref="A1:AM5"/>
  <sheetViews>
    <sheetView showGridLines="0" workbookViewId="0"/>
  </sheetViews>
  <sheetFormatPr defaultRowHeight="15" x14ac:dyDescent="0.25"/>
  <cols>
    <col min="4" max="4" width="10.5703125" bestFit="1" customWidth="1"/>
    <col min="6" max="7" width="10.5703125" bestFit="1" customWidth="1"/>
  </cols>
  <sheetData>
    <row r="1" spans="1:39" x14ac:dyDescent="0.25">
      <c r="A1" s="33" t="s">
        <v>115</v>
      </c>
    </row>
    <row r="3" spans="1:39" ht="15.75" thickBot="1" x14ac:dyDescent="0.3">
      <c r="D3" s="22">
        <f>+CEm!B2</f>
        <v>42736</v>
      </c>
      <c r="E3" s="22">
        <f>+CEm!C2</f>
        <v>42767</v>
      </c>
      <c r="F3" s="22">
        <f>+CEm!D2</f>
        <v>42797</v>
      </c>
      <c r="G3" s="22">
        <f>+CEm!E2</f>
        <v>42828</v>
      </c>
      <c r="H3" s="22">
        <f>+CEm!F2</f>
        <v>42858</v>
      </c>
      <c r="I3" s="22">
        <f>+CEm!G2</f>
        <v>42889</v>
      </c>
      <c r="J3" s="22">
        <f>+CEm!H2</f>
        <v>42919</v>
      </c>
      <c r="K3" s="22">
        <f>+CEm!I2</f>
        <v>42950</v>
      </c>
      <c r="L3" s="22">
        <f>+CEm!J2</f>
        <v>42980</v>
      </c>
      <c r="M3" s="22">
        <f>+CEm!K2</f>
        <v>43011</v>
      </c>
      <c r="N3" s="22">
        <f>+CEm!L2</f>
        <v>43041</v>
      </c>
      <c r="O3" s="22">
        <f>+CEm!M2</f>
        <v>43072</v>
      </c>
      <c r="P3" s="22">
        <f>+CEm!N2</f>
        <v>43102</v>
      </c>
      <c r="Q3" s="22">
        <f>+CEm!O2</f>
        <v>43133</v>
      </c>
      <c r="R3" s="22">
        <f>+CEm!P2</f>
        <v>43163</v>
      </c>
      <c r="S3" s="22">
        <f>+CEm!Q2</f>
        <v>43194</v>
      </c>
      <c r="T3" s="22">
        <f>+CEm!R2</f>
        <v>43224</v>
      </c>
      <c r="U3" s="22">
        <f>+CEm!S2</f>
        <v>43255</v>
      </c>
      <c r="V3" s="22">
        <f>+CEm!T2</f>
        <v>43285</v>
      </c>
      <c r="W3" s="22">
        <f>+CEm!U2</f>
        <v>43316</v>
      </c>
      <c r="X3" s="22">
        <f>+CEm!V2</f>
        <v>43346</v>
      </c>
      <c r="Y3" s="22">
        <f>+CEm!W2</f>
        <v>43377</v>
      </c>
      <c r="Z3" s="22">
        <f>+CEm!X2</f>
        <v>43407</v>
      </c>
      <c r="AA3" s="22">
        <f>+CEm!Y2</f>
        <v>43438</v>
      </c>
      <c r="AB3" s="22">
        <f>+CEm!Z2</f>
        <v>43468</v>
      </c>
      <c r="AC3" s="22">
        <f>+CEm!AA2</f>
        <v>43499</v>
      </c>
      <c r="AD3" s="22">
        <f>+CEm!AB2</f>
        <v>43529</v>
      </c>
      <c r="AE3" s="22">
        <f>+CEm!AC2</f>
        <v>43560</v>
      </c>
      <c r="AF3" s="22">
        <f>+CEm!AD2</f>
        <v>43590</v>
      </c>
      <c r="AG3" s="22">
        <f>+CEm!AE2</f>
        <v>43621</v>
      </c>
      <c r="AH3" s="22">
        <f>+CEm!AF2</f>
        <v>43651</v>
      </c>
      <c r="AI3" s="22">
        <f>+CEm!AG2</f>
        <v>43682</v>
      </c>
      <c r="AJ3" s="22">
        <f>+CEm!AH2</f>
        <v>43712</v>
      </c>
      <c r="AK3" s="22">
        <f>+CEm!AI2</f>
        <v>43743</v>
      </c>
      <c r="AL3" s="22">
        <f>+CEm!AJ2</f>
        <v>43773</v>
      </c>
      <c r="AM3" s="22">
        <f>+CEm!AK2</f>
        <v>43804</v>
      </c>
    </row>
    <row r="4" spans="1:39" ht="16.5" thickTop="1" thickBot="1" x14ac:dyDescent="0.3">
      <c r="C4" t="s">
        <v>442</v>
      </c>
      <c r="D4" s="352"/>
      <c r="E4" s="353"/>
      <c r="F4" s="353">
        <v>50000</v>
      </c>
      <c r="G4" s="353"/>
      <c r="H4" s="353"/>
      <c r="I4" s="353"/>
      <c r="J4" s="353"/>
      <c r="K4" s="353"/>
      <c r="L4" s="353"/>
      <c r="M4" s="353"/>
      <c r="N4" s="353"/>
      <c r="O4" s="353"/>
      <c r="P4" s="353"/>
      <c r="Q4" s="353"/>
      <c r="R4" s="353"/>
      <c r="S4" s="353"/>
      <c r="T4" s="353"/>
      <c r="U4" s="353"/>
      <c r="V4" s="353"/>
      <c r="W4" s="353"/>
      <c r="X4" s="353"/>
      <c r="Y4" s="353"/>
      <c r="Z4" s="353"/>
      <c r="AA4" s="353"/>
      <c r="AB4" s="353"/>
      <c r="AC4" s="353"/>
      <c r="AD4" s="353"/>
      <c r="AE4" s="353"/>
      <c r="AF4" s="353"/>
      <c r="AG4" s="353"/>
      <c r="AH4" s="353"/>
      <c r="AI4" s="353"/>
      <c r="AJ4" s="353"/>
      <c r="AK4" s="353"/>
      <c r="AL4" s="353"/>
      <c r="AM4" s="354"/>
    </row>
    <row r="5" spans="1:39" ht="15.75" thickTop="1" x14ac:dyDescent="0.25"/>
  </sheetData>
  <hyperlinks>
    <hyperlink ref="A1" location="VIEW!A1" display="VIEW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G23"/>
  <sheetViews>
    <sheetView showGridLines="0" workbookViewId="0"/>
  </sheetViews>
  <sheetFormatPr defaultRowHeight="15" x14ac:dyDescent="0.25"/>
  <cols>
    <col min="3" max="3" width="29.140625" bestFit="1" customWidth="1"/>
    <col min="6" max="6" width="39.5703125" bestFit="1" customWidth="1"/>
  </cols>
  <sheetData>
    <row r="1" spans="1:7" x14ac:dyDescent="0.25">
      <c r="A1" s="33" t="s">
        <v>115</v>
      </c>
      <c r="C1" t="s">
        <v>609</v>
      </c>
    </row>
    <row r="3" spans="1:7" x14ac:dyDescent="0.25">
      <c r="D3" s="207">
        <v>2017</v>
      </c>
    </row>
    <row r="4" spans="1:7" x14ac:dyDescent="0.25">
      <c r="D4" s="180" t="s">
        <v>614</v>
      </c>
    </row>
    <row r="5" spans="1:7" x14ac:dyDescent="0.25">
      <c r="C5" s="242" t="s">
        <v>615</v>
      </c>
      <c r="D5" s="243">
        <v>10000</v>
      </c>
      <c r="F5" t="s">
        <v>625</v>
      </c>
      <c r="G5" s="34" t="s">
        <v>626</v>
      </c>
    </row>
    <row r="6" spans="1:7" x14ac:dyDescent="0.25">
      <c r="C6" s="242" t="s">
        <v>616</v>
      </c>
      <c r="D6" s="243"/>
    </row>
    <row r="7" spans="1:7" x14ac:dyDescent="0.25">
      <c r="C7" s="242" t="s">
        <v>617</v>
      </c>
      <c r="D7" s="243"/>
    </row>
    <row r="8" spans="1:7" ht="15.75" thickBot="1" x14ac:dyDescent="0.3">
      <c r="C8" s="242" t="s">
        <v>618</v>
      </c>
      <c r="D8" s="243"/>
    </row>
    <row r="9" spans="1:7" ht="15.75" thickBot="1" x14ac:dyDescent="0.3">
      <c r="C9" s="244"/>
      <c r="D9" s="244"/>
    </row>
    <row r="10" spans="1:7" x14ac:dyDescent="0.25">
      <c r="C10" s="244"/>
      <c r="D10" s="244"/>
    </row>
    <row r="12" spans="1:7" x14ac:dyDescent="0.25">
      <c r="C12" s="242" t="s">
        <v>687</v>
      </c>
      <c r="D12" s="243">
        <f>+D5+D7</f>
        <v>10000</v>
      </c>
    </row>
    <row r="13" spans="1:7" x14ac:dyDescent="0.25">
      <c r="C13" s="242" t="s">
        <v>688</v>
      </c>
      <c r="D13" s="243">
        <f>+D6+D8</f>
        <v>0</v>
      </c>
    </row>
    <row r="16" spans="1:7" x14ac:dyDescent="0.25">
      <c r="C16" s="242" t="s">
        <v>619</v>
      </c>
      <c r="D16" s="243">
        <f>+IF(D12&lt;0,0,IF(D13&lt;0,D12+D13,D12))</f>
        <v>10000</v>
      </c>
    </row>
    <row r="17" spans="3:4" x14ac:dyDescent="0.25">
      <c r="C17" s="242" t="s">
        <v>620</v>
      </c>
      <c r="D17" s="243">
        <f>+IF(D13&lt;0,0,IF(D12&lt;0,D13+D12,D13))</f>
        <v>0</v>
      </c>
    </row>
    <row r="19" spans="3:4" x14ac:dyDescent="0.25">
      <c r="C19" s="242" t="s">
        <v>621</v>
      </c>
      <c r="D19" s="243">
        <f>+D16*0.5</f>
        <v>5000</v>
      </c>
    </row>
    <row r="20" spans="3:4" x14ac:dyDescent="0.25">
      <c r="C20" s="242" t="s">
        <v>622</v>
      </c>
      <c r="D20" s="243">
        <f>+D17*0.25</f>
        <v>0</v>
      </c>
    </row>
    <row r="21" spans="3:4" x14ac:dyDescent="0.25">
      <c r="C21" s="242" t="s">
        <v>623</v>
      </c>
      <c r="D21" s="243"/>
    </row>
    <row r="23" spans="3:4" x14ac:dyDescent="0.25">
      <c r="C23" s="242" t="s">
        <v>624</v>
      </c>
      <c r="D23" s="243">
        <f>IF(SUM(D19:D21)&gt;5000000,5000000,SUM(D19:D21))</f>
        <v>5000</v>
      </c>
    </row>
  </sheetData>
  <hyperlinks>
    <hyperlink ref="G5" r:id="rId1"/>
    <hyperlink ref="A1" location="VIEW!A1" display="VIEW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3" tint="0.59999389629810485"/>
  </sheetPr>
  <dimension ref="A1:G6"/>
  <sheetViews>
    <sheetView showGridLines="0" workbookViewId="0">
      <selection activeCell="G11" sqref="G11"/>
    </sheetView>
  </sheetViews>
  <sheetFormatPr defaultRowHeight="15" x14ac:dyDescent="0.25"/>
  <cols>
    <col min="2" max="2" width="15" bestFit="1" customWidth="1"/>
    <col min="3" max="3" width="11.28515625" bestFit="1" customWidth="1"/>
    <col min="4" max="6" width="10.5703125" bestFit="1" customWidth="1"/>
  </cols>
  <sheetData>
    <row r="1" spans="1:7" x14ac:dyDescent="0.25">
      <c r="A1" s="33" t="s">
        <v>115</v>
      </c>
    </row>
    <row r="2" spans="1:7" x14ac:dyDescent="0.25">
      <c r="C2" s="212">
        <f>+'Ce annuo'!B2</f>
        <v>2017</v>
      </c>
      <c r="D2" s="212">
        <f>+'Ce annuo'!C2</f>
        <v>2018</v>
      </c>
      <c r="E2" s="212">
        <f>+'Ce annuo'!D2</f>
        <v>2019</v>
      </c>
      <c r="F2" s="212">
        <f>+'Ce annuo'!E2</f>
        <v>2020</v>
      </c>
      <c r="G2" s="212"/>
    </row>
    <row r="3" spans="1:7" x14ac:dyDescent="0.25">
      <c r="B3" t="s">
        <v>521</v>
      </c>
      <c r="C3" s="150">
        <f>+'Ce annuo'!B58</f>
        <v>-62411.790319701111</v>
      </c>
      <c r="D3" s="150">
        <f>+'Ce annuo'!C58</f>
        <v>62119.947900580475</v>
      </c>
      <c r="E3" s="150">
        <f>+'Ce annuo'!D58</f>
        <v>112022.11488163582</v>
      </c>
      <c r="F3" s="150">
        <f>+'Ce annuo'!E58</f>
        <v>223290.0850297815</v>
      </c>
    </row>
    <row r="4" spans="1:7" x14ac:dyDescent="0.25">
      <c r="B4" t="s">
        <v>522</v>
      </c>
      <c r="C4" s="36"/>
      <c r="D4" s="36"/>
      <c r="E4" s="36"/>
      <c r="F4" s="36"/>
    </row>
    <row r="6" spans="1:7" x14ac:dyDescent="0.25">
      <c r="B6" t="s">
        <v>523</v>
      </c>
      <c r="C6" s="150">
        <f>+C4*C3</f>
        <v>0</v>
      </c>
      <c r="D6" s="150">
        <f>+D4*D3</f>
        <v>0</v>
      </c>
      <c r="E6" s="150">
        <f>+E4*E3</f>
        <v>0</v>
      </c>
      <c r="F6" s="150">
        <f>+F4*F3</f>
        <v>0</v>
      </c>
    </row>
  </sheetData>
  <hyperlinks>
    <hyperlink ref="A1" location="VIEW!A1" display="VIEW"/>
  </hyperlink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FFC000"/>
  </sheetPr>
  <dimension ref="A1"/>
  <sheetViews>
    <sheetView workbookViewId="0">
      <selection activeCell="N12" sqref="N12"/>
    </sheetView>
  </sheetViews>
  <sheetFormatPr defaultRowHeight="15" x14ac:dyDescent="0.25"/>
  <sheetData/>
  <phoneticPr fontId="25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FFC000"/>
  </sheetPr>
  <dimension ref="A1:BE110"/>
  <sheetViews>
    <sheetView showGridLines="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RowHeight="15" x14ac:dyDescent="0.25"/>
  <cols>
    <col min="2" max="2" width="12.28515625" customWidth="1"/>
    <col min="3" max="3" width="18.85546875" bestFit="1" customWidth="1"/>
    <col min="4" max="4" width="11.5703125" customWidth="1"/>
    <col min="5" max="8" width="10.5703125" bestFit="1" customWidth="1"/>
    <col min="9" max="14" width="10.5703125" customWidth="1"/>
    <col min="15" max="18" width="10.5703125" bestFit="1" customWidth="1"/>
    <col min="19" max="26" width="10.5703125" customWidth="1"/>
    <col min="27" max="30" width="10.5703125" bestFit="1" customWidth="1"/>
    <col min="31" max="38" width="10.5703125" customWidth="1"/>
    <col min="39" max="42" width="10.5703125" bestFit="1" customWidth="1"/>
    <col min="43" max="50" width="10.5703125" customWidth="1"/>
    <col min="51" max="52" width="10.5703125" bestFit="1" customWidth="1"/>
    <col min="53" max="53" width="9.140625" customWidth="1"/>
    <col min="54" max="54" width="11.5703125" bestFit="1" customWidth="1"/>
    <col min="55" max="56" width="10.140625" bestFit="1" customWidth="1"/>
    <col min="57" max="57" width="10.7109375" bestFit="1" customWidth="1"/>
  </cols>
  <sheetData>
    <row r="1" spans="1:57" x14ac:dyDescent="0.25">
      <c r="A1" s="33" t="s">
        <v>115</v>
      </c>
      <c r="B1" s="33"/>
      <c r="C1" s="175" t="s">
        <v>435</v>
      </c>
    </row>
    <row r="2" spans="1:57" x14ac:dyDescent="0.25">
      <c r="C2" s="196" t="s">
        <v>279</v>
      </c>
      <c r="D2" t="s">
        <v>283</v>
      </c>
      <c r="E2" s="178">
        <f>+SPm!B2</f>
        <v>42736</v>
      </c>
      <c r="F2" s="178">
        <f>+SPm!C2</f>
        <v>42767</v>
      </c>
      <c r="G2" s="178">
        <f>+SPm!D2</f>
        <v>42797</v>
      </c>
      <c r="H2" s="178">
        <f>+SPm!E2</f>
        <v>42828</v>
      </c>
      <c r="I2" s="178">
        <f>+SPm!F2</f>
        <v>42858</v>
      </c>
      <c r="J2" s="178">
        <f>+SPm!G2</f>
        <v>42889</v>
      </c>
      <c r="K2" s="178">
        <f>+SPm!H2</f>
        <v>42919</v>
      </c>
      <c r="L2" s="178">
        <f>+SPm!I2</f>
        <v>42950</v>
      </c>
      <c r="M2" s="178">
        <f>+SPm!J2</f>
        <v>42980</v>
      </c>
      <c r="N2" s="178">
        <f>+SPm!K2</f>
        <v>43011</v>
      </c>
      <c r="O2" s="178">
        <f>+SPm!L2</f>
        <v>43041</v>
      </c>
      <c r="P2" s="178">
        <f>+SPm!M2</f>
        <v>43072</v>
      </c>
      <c r="Q2" s="178">
        <f>+SPm!N2</f>
        <v>43102</v>
      </c>
      <c r="R2" s="178">
        <f>+SPm!O2</f>
        <v>43133</v>
      </c>
      <c r="S2" s="178">
        <f>+SPm!P2</f>
        <v>43163</v>
      </c>
      <c r="T2" s="178">
        <f>+SPm!Q2</f>
        <v>43194</v>
      </c>
      <c r="U2" s="178">
        <f>+SPm!R2</f>
        <v>43224</v>
      </c>
      <c r="V2" s="178">
        <f>+SPm!S2</f>
        <v>43255</v>
      </c>
      <c r="W2" s="178">
        <f>+SPm!T2</f>
        <v>43285</v>
      </c>
      <c r="X2" s="178">
        <f>+SPm!U2</f>
        <v>43316</v>
      </c>
      <c r="Y2" s="178">
        <f>+SPm!V2</f>
        <v>43346</v>
      </c>
      <c r="Z2" s="178">
        <f>+SPm!W2</f>
        <v>43377</v>
      </c>
      <c r="AA2" s="178">
        <f>+SPm!X2</f>
        <v>43407</v>
      </c>
      <c r="AB2" s="178">
        <f>+SPm!Y2</f>
        <v>43438</v>
      </c>
      <c r="AC2" s="178">
        <f>+SPm!Z2</f>
        <v>43468</v>
      </c>
      <c r="AD2" s="178">
        <f>+SPm!AA2</f>
        <v>43499</v>
      </c>
      <c r="AE2" s="178">
        <f>+SPm!AB2</f>
        <v>43529</v>
      </c>
      <c r="AF2" s="178">
        <f>+SPm!AC2</f>
        <v>43560</v>
      </c>
      <c r="AG2" s="178">
        <f>+SPm!AD2</f>
        <v>43590</v>
      </c>
      <c r="AH2" s="178">
        <f>+SPm!AE2</f>
        <v>43621</v>
      </c>
      <c r="AI2" s="178">
        <f>+SPm!AF2</f>
        <v>43651</v>
      </c>
      <c r="AJ2" s="178">
        <f>+SPm!AG2</f>
        <v>43682</v>
      </c>
      <c r="AK2" s="178">
        <f>+SPm!AH2</f>
        <v>43712</v>
      </c>
      <c r="AL2" s="178">
        <f>+SPm!AI2</f>
        <v>43743</v>
      </c>
      <c r="AM2" s="178">
        <f>+SPm!AJ2</f>
        <v>43773</v>
      </c>
      <c r="AN2" s="178">
        <f>+SPm!AK2</f>
        <v>43804</v>
      </c>
      <c r="AO2" s="178">
        <f>+SPm!AL2</f>
        <v>43834</v>
      </c>
      <c r="AP2" s="178">
        <f>+SPm!AM2</f>
        <v>43865</v>
      </c>
      <c r="AQ2" s="178">
        <f>+SPm!AN2</f>
        <v>43895</v>
      </c>
      <c r="AR2" s="178">
        <f>+SPm!AO2</f>
        <v>43926</v>
      </c>
      <c r="AS2" s="178">
        <f>+SPm!AP2</f>
        <v>43956</v>
      </c>
      <c r="AT2" s="178">
        <f>+SPm!AQ2</f>
        <v>43987</v>
      </c>
      <c r="AU2" s="178">
        <f>+SPm!AR2</f>
        <v>44017</v>
      </c>
      <c r="AV2" s="178">
        <f>+SPm!AS2</f>
        <v>44048</v>
      </c>
      <c r="AW2" s="178">
        <f>+SPm!AT2</f>
        <v>44078</v>
      </c>
      <c r="AX2" s="178">
        <f>+SPm!AU2</f>
        <v>44109</v>
      </c>
      <c r="AY2" s="178">
        <f>+SPm!AV2</f>
        <v>44139</v>
      </c>
      <c r="AZ2" s="178">
        <f>+SPm!AW2</f>
        <v>44170</v>
      </c>
      <c r="BB2" s="200">
        <f>+YEAR(E2)</f>
        <v>2017</v>
      </c>
      <c r="BC2" s="201">
        <f>+YEAR(Q2)</f>
        <v>2018</v>
      </c>
      <c r="BD2" s="201">
        <f>+YEAR(AC2)</f>
        <v>2019</v>
      </c>
      <c r="BE2" s="202">
        <f>+YEAR(AO2)</f>
        <v>2020</v>
      </c>
    </row>
    <row r="3" spans="1:57" x14ac:dyDescent="0.25">
      <c r="C3" s="199" t="str">
        <f>+IF('Budget Vendite'!A4=0,"",'Budget Vendite'!A4)</f>
        <v>Servizio / Prodotto 1</v>
      </c>
      <c r="D3" s="186">
        <f>+'Budget Vendite'!B4</f>
        <v>0.22</v>
      </c>
      <c r="E3" s="179">
        <f>+'Budget Vendite'!F4*'Budget Vendite'!F32</f>
        <v>250</v>
      </c>
      <c r="F3" s="179">
        <f>+'Budget Vendite'!G4*'Budget Vendite'!G32</f>
        <v>275.00000000000006</v>
      </c>
      <c r="G3" s="179">
        <f>+'Budget Vendite'!H4*'Budget Vendite'!H32</f>
        <v>302.50000000000006</v>
      </c>
      <c r="H3" s="179">
        <f>+'Budget Vendite'!I4*'Budget Vendite'!I32</f>
        <v>332.75000000000011</v>
      </c>
      <c r="I3" s="179">
        <f>+'Budget Vendite'!J4*'Budget Vendite'!J32</f>
        <v>366.0250000000002</v>
      </c>
      <c r="J3" s="179">
        <f>+'Budget Vendite'!K4*'Budget Vendite'!K32</f>
        <v>402.62750000000028</v>
      </c>
      <c r="K3" s="179">
        <f>+'Budget Vendite'!L4*'Budget Vendite'!L32</f>
        <v>442.89025000000032</v>
      </c>
      <c r="L3" s="179">
        <f>+'Budget Vendite'!M4*'Budget Vendite'!M32</f>
        <v>487.17927500000036</v>
      </c>
      <c r="M3" s="179">
        <f>+'Budget Vendite'!N4*'Budget Vendite'!N32</f>
        <v>535.8972025000005</v>
      </c>
      <c r="N3" s="179">
        <f>+'Budget Vendite'!O4*'Budget Vendite'!O32</f>
        <v>589.48692275000053</v>
      </c>
      <c r="O3" s="179">
        <f>+'Budget Vendite'!P4*'Budget Vendite'!P32</f>
        <v>648.43561502500063</v>
      </c>
      <c r="P3" s="179">
        <f>+'Budget Vendite'!Q4*'Budget Vendite'!Q32</f>
        <v>713.27917652750079</v>
      </c>
      <c r="Q3" s="179">
        <f>+'Budget Vendite'!R4*'Budget Vendite'!R32</f>
        <v>748.94313535387585</v>
      </c>
      <c r="R3" s="179">
        <f>+'Budget Vendite'!S4*'Budget Vendite'!S32</f>
        <v>786.3902921215697</v>
      </c>
      <c r="S3" s="179">
        <f>+'Budget Vendite'!T4*'Budget Vendite'!T32</f>
        <v>825.70980672764813</v>
      </c>
      <c r="T3" s="179">
        <f>+'Budget Vendite'!U4*'Budget Vendite'!U32</f>
        <v>866.99529706403064</v>
      </c>
      <c r="U3" s="179">
        <f>+'Budget Vendite'!V4*'Budget Vendite'!V32</f>
        <v>910.34506191723221</v>
      </c>
      <c r="V3" s="179">
        <f>+'Budget Vendite'!W4*'Budget Vendite'!W32</f>
        <v>955.86231501309385</v>
      </c>
      <c r="W3" s="179">
        <f>+'Budget Vendite'!X4*'Budget Vendite'!X32</f>
        <v>1003.6554307637487</v>
      </c>
      <c r="X3" s="179">
        <f>+'Budget Vendite'!Y4*'Budget Vendite'!Y32</f>
        <v>1053.838202301936</v>
      </c>
      <c r="Y3" s="179">
        <f>+'Budget Vendite'!Z4*'Budget Vendite'!Z32</f>
        <v>1106.530112417033</v>
      </c>
      <c r="Z3" s="179">
        <f>+'Budget Vendite'!AA4*'Budget Vendite'!AA32</f>
        <v>1161.8566180378846</v>
      </c>
      <c r="AA3" s="179">
        <f>+'Budget Vendite'!AB4*'Budget Vendite'!AB32</f>
        <v>1219.9494489397789</v>
      </c>
      <c r="AB3" s="179">
        <f>+'Budget Vendite'!AC4*'Budget Vendite'!AC32</f>
        <v>1280.9469213867678</v>
      </c>
      <c r="AC3" s="179">
        <f>+'Budget Vendite'!AD4*'Budget Vendite'!AD32</f>
        <v>1344.9942674561064</v>
      </c>
      <c r="AD3" s="179">
        <f>+'Budget Vendite'!AE4*'Budget Vendite'!AE32</f>
        <v>1412.2439808289118</v>
      </c>
      <c r="AE3" s="179">
        <f>+'Budget Vendite'!AF4*'Budget Vendite'!AF32</f>
        <v>1482.8561798703574</v>
      </c>
      <c r="AF3" s="179">
        <f>+'Budget Vendite'!AG4*'Budget Vendite'!AG32</f>
        <v>1556.9989888638752</v>
      </c>
      <c r="AG3" s="179">
        <f>+'Budget Vendite'!AH4*'Budget Vendite'!AH32</f>
        <v>1634.8489383070691</v>
      </c>
      <c r="AH3" s="179">
        <f>+'Budget Vendite'!AI4*'Budget Vendite'!AI32</f>
        <v>1716.5913852224228</v>
      </c>
      <c r="AI3" s="179">
        <f>+'Budget Vendite'!AJ4*'Budget Vendite'!AJ32</f>
        <v>1802.4209544835439</v>
      </c>
      <c r="AJ3" s="179">
        <f>+'Budget Vendite'!AK4*'Budget Vendite'!AK32</f>
        <v>1892.5420022077215</v>
      </c>
      <c r="AK3" s="179">
        <f>+'Budget Vendite'!AL4*'Budget Vendite'!AL32</f>
        <v>1987.1691023181074</v>
      </c>
      <c r="AL3" s="179">
        <f>+'Budget Vendite'!AM4*'Budget Vendite'!AM32</f>
        <v>2086.527557434013</v>
      </c>
      <c r="AM3" s="179">
        <f>+'Budget Vendite'!AN4*'Budget Vendite'!AN32</f>
        <v>2190.8539353057135</v>
      </c>
      <c r="AN3" s="179">
        <f>+'Budget Vendite'!AO4*'Budget Vendite'!AO32</f>
        <v>2300.3966320709997</v>
      </c>
      <c r="AO3" s="179">
        <f>+'Budget Vendite'!AP4*'Budget Vendite'!AP32</f>
        <v>2346.4045647124194</v>
      </c>
      <c r="AP3" s="179">
        <f>+'Budget Vendite'!AQ4*'Budget Vendite'!AQ32</f>
        <v>2393.332656006668</v>
      </c>
      <c r="AQ3" s="179">
        <f>+'Budget Vendite'!AR4*'Budget Vendite'!AR32</f>
        <v>2441.1993091268009</v>
      </c>
      <c r="AR3" s="179">
        <f>+'Budget Vendite'!AS4*'Budget Vendite'!AS32</f>
        <v>2490.0232953093373</v>
      </c>
      <c r="AS3" s="179">
        <f>+'Budget Vendite'!AT4*'Budget Vendite'!AT32</f>
        <v>2539.823761215524</v>
      </c>
      <c r="AT3" s="179">
        <f>+'Budget Vendite'!AU4*'Budget Vendite'!AU32</f>
        <v>2590.6202364398341</v>
      </c>
      <c r="AU3" s="179">
        <f>+'Budget Vendite'!AV4*'Budget Vendite'!AV32</f>
        <v>2642.4326411686307</v>
      </c>
      <c r="AV3" s="179">
        <f>+'Budget Vendite'!AW4*'Budget Vendite'!AW32</f>
        <v>2695.2812939920032</v>
      </c>
      <c r="AW3" s="179">
        <f>+'Budget Vendite'!AX4*'Budget Vendite'!AX32</f>
        <v>2749.1869198718432</v>
      </c>
      <c r="AX3" s="179">
        <f>+'Budget Vendite'!AY4*'Budget Vendite'!AY32</f>
        <v>2804.1706582692805</v>
      </c>
      <c r="AY3" s="179">
        <f>+'Budget Vendite'!AZ4*'Budget Vendite'!AZ32</f>
        <v>2860.2540714346655</v>
      </c>
      <c r="AZ3" s="179">
        <f>+'Budget Vendite'!BA4*'Budget Vendite'!BA32</f>
        <v>2917.4591528633591</v>
      </c>
      <c r="BB3" s="193">
        <f t="shared" ref="BB3:BB8" si="0">+SUM(E3:P3)</f>
        <v>5346.0709418025026</v>
      </c>
      <c r="BC3" s="194">
        <f t="shared" ref="BC3:BC8" si="1">+SUM(Q3:AB3)</f>
        <v>11921.022642044598</v>
      </c>
      <c r="BD3" s="194">
        <f t="shared" ref="BD3:BD8" si="2">+SUM(AC3:AN3)</f>
        <v>21408.443924368839</v>
      </c>
      <c r="BE3" s="195">
        <f t="shared" ref="BE3:BE8" si="3">+SUM(AO3:AZ3)</f>
        <v>31470.188560410366</v>
      </c>
    </row>
    <row r="4" spans="1:57" x14ac:dyDescent="0.25">
      <c r="C4" s="199" t="str">
        <f>+IF('Budget Vendite'!A5=0,"",'Budget Vendite'!A5)</f>
        <v>Servizio / Prodotto 2</v>
      </c>
      <c r="D4" s="186">
        <f>+'Budget Vendite'!B5</f>
        <v>0.22</v>
      </c>
      <c r="E4" s="179">
        <f>+'Budget Vendite'!F5*'Budget Vendite'!F33</f>
        <v>150</v>
      </c>
      <c r="F4" s="179">
        <f>+'Budget Vendite'!G5*'Budget Vendite'!G33</f>
        <v>165.00000000000003</v>
      </c>
      <c r="G4" s="179">
        <f>+'Budget Vendite'!H5*'Budget Vendite'!H33</f>
        <v>181.50000000000006</v>
      </c>
      <c r="H4" s="179">
        <f>+'Budget Vendite'!I5*'Budget Vendite'!I33</f>
        <v>199.65000000000009</v>
      </c>
      <c r="I4" s="179">
        <f>+'Budget Vendite'!J5*'Budget Vendite'!J33</f>
        <v>219.61500000000012</v>
      </c>
      <c r="J4" s="179">
        <f>+'Budget Vendite'!K5*'Budget Vendite'!K33</f>
        <v>241.57650000000015</v>
      </c>
      <c r="K4" s="179">
        <f>+'Budget Vendite'!L5*'Budget Vendite'!L33</f>
        <v>265.73415000000017</v>
      </c>
      <c r="L4" s="179">
        <f>+'Budget Vendite'!M5*'Budget Vendite'!M33</f>
        <v>292.30756500000024</v>
      </c>
      <c r="M4" s="179">
        <f>+'Budget Vendite'!N5*'Budget Vendite'!N33</f>
        <v>321.53832150000028</v>
      </c>
      <c r="N4" s="179">
        <f>+'Budget Vendite'!O5*'Budget Vendite'!O33</f>
        <v>353.69215365000036</v>
      </c>
      <c r="O4" s="179">
        <f>+'Budget Vendite'!P5*'Budget Vendite'!P33</f>
        <v>389.06136901500042</v>
      </c>
      <c r="P4" s="179">
        <f>+'Budget Vendite'!Q5*'Budget Vendite'!Q33</f>
        <v>427.96750591650044</v>
      </c>
      <c r="Q4" s="179">
        <f>+'Budget Vendite'!R5*'Budget Vendite'!R33</f>
        <v>449.36588121232546</v>
      </c>
      <c r="R4" s="179">
        <f>+'Budget Vendite'!S5*'Budget Vendite'!S33</f>
        <v>471.83417527294182</v>
      </c>
      <c r="S4" s="179">
        <f>+'Budget Vendite'!T5*'Budget Vendite'!T33</f>
        <v>495.42588403658891</v>
      </c>
      <c r="T4" s="179">
        <f>+'Budget Vendite'!U5*'Budget Vendite'!U33</f>
        <v>520.19717823841847</v>
      </c>
      <c r="U4" s="179">
        <f>+'Budget Vendite'!V5*'Budget Vendite'!V33</f>
        <v>546.20703715033937</v>
      </c>
      <c r="V4" s="179">
        <f>+'Budget Vendite'!W5*'Budget Vendite'!W33</f>
        <v>573.51738900785631</v>
      </c>
      <c r="W4" s="179">
        <f>+'Budget Vendite'!X5*'Budget Vendite'!X33</f>
        <v>602.19325845824915</v>
      </c>
      <c r="X4" s="179">
        <f>+'Budget Vendite'!Y5*'Budget Vendite'!Y33</f>
        <v>632.3029213811617</v>
      </c>
      <c r="Y4" s="179">
        <f>+'Budget Vendite'!Z5*'Budget Vendite'!Z33</f>
        <v>663.91806745021972</v>
      </c>
      <c r="Z4" s="179">
        <f>+'Budget Vendite'!AA5*'Budget Vendite'!AA33</f>
        <v>697.11397082273083</v>
      </c>
      <c r="AA4" s="179">
        <f>+'Budget Vendite'!AB5*'Budget Vendite'!AB33</f>
        <v>731.9696693638673</v>
      </c>
      <c r="AB4" s="179">
        <f>+'Budget Vendite'!AC5*'Budget Vendite'!AC33</f>
        <v>768.5681528320606</v>
      </c>
      <c r="AC4" s="179">
        <f>+'Budget Vendite'!AD5*'Budget Vendite'!AD33</f>
        <v>806.99656047366375</v>
      </c>
      <c r="AD4" s="179">
        <f>+'Budget Vendite'!AE5*'Budget Vendite'!AE33</f>
        <v>847.34638849734711</v>
      </c>
      <c r="AE4" s="179">
        <f>+'Budget Vendite'!AF5*'Budget Vendite'!AF33</f>
        <v>889.71370792221455</v>
      </c>
      <c r="AF4" s="179">
        <f>+'Budget Vendite'!AG5*'Budget Vendite'!AG33</f>
        <v>934.19939331832518</v>
      </c>
      <c r="AG4" s="179">
        <f>+'Budget Vendite'!AH5*'Budget Vendite'!AH33</f>
        <v>980.9093629842414</v>
      </c>
      <c r="AH4" s="179">
        <f>+'Budget Vendite'!AI5*'Budget Vendite'!AI33</f>
        <v>1029.9548311334536</v>
      </c>
      <c r="AI4" s="179">
        <f>+'Budget Vendite'!AJ5*'Budget Vendite'!AJ33</f>
        <v>1081.4525726901265</v>
      </c>
      <c r="AJ4" s="179">
        <f>+'Budget Vendite'!AK5*'Budget Vendite'!AK33</f>
        <v>1135.5252013246327</v>
      </c>
      <c r="AK4" s="179">
        <f>+'Budget Vendite'!AL5*'Budget Vendite'!AL33</f>
        <v>1192.3014613908645</v>
      </c>
      <c r="AL4" s="179">
        <f>+'Budget Vendite'!AM5*'Budget Vendite'!AM33</f>
        <v>1251.9165344604078</v>
      </c>
      <c r="AM4" s="179">
        <f>+'Budget Vendite'!AN5*'Budget Vendite'!AN33</f>
        <v>1314.5123611834283</v>
      </c>
      <c r="AN4" s="179">
        <f>+'Budget Vendite'!AO5*'Budget Vendite'!AO33</f>
        <v>1380.2379792425997</v>
      </c>
      <c r="AO4" s="179">
        <f>+'Budget Vendite'!AP5*'Budget Vendite'!AP33</f>
        <v>1407.8427388274517</v>
      </c>
      <c r="AP4" s="179">
        <f>+'Budget Vendite'!AQ5*'Budget Vendite'!AQ33</f>
        <v>1435.9995936040007</v>
      </c>
      <c r="AQ4" s="179">
        <f>+'Budget Vendite'!AR5*'Budget Vendite'!AR33</f>
        <v>1464.7195854760807</v>
      </c>
      <c r="AR4" s="179">
        <f>+'Budget Vendite'!AS5*'Budget Vendite'!AS33</f>
        <v>1494.0139771856022</v>
      </c>
      <c r="AS4" s="179">
        <f>+'Budget Vendite'!AT5*'Budget Vendite'!AT33</f>
        <v>1523.8942567293143</v>
      </c>
      <c r="AT4" s="179">
        <f>+'Budget Vendite'!AU5*'Budget Vendite'!AU33</f>
        <v>1554.3721418639007</v>
      </c>
      <c r="AU4" s="179">
        <f>+'Budget Vendite'!AV5*'Budget Vendite'!AV33</f>
        <v>1585.4595847011785</v>
      </c>
      <c r="AV4" s="179">
        <f>+'Budget Vendite'!AW5*'Budget Vendite'!AW33</f>
        <v>1617.168776395202</v>
      </c>
      <c r="AW4" s="179">
        <f>+'Budget Vendite'!AX5*'Budget Vendite'!AX33</f>
        <v>1649.5121519231061</v>
      </c>
      <c r="AX4" s="179">
        <f>+'Budget Vendite'!AY5*'Budget Vendite'!AY33</f>
        <v>1682.5023949615681</v>
      </c>
      <c r="AY4" s="179">
        <f>+'Budget Vendite'!AZ5*'Budget Vendite'!AZ33</f>
        <v>1716.1524428607995</v>
      </c>
      <c r="AZ4" s="179">
        <f>+'Budget Vendite'!BA5*'Budget Vendite'!BA33</f>
        <v>1750.4754917180153</v>
      </c>
      <c r="BB4" s="193">
        <f t="shared" si="0"/>
        <v>3207.6425650815027</v>
      </c>
      <c r="BC4" s="194">
        <f t="shared" si="1"/>
        <v>7152.6135852267598</v>
      </c>
      <c r="BD4" s="194">
        <f t="shared" si="2"/>
        <v>12845.066354621305</v>
      </c>
      <c r="BE4" s="195">
        <f t="shared" si="3"/>
        <v>18882.113136246218</v>
      </c>
    </row>
    <row r="5" spans="1:57" x14ac:dyDescent="0.25">
      <c r="C5" s="197" t="str">
        <f>+IF('Budget Vendite'!A6=0,"",'Budget Vendite'!A6)</f>
        <v>Servizio / Prodotto 3</v>
      </c>
      <c r="D5" s="186">
        <f>+'Budget Vendite'!B6</f>
        <v>0.22</v>
      </c>
      <c r="E5" s="179">
        <f>+'Budget Vendite'!F6*'Budget Vendite'!F34</f>
        <v>200</v>
      </c>
      <c r="F5" s="179">
        <f>+'Budget Vendite'!G6*'Budget Vendite'!G34</f>
        <v>220.00000000000003</v>
      </c>
      <c r="G5" s="179">
        <f>+'Budget Vendite'!H6*'Budget Vendite'!H34</f>
        <v>242.00000000000006</v>
      </c>
      <c r="H5" s="179">
        <f>+'Budget Vendite'!I6*'Budget Vendite'!I34</f>
        <v>266.2000000000001</v>
      </c>
      <c r="I5" s="179">
        <f>+'Budget Vendite'!J6*'Budget Vendite'!J34</f>
        <v>292.82000000000016</v>
      </c>
      <c r="J5" s="179">
        <f>+'Budget Vendite'!K6*'Budget Vendite'!K34</f>
        <v>322.1020000000002</v>
      </c>
      <c r="K5" s="179">
        <f>+'Budget Vendite'!L6*'Budget Vendite'!L34</f>
        <v>354.31220000000025</v>
      </c>
      <c r="L5" s="179">
        <f>+'Budget Vendite'!M6*'Budget Vendite'!M34</f>
        <v>389.7434200000003</v>
      </c>
      <c r="M5" s="179">
        <f>+'Budget Vendite'!N6*'Budget Vendite'!N34</f>
        <v>428.71776200000039</v>
      </c>
      <c r="N5" s="179">
        <f>+'Budget Vendite'!O6*'Budget Vendite'!O34</f>
        <v>471.58953820000045</v>
      </c>
      <c r="O5" s="179">
        <f>+'Budget Vendite'!P6*'Budget Vendite'!P34</f>
        <v>518.74849202000053</v>
      </c>
      <c r="P5" s="179">
        <f>+'Budget Vendite'!Q6*'Budget Vendite'!Q34</f>
        <v>570.62334122200059</v>
      </c>
      <c r="Q5" s="179">
        <f>+'Budget Vendite'!R6*'Budget Vendite'!R34</f>
        <v>599.15450828310065</v>
      </c>
      <c r="R5" s="179">
        <f>+'Budget Vendite'!S6*'Budget Vendite'!S34</f>
        <v>629.11223369725576</v>
      </c>
      <c r="S5" s="179">
        <f>+'Budget Vendite'!T6*'Budget Vendite'!T34</f>
        <v>660.56784538211855</v>
      </c>
      <c r="T5" s="179">
        <f>+'Budget Vendite'!U6*'Budget Vendite'!U34</f>
        <v>693.59623765122456</v>
      </c>
      <c r="U5" s="179">
        <f>+'Budget Vendite'!V6*'Budget Vendite'!V34</f>
        <v>728.27604953378579</v>
      </c>
      <c r="V5" s="179">
        <f>+'Budget Vendite'!W6*'Budget Vendite'!W34</f>
        <v>764.68985201047508</v>
      </c>
      <c r="W5" s="179">
        <f>+'Budget Vendite'!X6*'Budget Vendite'!X34</f>
        <v>802.9243446109989</v>
      </c>
      <c r="X5" s="179">
        <f>+'Budget Vendite'!Y6*'Budget Vendite'!Y34</f>
        <v>843.07056184154885</v>
      </c>
      <c r="Y5" s="179">
        <f>+'Budget Vendite'!Z6*'Budget Vendite'!Z34</f>
        <v>885.22408993362637</v>
      </c>
      <c r="Z5" s="179">
        <f>+'Budget Vendite'!AA6*'Budget Vendite'!AA34</f>
        <v>929.4852944303077</v>
      </c>
      <c r="AA5" s="179">
        <f>+'Budget Vendite'!AB6*'Budget Vendite'!AB34</f>
        <v>975.9595591518231</v>
      </c>
      <c r="AB5" s="179">
        <f>+'Budget Vendite'!AC6*'Budget Vendite'!AC34</f>
        <v>1024.7575371094142</v>
      </c>
      <c r="AC5" s="179">
        <f>+'Budget Vendite'!AD6*'Budget Vendite'!AD34</f>
        <v>1075.9954139648851</v>
      </c>
      <c r="AD5" s="179">
        <f>+'Budget Vendite'!AE6*'Budget Vendite'!AE34</f>
        <v>1129.7951846631295</v>
      </c>
      <c r="AE5" s="179">
        <f>+'Budget Vendite'!AF6*'Budget Vendite'!AF34</f>
        <v>1186.284943896286</v>
      </c>
      <c r="AF5" s="179">
        <f>+'Budget Vendite'!AG6*'Budget Vendite'!AG34</f>
        <v>1245.5991910911002</v>
      </c>
      <c r="AG5" s="179">
        <f>+'Budget Vendite'!AH6*'Budget Vendite'!AH34</f>
        <v>1307.8791506456553</v>
      </c>
      <c r="AH5" s="179">
        <f>+'Budget Vendite'!AI6*'Budget Vendite'!AI34</f>
        <v>1373.2731081779382</v>
      </c>
      <c r="AI5" s="179">
        <f>+'Budget Vendite'!AJ6*'Budget Vendite'!AJ34</f>
        <v>1441.9367635868352</v>
      </c>
      <c r="AJ5" s="179">
        <f>+'Budget Vendite'!AK6*'Budget Vendite'!AK34</f>
        <v>1514.0336017661771</v>
      </c>
      <c r="AK5" s="179">
        <f>+'Budget Vendite'!AL6*'Budget Vendite'!AL34</f>
        <v>1589.7352818544859</v>
      </c>
      <c r="AL5" s="179">
        <f>+'Budget Vendite'!AM6*'Budget Vendite'!AM34</f>
        <v>1669.2220459472103</v>
      </c>
      <c r="AM5" s="179">
        <f>+'Budget Vendite'!AN6*'Budget Vendite'!AN34</f>
        <v>1752.6831482445709</v>
      </c>
      <c r="AN5" s="179">
        <f>+'Budget Vendite'!AO6*'Budget Vendite'!AO34</f>
        <v>1840.3173056567996</v>
      </c>
      <c r="AO5" s="179">
        <f>+'Budget Vendite'!AP6*'Budget Vendite'!AP34</f>
        <v>1877.1236517699356</v>
      </c>
      <c r="AP5" s="179">
        <f>+'Budget Vendite'!AQ6*'Budget Vendite'!AQ34</f>
        <v>1914.6661248053342</v>
      </c>
      <c r="AQ5" s="179">
        <f>+'Budget Vendite'!AR6*'Budget Vendite'!AR34</f>
        <v>1952.9594473014408</v>
      </c>
      <c r="AR5" s="179">
        <f>+'Budget Vendite'!AS6*'Budget Vendite'!AS34</f>
        <v>1992.0186362474697</v>
      </c>
      <c r="AS5" s="179">
        <f>+'Budget Vendite'!AT6*'Budget Vendite'!AT34</f>
        <v>2031.8590089724191</v>
      </c>
      <c r="AT5" s="179">
        <f>+'Budget Vendite'!AU6*'Budget Vendite'!AU34</f>
        <v>2072.4961891518674</v>
      </c>
      <c r="AU5" s="179">
        <f>+'Budget Vendite'!AV6*'Budget Vendite'!AV34</f>
        <v>2113.9461129349047</v>
      </c>
      <c r="AV5" s="179">
        <f>+'Budget Vendite'!AW6*'Budget Vendite'!AW34</f>
        <v>2156.2250351936027</v>
      </c>
      <c r="AW5" s="179">
        <f>+'Budget Vendite'!AX6*'Budget Vendite'!AX34</f>
        <v>2199.3495358974747</v>
      </c>
      <c r="AX5" s="179">
        <f>+'Budget Vendite'!AY6*'Budget Vendite'!AY34</f>
        <v>2243.3365266154242</v>
      </c>
      <c r="AY5" s="179">
        <f>+'Budget Vendite'!AZ6*'Budget Vendite'!AZ34</f>
        <v>2288.2032571477325</v>
      </c>
      <c r="AZ5" s="179">
        <f>+'Budget Vendite'!BA6*'Budget Vendite'!BA34</f>
        <v>2333.9673222906872</v>
      </c>
      <c r="BB5" s="193">
        <f t="shared" si="0"/>
        <v>4276.8567534420026</v>
      </c>
      <c r="BC5" s="194">
        <f t="shared" si="1"/>
        <v>9536.8181136356779</v>
      </c>
      <c r="BD5" s="194">
        <f t="shared" si="2"/>
        <v>17126.755139495075</v>
      </c>
      <c r="BE5" s="195">
        <f t="shared" si="3"/>
        <v>25176.150848328292</v>
      </c>
    </row>
    <row r="6" spans="1:57" x14ac:dyDescent="0.25">
      <c r="C6" s="197" t="str">
        <f>+IF('Budget Vendite'!A7=0,"",'Budget Vendite'!A7)</f>
        <v>Servizio / Prodotto 4</v>
      </c>
      <c r="D6" s="186">
        <f>+'Budget Vendite'!B7</f>
        <v>0.22</v>
      </c>
      <c r="E6" s="179">
        <f>+'Budget Vendite'!F7*'Budget Vendite'!F35</f>
        <v>350</v>
      </c>
      <c r="F6" s="179">
        <f>+'Budget Vendite'!G7*'Budget Vendite'!G35</f>
        <v>385.00000000000006</v>
      </c>
      <c r="G6" s="179">
        <f>+'Budget Vendite'!H7*'Budget Vendite'!H35</f>
        <v>423.50000000000011</v>
      </c>
      <c r="H6" s="179">
        <f>+'Budget Vendite'!I7*'Budget Vendite'!I35</f>
        <v>465.85000000000019</v>
      </c>
      <c r="I6" s="179">
        <f>+'Budget Vendite'!J7*'Budget Vendite'!J35</f>
        <v>512.43500000000029</v>
      </c>
      <c r="J6" s="179">
        <f>+'Budget Vendite'!K7*'Budget Vendite'!K35</f>
        <v>563.67850000000033</v>
      </c>
      <c r="K6" s="179">
        <f>+'Budget Vendite'!L7*'Budget Vendite'!L35</f>
        <v>620.04635000000042</v>
      </c>
      <c r="L6" s="179">
        <f>+'Budget Vendite'!M7*'Budget Vendite'!M35</f>
        <v>682.05098500000054</v>
      </c>
      <c r="M6" s="179">
        <f>+'Budget Vendite'!N7*'Budget Vendite'!N35</f>
        <v>750.25608350000073</v>
      </c>
      <c r="N6" s="179">
        <f>+'Budget Vendite'!O7*'Budget Vendite'!O35</f>
        <v>825.28169185000081</v>
      </c>
      <c r="O6" s="179">
        <f>+'Budget Vendite'!P7*'Budget Vendite'!P35</f>
        <v>907.80986103500095</v>
      </c>
      <c r="P6" s="179">
        <f>+'Budget Vendite'!Q7*'Budget Vendite'!Q35</f>
        <v>998.59084713850098</v>
      </c>
      <c r="Q6" s="179">
        <f>+'Budget Vendite'!R7*'Budget Vendite'!R35</f>
        <v>1048.5203894954261</v>
      </c>
      <c r="R6" s="179">
        <f>+'Budget Vendite'!S7*'Budget Vendite'!S35</f>
        <v>1100.9464089701976</v>
      </c>
      <c r="S6" s="179">
        <f>+'Budget Vendite'!T7*'Budget Vendite'!T35</f>
        <v>1155.9937294187075</v>
      </c>
      <c r="T6" s="179">
        <f>+'Budget Vendite'!U7*'Budget Vendite'!U35</f>
        <v>1213.793415889643</v>
      </c>
      <c r="U6" s="179">
        <f>+'Budget Vendite'!V7*'Budget Vendite'!V35</f>
        <v>1274.4830866841251</v>
      </c>
      <c r="V6" s="179">
        <f>+'Budget Vendite'!W7*'Budget Vendite'!W35</f>
        <v>1338.2072410183314</v>
      </c>
      <c r="W6" s="179">
        <f>+'Budget Vendite'!X7*'Budget Vendite'!X35</f>
        <v>1405.1176030692482</v>
      </c>
      <c r="X6" s="179">
        <f>+'Budget Vendite'!Y7*'Budget Vendite'!Y35</f>
        <v>1475.3734832227105</v>
      </c>
      <c r="Y6" s="179">
        <f>+'Budget Vendite'!Z7*'Budget Vendite'!Z35</f>
        <v>1549.1421573838461</v>
      </c>
      <c r="Z6" s="179">
        <f>+'Budget Vendite'!AA7*'Budget Vendite'!AA35</f>
        <v>1626.5992652530385</v>
      </c>
      <c r="AA6" s="179">
        <f>+'Budget Vendite'!AB7*'Budget Vendite'!AB35</f>
        <v>1707.9292285156905</v>
      </c>
      <c r="AB6" s="179">
        <f>+'Budget Vendite'!AC7*'Budget Vendite'!AC35</f>
        <v>1793.3256899414748</v>
      </c>
      <c r="AC6" s="179">
        <f>+'Budget Vendite'!AD7*'Budget Vendite'!AD35</f>
        <v>1882.9919744385488</v>
      </c>
      <c r="AD6" s="179">
        <f>+'Budget Vendite'!AE7*'Budget Vendite'!AE35</f>
        <v>1977.1415731604766</v>
      </c>
      <c r="AE6" s="179">
        <f>+'Budget Vendite'!AF7*'Budget Vendite'!AF35</f>
        <v>2075.9986518185005</v>
      </c>
      <c r="AF6" s="179">
        <f>+'Budget Vendite'!AG7*'Budget Vendite'!AG35</f>
        <v>2179.7985844094255</v>
      </c>
      <c r="AG6" s="179">
        <f>+'Budget Vendite'!AH7*'Budget Vendite'!AH35</f>
        <v>2288.7885136298969</v>
      </c>
      <c r="AH6" s="179">
        <f>+'Budget Vendite'!AI7*'Budget Vendite'!AI35</f>
        <v>2403.2279393113918</v>
      </c>
      <c r="AI6" s="179">
        <f>+'Budget Vendite'!AJ7*'Budget Vendite'!AJ35</f>
        <v>2523.3893362769618</v>
      </c>
      <c r="AJ6" s="179">
        <f>+'Budget Vendite'!AK7*'Budget Vendite'!AK35</f>
        <v>2649.5588030908098</v>
      </c>
      <c r="AK6" s="179">
        <f>+'Budget Vendite'!AL7*'Budget Vendite'!AL35</f>
        <v>2782.0367432453504</v>
      </c>
      <c r="AL6" s="179">
        <f>+'Budget Vendite'!AM7*'Budget Vendite'!AM35</f>
        <v>2921.1385804076181</v>
      </c>
      <c r="AM6" s="179">
        <f>+'Budget Vendite'!AN7*'Budget Vendite'!AN35</f>
        <v>3067.1955094279992</v>
      </c>
      <c r="AN6" s="179">
        <f>+'Budget Vendite'!AO7*'Budget Vendite'!AO35</f>
        <v>3220.5552848993993</v>
      </c>
      <c r="AO6" s="179">
        <f>+'Budget Vendite'!AP7*'Budget Vendite'!AP35</f>
        <v>3284.9663905973871</v>
      </c>
      <c r="AP6" s="179">
        <f>+'Budget Vendite'!AQ7*'Budget Vendite'!AQ35</f>
        <v>3350.6657184093347</v>
      </c>
      <c r="AQ6" s="179">
        <f>+'Budget Vendite'!AR7*'Budget Vendite'!AR35</f>
        <v>3417.6790327775216</v>
      </c>
      <c r="AR6" s="179">
        <f>+'Budget Vendite'!AS7*'Budget Vendite'!AS35</f>
        <v>3486.0326134330717</v>
      </c>
      <c r="AS6" s="179">
        <f>+'Budget Vendite'!AT7*'Budget Vendite'!AT35</f>
        <v>3555.7532657017337</v>
      </c>
      <c r="AT6" s="179">
        <f>+'Budget Vendite'!AU7*'Budget Vendite'!AU35</f>
        <v>3626.868331015768</v>
      </c>
      <c r="AU6" s="179">
        <f>+'Budget Vendite'!AV7*'Budget Vendite'!AV35</f>
        <v>3699.4056976360835</v>
      </c>
      <c r="AV6" s="179">
        <f>+'Budget Vendite'!AW7*'Budget Vendite'!AW35</f>
        <v>3773.393811588805</v>
      </c>
      <c r="AW6" s="179">
        <f>+'Budget Vendite'!AX7*'Budget Vendite'!AX35</f>
        <v>3848.8616878205808</v>
      </c>
      <c r="AX6" s="179">
        <f>+'Budget Vendite'!AY7*'Budget Vendite'!AY35</f>
        <v>3925.8389215769921</v>
      </c>
      <c r="AY6" s="179">
        <f>+'Budget Vendite'!AZ7*'Budget Vendite'!AZ35</f>
        <v>4004.355700008532</v>
      </c>
      <c r="AZ6" s="179">
        <f>+'Budget Vendite'!BA7*'Budget Vendite'!BA35</f>
        <v>4084.4428140087025</v>
      </c>
      <c r="BB6" s="193">
        <f t="shared" si="0"/>
        <v>7484.4993185235053</v>
      </c>
      <c r="BC6" s="194">
        <f t="shared" si="1"/>
        <v>16689.431698862438</v>
      </c>
      <c r="BD6" s="194">
        <f t="shared" si="2"/>
        <v>29971.821494116375</v>
      </c>
      <c r="BE6" s="195">
        <f t="shared" si="3"/>
        <v>44058.263984574514</v>
      </c>
    </row>
    <row r="7" spans="1:57" x14ac:dyDescent="0.25">
      <c r="C7" s="197" t="str">
        <f>+IF('Budget Vendite'!A8=0,"",'Budget Vendite'!A8)</f>
        <v>Servizio / Prodotto 5</v>
      </c>
      <c r="D7" s="186">
        <f>+'Budget Vendite'!B8</f>
        <v>0.22</v>
      </c>
      <c r="E7" s="179">
        <f>+'Budget Vendite'!F8*'Budget Vendite'!F36</f>
        <v>150</v>
      </c>
      <c r="F7" s="179">
        <f>+'Budget Vendite'!G8*'Budget Vendite'!G36</f>
        <v>165.00000000000003</v>
      </c>
      <c r="G7" s="179">
        <f>+'Budget Vendite'!H8*'Budget Vendite'!H36</f>
        <v>181.50000000000006</v>
      </c>
      <c r="H7" s="179">
        <f>+'Budget Vendite'!I8*'Budget Vendite'!I36</f>
        <v>199.65000000000009</v>
      </c>
      <c r="I7" s="179">
        <f>+'Budget Vendite'!J8*'Budget Vendite'!J36</f>
        <v>219.61500000000012</v>
      </c>
      <c r="J7" s="179">
        <f>+'Budget Vendite'!K8*'Budget Vendite'!K36</f>
        <v>241.57650000000015</v>
      </c>
      <c r="K7" s="179">
        <f>+'Budget Vendite'!L8*'Budget Vendite'!L36</f>
        <v>265.73415000000017</v>
      </c>
      <c r="L7" s="179">
        <f>+'Budget Vendite'!M8*'Budget Vendite'!M36</f>
        <v>292.30756500000024</v>
      </c>
      <c r="M7" s="179">
        <f>+'Budget Vendite'!N8*'Budget Vendite'!N36</f>
        <v>321.53832150000028</v>
      </c>
      <c r="N7" s="179">
        <f>+'Budget Vendite'!O8*'Budget Vendite'!O36</f>
        <v>353.69215365000036</v>
      </c>
      <c r="O7" s="179">
        <f>+'Budget Vendite'!P8*'Budget Vendite'!P36</f>
        <v>389.06136901500042</v>
      </c>
      <c r="P7" s="179">
        <f>+'Budget Vendite'!Q8*'Budget Vendite'!Q36</f>
        <v>427.96750591650044</v>
      </c>
      <c r="Q7" s="179">
        <f>+'Budget Vendite'!R8*'Budget Vendite'!R36</f>
        <v>449.36588121232546</v>
      </c>
      <c r="R7" s="179">
        <f>+'Budget Vendite'!S8*'Budget Vendite'!S36</f>
        <v>471.83417527294182</v>
      </c>
      <c r="S7" s="179">
        <f>+'Budget Vendite'!T8*'Budget Vendite'!T36</f>
        <v>495.42588403658891</v>
      </c>
      <c r="T7" s="179">
        <f>+'Budget Vendite'!U8*'Budget Vendite'!U36</f>
        <v>520.19717823841847</v>
      </c>
      <c r="U7" s="179">
        <f>+'Budget Vendite'!V8*'Budget Vendite'!V36</f>
        <v>546.20703715033937</v>
      </c>
      <c r="V7" s="179">
        <f>+'Budget Vendite'!W8*'Budget Vendite'!W36</f>
        <v>573.51738900785631</v>
      </c>
      <c r="W7" s="179">
        <f>+'Budget Vendite'!X8*'Budget Vendite'!X36</f>
        <v>602.19325845824915</v>
      </c>
      <c r="X7" s="179">
        <f>+'Budget Vendite'!Y8*'Budget Vendite'!Y36</f>
        <v>632.3029213811617</v>
      </c>
      <c r="Y7" s="179">
        <f>+'Budget Vendite'!Z8*'Budget Vendite'!Z36</f>
        <v>663.91806745021972</v>
      </c>
      <c r="Z7" s="179">
        <f>+'Budget Vendite'!AA8*'Budget Vendite'!AA36</f>
        <v>697.11397082273083</v>
      </c>
      <c r="AA7" s="179">
        <f>+'Budget Vendite'!AB8*'Budget Vendite'!AB36</f>
        <v>731.9696693638673</v>
      </c>
      <c r="AB7" s="179">
        <f>+'Budget Vendite'!AC8*'Budget Vendite'!AC36</f>
        <v>768.5681528320606</v>
      </c>
      <c r="AC7" s="179">
        <f>+'Budget Vendite'!AD8*'Budget Vendite'!AD36</f>
        <v>806.99656047366375</v>
      </c>
      <c r="AD7" s="179">
        <f>+'Budget Vendite'!AE8*'Budget Vendite'!AE36</f>
        <v>847.34638849734711</v>
      </c>
      <c r="AE7" s="179">
        <f>+'Budget Vendite'!AF8*'Budget Vendite'!AF36</f>
        <v>889.71370792221455</v>
      </c>
      <c r="AF7" s="179">
        <f>+'Budget Vendite'!AG8*'Budget Vendite'!AG36</f>
        <v>934.19939331832518</v>
      </c>
      <c r="AG7" s="179">
        <f>+'Budget Vendite'!AH8*'Budget Vendite'!AH36</f>
        <v>980.9093629842414</v>
      </c>
      <c r="AH7" s="179">
        <f>+'Budget Vendite'!AI8*'Budget Vendite'!AI36</f>
        <v>1029.9548311334536</v>
      </c>
      <c r="AI7" s="179">
        <f>+'Budget Vendite'!AJ8*'Budget Vendite'!AJ36</f>
        <v>1081.4525726901265</v>
      </c>
      <c r="AJ7" s="179">
        <f>+'Budget Vendite'!AK8*'Budget Vendite'!AK36</f>
        <v>1135.5252013246327</v>
      </c>
      <c r="AK7" s="179">
        <f>+'Budget Vendite'!AL8*'Budget Vendite'!AL36</f>
        <v>1192.3014613908645</v>
      </c>
      <c r="AL7" s="179">
        <f>+'Budget Vendite'!AM8*'Budget Vendite'!AM36</f>
        <v>1251.9165344604078</v>
      </c>
      <c r="AM7" s="179">
        <f>+'Budget Vendite'!AN8*'Budget Vendite'!AN36</f>
        <v>1314.5123611834283</v>
      </c>
      <c r="AN7" s="179">
        <f>+'Budget Vendite'!AO8*'Budget Vendite'!AO36</f>
        <v>1380.2379792425997</v>
      </c>
      <c r="AO7" s="179">
        <f>+'Budget Vendite'!AP8*'Budget Vendite'!AP36</f>
        <v>1407.8427388274517</v>
      </c>
      <c r="AP7" s="179">
        <f>+'Budget Vendite'!AQ8*'Budget Vendite'!AQ36</f>
        <v>1435.9995936040007</v>
      </c>
      <c r="AQ7" s="179">
        <f>+'Budget Vendite'!AR8*'Budget Vendite'!AR36</f>
        <v>1464.7195854760807</v>
      </c>
      <c r="AR7" s="179">
        <f>+'Budget Vendite'!AS8*'Budget Vendite'!AS36</f>
        <v>1494.0139771856022</v>
      </c>
      <c r="AS7" s="179">
        <f>+'Budget Vendite'!AT8*'Budget Vendite'!AT36</f>
        <v>1523.8942567293143</v>
      </c>
      <c r="AT7" s="179">
        <f>+'Budget Vendite'!AU8*'Budget Vendite'!AU36</f>
        <v>1554.3721418639007</v>
      </c>
      <c r="AU7" s="179">
        <f>+'Budget Vendite'!AV8*'Budget Vendite'!AV36</f>
        <v>1585.4595847011785</v>
      </c>
      <c r="AV7" s="179">
        <f>+'Budget Vendite'!AW8*'Budget Vendite'!AW36</f>
        <v>1617.168776395202</v>
      </c>
      <c r="AW7" s="179">
        <f>+'Budget Vendite'!AX8*'Budget Vendite'!AX36</f>
        <v>1649.5121519231061</v>
      </c>
      <c r="AX7" s="179">
        <f>+'Budget Vendite'!AY8*'Budget Vendite'!AY36</f>
        <v>1682.5023949615681</v>
      </c>
      <c r="AY7" s="179">
        <f>+'Budget Vendite'!AZ8*'Budget Vendite'!AZ36</f>
        <v>1716.1524428607995</v>
      </c>
      <c r="AZ7" s="179">
        <f>+'Budget Vendite'!BA8*'Budget Vendite'!BA36</f>
        <v>1750.4754917180153</v>
      </c>
      <c r="BB7" s="193">
        <f t="shared" si="0"/>
        <v>3207.6425650815027</v>
      </c>
      <c r="BC7" s="194">
        <f t="shared" si="1"/>
        <v>7152.6135852267598</v>
      </c>
      <c r="BD7" s="194">
        <f t="shared" si="2"/>
        <v>12845.066354621305</v>
      </c>
      <c r="BE7" s="195">
        <f t="shared" si="3"/>
        <v>18882.113136246218</v>
      </c>
    </row>
    <row r="8" spans="1:57" s="37" customFormat="1" ht="20.25" customHeight="1" x14ac:dyDescent="0.25">
      <c r="C8" s="197" t="str">
        <f>+IF('Budget Vendite'!A9=0,"",'Budget Vendite'!A9)</f>
        <v>Servizio / Prodotto 6</v>
      </c>
      <c r="D8" s="186">
        <f>+'Budget Vendite'!B9</f>
        <v>0.22</v>
      </c>
      <c r="E8" s="179">
        <f>+'Budget Vendite'!F9*'Budget Vendite'!F37</f>
        <v>200</v>
      </c>
      <c r="F8" s="179">
        <f>+'Budget Vendite'!G9*'Budget Vendite'!G37</f>
        <v>220.00000000000003</v>
      </c>
      <c r="G8" s="179">
        <f>+'Budget Vendite'!H9*'Budget Vendite'!H37</f>
        <v>242.00000000000006</v>
      </c>
      <c r="H8" s="179">
        <f>+'Budget Vendite'!I9*'Budget Vendite'!I37</f>
        <v>266.2000000000001</v>
      </c>
      <c r="I8" s="179">
        <f>+'Budget Vendite'!J9*'Budget Vendite'!J37</f>
        <v>292.82000000000016</v>
      </c>
      <c r="J8" s="179">
        <f>+'Budget Vendite'!K9*'Budget Vendite'!K37</f>
        <v>322.1020000000002</v>
      </c>
      <c r="K8" s="179">
        <f>+'Budget Vendite'!L9*'Budget Vendite'!L37</f>
        <v>354.31220000000025</v>
      </c>
      <c r="L8" s="179">
        <f>+'Budget Vendite'!M9*'Budget Vendite'!M37</f>
        <v>389.7434200000003</v>
      </c>
      <c r="M8" s="179">
        <f>+'Budget Vendite'!N9*'Budget Vendite'!N37</f>
        <v>428.71776200000039</v>
      </c>
      <c r="N8" s="179">
        <f>+'Budget Vendite'!O9*'Budget Vendite'!O37</f>
        <v>471.58953820000045</v>
      </c>
      <c r="O8" s="179">
        <f>+'Budget Vendite'!P9*'Budget Vendite'!P37</f>
        <v>518.74849202000053</v>
      </c>
      <c r="P8" s="179">
        <f>+'Budget Vendite'!Q9*'Budget Vendite'!Q37</f>
        <v>570.62334122200059</v>
      </c>
      <c r="Q8" s="179">
        <f>+'Budget Vendite'!R9*'Budget Vendite'!R37</f>
        <v>599.15450828310065</v>
      </c>
      <c r="R8" s="179">
        <f>+'Budget Vendite'!S9*'Budget Vendite'!S37</f>
        <v>629.11223369725576</v>
      </c>
      <c r="S8" s="179">
        <f>+'Budget Vendite'!T9*'Budget Vendite'!T37</f>
        <v>660.56784538211855</v>
      </c>
      <c r="T8" s="179">
        <f>+'Budget Vendite'!U9*'Budget Vendite'!U37</f>
        <v>693.59623765122456</v>
      </c>
      <c r="U8" s="179">
        <f>+'Budget Vendite'!V9*'Budget Vendite'!V37</f>
        <v>728.27604953378579</v>
      </c>
      <c r="V8" s="179">
        <f>+'Budget Vendite'!W9*'Budget Vendite'!W37</f>
        <v>764.68985201047508</v>
      </c>
      <c r="W8" s="179">
        <f>+'Budget Vendite'!X9*'Budget Vendite'!X37</f>
        <v>802.9243446109989</v>
      </c>
      <c r="X8" s="179">
        <f>+'Budget Vendite'!Y9*'Budget Vendite'!Y37</f>
        <v>843.07056184154885</v>
      </c>
      <c r="Y8" s="179">
        <f>+'Budget Vendite'!Z9*'Budget Vendite'!Z37</f>
        <v>885.22408993362637</v>
      </c>
      <c r="Z8" s="179">
        <f>+'Budget Vendite'!AA9*'Budget Vendite'!AA37</f>
        <v>929.4852944303077</v>
      </c>
      <c r="AA8" s="179">
        <f>+'Budget Vendite'!AB9*'Budget Vendite'!AB37</f>
        <v>975.9595591518231</v>
      </c>
      <c r="AB8" s="179">
        <f>+'Budget Vendite'!AC9*'Budget Vendite'!AC37</f>
        <v>1024.7575371094142</v>
      </c>
      <c r="AC8" s="179">
        <f>+'Budget Vendite'!AD9*'Budget Vendite'!AD37</f>
        <v>1075.9954139648851</v>
      </c>
      <c r="AD8" s="179">
        <f>+'Budget Vendite'!AE9*'Budget Vendite'!AE37</f>
        <v>1129.7951846631295</v>
      </c>
      <c r="AE8" s="179">
        <f>+'Budget Vendite'!AF9*'Budget Vendite'!AF37</f>
        <v>1186.284943896286</v>
      </c>
      <c r="AF8" s="179">
        <f>+'Budget Vendite'!AG9*'Budget Vendite'!AG37</f>
        <v>1245.5991910911002</v>
      </c>
      <c r="AG8" s="179">
        <f>+'Budget Vendite'!AH9*'Budget Vendite'!AH37</f>
        <v>1307.8791506456553</v>
      </c>
      <c r="AH8" s="179">
        <f>+'Budget Vendite'!AI9*'Budget Vendite'!AI37</f>
        <v>1373.2731081779382</v>
      </c>
      <c r="AI8" s="179">
        <f>+'Budget Vendite'!AJ9*'Budget Vendite'!AJ37</f>
        <v>1441.9367635868352</v>
      </c>
      <c r="AJ8" s="179">
        <f>+'Budget Vendite'!AK9*'Budget Vendite'!AK37</f>
        <v>1514.0336017661771</v>
      </c>
      <c r="AK8" s="179">
        <f>+'Budget Vendite'!AL9*'Budget Vendite'!AL37</f>
        <v>1589.7352818544859</v>
      </c>
      <c r="AL8" s="179">
        <f>+'Budget Vendite'!AM9*'Budget Vendite'!AM37</f>
        <v>1669.2220459472103</v>
      </c>
      <c r="AM8" s="179">
        <f>+'Budget Vendite'!AN9*'Budget Vendite'!AN37</f>
        <v>1752.6831482445709</v>
      </c>
      <c r="AN8" s="179">
        <f>+'Budget Vendite'!AO9*'Budget Vendite'!AO37</f>
        <v>1840.3173056567996</v>
      </c>
      <c r="AO8" s="179">
        <f>+'Budget Vendite'!AP9*'Budget Vendite'!AP37</f>
        <v>1877.1236517699356</v>
      </c>
      <c r="AP8" s="179">
        <f>+'Budget Vendite'!AQ9*'Budget Vendite'!AQ37</f>
        <v>1914.6661248053342</v>
      </c>
      <c r="AQ8" s="179">
        <f>+'Budget Vendite'!AR9*'Budget Vendite'!AR37</f>
        <v>1952.9594473014408</v>
      </c>
      <c r="AR8" s="179">
        <f>+'Budget Vendite'!AS9*'Budget Vendite'!AS37</f>
        <v>1992.0186362474697</v>
      </c>
      <c r="AS8" s="179">
        <f>+'Budget Vendite'!AT9*'Budget Vendite'!AT37</f>
        <v>2031.8590089724191</v>
      </c>
      <c r="AT8" s="179">
        <f>+'Budget Vendite'!AU9*'Budget Vendite'!AU37</f>
        <v>2072.4961891518674</v>
      </c>
      <c r="AU8" s="179">
        <f>+'Budget Vendite'!AV9*'Budget Vendite'!AV37</f>
        <v>2113.9461129349047</v>
      </c>
      <c r="AV8" s="179">
        <f>+'Budget Vendite'!AW9*'Budget Vendite'!AW37</f>
        <v>2156.2250351936027</v>
      </c>
      <c r="AW8" s="179">
        <f>+'Budget Vendite'!AX9*'Budget Vendite'!AX37</f>
        <v>2199.3495358974747</v>
      </c>
      <c r="AX8" s="179">
        <f>+'Budget Vendite'!AY9*'Budget Vendite'!AY37</f>
        <v>2243.3365266154242</v>
      </c>
      <c r="AY8" s="179">
        <f>+'Budget Vendite'!AZ9*'Budget Vendite'!AZ37</f>
        <v>2288.2032571477325</v>
      </c>
      <c r="AZ8" s="179">
        <f>+'Budget Vendite'!BA9*'Budget Vendite'!BA37</f>
        <v>2333.9673222906872</v>
      </c>
      <c r="BB8" s="193">
        <f t="shared" si="0"/>
        <v>4276.8567534420026</v>
      </c>
      <c r="BC8" s="194">
        <f t="shared" si="1"/>
        <v>9536.8181136356779</v>
      </c>
      <c r="BD8" s="194">
        <f t="shared" si="2"/>
        <v>17126.755139495075</v>
      </c>
      <c r="BE8" s="195">
        <f t="shared" si="3"/>
        <v>25176.150848328292</v>
      </c>
    </row>
    <row r="9" spans="1:57" s="37" customFormat="1" ht="20.25" customHeight="1" x14ac:dyDescent="0.25">
      <c r="C9" s="197" t="str">
        <f>+IF('Budget Vendite'!A10=0,"",'Budget Vendite'!A10)</f>
        <v>Servizio / Prodotto 7</v>
      </c>
      <c r="D9" s="186">
        <f>+'Budget Vendite'!B10</f>
        <v>0.22</v>
      </c>
      <c r="E9" s="179">
        <f>+'Budget Vendite'!F10*'Budget Vendite'!F38</f>
        <v>250</v>
      </c>
      <c r="F9" s="179">
        <f>+'Budget Vendite'!G10*'Budget Vendite'!G38</f>
        <v>275.00000000000006</v>
      </c>
      <c r="G9" s="179">
        <f>+'Budget Vendite'!H10*'Budget Vendite'!H38</f>
        <v>302.50000000000006</v>
      </c>
      <c r="H9" s="179">
        <f>+'Budget Vendite'!I10*'Budget Vendite'!I38</f>
        <v>332.75000000000011</v>
      </c>
      <c r="I9" s="179">
        <f>+'Budget Vendite'!J10*'Budget Vendite'!J38</f>
        <v>366.0250000000002</v>
      </c>
      <c r="J9" s="179">
        <f>+'Budget Vendite'!K10*'Budget Vendite'!K38</f>
        <v>402.62750000000028</v>
      </c>
      <c r="K9" s="179">
        <f>+'Budget Vendite'!L10*'Budget Vendite'!L38</f>
        <v>442.89025000000032</v>
      </c>
      <c r="L9" s="179">
        <f>+'Budget Vendite'!M10*'Budget Vendite'!M38</f>
        <v>487.17927500000036</v>
      </c>
      <c r="M9" s="179">
        <f>+'Budget Vendite'!N10*'Budget Vendite'!N38</f>
        <v>535.8972025000005</v>
      </c>
      <c r="N9" s="179">
        <f>+'Budget Vendite'!O10*'Budget Vendite'!O38</f>
        <v>589.48692275000053</v>
      </c>
      <c r="O9" s="179">
        <f>+'Budget Vendite'!P10*'Budget Vendite'!P38</f>
        <v>648.43561502500063</v>
      </c>
      <c r="P9" s="179">
        <f>+'Budget Vendite'!Q10*'Budget Vendite'!Q38</f>
        <v>713.27917652750079</v>
      </c>
      <c r="Q9" s="179">
        <f>+'Budget Vendite'!R10*'Budget Vendite'!R38</f>
        <v>748.94313535387585</v>
      </c>
      <c r="R9" s="179">
        <f>+'Budget Vendite'!S10*'Budget Vendite'!S38</f>
        <v>786.3902921215697</v>
      </c>
      <c r="S9" s="179">
        <f>+'Budget Vendite'!T10*'Budget Vendite'!T38</f>
        <v>825.70980672764813</v>
      </c>
      <c r="T9" s="179">
        <f>+'Budget Vendite'!U10*'Budget Vendite'!U38</f>
        <v>866.99529706403064</v>
      </c>
      <c r="U9" s="179">
        <f>+'Budget Vendite'!V10*'Budget Vendite'!V38</f>
        <v>910.34506191723221</v>
      </c>
      <c r="V9" s="179">
        <f>+'Budget Vendite'!W10*'Budget Vendite'!W38</f>
        <v>955.86231501309385</v>
      </c>
      <c r="W9" s="179">
        <f>+'Budget Vendite'!X10*'Budget Vendite'!X38</f>
        <v>1003.6554307637487</v>
      </c>
      <c r="X9" s="179">
        <f>+'Budget Vendite'!Y10*'Budget Vendite'!Y38</f>
        <v>1053.838202301936</v>
      </c>
      <c r="Y9" s="179">
        <f>+'Budget Vendite'!Z10*'Budget Vendite'!Z38</f>
        <v>1106.530112417033</v>
      </c>
      <c r="Z9" s="179">
        <f>+'Budget Vendite'!AA10*'Budget Vendite'!AA38</f>
        <v>1161.8566180378846</v>
      </c>
      <c r="AA9" s="179">
        <f>+'Budget Vendite'!AB10*'Budget Vendite'!AB38</f>
        <v>1219.9494489397789</v>
      </c>
      <c r="AB9" s="179">
        <f>+'Budget Vendite'!AC10*'Budget Vendite'!AC38</f>
        <v>1280.9469213867678</v>
      </c>
      <c r="AC9" s="179">
        <f>+'Budget Vendite'!AD10*'Budget Vendite'!AD38</f>
        <v>1344.9942674561064</v>
      </c>
      <c r="AD9" s="179">
        <f>+'Budget Vendite'!AE10*'Budget Vendite'!AE38</f>
        <v>1412.2439808289118</v>
      </c>
      <c r="AE9" s="179">
        <f>+'Budget Vendite'!AF10*'Budget Vendite'!AF38</f>
        <v>1482.8561798703574</v>
      </c>
      <c r="AF9" s="179">
        <f>+'Budget Vendite'!AG10*'Budget Vendite'!AG38</f>
        <v>1556.9989888638752</v>
      </c>
      <c r="AG9" s="179">
        <f>+'Budget Vendite'!AH10*'Budget Vendite'!AH38</f>
        <v>1634.8489383070691</v>
      </c>
      <c r="AH9" s="179">
        <f>+'Budget Vendite'!AI10*'Budget Vendite'!AI38</f>
        <v>1716.5913852224228</v>
      </c>
      <c r="AI9" s="179">
        <f>+'Budget Vendite'!AJ10*'Budget Vendite'!AJ38</f>
        <v>1802.4209544835439</v>
      </c>
      <c r="AJ9" s="179">
        <f>+'Budget Vendite'!AK10*'Budget Vendite'!AK38</f>
        <v>1892.5420022077215</v>
      </c>
      <c r="AK9" s="179">
        <f>+'Budget Vendite'!AL10*'Budget Vendite'!AL38</f>
        <v>1987.1691023181074</v>
      </c>
      <c r="AL9" s="179">
        <f>+'Budget Vendite'!AM10*'Budget Vendite'!AM38</f>
        <v>2086.527557434013</v>
      </c>
      <c r="AM9" s="179">
        <f>+'Budget Vendite'!AN10*'Budget Vendite'!AN38</f>
        <v>2190.8539353057135</v>
      </c>
      <c r="AN9" s="179">
        <f>+'Budget Vendite'!AO10*'Budget Vendite'!AO38</f>
        <v>2300.3966320709997</v>
      </c>
      <c r="AO9" s="179">
        <f>+'Budget Vendite'!AP10*'Budget Vendite'!AP38</f>
        <v>2346.4045647124194</v>
      </c>
      <c r="AP9" s="179">
        <f>+'Budget Vendite'!AQ10*'Budget Vendite'!AQ38</f>
        <v>2393.332656006668</v>
      </c>
      <c r="AQ9" s="179">
        <f>+'Budget Vendite'!AR10*'Budget Vendite'!AR38</f>
        <v>2441.1993091268009</v>
      </c>
      <c r="AR9" s="179">
        <f>+'Budget Vendite'!AS10*'Budget Vendite'!AS38</f>
        <v>2490.0232953093373</v>
      </c>
      <c r="AS9" s="179">
        <f>+'Budget Vendite'!AT10*'Budget Vendite'!AT38</f>
        <v>2539.823761215524</v>
      </c>
      <c r="AT9" s="179">
        <f>+'Budget Vendite'!AU10*'Budget Vendite'!AU38</f>
        <v>2590.6202364398341</v>
      </c>
      <c r="AU9" s="179">
        <f>+'Budget Vendite'!AV10*'Budget Vendite'!AV38</f>
        <v>2642.4326411686307</v>
      </c>
      <c r="AV9" s="179">
        <f>+'Budget Vendite'!AW10*'Budget Vendite'!AW38</f>
        <v>2695.2812939920032</v>
      </c>
      <c r="AW9" s="179">
        <f>+'Budget Vendite'!AX10*'Budget Vendite'!AX38</f>
        <v>2749.1869198718432</v>
      </c>
      <c r="AX9" s="179">
        <f>+'Budget Vendite'!AY10*'Budget Vendite'!AY38</f>
        <v>2804.1706582692805</v>
      </c>
      <c r="AY9" s="179">
        <f>+'Budget Vendite'!AZ10*'Budget Vendite'!AZ38</f>
        <v>2860.2540714346655</v>
      </c>
      <c r="AZ9" s="179">
        <f>+'Budget Vendite'!BA10*'Budget Vendite'!BA38</f>
        <v>2917.4591528633591</v>
      </c>
      <c r="BB9" s="193">
        <f t="shared" ref="BB9:BB26" si="4">+SUM(E9:P9)</f>
        <v>5346.0709418025026</v>
      </c>
      <c r="BC9" s="194">
        <f t="shared" ref="BC9:BC26" si="5">+SUM(Q9:AB9)</f>
        <v>11921.022642044598</v>
      </c>
      <c r="BD9" s="194">
        <f t="shared" ref="BD9:BD26" si="6">+SUM(AC9:AN9)</f>
        <v>21408.443924368839</v>
      </c>
      <c r="BE9" s="195">
        <f t="shared" ref="BE9:BE26" si="7">+SUM(AO9:AZ9)</f>
        <v>31470.188560410366</v>
      </c>
    </row>
    <row r="10" spans="1:57" s="37" customFormat="1" ht="20.25" customHeight="1" x14ac:dyDescent="0.25">
      <c r="C10" s="197" t="str">
        <f>+IF('Budget Vendite'!A11=0,"",'Budget Vendite'!A11)</f>
        <v>Servizio / Prodotto 8</v>
      </c>
      <c r="D10" s="186">
        <f>+'Budget Vendite'!B11</f>
        <v>0.22</v>
      </c>
      <c r="E10" s="179">
        <f>+'Budget Vendite'!F11*'Budget Vendite'!F39</f>
        <v>250</v>
      </c>
      <c r="F10" s="179">
        <f>+'Budget Vendite'!G11*'Budget Vendite'!G39</f>
        <v>275.00000000000006</v>
      </c>
      <c r="G10" s="179">
        <f>+'Budget Vendite'!H11*'Budget Vendite'!H39</f>
        <v>302.50000000000006</v>
      </c>
      <c r="H10" s="179">
        <f>+'Budget Vendite'!I11*'Budget Vendite'!I39</f>
        <v>332.75000000000011</v>
      </c>
      <c r="I10" s="179">
        <f>+'Budget Vendite'!J11*'Budget Vendite'!J39</f>
        <v>366.0250000000002</v>
      </c>
      <c r="J10" s="179">
        <f>+'Budget Vendite'!K11*'Budget Vendite'!K39</f>
        <v>402.62750000000028</v>
      </c>
      <c r="K10" s="179">
        <f>+'Budget Vendite'!L11*'Budget Vendite'!L39</f>
        <v>442.89025000000032</v>
      </c>
      <c r="L10" s="179">
        <f>+'Budget Vendite'!M11*'Budget Vendite'!M39</f>
        <v>487.17927500000036</v>
      </c>
      <c r="M10" s="179">
        <f>+'Budget Vendite'!N11*'Budget Vendite'!N39</f>
        <v>535.8972025000005</v>
      </c>
      <c r="N10" s="179">
        <f>+'Budget Vendite'!O11*'Budget Vendite'!O39</f>
        <v>589.48692275000053</v>
      </c>
      <c r="O10" s="179">
        <f>+'Budget Vendite'!P11*'Budget Vendite'!P39</f>
        <v>648.43561502500063</v>
      </c>
      <c r="P10" s="179">
        <f>+'Budget Vendite'!Q11*'Budget Vendite'!Q39</f>
        <v>713.27917652750079</v>
      </c>
      <c r="Q10" s="179">
        <f>+'Budget Vendite'!R11*'Budget Vendite'!R39</f>
        <v>748.94313535387585</v>
      </c>
      <c r="R10" s="179">
        <f>+'Budget Vendite'!S11*'Budget Vendite'!S39</f>
        <v>786.3902921215697</v>
      </c>
      <c r="S10" s="179">
        <f>+'Budget Vendite'!T11*'Budget Vendite'!T39</f>
        <v>825.70980672764813</v>
      </c>
      <c r="T10" s="179">
        <f>+'Budget Vendite'!U11*'Budget Vendite'!U39</f>
        <v>866.99529706403064</v>
      </c>
      <c r="U10" s="179">
        <f>+'Budget Vendite'!V11*'Budget Vendite'!V39</f>
        <v>910.34506191723221</v>
      </c>
      <c r="V10" s="179">
        <f>+'Budget Vendite'!W11*'Budget Vendite'!W39</f>
        <v>955.86231501309385</v>
      </c>
      <c r="W10" s="179">
        <f>+'Budget Vendite'!X11*'Budget Vendite'!X39</f>
        <v>1003.6554307637487</v>
      </c>
      <c r="X10" s="179">
        <f>+'Budget Vendite'!Y11*'Budget Vendite'!Y39</f>
        <v>1053.838202301936</v>
      </c>
      <c r="Y10" s="179">
        <f>+'Budget Vendite'!Z11*'Budget Vendite'!Z39</f>
        <v>1106.530112417033</v>
      </c>
      <c r="Z10" s="179">
        <f>+'Budget Vendite'!AA11*'Budget Vendite'!AA39</f>
        <v>1161.8566180378846</v>
      </c>
      <c r="AA10" s="179">
        <f>+'Budget Vendite'!AB11*'Budget Vendite'!AB39</f>
        <v>1219.9494489397789</v>
      </c>
      <c r="AB10" s="179">
        <f>+'Budget Vendite'!AC11*'Budget Vendite'!AC39</f>
        <v>1280.9469213867678</v>
      </c>
      <c r="AC10" s="179">
        <f>+'Budget Vendite'!AD11*'Budget Vendite'!AD39</f>
        <v>1344.9942674561064</v>
      </c>
      <c r="AD10" s="179">
        <f>+'Budget Vendite'!AE11*'Budget Vendite'!AE39</f>
        <v>1412.2439808289118</v>
      </c>
      <c r="AE10" s="179">
        <f>+'Budget Vendite'!AF11*'Budget Vendite'!AF39</f>
        <v>1482.8561798703574</v>
      </c>
      <c r="AF10" s="179">
        <f>+'Budget Vendite'!AG11*'Budget Vendite'!AG39</f>
        <v>1556.9989888638752</v>
      </c>
      <c r="AG10" s="179">
        <f>+'Budget Vendite'!AH11*'Budget Vendite'!AH39</f>
        <v>1634.8489383070691</v>
      </c>
      <c r="AH10" s="179">
        <f>+'Budget Vendite'!AI11*'Budget Vendite'!AI39</f>
        <v>1716.5913852224228</v>
      </c>
      <c r="AI10" s="179">
        <f>+'Budget Vendite'!AJ11*'Budget Vendite'!AJ39</f>
        <v>1802.4209544835439</v>
      </c>
      <c r="AJ10" s="179">
        <f>+'Budget Vendite'!AK11*'Budget Vendite'!AK39</f>
        <v>1892.5420022077215</v>
      </c>
      <c r="AK10" s="179">
        <f>+'Budget Vendite'!AL11*'Budget Vendite'!AL39</f>
        <v>1987.1691023181074</v>
      </c>
      <c r="AL10" s="179">
        <f>+'Budget Vendite'!AM11*'Budget Vendite'!AM39</f>
        <v>2086.527557434013</v>
      </c>
      <c r="AM10" s="179">
        <f>+'Budget Vendite'!AN11*'Budget Vendite'!AN39</f>
        <v>2190.8539353057135</v>
      </c>
      <c r="AN10" s="179">
        <f>+'Budget Vendite'!AO11*'Budget Vendite'!AO39</f>
        <v>2300.3966320709997</v>
      </c>
      <c r="AO10" s="179">
        <f>+'Budget Vendite'!AP11*'Budget Vendite'!AP39</f>
        <v>2346.4045647124194</v>
      </c>
      <c r="AP10" s="179">
        <f>+'Budget Vendite'!AQ11*'Budget Vendite'!AQ39</f>
        <v>2393.332656006668</v>
      </c>
      <c r="AQ10" s="179">
        <f>+'Budget Vendite'!AR11*'Budget Vendite'!AR39</f>
        <v>2441.1993091268009</v>
      </c>
      <c r="AR10" s="179">
        <f>+'Budget Vendite'!AS11*'Budget Vendite'!AS39</f>
        <v>2490.0232953093373</v>
      </c>
      <c r="AS10" s="179">
        <f>+'Budget Vendite'!AT11*'Budget Vendite'!AT39</f>
        <v>2539.823761215524</v>
      </c>
      <c r="AT10" s="179">
        <f>+'Budget Vendite'!AU11*'Budget Vendite'!AU39</f>
        <v>2590.6202364398341</v>
      </c>
      <c r="AU10" s="179">
        <f>+'Budget Vendite'!AV11*'Budget Vendite'!AV39</f>
        <v>2642.4326411686307</v>
      </c>
      <c r="AV10" s="179">
        <f>+'Budget Vendite'!AW11*'Budget Vendite'!AW39</f>
        <v>2695.2812939920032</v>
      </c>
      <c r="AW10" s="179">
        <f>+'Budget Vendite'!AX11*'Budget Vendite'!AX39</f>
        <v>2749.1869198718432</v>
      </c>
      <c r="AX10" s="179">
        <f>+'Budget Vendite'!AY11*'Budget Vendite'!AY39</f>
        <v>2804.1706582692805</v>
      </c>
      <c r="AY10" s="179">
        <f>+'Budget Vendite'!AZ11*'Budget Vendite'!AZ39</f>
        <v>2860.2540714346655</v>
      </c>
      <c r="AZ10" s="179">
        <f>+'Budget Vendite'!BA11*'Budget Vendite'!BA39</f>
        <v>2917.4591528633591</v>
      </c>
      <c r="BB10" s="193">
        <f t="shared" si="4"/>
        <v>5346.0709418025026</v>
      </c>
      <c r="BC10" s="194">
        <f t="shared" si="5"/>
        <v>11921.022642044598</v>
      </c>
      <c r="BD10" s="194">
        <f t="shared" si="6"/>
        <v>21408.443924368839</v>
      </c>
      <c r="BE10" s="195">
        <f t="shared" si="7"/>
        <v>31470.188560410366</v>
      </c>
    </row>
    <row r="11" spans="1:57" s="37" customFormat="1" ht="20.25" customHeight="1" x14ac:dyDescent="0.25">
      <c r="C11" s="197" t="str">
        <f>+IF('Budget Vendite'!A12=0,"",'Budget Vendite'!A12)</f>
        <v>Servizio / Prodotto 9</v>
      </c>
      <c r="D11" s="186">
        <f>+'Budget Vendite'!B12</f>
        <v>0.22</v>
      </c>
      <c r="E11" s="179">
        <f>+'Budget Vendite'!F12*'Budget Vendite'!F40</f>
        <v>250</v>
      </c>
      <c r="F11" s="179">
        <f>+'Budget Vendite'!G12*'Budget Vendite'!G40</f>
        <v>275.00000000000006</v>
      </c>
      <c r="G11" s="179">
        <f>+'Budget Vendite'!H12*'Budget Vendite'!H40</f>
        <v>302.50000000000006</v>
      </c>
      <c r="H11" s="179">
        <f>+'Budget Vendite'!I12*'Budget Vendite'!I40</f>
        <v>332.75000000000011</v>
      </c>
      <c r="I11" s="179">
        <f>+'Budget Vendite'!J12*'Budget Vendite'!J40</f>
        <v>366.0250000000002</v>
      </c>
      <c r="J11" s="179">
        <f>+'Budget Vendite'!K12*'Budget Vendite'!K40</f>
        <v>402.62750000000028</v>
      </c>
      <c r="K11" s="179">
        <f>+'Budget Vendite'!L12*'Budget Vendite'!L40</f>
        <v>442.89025000000032</v>
      </c>
      <c r="L11" s="179">
        <f>+'Budget Vendite'!M12*'Budget Vendite'!M40</f>
        <v>487.17927500000036</v>
      </c>
      <c r="M11" s="179">
        <f>+'Budget Vendite'!N12*'Budget Vendite'!N40</f>
        <v>535.8972025000005</v>
      </c>
      <c r="N11" s="179">
        <f>+'Budget Vendite'!O12*'Budget Vendite'!O40</f>
        <v>589.48692275000053</v>
      </c>
      <c r="O11" s="179">
        <f>+'Budget Vendite'!P12*'Budget Vendite'!P40</f>
        <v>648.43561502500063</v>
      </c>
      <c r="P11" s="179">
        <f>+'Budget Vendite'!Q12*'Budget Vendite'!Q40</f>
        <v>713.27917652750079</v>
      </c>
      <c r="Q11" s="179">
        <f>+'Budget Vendite'!R12*'Budget Vendite'!R40</f>
        <v>748.94313535387585</v>
      </c>
      <c r="R11" s="179">
        <f>+'Budget Vendite'!S12*'Budget Vendite'!S40</f>
        <v>786.3902921215697</v>
      </c>
      <c r="S11" s="179">
        <f>+'Budget Vendite'!T12*'Budget Vendite'!T40</f>
        <v>825.70980672764813</v>
      </c>
      <c r="T11" s="179">
        <f>+'Budget Vendite'!U12*'Budget Vendite'!U40</f>
        <v>866.99529706403064</v>
      </c>
      <c r="U11" s="179">
        <f>+'Budget Vendite'!V12*'Budget Vendite'!V40</f>
        <v>910.34506191723221</v>
      </c>
      <c r="V11" s="179">
        <f>+'Budget Vendite'!W12*'Budget Vendite'!W40</f>
        <v>955.86231501309385</v>
      </c>
      <c r="W11" s="179">
        <f>+'Budget Vendite'!X12*'Budget Vendite'!X40</f>
        <v>1003.6554307637487</v>
      </c>
      <c r="X11" s="179">
        <f>+'Budget Vendite'!Y12*'Budget Vendite'!Y40</f>
        <v>1053.838202301936</v>
      </c>
      <c r="Y11" s="179">
        <f>+'Budget Vendite'!Z12*'Budget Vendite'!Z40</f>
        <v>1106.530112417033</v>
      </c>
      <c r="Z11" s="179">
        <f>+'Budget Vendite'!AA12*'Budget Vendite'!AA40</f>
        <v>1161.8566180378846</v>
      </c>
      <c r="AA11" s="179">
        <f>+'Budget Vendite'!AB12*'Budget Vendite'!AB40</f>
        <v>1219.9494489397789</v>
      </c>
      <c r="AB11" s="179">
        <f>+'Budget Vendite'!AC12*'Budget Vendite'!AC40</f>
        <v>1280.9469213867678</v>
      </c>
      <c r="AC11" s="179">
        <f>+'Budget Vendite'!AD12*'Budget Vendite'!AD40</f>
        <v>1344.9942674561064</v>
      </c>
      <c r="AD11" s="179">
        <f>+'Budget Vendite'!AE12*'Budget Vendite'!AE40</f>
        <v>1412.2439808289118</v>
      </c>
      <c r="AE11" s="179">
        <f>+'Budget Vendite'!AF12*'Budget Vendite'!AF40</f>
        <v>1482.8561798703574</v>
      </c>
      <c r="AF11" s="179">
        <f>+'Budget Vendite'!AG12*'Budget Vendite'!AG40</f>
        <v>1556.9989888638752</v>
      </c>
      <c r="AG11" s="179">
        <f>+'Budget Vendite'!AH12*'Budget Vendite'!AH40</f>
        <v>1634.8489383070691</v>
      </c>
      <c r="AH11" s="179">
        <f>+'Budget Vendite'!AI12*'Budget Vendite'!AI40</f>
        <v>1716.5913852224228</v>
      </c>
      <c r="AI11" s="179">
        <f>+'Budget Vendite'!AJ12*'Budget Vendite'!AJ40</f>
        <v>1802.4209544835439</v>
      </c>
      <c r="AJ11" s="179">
        <f>+'Budget Vendite'!AK12*'Budget Vendite'!AK40</f>
        <v>1892.5420022077215</v>
      </c>
      <c r="AK11" s="179">
        <f>+'Budget Vendite'!AL12*'Budget Vendite'!AL40</f>
        <v>1987.1691023181074</v>
      </c>
      <c r="AL11" s="179">
        <f>+'Budget Vendite'!AM12*'Budget Vendite'!AM40</f>
        <v>2086.527557434013</v>
      </c>
      <c r="AM11" s="179">
        <f>+'Budget Vendite'!AN12*'Budget Vendite'!AN40</f>
        <v>2190.8539353057135</v>
      </c>
      <c r="AN11" s="179">
        <f>+'Budget Vendite'!AO12*'Budget Vendite'!AO40</f>
        <v>2300.3966320709997</v>
      </c>
      <c r="AO11" s="179">
        <f>+'Budget Vendite'!AP12*'Budget Vendite'!AP40</f>
        <v>2346.4045647124194</v>
      </c>
      <c r="AP11" s="179">
        <f>+'Budget Vendite'!AQ12*'Budget Vendite'!AQ40</f>
        <v>2393.332656006668</v>
      </c>
      <c r="AQ11" s="179">
        <f>+'Budget Vendite'!AR12*'Budget Vendite'!AR40</f>
        <v>2441.1993091268009</v>
      </c>
      <c r="AR11" s="179">
        <f>+'Budget Vendite'!AS12*'Budget Vendite'!AS40</f>
        <v>2490.0232953093373</v>
      </c>
      <c r="AS11" s="179">
        <f>+'Budget Vendite'!AT12*'Budget Vendite'!AT40</f>
        <v>2539.823761215524</v>
      </c>
      <c r="AT11" s="179">
        <f>+'Budget Vendite'!AU12*'Budget Vendite'!AU40</f>
        <v>2590.6202364398341</v>
      </c>
      <c r="AU11" s="179">
        <f>+'Budget Vendite'!AV12*'Budget Vendite'!AV40</f>
        <v>2642.4326411686307</v>
      </c>
      <c r="AV11" s="179">
        <f>+'Budget Vendite'!AW12*'Budget Vendite'!AW40</f>
        <v>2695.2812939920032</v>
      </c>
      <c r="AW11" s="179">
        <f>+'Budget Vendite'!AX12*'Budget Vendite'!AX40</f>
        <v>2749.1869198718432</v>
      </c>
      <c r="AX11" s="179">
        <f>+'Budget Vendite'!AY12*'Budget Vendite'!AY40</f>
        <v>2804.1706582692805</v>
      </c>
      <c r="AY11" s="179">
        <f>+'Budget Vendite'!AZ12*'Budget Vendite'!AZ40</f>
        <v>2860.2540714346655</v>
      </c>
      <c r="AZ11" s="179">
        <f>+'Budget Vendite'!BA12*'Budget Vendite'!BA40</f>
        <v>2917.4591528633591</v>
      </c>
      <c r="BB11" s="193">
        <f t="shared" si="4"/>
        <v>5346.0709418025026</v>
      </c>
      <c r="BC11" s="194">
        <f t="shared" si="5"/>
        <v>11921.022642044598</v>
      </c>
      <c r="BD11" s="194">
        <f t="shared" si="6"/>
        <v>21408.443924368839</v>
      </c>
      <c r="BE11" s="195">
        <f t="shared" si="7"/>
        <v>31470.188560410366</v>
      </c>
    </row>
    <row r="12" spans="1:57" s="37" customFormat="1" ht="20.25" customHeight="1" x14ac:dyDescent="0.25">
      <c r="C12" s="197" t="str">
        <f>+IF('Budget Vendite'!A13=0,"",'Budget Vendite'!A13)</f>
        <v>Servizio / Prodotto 10</v>
      </c>
      <c r="D12" s="186">
        <f>+'Budget Vendite'!B13</f>
        <v>0.22</v>
      </c>
      <c r="E12" s="179">
        <f>+'Budget Vendite'!F13*'Budget Vendite'!F41</f>
        <v>250</v>
      </c>
      <c r="F12" s="179">
        <f>+'Budget Vendite'!G13*'Budget Vendite'!G41</f>
        <v>275.00000000000006</v>
      </c>
      <c r="G12" s="179">
        <f>+'Budget Vendite'!H13*'Budget Vendite'!H41</f>
        <v>302.50000000000006</v>
      </c>
      <c r="H12" s="179">
        <f>+'Budget Vendite'!I13*'Budget Vendite'!I41</f>
        <v>332.75000000000011</v>
      </c>
      <c r="I12" s="179">
        <f>+'Budget Vendite'!J13*'Budget Vendite'!J41</f>
        <v>366.0250000000002</v>
      </c>
      <c r="J12" s="179">
        <f>+'Budget Vendite'!K13*'Budget Vendite'!K41</f>
        <v>402.62750000000028</v>
      </c>
      <c r="K12" s="179">
        <f>+'Budget Vendite'!L13*'Budget Vendite'!L41</f>
        <v>442.89025000000032</v>
      </c>
      <c r="L12" s="179">
        <f>+'Budget Vendite'!M13*'Budget Vendite'!M41</f>
        <v>487.17927500000036</v>
      </c>
      <c r="M12" s="179">
        <f>+'Budget Vendite'!N13*'Budget Vendite'!N41</f>
        <v>535.8972025000005</v>
      </c>
      <c r="N12" s="179">
        <f>+'Budget Vendite'!O13*'Budget Vendite'!O41</f>
        <v>589.48692275000053</v>
      </c>
      <c r="O12" s="179">
        <f>+'Budget Vendite'!P13*'Budget Vendite'!P41</f>
        <v>648.43561502500063</v>
      </c>
      <c r="P12" s="179">
        <f>+'Budget Vendite'!Q13*'Budget Vendite'!Q41</f>
        <v>713.27917652750079</v>
      </c>
      <c r="Q12" s="179">
        <f>+'Budget Vendite'!R13*'Budget Vendite'!R41</f>
        <v>748.94313535387585</v>
      </c>
      <c r="R12" s="179">
        <f>+'Budget Vendite'!S13*'Budget Vendite'!S41</f>
        <v>786.3902921215697</v>
      </c>
      <c r="S12" s="179">
        <f>+'Budget Vendite'!T13*'Budget Vendite'!T41</f>
        <v>825.70980672764813</v>
      </c>
      <c r="T12" s="179">
        <f>+'Budget Vendite'!U13*'Budget Vendite'!U41</f>
        <v>866.99529706403064</v>
      </c>
      <c r="U12" s="179">
        <f>+'Budget Vendite'!V13*'Budget Vendite'!V41</f>
        <v>910.34506191723221</v>
      </c>
      <c r="V12" s="179">
        <f>+'Budget Vendite'!W13*'Budget Vendite'!W41</f>
        <v>955.86231501309385</v>
      </c>
      <c r="W12" s="179">
        <f>+'Budget Vendite'!X13*'Budget Vendite'!X41</f>
        <v>1003.6554307637487</v>
      </c>
      <c r="X12" s="179">
        <f>+'Budget Vendite'!Y13*'Budget Vendite'!Y41</f>
        <v>1053.838202301936</v>
      </c>
      <c r="Y12" s="179">
        <f>+'Budget Vendite'!Z13*'Budget Vendite'!Z41</f>
        <v>1106.530112417033</v>
      </c>
      <c r="Z12" s="179">
        <f>+'Budget Vendite'!AA13*'Budget Vendite'!AA41</f>
        <v>1161.8566180378846</v>
      </c>
      <c r="AA12" s="179">
        <f>+'Budget Vendite'!AB13*'Budget Vendite'!AB41</f>
        <v>1219.9494489397789</v>
      </c>
      <c r="AB12" s="179">
        <f>+'Budget Vendite'!AC13*'Budget Vendite'!AC41</f>
        <v>1280.9469213867678</v>
      </c>
      <c r="AC12" s="179">
        <f>+'Budget Vendite'!AD13*'Budget Vendite'!AD41</f>
        <v>1344.9942674561064</v>
      </c>
      <c r="AD12" s="179">
        <f>+'Budget Vendite'!AE13*'Budget Vendite'!AE41</f>
        <v>1412.2439808289118</v>
      </c>
      <c r="AE12" s="179">
        <f>+'Budget Vendite'!AF13*'Budget Vendite'!AF41</f>
        <v>1482.8561798703574</v>
      </c>
      <c r="AF12" s="179">
        <f>+'Budget Vendite'!AG13*'Budget Vendite'!AG41</f>
        <v>1556.9989888638752</v>
      </c>
      <c r="AG12" s="179">
        <f>+'Budget Vendite'!AH13*'Budget Vendite'!AH41</f>
        <v>1634.8489383070691</v>
      </c>
      <c r="AH12" s="179">
        <f>+'Budget Vendite'!AI13*'Budget Vendite'!AI41</f>
        <v>1716.5913852224228</v>
      </c>
      <c r="AI12" s="179">
        <f>+'Budget Vendite'!AJ13*'Budget Vendite'!AJ41</f>
        <v>1802.4209544835439</v>
      </c>
      <c r="AJ12" s="179">
        <f>+'Budget Vendite'!AK13*'Budget Vendite'!AK41</f>
        <v>1892.5420022077215</v>
      </c>
      <c r="AK12" s="179">
        <f>+'Budget Vendite'!AL13*'Budget Vendite'!AL41</f>
        <v>1987.1691023181074</v>
      </c>
      <c r="AL12" s="179">
        <f>+'Budget Vendite'!AM13*'Budget Vendite'!AM41</f>
        <v>2086.527557434013</v>
      </c>
      <c r="AM12" s="179">
        <f>+'Budget Vendite'!AN13*'Budget Vendite'!AN41</f>
        <v>2190.8539353057135</v>
      </c>
      <c r="AN12" s="179">
        <f>+'Budget Vendite'!AO13*'Budget Vendite'!AO41</f>
        <v>2300.3966320709997</v>
      </c>
      <c r="AO12" s="179">
        <f>+'Budget Vendite'!AP13*'Budget Vendite'!AP41</f>
        <v>2346.4045647124194</v>
      </c>
      <c r="AP12" s="179">
        <f>+'Budget Vendite'!AQ13*'Budget Vendite'!AQ41</f>
        <v>2393.332656006668</v>
      </c>
      <c r="AQ12" s="179">
        <f>+'Budget Vendite'!AR13*'Budget Vendite'!AR41</f>
        <v>2441.1993091268009</v>
      </c>
      <c r="AR12" s="179">
        <f>+'Budget Vendite'!AS13*'Budget Vendite'!AS41</f>
        <v>2490.0232953093373</v>
      </c>
      <c r="AS12" s="179">
        <f>+'Budget Vendite'!AT13*'Budget Vendite'!AT41</f>
        <v>2539.823761215524</v>
      </c>
      <c r="AT12" s="179">
        <f>+'Budget Vendite'!AU13*'Budget Vendite'!AU41</f>
        <v>2590.6202364398341</v>
      </c>
      <c r="AU12" s="179">
        <f>+'Budget Vendite'!AV13*'Budget Vendite'!AV41</f>
        <v>2642.4326411686307</v>
      </c>
      <c r="AV12" s="179">
        <f>+'Budget Vendite'!AW13*'Budget Vendite'!AW41</f>
        <v>2695.2812939920032</v>
      </c>
      <c r="AW12" s="179">
        <f>+'Budget Vendite'!AX13*'Budget Vendite'!AX41</f>
        <v>2749.1869198718432</v>
      </c>
      <c r="AX12" s="179">
        <f>+'Budget Vendite'!AY13*'Budget Vendite'!AY41</f>
        <v>2804.1706582692805</v>
      </c>
      <c r="AY12" s="179">
        <f>+'Budget Vendite'!AZ13*'Budget Vendite'!AZ41</f>
        <v>2860.2540714346655</v>
      </c>
      <c r="AZ12" s="179">
        <f>+'Budget Vendite'!BA13*'Budget Vendite'!BA41</f>
        <v>2917.4591528633591</v>
      </c>
      <c r="BB12" s="193">
        <f t="shared" si="4"/>
        <v>5346.0709418025026</v>
      </c>
      <c r="BC12" s="194">
        <f t="shared" si="5"/>
        <v>11921.022642044598</v>
      </c>
      <c r="BD12" s="194">
        <f t="shared" si="6"/>
        <v>21408.443924368839</v>
      </c>
      <c r="BE12" s="195">
        <f t="shared" si="7"/>
        <v>31470.188560410366</v>
      </c>
    </row>
    <row r="13" spans="1:57" s="37" customFormat="1" ht="20.25" customHeight="1" x14ac:dyDescent="0.25">
      <c r="C13" s="197" t="str">
        <f>+IF('Budget Vendite'!A14=0,"",'Budget Vendite'!A14)</f>
        <v>Servizio / Prodotto 11</v>
      </c>
      <c r="D13" s="186">
        <f>+'Budget Vendite'!B14</f>
        <v>0.22</v>
      </c>
      <c r="E13" s="179">
        <f>+'Budget Vendite'!F14*'Budget Vendite'!F42</f>
        <v>250</v>
      </c>
      <c r="F13" s="179">
        <f>+'Budget Vendite'!G14*'Budget Vendite'!G42</f>
        <v>275.00000000000006</v>
      </c>
      <c r="G13" s="179">
        <f>+'Budget Vendite'!H14*'Budget Vendite'!H42</f>
        <v>302.50000000000006</v>
      </c>
      <c r="H13" s="179">
        <f>+'Budget Vendite'!I14*'Budget Vendite'!I42</f>
        <v>332.75000000000011</v>
      </c>
      <c r="I13" s="179">
        <f>+'Budget Vendite'!J14*'Budget Vendite'!J42</f>
        <v>366.0250000000002</v>
      </c>
      <c r="J13" s="179">
        <f>+'Budget Vendite'!K14*'Budget Vendite'!K42</f>
        <v>402.62750000000028</v>
      </c>
      <c r="K13" s="179">
        <f>+'Budget Vendite'!L14*'Budget Vendite'!L42</f>
        <v>442.89025000000032</v>
      </c>
      <c r="L13" s="179">
        <f>+'Budget Vendite'!M14*'Budget Vendite'!M42</f>
        <v>487.17927500000036</v>
      </c>
      <c r="M13" s="179">
        <f>+'Budget Vendite'!N14*'Budget Vendite'!N42</f>
        <v>535.8972025000005</v>
      </c>
      <c r="N13" s="179">
        <f>+'Budget Vendite'!O14*'Budget Vendite'!O42</f>
        <v>589.48692275000053</v>
      </c>
      <c r="O13" s="179">
        <f>+'Budget Vendite'!P14*'Budget Vendite'!P42</f>
        <v>648.43561502500063</v>
      </c>
      <c r="P13" s="179">
        <f>+'Budget Vendite'!Q14*'Budget Vendite'!Q42</f>
        <v>713.27917652750079</v>
      </c>
      <c r="Q13" s="179">
        <f>+'Budget Vendite'!R14*'Budget Vendite'!R42</f>
        <v>748.94313535387585</v>
      </c>
      <c r="R13" s="179">
        <f>+'Budget Vendite'!S14*'Budget Vendite'!S42</f>
        <v>786.3902921215697</v>
      </c>
      <c r="S13" s="179">
        <f>+'Budget Vendite'!T14*'Budget Vendite'!T42</f>
        <v>825.70980672764813</v>
      </c>
      <c r="T13" s="179">
        <f>+'Budget Vendite'!U14*'Budget Vendite'!U42</f>
        <v>866.99529706403064</v>
      </c>
      <c r="U13" s="179">
        <f>+'Budget Vendite'!V14*'Budget Vendite'!V42</f>
        <v>910.34506191723221</v>
      </c>
      <c r="V13" s="179">
        <f>+'Budget Vendite'!W14*'Budget Vendite'!W42</f>
        <v>955.86231501309385</v>
      </c>
      <c r="W13" s="179">
        <f>+'Budget Vendite'!X14*'Budget Vendite'!X42</f>
        <v>1003.6554307637487</v>
      </c>
      <c r="X13" s="179">
        <f>+'Budget Vendite'!Y14*'Budget Vendite'!Y42</f>
        <v>1053.838202301936</v>
      </c>
      <c r="Y13" s="179">
        <f>+'Budget Vendite'!Z14*'Budget Vendite'!Z42</f>
        <v>1106.530112417033</v>
      </c>
      <c r="Z13" s="179">
        <f>+'Budget Vendite'!AA14*'Budget Vendite'!AA42</f>
        <v>1161.8566180378846</v>
      </c>
      <c r="AA13" s="179">
        <f>+'Budget Vendite'!AB14*'Budget Vendite'!AB42</f>
        <v>1219.9494489397789</v>
      </c>
      <c r="AB13" s="179">
        <f>+'Budget Vendite'!AC14*'Budget Vendite'!AC42</f>
        <v>1280.9469213867678</v>
      </c>
      <c r="AC13" s="179">
        <f>+'Budget Vendite'!AD14*'Budget Vendite'!AD42</f>
        <v>1344.9942674561064</v>
      </c>
      <c r="AD13" s="179">
        <f>+'Budget Vendite'!AE14*'Budget Vendite'!AE42</f>
        <v>1412.2439808289118</v>
      </c>
      <c r="AE13" s="179">
        <f>+'Budget Vendite'!AF14*'Budget Vendite'!AF42</f>
        <v>1482.8561798703574</v>
      </c>
      <c r="AF13" s="179">
        <f>+'Budget Vendite'!AG14*'Budget Vendite'!AG42</f>
        <v>1556.9989888638752</v>
      </c>
      <c r="AG13" s="179">
        <f>+'Budget Vendite'!AH14*'Budget Vendite'!AH42</f>
        <v>1634.8489383070691</v>
      </c>
      <c r="AH13" s="179">
        <f>+'Budget Vendite'!AI14*'Budget Vendite'!AI42</f>
        <v>1716.5913852224228</v>
      </c>
      <c r="AI13" s="179">
        <f>+'Budget Vendite'!AJ14*'Budget Vendite'!AJ42</f>
        <v>1802.4209544835439</v>
      </c>
      <c r="AJ13" s="179">
        <f>+'Budget Vendite'!AK14*'Budget Vendite'!AK42</f>
        <v>1892.5420022077215</v>
      </c>
      <c r="AK13" s="179">
        <f>+'Budget Vendite'!AL14*'Budget Vendite'!AL42</f>
        <v>1987.1691023181074</v>
      </c>
      <c r="AL13" s="179">
        <f>+'Budget Vendite'!AM14*'Budget Vendite'!AM42</f>
        <v>2086.527557434013</v>
      </c>
      <c r="AM13" s="179">
        <f>+'Budget Vendite'!AN14*'Budget Vendite'!AN42</f>
        <v>2190.8539353057135</v>
      </c>
      <c r="AN13" s="179">
        <f>+'Budget Vendite'!AO14*'Budget Vendite'!AO42</f>
        <v>2300.3966320709997</v>
      </c>
      <c r="AO13" s="179">
        <f>+'Budget Vendite'!AP14*'Budget Vendite'!AP42</f>
        <v>2346.4045647124194</v>
      </c>
      <c r="AP13" s="179">
        <f>+'Budget Vendite'!AQ14*'Budget Vendite'!AQ42</f>
        <v>2393.332656006668</v>
      </c>
      <c r="AQ13" s="179">
        <f>+'Budget Vendite'!AR14*'Budget Vendite'!AR42</f>
        <v>2441.1993091268009</v>
      </c>
      <c r="AR13" s="179">
        <f>+'Budget Vendite'!AS14*'Budget Vendite'!AS42</f>
        <v>2490.0232953093373</v>
      </c>
      <c r="AS13" s="179">
        <f>+'Budget Vendite'!AT14*'Budget Vendite'!AT42</f>
        <v>2539.823761215524</v>
      </c>
      <c r="AT13" s="179">
        <f>+'Budget Vendite'!AU14*'Budget Vendite'!AU42</f>
        <v>2590.6202364398341</v>
      </c>
      <c r="AU13" s="179">
        <f>+'Budget Vendite'!AV14*'Budget Vendite'!AV42</f>
        <v>2642.4326411686307</v>
      </c>
      <c r="AV13" s="179">
        <f>+'Budget Vendite'!AW14*'Budget Vendite'!AW42</f>
        <v>2695.2812939920032</v>
      </c>
      <c r="AW13" s="179">
        <f>+'Budget Vendite'!AX14*'Budget Vendite'!AX42</f>
        <v>2749.1869198718432</v>
      </c>
      <c r="AX13" s="179">
        <f>+'Budget Vendite'!AY14*'Budget Vendite'!AY42</f>
        <v>2804.1706582692805</v>
      </c>
      <c r="AY13" s="179">
        <f>+'Budget Vendite'!AZ14*'Budget Vendite'!AZ42</f>
        <v>2860.2540714346655</v>
      </c>
      <c r="AZ13" s="179">
        <f>+'Budget Vendite'!BA14*'Budget Vendite'!BA42</f>
        <v>2917.4591528633591</v>
      </c>
      <c r="BB13" s="193">
        <f t="shared" si="4"/>
        <v>5346.0709418025026</v>
      </c>
      <c r="BC13" s="194">
        <f t="shared" si="5"/>
        <v>11921.022642044598</v>
      </c>
      <c r="BD13" s="194">
        <f t="shared" si="6"/>
        <v>21408.443924368839</v>
      </c>
      <c r="BE13" s="195">
        <f t="shared" si="7"/>
        <v>31470.188560410366</v>
      </c>
    </row>
    <row r="14" spans="1:57" s="37" customFormat="1" ht="20.25" customHeight="1" x14ac:dyDescent="0.25">
      <c r="C14" s="197" t="str">
        <f>+IF('Budget Vendite'!A15=0,"",'Budget Vendite'!A15)</f>
        <v>Servizio / Prodotto 12</v>
      </c>
      <c r="D14" s="186">
        <f>+'Budget Vendite'!B15</f>
        <v>0.22</v>
      </c>
      <c r="E14" s="179">
        <f>+'Budget Vendite'!F15*'Budget Vendite'!F43</f>
        <v>250</v>
      </c>
      <c r="F14" s="179">
        <f>+'Budget Vendite'!G15*'Budget Vendite'!G43</f>
        <v>275.00000000000006</v>
      </c>
      <c r="G14" s="179">
        <f>+'Budget Vendite'!H15*'Budget Vendite'!H43</f>
        <v>302.50000000000006</v>
      </c>
      <c r="H14" s="179">
        <f>+'Budget Vendite'!I15*'Budget Vendite'!I43</f>
        <v>332.75000000000011</v>
      </c>
      <c r="I14" s="179">
        <f>+'Budget Vendite'!J15*'Budget Vendite'!J43</f>
        <v>366.0250000000002</v>
      </c>
      <c r="J14" s="179">
        <f>+'Budget Vendite'!K15*'Budget Vendite'!K43</f>
        <v>402.62750000000028</v>
      </c>
      <c r="K14" s="179">
        <f>+'Budget Vendite'!L15*'Budget Vendite'!L43</f>
        <v>442.89025000000032</v>
      </c>
      <c r="L14" s="179">
        <f>+'Budget Vendite'!M15*'Budget Vendite'!M43</f>
        <v>487.17927500000036</v>
      </c>
      <c r="M14" s="179">
        <f>+'Budget Vendite'!N15*'Budget Vendite'!N43</f>
        <v>535.8972025000005</v>
      </c>
      <c r="N14" s="179">
        <f>+'Budget Vendite'!O15*'Budget Vendite'!O43</f>
        <v>589.48692275000053</v>
      </c>
      <c r="O14" s="179">
        <f>+'Budget Vendite'!P15*'Budget Vendite'!P43</f>
        <v>648.43561502500063</v>
      </c>
      <c r="P14" s="179">
        <f>+'Budget Vendite'!Q15*'Budget Vendite'!Q43</f>
        <v>713.27917652750079</v>
      </c>
      <c r="Q14" s="179">
        <f>+'Budget Vendite'!R15*'Budget Vendite'!R43</f>
        <v>748.94313535387585</v>
      </c>
      <c r="R14" s="179">
        <f>+'Budget Vendite'!S15*'Budget Vendite'!S43</f>
        <v>786.3902921215697</v>
      </c>
      <c r="S14" s="179">
        <f>+'Budget Vendite'!T15*'Budget Vendite'!T43</f>
        <v>825.70980672764813</v>
      </c>
      <c r="T14" s="179">
        <f>+'Budget Vendite'!U15*'Budget Vendite'!U43</f>
        <v>866.99529706403064</v>
      </c>
      <c r="U14" s="179">
        <f>+'Budget Vendite'!V15*'Budget Vendite'!V43</f>
        <v>910.34506191723221</v>
      </c>
      <c r="V14" s="179">
        <f>+'Budget Vendite'!W15*'Budget Vendite'!W43</f>
        <v>955.86231501309385</v>
      </c>
      <c r="W14" s="179">
        <f>+'Budget Vendite'!X15*'Budget Vendite'!X43</f>
        <v>1003.6554307637487</v>
      </c>
      <c r="X14" s="179">
        <f>+'Budget Vendite'!Y15*'Budget Vendite'!Y43</f>
        <v>1053.838202301936</v>
      </c>
      <c r="Y14" s="179">
        <f>+'Budget Vendite'!Z15*'Budget Vendite'!Z43</f>
        <v>1106.530112417033</v>
      </c>
      <c r="Z14" s="179">
        <f>+'Budget Vendite'!AA15*'Budget Vendite'!AA43</f>
        <v>1161.8566180378846</v>
      </c>
      <c r="AA14" s="179">
        <f>+'Budget Vendite'!AB15*'Budget Vendite'!AB43</f>
        <v>1219.9494489397789</v>
      </c>
      <c r="AB14" s="179">
        <f>+'Budget Vendite'!AC15*'Budget Vendite'!AC43</f>
        <v>1280.9469213867678</v>
      </c>
      <c r="AC14" s="179">
        <f>+'Budget Vendite'!AD15*'Budget Vendite'!AD43</f>
        <v>1344.9942674561064</v>
      </c>
      <c r="AD14" s="179">
        <f>+'Budget Vendite'!AE15*'Budget Vendite'!AE43</f>
        <v>1412.2439808289118</v>
      </c>
      <c r="AE14" s="179">
        <f>+'Budget Vendite'!AF15*'Budget Vendite'!AF43</f>
        <v>1482.8561798703574</v>
      </c>
      <c r="AF14" s="179">
        <f>+'Budget Vendite'!AG15*'Budget Vendite'!AG43</f>
        <v>1556.9989888638752</v>
      </c>
      <c r="AG14" s="179">
        <f>+'Budget Vendite'!AH15*'Budget Vendite'!AH43</f>
        <v>1634.8489383070691</v>
      </c>
      <c r="AH14" s="179">
        <f>+'Budget Vendite'!AI15*'Budget Vendite'!AI43</f>
        <v>1716.5913852224228</v>
      </c>
      <c r="AI14" s="179">
        <f>+'Budget Vendite'!AJ15*'Budget Vendite'!AJ43</f>
        <v>1802.4209544835439</v>
      </c>
      <c r="AJ14" s="179">
        <f>+'Budget Vendite'!AK15*'Budget Vendite'!AK43</f>
        <v>1892.5420022077215</v>
      </c>
      <c r="AK14" s="179">
        <f>+'Budget Vendite'!AL15*'Budget Vendite'!AL43</f>
        <v>1987.1691023181074</v>
      </c>
      <c r="AL14" s="179">
        <f>+'Budget Vendite'!AM15*'Budget Vendite'!AM43</f>
        <v>2086.527557434013</v>
      </c>
      <c r="AM14" s="179">
        <f>+'Budget Vendite'!AN15*'Budget Vendite'!AN43</f>
        <v>2190.8539353057135</v>
      </c>
      <c r="AN14" s="179">
        <f>+'Budget Vendite'!AO15*'Budget Vendite'!AO43</f>
        <v>2300.3966320709997</v>
      </c>
      <c r="AO14" s="179">
        <f>+'Budget Vendite'!AP15*'Budget Vendite'!AP43</f>
        <v>2346.4045647124194</v>
      </c>
      <c r="AP14" s="179">
        <f>+'Budget Vendite'!AQ15*'Budget Vendite'!AQ43</f>
        <v>2393.332656006668</v>
      </c>
      <c r="AQ14" s="179">
        <f>+'Budget Vendite'!AR15*'Budget Vendite'!AR43</f>
        <v>2441.1993091268009</v>
      </c>
      <c r="AR14" s="179">
        <f>+'Budget Vendite'!AS15*'Budget Vendite'!AS43</f>
        <v>2490.0232953093373</v>
      </c>
      <c r="AS14" s="179">
        <f>+'Budget Vendite'!AT15*'Budget Vendite'!AT43</f>
        <v>2539.823761215524</v>
      </c>
      <c r="AT14" s="179">
        <f>+'Budget Vendite'!AU15*'Budget Vendite'!AU43</f>
        <v>2590.6202364398341</v>
      </c>
      <c r="AU14" s="179">
        <f>+'Budget Vendite'!AV15*'Budget Vendite'!AV43</f>
        <v>2642.4326411686307</v>
      </c>
      <c r="AV14" s="179">
        <f>+'Budget Vendite'!AW15*'Budget Vendite'!AW43</f>
        <v>2695.2812939920032</v>
      </c>
      <c r="AW14" s="179">
        <f>+'Budget Vendite'!AX15*'Budget Vendite'!AX43</f>
        <v>2749.1869198718432</v>
      </c>
      <c r="AX14" s="179">
        <f>+'Budget Vendite'!AY15*'Budget Vendite'!AY43</f>
        <v>2804.1706582692805</v>
      </c>
      <c r="AY14" s="179">
        <f>+'Budget Vendite'!AZ15*'Budget Vendite'!AZ43</f>
        <v>2860.2540714346655</v>
      </c>
      <c r="AZ14" s="179">
        <f>+'Budget Vendite'!BA15*'Budget Vendite'!BA43</f>
        <v>2917.4591528633591</v>
      </c>
      <c r="BB14" s="193">
        <f t="shared" si="4"/>
        <v>5346.0709418025026</v>
      </c>
      <c r="BC14" s="194">
        <f t="shared" si="5"/>
        <v>11921.022642044598</v>
      </c>
      <c r="BD14" s="194">
        <f t="shared" si="6"/>
        <v>21408.443924368839</v>
      </c>
      <c r="BE14" s="195">
        <f t="shared" si="7"/>
        <v>31470.188560410366</v>
      </c>
    </row>
    <row r="15" spans="1:57" s="37" customFormat="1" ht="20.25" customHeight="1" x14ac:dyDescent="0.25">
      <c r="C15" s="197" t="str">
        <f>+IF('Budget Vendite'!A16=0,"",'Budget Vendite'!A16)</f>
        <v>Servizio / Prodotto 13</v>
      </c>
      <c r="D15" s="186">
        <f>+'Budget Vendite'!B16</f>
        <v>0.22</v>
      </c>
      <c r="E15" s="179">
        <f>+'Budget Vendite'!F16*'Budget Vendite'!F44</f>
        <v>300</v>
      </c>
      <c r="F15" s="179">
        <f>+'Budget Vendite'!G16*'Budget Vendite'!G44</f>
        <v>330.00000000000006</v>
      </c>
      <c r="G15" s="179">
        <f>+'Budget Vendite'!H16*'Budget Vendite'!H44</f>
        <v>363.00000000000011</v>
      </c>
      <c r="H15" s="179">
        <f>+'Budget Vendite'!I16*'Budget Vendite'!I44</f>
        <v>399.30000000000018</v>
      </c>
      <c r="I15" s="179">
        <f>+'Budget Vendite'!J16*'Budget Vendite'!J44</f>
        <v>439.23000000000025</v>
      </c>
      <c r="J15" s="179">
        <f>+'Budget Vendite'!K16*'Budget Vendite'!K44</f>
        <v>483.1530000000003</v>
      </c>
      <c r="K15" s="179">
        <f>+'Budget Vendite'!L16*'Budget Vendite'!L44</f>
        <v>531.46830000000034</v>
      </c>
      <c r="L15" s="179">
        <f>+'Budget Vendite'!M16*'Budget Vendite'!M44</f>
        <v>584.61513000000048</v>
      </c>
      <c r="M15" s="179">
        <f>+'Budget Vendite'!N16*'Budget Vendite'!N44</f>
        <v>643.07664300000056</v>
      </c>
      <c r="N15" s="179">
        <f>+'Budget Vendite'!O16*'Budget Vendite'!O44</f>
        <v>707.38430730000073</v>
      </c>
      <c r="O15" s="179">
        <f>+'Budget Vendite'!P16*'Budget Vendite'!P44</f>
        <v>778.12273803000085</v>
      </c>
      <c r="P15" s="179">
        <f>+'Budget Vendite'!Q16*'Budget Vendite'!Q44</f>
        <v>855.93501183300089</v>
      </c>
      <c r="Q15" s="179">
        <f>+'Budget Vendite'!R16*'Budget Vendite'!R44</f>
        <v>898.73176242465092</v>
      </c>
      <c r="R15" s="179">
        <f>+'Budget Vendite'!S16*'Budget Vendite'!S44</f>
        <v>943.66835054588364</v>
      </c>
      <c r="S15" s="179">
        <f>+'Budget Vendite'!T16*'Budget Vendite'!T44</f>
        <v>990.85176807317782</v>
      </c>
      <c r="T15" s="179">
        <f>+'Budget Vendite'!U16*'Budget Vendite'!U44</f>
        <v>1040.3943564768369</v>
      </c>
      <c r="U15" s="179">
        <f>+'Budget Vendite'!V16*'Budget Vendite'!V44</f>
        <v>1092.4140743006787</v>
      </c>
      <c r="V15" s="179">
        <f>+'Budget Vendite'!W16*'Budget Vendite'!W44</f>
        <v>1147.0347780157126</v>
      </c>
      <c r="W15" s="179">
        <f>+'Budget Vendite'!X16*'Budget Vendite'!X44</f>
        <v>1204.3865169164983</v>
      </c>
      <c r="X15" s="179">
        <f>+'Budget Vendite'!Y16*'Budget Vendite'!Y44</f>
        <v>1264.6058427623234</v>
      </c>
      <c r="Y15" s="179">
        <f>+'Budget Vendite'!Z16*'Budget Vendite'!Z44</f>
        <v>1327.8361349004394</v>
      </c>
      <c r="Z15" s="179">
        <f>+'Budget Vendite'!AA16*'Budget Vendite'!AA44</f>
        <v>1394.2279416454617</v>
      </c>
      <c r="AA15" s="179">
        <f>+'Budget Vendite'!AB16*'Budget Vendite'!AB44</f>
        <v>1463.9393387277346</v>
      </c>
      <c r="AB15" s="179">
        <f>+'Budget Vendite'!AC16*'Budget Vendite'!AC44</f>
        <v>1537.1363056641212</v>
      </c>
      <c r="AC15" s="179">
        <f>+'Budget Vendite'!AD16*'Budget Vendite'!AD44</f>
        <v>1613.9931209473275</v>
      </c>
      <c r="AD15" s="179">
        <f>+'Budget Vendite'!AE16*'Budget Vendite'!AE44</f>
        <v>1694.6927769946942</v>
      </c>
      <c r="AE15" s="179">
        <f>+'Budget Vendite'!AF16*'Budget Vendite'!AF44</f>
        <v>1779.4274158444291</v>
      </c>
      <c r="AF15" s="179">
        <f>+'Budget Vendite'!AG16*'Budget Vendite'!AG44</f>
        <v>1868.3987866366504</v>
      </c>
      <c r="AG15" s="179">
        <f>+'Budget Vendite'!AH16*'Budget Vendite'!AH44</f>
        <v>1961.8187259684828</v>
      </c>
      <c r="AH15" s="179">
        <f>+'Budget Vendite'!AI16*'Budget Vendite'!AI44</f>
        <v>2059.9096622669072</v>
      </c>
      <c r="AI15" s="179">
        <f>+'Budget Vendite'!AJ16*'Budget Vendite'!AJ44</f>
        <v>2162.9051453802531</v>
      </c>
      <c r="AJ15" s="179">
        <f>+'Budget Vendite'!AK16*'Budget Vendite'!AK44</f>
        <v>2271.0504026492654</v>
      </c>
      <c r="AK15" s="179">
        <f>+'Budget Vendite'!AL16*'Budget Vendite'!AL44</f>
        <v>2384.6029227817289</v>
      </c>
      <c r="AL15" s="179">
        <f>+'Budget Vendite'!AM16*'Budget Vendite'!AM44</f>
        <v>2503.8330689208155</v>
      </c>
      <c r="AM15" s="179">
        <f>+'Budget Vendite'!AN16*'Budget Vendite'!AN44</f>
        <v>2629.0247223668566</v>
      </c>
      <c r="AN15" s="179">
        <f>+'Budget Vendite'!AO16*'Budget Vendite'!AO44</f>
        <v>2760.4759584851995</v>
      </c>
      <c r="AO15" s="179">
        <f>+'Budget Vendite'!AP16*'Budget Vendite'!AP44</f>
        <v>2815.6854776549035</v>
      </c>
      <c r="AP15" s="179">
        <f>+'Budget Vendite'!AQ16*'Budget Vendite'!AQ44</f>
        <v>2871.9991872080013</v>
      </c>
      <c r="AQ15" s="179">
        <f>+'Budget Vendite'!AR16*'Budget Vendite'!AR44</f>
        <v>2929.4391709521615</v>
      </c>
      <c r="AR15" s="179">
        <f>+'Budget Vendite'!AS16*'Budget Vendite'!AS44</f>
        <v>2988.0279543712045</v>
      </c>
      <c r="AS15" s="179">
        <f>+'Budget Vendite'!AT16*'Budget Vendite'!AT44</f>
        <v>3047.7885134586286</v>
      </c>
      <c r="AT15" s="179">
        <f>+'Budget Vendite'!AU16*'Budget Vendite'!AU44</f>
        <v>3108.7442837278013</v>
      </c>
      <c r="AU15" s="179">
        <f>+'Budget Vendite'!AV16*'Budget Vendite'!AV44</f>
        <v>3170.9191694023571</v>
      </c>
      <c r="AV15" s="179">
        <f>+'Budget Vendite'!AW16*'Budget Vendite'!AW44</f>
        <v>3234.3375527904041</v>
      </c>
      <c r="AW15" s="179">
        <f>+'Budget Vendite'!AX16*'Budget Vendite'!AX44</f>
        <v>3299.0243038462122</v>
      </c>
      <c r="AX15" s="179">
        <f>+'Budget Vendite'!AY16*'Budget Vendite'!AY44</f>
        <v>3365.0047899231363</v>
      </c>
      <c r="AY15" s="179">
        <f>+'Budget Vendite'!AZ16*'Budget Vendite'!AZ44</f>
        <v>3432.304885721599</v>
      </c>
      <c r="AZ15" s="179">
        <f>+'Budget Vendite'!BA16*'Budget Vendite'!BA44</f>
        <v>3500.9509834360306</v>
      </c>
      <c r="BB15" s="193">
        <f t="shared" si="4"/>
        <v>6415.2851301630053</v>
      </c>
      <c r="BC15" s="194">
        <f t="shared" si="5"/>
        <v>14305.22717045352</v>
      </c>
      <c r="BD15" s="194">
        <f t="shared" si="6"/>
        <v>25690.132709242611</v>
      </c>
      <c r="BE15" s="195">
        <f t="shared" si="7"/>
        <v>37764.226272492437</v>
      </c>
    </row>
    <row r="16" spans="1:57" s="37" customFormat="1" ht="20.25" customHeight="1" x14ac:dyDescent="0.25">
      <c r="C16" s="197" t="str">
        <f>+IF('Budget Vendite'!A17=0,"",'Budget Vendite'!A17)</f>
        <v>Servizio / Prodotto 14</v>
      </c>
      <c r="D16" s="186">
        <f>+'Budget Vendite'!B17</f>
        <v>0.22</v>
      </c>
      <c r="E16" s="179">
        <f>+'Budget Vendite'!F17*'Budget Vendite'!F45</f>
        <v>300</v>
      </c>
      <c r="F16" s="179">
        <f>+'Budget Vendite'!G17*'Budget Vendite'!G45</f>
        <v>330.00000000000006</v>
      </c>
      <c r="G16" s="179">
        <f>+'Budget Vendite'!H17*'Budget Vendite'!H45</f>
        <v>363.00000000000011</v>
      </c>
      <c r="H16" s="179">
        <f>+'Budget Vendite'!I17*'Budget Vendite'!I45</f>
        <v>399.30000000000018</v>
      </c>
      <c r="I16" s="179">
        <f>+'Budget Vendite'!J17*'Budget Vendite'!J45</f>
        <v>439.23000000000025</v>
      </c>
      <c r="J16" s="179">
        <f>+'Budget Vendite'!K17*'Budget Vendite'!K45</f>
        <v>483.1530000000003</v>
      </c>
      <c r="K16" s="179">
        <f>+'Budget Vendite'!L17*'Budget Vendite'!L45</f>
        <v>531.46830000000034</v>
      </c>
      <c r="L16" s="179">
        <f>+'Budget Vendite'!M17*'Budget Vendite'!M45</f>
        <v>584.61513000000048</v>
      </c>
      <c r="M16" s="179">
        <f>+'Budget Vendite'!N17*'Budget Vendite'!N45</f>
        <v>643.07664300000056</v>
      </c>
      <c r="N16" s="179">
        <f>+'Budget Vendite'!O17*'Budget Vendite'!O45</f>
        <v>707.38430730000073</v>
      </c>
      <c r="O16" s="179">
        <f>+'Budget Vendite'!P17*'Budget Vendite'!P45</f>
        <v>778.12273803000085</v>
      </c>
      <c r="P16" s="179">
        <f>+'Budget Vendite'!Q17*'Budget Vendite'!Q45</f>
        <v>855.93501183300089</v>
      </c>
      <c r="Q16" s="179">
        <f>+'Budget Vendite'!R17*'Budget Vendite'!R45</f>
        <v>898.73176242465092</v>
      </c>
      <c r="R16" s="179">
        <f>+'Budget Vendite'!S17*'Budget Vendite'!S45</f>
        <v>943.66835054588364</v>
      </c>
      <c r="S16" s="179">
        <f>+'Budget Vendite'!T17*'Budget Vendite'!T45</f>
        <v>990.85176807317782</v>
      </c>
      <c r="T16" s="179">
        <f>+'Budget Vendite'!U17*'Budget Vendite'!U45</f>
        <v>1040.3943564768369</v>
      </c>
      <c r="U16" s="179">
        <f>+'Budget Vendite'!V17*'Budget Vendite'!V45</f>
        <v>1092.4140743006787</v>
      </c>
      <c r="V16" s="179">
        <f>+'Budget Vendite'!W17*'Budget Vendite'!W45</f>
        <v>1147.0347780157126</v>
      </c>
      <c r="W16" s="179">
        <f>+'Budget Vendite'!X17*'Budget Vendite'!X45</f>
        <v>1204.3865169164983</v>
      </c>
      <c r="X16" s="179">
        <f>+'Budget Vendite'!Y17*'Budget Vendite'!Y45</f>
        <v>1264.6058427623234</v>
      </c>
      <c r="Y16" s="179">
        <f>+'Budget Vendite'!Z17*'Budget Vendite'!Z45</f>
        <v>1327.8361349004394</v>
      </c>
      <c r="Z16" s="179">
        <f>+'Budget Vendite'!AA17*'Budget Vendite'!AA45</f>
        <v>1394.2279416454617</v>
      </c>
      <c r="AA16" s="179">
        <f>+'Budget Vendite'!AB17*'Budget Vendite'!AB45</f>
        <v>1463.9393387277346</v>
      </c>
      <c r="AB16" s="179">
        <f>+'Budget Vendite'!AC17*'Budget Vendite'!AC45</f>
        <v>1537.1363056641212</v>
      </c>
      <c r="AC16" s="179">
        <f>+'Budget Vendite'!AD17*'Budget Vendite'!AD45</f>
        <v>1613.9931209473275</v>
      </c>
      <c r="AD16" s="179">
        <f>+'Budget Vendite'!AE17*'Budget Vendite'!AE45</f>
        <v>1694.6927769946942</v>
      </c>
      <c r="AE16" s="179">
        <f>+'Budget Vendite'!AF17*'Budget Vendite'!AF45</f>
        <v>1779.4274158444291</v>
      </c>
      <c r="AF16" s="179">
        <f>+'Budget Vendite'!AG17*'Budget Vendite'!AG45</f>
        <v>1868.3987866366504</v>
      </c>
      <c r="AG16" s="179">
        <f>+'Budget Vendite'!AH17*'Budget Vendite'!AH45</f>
        <v>1961.8187259684828</v>
      </c>
      <c r="AH16" s="179">
        <f>+'Budget Vendite'!AI17*'Budget Vendite'!AI45</f>
        <v>2059.9096622669072</v>
      </c>
      <c r="AI16" s="179">
        <f>+'Budget Vendite'!AJ17*'Budget Vendite'!AJ45</f>
        <v>2162.9051453802531</v>
      </c>
      <c r="AJ16" s="179">
        <f>+'Budget Vendite'!AK17*'Budget Vendite'!AK45</f>
        <v>2271.0504026492654</v>
      </c>
      <c r="AK16" s="179">
        <f>+'Budget Vendite'!AL17*'Budget Vendite'!AL45</f>
        <v>2384.6029227817289</v>
      </c>
      <c r="AL16" s="179">
        <f>+'Budget Vendite'!AM17*'Budget Vendite'!AM45</f>
        <v>2503.8330689208155</v>
      </c>
      <c r="AM16" s="179">
        <f>+'Budget Vendite'!AN17*'Budget Vendite'!AN45</f>
        <v>2629.0247223668566</v>
      </c>
      <c r="AN16" s="179">
        <f>+'Budget Vendite'!AO17*'Budget Vendite'!AO45</f>
        <v>2760.4759584851995</v>
      </c>
      <c r="AO16" s="179">
        <f>+'Budget Vendite'!AP17*'Budget Vendite'!AP45</f>
        <v>2815.6854776549035</v>
      </c>
      <c r="AP16" s="179">
        <f>+'Budget Vendite'!AQ17*'Budget Vendite'!AQ45</f>
        <v>2871.9991872080013</v>
      </c>
      <c r="AQ16" s="179">
        <f>+'Budget Vendite'!AR17*'Budget Vendite'!AR45</f>
        <v>2929.4391709521615</v>
      </c>
      <c r="AR16" s="179">
        <f>+'Budget Vendite'!AS17*'Budget Vendite'!AS45</f>
        <v>2988.0279543712045</v>
      </c>
      <c r="AS16" s="179">
        <f>+'Budget Vendite'!AT17*'Budget Vendite'!AT45</f>
        <v>3047.7885134586286</v>
      </c>
      <c r="AT16" s="179">
        <f>+'Budget Vendite'!AU17*'Budget Vendite'!AU45</f>
        <v>3108.7442837278013</v>
      </c>
      <c r="AU16" s="179">
        <f>+'Budget Vendite'!AV17*'Budget Vendite'!AV45</f>
        <v>3170.9191694023571</v>
      </c>
      <c r="AV16" s="179">
        <f>+'Budget Vendite'!AW17*'Budget Vendite'!AW45</f>
        <v>3234.3375527904041</v>
      </c>
      <c r="AW16" s="179">
        <f>+'Budget Vendite'!AX17*'Budget Vendite'!AX45</f>
        <v>3299.0243038462122</v>
      </c>
      <c r="AX16" s="179">
        <f>+'Budget Vendite'!AY17*'Budget Vendite'!AY45</f>
        <v>3365.0047899231363</v>
      </c>
      <c r="AY16" s="179">
        <f>+'Budget Vendite'!AZ17*'Budget Vendite'!AZ45</f>
        <v>3432.304885721599</v>
      </c>
      <c r="AZ16" s="179">
        <f>+'Budget Vendite'!BA17*'Budget Vendite'!BA45</f>
        <v>3500.9509834360306</v>
      </c>
      <c r="BB16" s="193">
        <f t="shared" si="4"/>
        <v>6415.2851301630053</v>
      </c>
      <c r="BC16" s="194">
        <f t="shared" si="5"/>
        <v>14305.22717045352</v>
      </c>
      <c r="BD16" s="194">
        <f t="shared" si="6"/>
        <v>25690.132709242611</v>
      </c>
      <c r="BE16" s="195">
        <f t="shared" si="7"/>
        <v>37764.226272492437</v>
      </c>
    </row>
    <row r="17" spans="3:57" s="37" customFormat="1" ht="20.25" customHeight="1" x14ac:dyDescent="0.25">
      <c r="C17" s="197" t="str">
        <f>+IF('Budget Vendite'!A18=0,"",'Budget Vendite'!A18)</f>
        <v>Servizio / Prodotto 15</v>
      </c>
      <c r="D17" s="186">
        <f>+'Budget Vendite'!B18</f>
        <v>0.22</v>
      </c>
      <c r="E17" s="179">
        <f>+'Budget Vendite'!F18*'Budget Vendite'!F46</f>
        <v>350</v>
      </c>
      <c r="F17" s="179">
        <f>+'Budget Vendite'!G18*'Budget Vendite'!G46</f>
        <v>385.00000000000006</v>
      </c>
      <c r="G17" s="179">
        <f>+'Budget Vendite'!H18*'Budget Vendite'!H46</f>
        <v>423.50000000000011</v>
      </c>
      <c r="H17" s="179">
        <f>+'Budget Vendite'!I18*'Budget Vendite'!I46</f>
        <v>465.85000000000019</v>
      </c>
      <c r="I17" s="179">
        <f>+'Budget Vendite'!J18*'Budget Vendite'!J46</f>
        <v>512.43500000000029</v>
      </c>
      <c r="J17" s="179">
        <f>+'Budget Vendite'!K18*'Budget Vendite'!K46</f>
        <v>563.67850000000033</v>
      </c>
      <c r="K17" s="179">
        <f>+'Budget Vendite'!L18*'Budget Vendite'!L46</f>
        <v>620.04635000000042</v>
      </c>
      <c r="L17" s="179">
        <f>+'Budget Vendite'!M18*'Budget Vendite'!M46</f>
        <v>682.05098500000054</v>
      </c>
      <c r="M17" s="179">
        <f>+'Budget Vendite'!N18*'Budget Vendite'!N46</f>
        <v>750.25608350000073</v>
      </c>
      <c r="N17" s="179">
        <f>+'Budget Vendite'!O18*'Budget Vendite'!O46</f>
        <v>825.28169185000081</v>
      </c>
      <c r="O17" s="179">
        <f>+'Budget Vendite'!P18*'Budget Vendite'!P46</f>
        <v>907.80986103500095</v>
      </c>
      <c r="P17" s="179">
        <f>+'Budget Vendite'!Q18*'Budget Vendite'!Q46</f>
        <v>998.59084713850098</v>
      </c>
      <c r="Q17" s="179">
        <f>+'Budget Vendite'!R18*'Budget Vendite'!R46</f>
        <v>1048.5203894954261</v>
      </c>
      <c r="R17" s="179">
        <f>+'Budget Vendite'!S18*'Budget Vendite'!S46</f>
        <v>1100.9464089701976</v>
      </c>
      <c r="S17" s="179">
        <f>+'Budget Vendite'!T18*'Budget Vendite'!T46</f>
        <v>1155.9937294187075</v>
      </c>
      <c r="T17" s="179">
        <f>+'Budget Vendite'!U18*'Budget Vendite'!U46</f>
        <v>1213.793415889643</v>
      </c>
      <c r="U17" s="179">
        <f>+'Budget Vendite'!V18*'Budget Vendite'!V46</f>
        <v>1274.4830866841251</v>
      </c>
      <c r="V17" s="179">
        <f>+'Budget Vendite'!W18*'Budget Vendite'!W46</f>
        <v>1338.2072410183314</v>
      </c>
      <c r="W17" s="179">
        <f>+'Budget Vendite'!X18*'Budget Vendite'!X46</f>
        <v>1405.1176030692482</v>
      </c>
      <c r="X17" s="179">
        <f>+'Budget Vendite'!Y18*'Budget Vendite'!Y46</f>
        <v>1475.3734832227105</v>
      </c>
      <c r="Y17" s="179">
        <f>+'Budget Vendite'!Z18*'Budget Vendite'!Z46</f>
        <v>1549.1421573838461</v>
      </c>
      <c r="Z17" s="179">
        <f>+'Budget Vendite'!AA18*'Budget Vendite'!AA46</f>
        <v>1626.5992652530385</v>
      </c>
      <c r="AA17" s="179">
        <f>+'Budget Vendite'!AB18*'Budget Vendite'!AB46</f>
        <v>1707.9292285156905</v>
      </c>
      <c r="AB17" s="179">
        <f>+'Budget Vendite'!AC18*'Budget Vendite'!AC46</f>
        <v>1793.3256899414748</v>
      </c>
      <c r="AC17" s="179">
        <f>+'Budget Vendite'!AD18*'Budget Vendite'!AD46</f>
        <v>1882.9919744385488</v>
      </c>
      <c r="AD17" s="179">
        <f>+'Budget Vendite'!AE18*'Budget Vendite'!AE46</f>
        <v>1977.1415731604766</v>
      </c>
      <c r="AE17" s="179">
        <f>+'Budget Vendite'!AF18*'Budget Vendite'!AF46</f>
        <v>2075.9986518185005</v>
      </c>
      <c r="AF17" s="179">
        <f>+'Budget Vendite'!AG18*'Budget Vendite'!AG46</f>
        <v>2179.7985844094255</v>
      </c>
      <c r="AG17" s="179">
        <f>+'Budget Vendite'!AH18*'Budget Vendite'!AH46</f>
        <v>2288.7885136298969</v>
      </c>
      <c r="AH17" s="179">
        <f>+'Budget Vendite'!AI18*'Budget Vendite'!AI46</f>
        <v>2403.2279393113918</v>
      </c>
      <c r="AI17" s="179">
        <f>+'Budget Vendite'!AJ18*'Budget Vendite'!AJ46</f>
        <v>2523.3893362769618</v>
      </c>
      <c r="AJ17" s="179">
        <f>+'Budget Vendite'!AK18*'Budget Vendite'!AK46</f>
        <v>2649.5588030908098</v>
      </c>
      <c r="AK17" s="179">
        <f>+'Budget Vendite'!AL18*'Budget Vendite'!AL46</f>
        <v>2782.0367432453504</v>
      </c>
      <c r="AL17" s="179">
        <f>+'Budget Vendite'!AM18*'Budget Vendite'!AM46</f>
        <v>2921.1385804076181</v>
      </c>
      <c r="AM17" s="179">
        <f>+'Budget Vendite'!AN18*'Budget Vendite'!AN46</f>
        <v>3067.1955094279992</v>
      </c>
      <c r="AN17" s="179">
        <f>+'Budget Vendite'!AO18*'Budget Vendite'!AO46</f>
        <v>3220.5552848993993</v>
      </c>
      <c r="AO17" s="179">
        <f>+'Budget Vendite'!AP18*'Budget Vendite'!AP46</f>
        <v>3284.9663905973871</v>
      </c>
      <c r="AP17" s="179">
        <f>+'Budget Vendite'!AQ18*'Budget Vendite'!AQ46</f>
        <v>3350.6657184093347</v>
      </c>
      <c r="AQ17" s="179">
        <f>+'Budget Vendite'!AR18*'Budget Vendite'!AR46</f>
        <v>3417.6790327775216</v>
      </c>
      <c r="AR17" s="179">
        <f>+'Budget Vendite'!AS18*'Budget Vendite'!AS46</f>
        <v>3486.0326134330717</v>
      </c>
      <c r="AS17" s="179">
        <f>+'Budget Vendite'!AT18*'Budget Vendite'!AT46</f>
        <v>3555.7532657017337</v>
      </c>
      <c r="AT17" s="179">
        <f>+'Budget Vendite'!AU18*'Budget Vendite'!AU46</f>
        <v>3626.868331015768</v>
      </c>
      <c r="AU17" s="179">
        <f>+'Budget Vendite'!AV18*'Budget Vendite'!AV46</f>
        <v>3699.4056976360835</v>
      </c>
      <c r="AV17" s="179">
        <f>+'Budget Vendite'!AW18*'Budget Vendite'!AW46</f>
        <v>3773.393811588805</v>
      </c>
      <c r="AW17" s="179">
        <f>+'Budget Vendite'!AX18*'Budget Vendite'!AX46</f>
        <v>3848.8616878205808</v>
      </c>
      <c r="AX17" s="179">
        <f>+'Budget Vendite'!AY18*'Budget Vendite'!AY46</f>
        <v>3925.8389215769921</v>
      </c>
      <c r="AY17" s="179">
        <f>+'Budget Vendite'!AZ18*'Budget Vendite'!AZ46</f>
        <v>4004.355700008532</v>
      </c>
      <c r="AZ17" s="179">
        <f>+'Budget Vendite'!BA18*'Budget Vendite'!BA46</f>
        <v>4084.4428140087025</v>
      </c>
      <c r="BB17" s="193">
        <f t="shared" si="4"/>
        <v>7484.4993185235053</v>
      </c>
      <c r="BC17" s="194">
        <f t="shared" si="5"/>
        <v>16689.431698862438</v>
      </c>
      <c r="BD17" s="194">
        <f t="shared" si="6"/>
        <v>29971.821494116375</v>
      </c>
      <c r="BE17" s="195">
        <f t="shared" si="7"/>
        <v>44058.263984574514</v>
      </c>
    </row>
    <row r="18" spans="3:57" s="37" customFormat="1" ht="20.25" customHeight="1" x14ac:dyDescent="0.25">
      <c r="C18" s="197" t="str">
        <f>+IF('Budget Vendite'!A19=0,"",'Budget Vendite'!A19)</f>
        <v>Servizio / Prodotto 16</v>
      </c>
      <c r="D18" s="186">
        <f>+'Budget Vendite'!B19</f>
        <v>0.22</v>
      </c>
      <c r="E18" s="179">
        <f>+'Budget Vendite'!F19*'Budget Vendite'!F47</f>
        <v>350</v>
      </c>
      <c r="F18" s="179">
        <f>+'Budget Vendite'!G19*'Budget Vendite'!G47</f>
        <v>385.00000000000006</v>
      </c>
      <c r="G18" s="179">
        <f>+'Budget Vendite'!H19*'Budget Vendite'!H47</f>
        <v>423.50000000000011</v>
      </c>
      <c r="H18" s="179">
        <f>+'Budget Vendite'!I19*'Budget Vendite'!I47</f>
        <v>465.85000000000019</v>
      </c>
      <c r="I18" s="179">
        <f>+'Budget Vendite'!J19*'Budget Vendite'!J47</f>
        <v>512.43500000000029</v>
      </c>
      <c r="J18" s="179">
        <f>+'Budget Vendite'!K19*'Budget Vendite'!K47</f>
        <v>563.67850000000033</v>
      </c>
      <c r="K18" s="179">
        <f>+'Budget Vendite'!L19*'Budget Vendite'!L47</f>
        <v>620.04635000000042</v>
      </c>
      <c r="L18" s="179">
        <f>+'Budget Vendite'!M19*'Budget Vendite'!M47</f>
        <v>682.05098500000054</v>
      </c>
      <c r="M18" s="179">
        <f>+'Budget Vendite'!N19*'Budget Vendite'!N47</f>
        <v>750.25608350000073</v>
      </c>
      <c r="N18" s="179">
        <f>+'Budget Vendite'!O19*'Budget Vendite'!O47</f>
        <v>825.28169185000081</v>
      </c>
      <c r="O18" s="179">
        <f>+'Budget Vendite'!P19*'Budget Vendite'!P47</f>
        <v>907.80986103500095</v>
      </c>
      <c r="P18" s="179">
        <f>+'Budget Vendite'!Q19*'Budget Vendite'!Q47</f>
        <v>998.59084713850098</v>
      </c>
      <c r="Q18" s="179">
        <f>+'Budget Vendite'!R19*'Budget Vendite'!R47</f>
        <v>1048.5203894954261</v>
      </c>
      <c r="R18" s="179">
        <f>+'Budget Vendite'!S19*'Budget Vendite'!S47</f>
        <v>1100.9464089701976</v>
      </c>
      <c r="S18" s="179">
        <f>+'Budget Vendite'!T19*'Budget Vendite'!T47</f>
        <v>1155.9937294187075</v>
      </c>
      <c r="T18" s="179">
        <f>+'Budget Vendite'!U19*'Budget Vendite'!U47</f>
        <v>1213.793415889643</v>
      </c>
      <c r="U18" s="179">
        <f>+'Budget Vendite'!V19*'Budget Vendite'!V47</f>
        <v>1274.4830866841251</v>
      </c>
      <c r="V18" s="179">
        <f>+'Budget Vendite'!W19*'Budget Vendite'!W47</f>
        <v>1338.2072410183314</v>
      </c>
      <c r="W18" s="179">
        <f>+'Budget Vendite'!X19*'Budget Vendite'!X47</f>
        <v>1405.1176030692482</v>
      </c>
      <c r="X18" s="179">
        <f>+'Budget Vendite'!Y19*'Budget Vendite'!Y47</f>
        <v>1475.3734832227105</v>
      </c>
      <c r="Y18" s="179">
        <f>+'Budget Vendite'!Z19*'Budget Vendite'!Z47</f>
        <v>1549.1421573838461</v>
      </c>
      <c r="Z18" s="179">
        <f>+'Budget Vendite'!AA19*'Budget Vendite'!AA47</f>
        <v>1626.5992652530385</v>
      </c>
      <c r="AA18" s="179">
        <f>+'Budget Vendite'!AB19*'Budget Vendite'!AB47</f>
        <v>1707.9292285156905</v>
      </c>
      <c r="AB18" s="179">
        <f>+'Budget Vendite'!AC19*'Budget Vendite'!AC47</f>
        <v>1793.3256899414748</v>
      </c>
      <c r="AC18" s="179">
        <f>+'Budget Vendite'!AD19*'Budget Vendite'!AD47</f>
        <v>1882.9919744385488</v>
      </c>
      <c r="AD18" s="179">
        <f>+'Budget Vendite'!AE19*'Budget Vendite'!AE47</f>
        <v>1977.1415731604766</v>
      </c>
      <c r="AE18" s="179">
        <f>+'Budget Vendite'!AF19*'Budget Vendite'!AF47</f>
        <v>2075.9986518185005</v>
      </c>
      <c r="AF18" s="179">
        <f>+'Budget Vendite'!AG19*'Budget Vendite'!AG47</f>
        <v>2179.7985844094255</v>
      </c>
      <c r="AG18" s="179">
        <f>+'Budget Vendite'!AH19*'Budget Vendite'!AH47</f>
        <v>2288.7885136298969</v>
      </c>
      <c r="AH18" s="179">
        <f>+'Budget Vendite'!AI19*'Budget Vendite'!AI47</f>
        <v>2403.2279393113918</v>
      </c>
      <c r="AI18" s="179">
        <f>+'Budget Vendite'!AJ19*'Budget Vendite'!AJ47</f>
        <v>2523.3893362769618</v>
      </c>
      <c r="AJ18" s="179">
        <f>+'Budget Vendite'!AK19*'Budget Vendite'!AK47</f>
        <v>2649.5588030908098</v>
      </c>
      <c r="AK18" s="179">
        <f>+'Budget Vendite'!AL19*'Budget Vendite'!AL47</f>
        <v>2782.0367432453504</v>
      </c>
      <c r="AL18" s="179">
        <f>+'Budget Vendite'!AM19*'Budget Vendite'!AM47</f>
        <v>2921.1385804076181</v>
      </c>
      <c r="AM18" s="179">
        <f>+'Budget Vendite'!AN19*'Budget Vendite'!AN47</f>
        <v>3067.1955094279992</v>
      </c>
      <c r="AN18" s="179">
        <f>+'Budget Vendite'!AO19*'Budget Vendite'!AO47</f>
        <v>3220.5552848993993</v>
      </c>
      <c r="AO18" s="179">
        <f>+'Budget Vendite'!AP19*'Budget Vendite'!AP47</f>
        <v>3284.9663905973871</v>
      </c>
      <c r="AP18" s="179">
        <f>+'Budget Vendite'!AQ19*'Budget Vendite'!AQ47</f>
        <v>3350.6657184093347</v>
      </c>
      <c r="AQ18" s="179">
        <f>+'Budget Vendite'!AR19*'Budget Vendite'!AR47</f>
        <v>3417.6790327775216</v>
      </c>
      <c r="AR18" s="179">
        <f>+'Budget Vendite'!AS19*'Budget Vendite'!AS47</f>
        <v>3486.0326134330717</v>
      </c>
      <c r="AS18" s="179">
        <f>+'Budget Vendite'!AT19*'Budget Vendite'!AT47</f>
        <v>3555.7532657017337</v>
      </c>
      <c r="AT18" s="179">
        <f>+'Budget Vendite'!AU19*'Budget Vendite'!AU47</f>
        <v>3626.868331015768</v>
      </c>
      <c r="AU18" s="179">
        <f>+'Budget Vendite'!AV19*'Budget Vendite'!AV47</f>
        <v>3699.4056976360835</v>
      </c>
      <c r="AV18" s="179">
        <f>+'Budget Vendite'!AW19*'Budget Vendite'!AW47</f>
        <v>3773.393811588805</v>
      </c>
      <c r="AW18" s="179">
        <f>+'Budget Vendite'!AX19*'Budget Vendite'!AX47</f>
        <v>3848.8616878205808</v>
      </c>
      <c r="AX18" s="179">
        <f>+'Budget Vendite'!AY19*'Budget Vendite'!AY47</f>
        <v>3925.8389215769921</v>
      </c>
      <c r="AY18" s="179">
        <f>+'Budget Vendite'!AZ19*'Budget Vendite'!AZ47</f>
        <v>4004.355700008532</v>
      </c>
      <c r="AZ18" s="179">
        <f>+'Budget Vendite'!BA19*'Budget Vendite'!BA47</f>
        <v>4084.4428140087025</v>
      </c>
      <c r="BB18" s="193">
        <f t="shared" si="4"/>
        <v>7484.4993185235053</v>
      </c>
      <c r="BC18" s="194">
        <f t="shared" si="5"/>
        <v>16689.431698862438</v>
      </c>
      <c r="BD18" s="194">
        <f t="shared" si="6"/>
        <v>29971.821494116375</v>
      </c>
      <c r="BE18" s="195">
        <f t="shared" si="7"/>
        <v>44058.263984574514</v>
      </c>
    </row>
    <row r="19" spans="3:57" s="37" customFormat="1" ht="20.25" customHeight="1" x14ac:dyDescent="0.25">
      <c r="C19" s="197" t="str">
        <f>+IF('Budget Vendite'!A20=0,"",'Budget Vendite'!A20)</f>
        <v>Servizio / Prodotto 17</v>
      </c>
      <c r="D19" s="186">
        <f>+'Budget Vendite'!B20</f>
        <v>0.22</v>
      </c>
      <c r="E19" s="179">
        <f>+'Budget Vendite'!F20*'Budget Vendite'!F48</f>
        <v>350</v>
      </c>
      <c r="F19" s="179">
        <f>+'Budget Vendite'!G20*'Budget Vendite'!G48</f>
        <v>385.00000000000006</v>
      </c>
      <c r="G19" s="179">
        <f>+'Budget Vendite'!H20*'Budget Vendite'!H48</f>
        <v>423.50000000000011</v>
      </c>
      <c r="H19" s="179">
        <f>+'Budget Vendite'!I20*'Budget Vendite'!I48</f>
        <v>465.85000000000019</v>
      </c>
      <c r="I19" s="179">
        <f>+'Budget Vendite'!J20*'Budget Vendite'!J48</f>
        <v>512.43500000000029</v>
      </c>
      <c r="J19" s="179">
        <f>+'Budget Vendite'!K20*'Budget Vendite'!K48</f>
        <v>563.67850000000033</v>
      </c>
      <c r="K19" s="179">
        <f>+'Budget Vendite'!L20*'Budget Vendite'!L48</f>
        <v>620.04635000000042</v>
      </c>
      <c r="L19" s="179">
        <f>+'Budget Vendite'!M20*'Budget Vendite'!M48</f>
        <v>682.05098500000054</v>
      </c>
      <c r="M19" s="179">
        <f>+'Budget Vendite'!N20*'Budget Vendite'!N48</f>
        <v>750.25608350000073</v>
      </c>
      <c r="N19" s="179">
        <f>+'Budget Vendite'!O20*'Budget Vendite'!O48</f>
        <v>825.28169185000081</v>
      </c>
      <c r="O19" s="179">
        <f>+'Budget Vendite'!P20*'Budget Vendite'!P48</f>
        <v>907.80986103500095</v>
      </c>
      <c r="P19" s="179">
        <f>+'Budget Vendite'!Q20*'Budget Vendite'!Q48</f>
        <v>998.59084713850098</v>
      </c>
      <c r="Q19" s="179">
        <f>+'Budget Vendite'!R20*'Budget Vendite'!R48</f>
        <v>1048.5203894954261</v>
      </c>
      <c r="R19" s="179">
        <f>+'Budget Vendite'!S20*'Budget Vendite'!S48</f>
        <v>1100.9464089701976</v>
      </c>
      <c r="S19" s="179">
        <f>+'Budget Vendite'!T20*'Budget Vendite'!T48</f>
        <v>1155.9937294187075</v>
      </c>
      <c r="T19" s="179">
        <f>+'Budget Vendite'!U20*'Budget Vendite'!U48</f>
        <v>1213.793415889643</v>
      </c>
      <c r="U19" s="179">
        <f>+'Budget Vendite'!V20*'Budget Vendite'!V48</f>
        <v>1274.4830866841251</v>
      </c>
      <c r="V19" s="179">
        <f>+'Budget Vendite'!W20*'Budget Vendite'!W48</f>
        <v>1338.2072410183314</v>
      </c>
      <c r="W19" s="179">
        <f>+'Budget Vendite'!X20*'Budget Vendite'!X48</f>
        <v>1405.1176030692482</v>
      </c>
      <c r="X19" s="179">
        <f>+'Budget Vendite'!Y20*'Budget Vendite'!Y48</f>
        <v>1475.3734832227105</v>
      </c>
      <c r="Y19" s="179">
        <f>+'Budget Vendite'!Z20*'Budget Vendite'!Z48</f>
        <v>1549.1421573838461</v>
      </c>
      <c r="Z19" s="179">
        <f>+'Budget Vendite'!AA20*'Budget Vendite'!AA48</f>
        <v>1626.5992652530385</v>
      </c>
      <c r="AA19" s="179">
        <f>+'Budget Vendite'!AB20*'Budget Vendite'!AB48</f>
        <v>1707.9292285156905</v>
      </c>
      <c r="AB19" s="179">
        <f>+'Budget Vendite'!AC20*'Budget Vendite'!AC48</f>
        <v>1793.3256899414748</v>
      </c>
      <c r="AC19" s="179">
        <f>+'Budget Vendite'!AD20*'Budget Vendite'!AD48</f>
        <v>1882.9919744385488</v>
      </c>
      <c r="AD19" s="179">
        <f>+'Budget Vendite'!AE20*'Budget Vendite'!AE48</f>
        <v>1977.1415731604766</v>
      </c>
      <c r="AE19" s="179">
        <f>+'Budget Vendite'!AF20*'Budget Vendite'!AF48</f>
        <v>2075.9986518185005</v>
      </c>
      <c r="AF19" s="179">
        <f>+'Budget Vendite'!AG20*'Budget Vendite'!AG48</f>
        <v>2179.7985844094255</v>
      </c>
      <c r="AG19" s="179">
        <f>+'Budget Vendite'!AH20*'Budget Vendite'!AH48</f>
        <v>2288.7885136298969</v>
      </c>
      <c r="AH19" s="179">
        <f>+'Budget Vendite'!AI20*'Budget Vendite'!AI48</f>
        <v>2403.2279393113918</v>
      </c>
      <c r="AI19" s="179">
        <f>+'Budget Vendite'!AJ20*'Budget Vendite'!AJ48</f>
        <v>2523.3893362769618</v>
      </c>
      <c r="AJ19" s="179">
        <f>+'Budget Vendite'!AK20*'Budget Vendite'!AK48</f>
        <v>2649.5588030908098</v>
      </c>
      <c r="AK19" s="179">
        <f>+'Budget Vendite'!AL20*'Budget Vendite'!AL48</f>
        <v>2782.0367432453504</v>
      </c>
      <c r="AL19" s="179">
        <f>+'Budget Vendite'!AM20*'Budget Vendite'!AM48</f>
        <v>2921.1385804076181</v>
      </c>
      <c r="AM19" s="179">
        <f>+'Budget Vendite'!AN20*'Budget Vendite'!AN48</f>
        <v>3067.1955094279992</v>
      </c>
      <c r="AN19" s="179">
        <f>+'Budget Vendite'!AO20*'Budget Vendite'!AO48</f>
        <v>3220.5552848993993</v>
      </c>
      <c r="AO19" s="179">
        <f>+'Budget Vendite'!AP20*'Budget Vendite'!AP48</f>
        <v>3284.9663905973871</v>
      </c>
      <c r="AP19" s="179">
        <f>+'Budget Vendite'!AQ20*'Budget Vendite'!AQ48</f>
        <v>3350.6657184093347</v>
      </c>
      <c r="AQ19" s="179">
        <f>+'Budget Vendite'!AR20*'Budget Vendite'!AR48</f>
        <v>3417.6790327775216</v>
      </c>
      <c r="AR19" s="179">
        <f>+'Budget Vendite'!AS20*'Budget Vendite'!AS48</f>
        <v>3486.0326134330717</v>
      </c>
      <c r="AS19" s="179">
        <f>+'Budget Vendite'!AT20*'Budget Vendite'!AT48</f>
        <v>3555.7532657017337</v>
      </c>
      <c r="AT19" s="179">
        <f>+'Budget Vendite'!AU20*'Budget Vendite'!AU48</f>
        <v>3626.868331015768</v>
      </c>
      <c r="AU19" s="179">
        <f>+'Budget Vendite'!AV20*'Budget Vendite'!AV48</f>
        <v>3699.4056976360835</v>
      </c>
      <c r="AV19" s="179">
        <f>+'Budget Vendite'!AW20*'Budget Vendite'!AW48</f>
        <v>3773.393811588805</v>
      </c>
      <c r="AW19" s="179">
        <f>+'Budget Vendite'!AX20*'Budget Vendite'!AX48</f>
        <v>3848.8616878205808</v>
      </c>
      <c r="AX19" s="179">
        <f>+'Budget Vendite'!AY20*'Budget Vendite'!AY48</f>
        <v>3925.8389215769921</v>
      </c>
      <c r="AY19" s="179">
        <f>+'Budget Vendite'!AZ20*'Budget Vendite'!AZ48</f>
        <v>4004.355700008532</v>
      </c>
      <c r="AZ19" s="179">
        <f>+'Budget Vendite'!BA20*'Budget Vendite'!BA48</f>
        <v>4084.4428140087025</v>
      </c>
      <c r="BB19" s="193">
        <f t="shared" si="4"/>
        <v>7484.4993185235053</v>
      </c>
      <c r="BC19" s="194">
        <f t="shared" si="5"/>
        <v>16689.431698862438</v>
      </c>
      <c r="BD19" s="194">
        <f t="shared" si="6"/>
        <v>29971.821494116375</v>
      </c>
      <c r="BE19" s="195">
        <f t="shared" si="7"/>
        <v>44058.263984574514</v>
      </c>
    </row>
    <row r="20" spans="3:57" s="37" customFormat="1" ht="20.25" customHeight="1" x14ac:dyDescent="0.25">
      <c r="C20" s="197" t="str">
        <f>+IF('Budget Vendite'!A21=0,"",'Budget Vendite'!A21)</f>
        <v>Servizio / Prodotto 18</v>
      </c>
      <c r="D20" s="186">
        <f>+'Budget Vendite'!B21</f>
        <v>0.22</v>
      </c>
      <c r="E20" s="179">
        <f>+'Budget Vendite'!F21*'Budget Vendite'!F49</f>
        <v>125</v>
      </c>
      <c r="F20" s="179">
        <f>+'Budget Vendite'!G21*'Budget Vendite'!G49</f>
        <v>137.50000000000003</v>
      </c>
      <c r="G20" s="179">
        <f>+'Budget Vendite'!H21*'Budget Vendite'!H49</f>
        <v>151.25000000000003</v>
      </c>
      <c r="H20" s="179">
        <f>+'Budget Vendite'!I21*'Budget Vendite'!I49</f>
        <v>166.37500000000006</v>
      </c>
      <c r="I20" s="179">
        <f>+'Budget Vendite'!J21*'Budget Vendite'!J49</f>
        <v>183.0125000000001</v>
      </c>
      <c r="J20" s="179">
        <f>+'Budget Vendite'!K21*'Budget Vendite'!K49</f>
        <v>201.31375000000014</v>
      </c>
      <c r="K20" s="179">
        <f>+'Budget Vendite'!L21*'Budget Vendite'!L49</f>
        <v>221.44512500000016</v>
      </c>
      <c r="L20" s="179">
        <f>+'Budget Vendite'!M21*'Budget Vendite'!M49</f>
        <v>243.58963750000018</v>
      </c>
      <c r="M20" s="179">
        <f>+'Budget Vendite'!N21*'Budget Vendite'!N49</f>
        <v>267.94860125000025</v>
      </c>
      <c r="N20" s="179">
        <f>+'Budget Vendite'!O21*'Budget Vendite'!O49</f>
        <v>294.74346137500027</v>
      </c>
      <c r="O20" s="179">
        <f>+'Budget Vendite'!P21*'Budget Vendite'!P49</f>
        <v>324.21780751250031</v>
      </c>
      <c r="P20" s="179">
        <f>+'Budget Vendite'!Q21*'Budget Vendite'!Q49</f>
        <v>356.6395882637504</v>
      </c>
      <c r="Q20" s="179">
        <f>+'Budget Vendite'!R21*'Budget Vendite'!R49</f>
        <v>374.47156767693792</v>
      </c>
      <c r="R20" s="179">
        <f>+'Budget Vendite'!S21*'Budget Vendite'!S49</f>
        <v>393.19514606078485</v>
      </c>
      <c r="S20" s="179">
        <f>+'Budget Vendite'!T21*'Budget Vendite'!T49</f>
        <v>412.85490336382406</v>
      </c>
      <c r="T20" s="179">
        <f>+'Budget Vendite'!U21*'Budget Vendite'!U49</f>
        <v>433.49764853201532</v>
      </c>
      <c r="U20" s="179">
        <f>+'Budget Vendite'!V21*'Budget Vendite'!V49</f>
        <v>455.17253095861611</v>
      </c>
      <c r="V20" s="179">
        <f>+'Budget Vendite'!W21*'Budget Vendite'!W49</f>
        <v>477.93115750654692</v>
      </c>
      <c r="W20" s="179">
        <f>+'Budget Vendite'!X21*'Budget Vendite'!X49</f>
        <v>501.82771538187433</v>
      </c>
      <c r="X20" s="179">
        <f>+'Budget Vendite'!Y21*'Budget Vendite'!Y49</f>
        <v>526.919101150968</v>
      </c>
      <c r="Y20" s="179">
        <f>+'Budget Vendite'!Z21*'Budget Vendite'!Z49</f>
        <v>553.26505620851651</v>
      </c>
      <c r="Z20" s="179">
        <f>+'Budget Vendite'!AA21*'Budget Vendite'!AA49</f>
        <v>580.92830901894229</v>
      </c>
      <c r="AA20" s="179">
        <f>+'Budget Vendite'!AB21*'Budget Vendite'!AB49</f>
        <v>609.97472446988945</v>
      </c>
      <c r="AB20" s="179">
        <f>+'Budget Vendite'!AC21*'Budget Vendite'!AC49</f>
        <v>640.47346069338391</v>
      </c>
      <c r="AC20" s="179">
        <f>+'Budget Vendite'!AD21*'Budget Vendite'!AD49</f>
        <v>672.4971337280532</v>
      </c>
      <c r="AD20" s="179">
        <f>+'Budget Vendite'!AE21*'Budget Vendite'!AE49</f>
        <v>706.12199041445592</v>
      </c>
      <c r="AE20" s="179">
        <f>+'Budget Vendite'!AF21*'Budget Vendite'!AF49</f>
        <v>741.42808993517872</v>
      </c>
      <c r="AF20" s="179">
        <f>+'Budget Vendite'!AG21*'Budget Vendite'!AG49</f>
        <v>778.49949443193759</v>
      </c>
      <c r="AG20" s="179">
        <f>+'Budget Vendite'!AH21*'Budget Vendite'!AH49</f>
        <v>817.42446915353457</v>
      </c>
      <c r="AH20" s="179">
        <f>+'Budget Vendite'!AI21*'Budget Vendite'!AI49</f>
        <v>858.29569261121139</v>
      </c>
      <c r="AI20" s="179">
        <f>+'Budget Vendite'!AJ21*'Budget Vendite'!AJ49</f>
        <v>901.21047724177197</v>
      </c>
      <c r="AJ20" s="179">
        <f>+'Budget Vendite'!AK21*'Budget Vendite'!AK49</f>
        <v>946.27100110386073</v>
      </c>
      <c r="AK20" s="179">
        <f>+'Budget Vendite'!AL21*'Budget Vendite'!AL49</f>
        <v>993.58455115905372</v>
      </c>
      <c r="AL20" s="179">
        <f>+'Budget Vendite'!AM21*'Budget Vendite'!AM49</f>
        <v>1043.2637787170065</v>
      </c>
      <c r="AM20" s="179">
        <f>+'Budget Vendite'!AN21*'Budget Vendite'!AN49</f>
        <v>1095.4269676528568</v>
      </c>
      <c r="AN20" s="179">
        <f>+'Budget Vendite'!AO21*'Budget Vendite'!AO49</f>
        <v>1150.1983160354998</v>
      </c>
      <c r="AO20" s="179">
        <f>+'Budget Vendite'!AP21*'Budget Vendite'!AP49</f>
        <v>1173.2022823562097</v>
      </c>
      <c r="AP20" s="179">
        <f>+'Budget Vendite'!AQ21*'Budget Vendite'!AQ49</f>
        <v>1196.666328003334</v>
      </c>
      <c r="AQ20" s="179">
        <f>+'Budget Vendite'!AR21*'Budget Vendite'!AR49</f>
        <v>1220.5996545634005</v>
      </c>
      <c r="AR20" s="179">
        <f>+'Budget Vendite'!AS21*'Budget Vendite'!AS49</f>
        <v>1245.0116476546686</v>
      </c>
      <c r="AS20" s="179">
        <f>+'Budget Vendite'!AT21*'Budget Vendite'!AT49</f>
        <v>1269.911880607762</v>
      </c>
      <c r="AT20" s="179">
        <f>+'Budget Vendite'!AU21*'Budget Vendite'!AU49</f>
        <v>1295.3101182199171</v>
      </c>
      <c r="AU20" s="179">
        <f>+'Budget Vendite'!AV21*'Budget Vendite'!AV49</f>
        <v>1321.2163205843153</v>
      </c>
      <c r="AV20" s="179">
        <f>+'Budget Vendite'!AW21*'Budget Vendite'!AW49</f>
        <v>1347.6406469960016</v>
      </c>
      <c r="AW20" s="179">
        <f>+'Budget Vendite'!AX21*'Budget Vendite'!AX49</f>
        <v>1374.5934599359216</v>
      </c>
      <c r="AX20" s="179">
        <f>+'Budget Vendite'!AY21*'Budget Vendite'!AY49</f>
        <v>1402.0853291346402</v>
      </c>
      <c r="AY20" s="179">
        <f>+'Budget Vendite'!AZ21*'Budget Vendite'!AZ49</f>
        <v>1430.1270357173328</v>
      </c>
      <c r="AZ20" s="179">
        <f>+'Budget Vendite'!BA21*'Budget Vendite'!BA49</f>
        <v>1458.7295764316796</v>
      </c>
      <c r="BB20" s="193">
        <f t="shared" si="4"/>
        <v>2673.0354709012513</v>
      </c>
      <c r="BC20" s="194">
        <f t="shared" si="5"/>
        <v>5960.5113210222989</v>
      </c>
      <c r="BD20" s="194">
        <f t="shared" si="6"/>
        <v>10704.22196218442</v>
      </c>
      <c r="BE20" s="195">
        <f t="shared" si="7"/>
        <v>15735.094280205183</v>
      </c>
    </row>
    <row r="21" spans="3:57" s="37" customFormat="1" ht="20.25" customHeight="1" x14ac:dyDescent="0.25">
      <c r="C21" s="197" t="str">
        <f>+IF('Budget Vendite'!A22=0,"",'Budget Vendite'!A22)</f>
        <v>Servizio / Prodotto 19</v>
      </c>
      <c r="D21" s="186">
        <f>+'Budget Vendite'!B22</f>
        <v>0.22</v>
      </c>
      <c r="E21" s="179">
        <f>+'Budget Vendite'!F22*'Budget Vendite'!F50</f>
        <v>125</v>
      </c>
      <c r="F21" s="179">
        <f>+'Budget Vendite'!G22*'Budget Vendite'!G50</f>
        <v>137.50000000000003</v>
      </c>
      <c r="G21" s="179">
        <f>+'Budget Vendite'!H22*'Budget Vendite'!H50</f>
        <v>151.25000000000003</v>
      </c>
      <c r="H21" s="179">
        <f>+'Budget Vendite'!I22*'Budget Vendite'!I50</f>
        <v>166.37500000000006</v>
      </c>
      <c r="I21" s="179">
        <f>+'Budget Vendite'!J22*'Budget Vendite'!J50</f>
        <v>183.0125000000001</v>
      </c>
      <c r="J21" s="179">
        <f>+'Budget Vendite'!K22*'Budget Vendite'!K50</f>
        <v>201.31375000000014</v>
      </c>
      <c r="K21" s="179">
        <f>+'Budget Vendite'!L22*'Budget Vendite'!L50</f>
        <v>221.44512500000016</v>
      </c>
      <c r="L21" s="179">
        <f>+'Budget Vendite'!M22*'Budget Vendite'!M50</f>
        <v>243.58963750000018</v>
      </c>
      <c r="M21" s="179">
        <f>+'Budget Vendite'!N22*'Budget Vendite'!N50</f>
        <v>267.94860125000025</v>
      </c>
      <c r="N21" s="179">
        <f>+'Budget Vendite'!O22*'Budget Vendite'!O50</f>
        <v>294.74346137500027</v>
      </c>
      <c r="O21" s="179">
        <f>+'Budget Vendite'!P22*'Budget Vendite'!P50</f>
        <v>324.21780751250031</v>
      </c>
      <c r="P21" s="179">
        <f>+'Budget Vendite'!Q22*'Budget Vendite'!Q50</f>
        <v>356.6395882637504</v>
      </c>
      <c r="Q21" s="179">
        <f>+'Budget Vendite'!R22*'Budget Vendite'!R50</f>
        <v>374.47156767693792</v>
      </c>
      <c r="R21" s="179">
        <f>+'Budget Vendite'!S22*'Budget Vendite'!S50</f>
        <v>393.19514606078485</v>
      </c>
      <c r="S21" s="179">
        <f>+'Budget Vendite'!T22*'Budget Vendite'!T50</f>
        <v>412.85490336382406</v>
      </c>
      <c r="T21" s="179">
        <f>+'Budget Vendite'!U22*'Budget Vendite'!U50</f>
        <v>433.49764853201532</v>
      </c>
      <c r="U21" s="179">
        <f>+'Budget Vendite'!V22*'Budget Vendite'!V50</f>
        <v>455.17253095861611</v>
      </c>
      <c r="V21" s="179">
        <f>+'Budget Vendite'!W22*'Budget Vendite'!W50</f>
        <v>477.93115750654692</v>
      </c>
      <c r="W21" s="179">
        <f>+'Budget Vendite'!X22*'Budget Vendite'!X50</f>
        <v>501.82771538187433</v>
      </c>
      <c r="X21" s="179">
        <f>+'Budget Vendite'!Y22*'Budget Vendite'!Y50</f>
        <v>526.919101150968</v>
      </c>
      <c r="Y21" s="179">
        <f>+'Budget Vendite'!Z22*'Budget Vendite'!Z50</f>
        <v>553.26505620851651</v>
      </c>
      <c r="Z21" s="179">
        <f>+'Budget Vendite'!AA22*'Budget Vendite'!AA50</f>
        <v>580.92830901894229</v>
      </c>
      <c r="AA21" s="179">
        <f>+'Budget Vendite'!AB22*'Budget Vendite'!AB50</f>
        <v>609.97472446988945</v>
      </c>
      <c r="AB21" s="179">
        <f>+'Budget Vendite'!AC22*'Budget Vendite'!AC50</f>
        <v>640.47346069338391</v>
      </c>
      <c r="AC21" s="179">
        <f>+'Budget Vendite'!AD22*'Budget Vendite'!AD50</f>
        <v>672.4971337280532</v>
      </c>
      <c r="AD21" s="179">
        <f>+'Budget Vendite'!AE22*'Budget Vendite'!AE50</f>
        <v>706.12199041445592</v>
      </c>
      <c r="AE21" s="179">
        <f>+'Budget Vendite'!AF22*'Budget Vendite'!AF50</f>
        <v>741.42808993517872</v>
      </c>
      <c r="AF21" s="179">
        <f>+'Budget Vendite'!AG22*'Budget Vendite'!AG50</f>
        <v>778.49949443193759</v>
      </c>
      <c r="AG21" s="179">
        <f>+'Budget Vendite'!AH22*'Budget Vendite'!AH50</f>
        <v>817.42446915353457</v>
      </c>
      <c r="AH21" s="179">
        <f>+'Budget Vendite'!AI22*'Budget Vendite'!AI50</f>
        <v>858.29569261121139</v>
      </c>
      <c r="AI21" s="179">
        <f>+'Budget Vendite'!AJ22*'Budget Vendite'!AJ50</f>
        <v>901.21047724177197</v>
      </c>
      <c r="AJ21" s="179">
        <f>+'Budget Vendite'!AK22*'Budget Vendite'!AK50</f>
        <v>946.27100110386073</v>
      </c>
      <c r="AK21" s="179">
        <f>+'Budget Vendite'!AL22*'Budget Vendite'!AL50</f>
        <v>993.58455115905372</v>
      </c>
      <c r="AL21" s="179">
        <f>+'Budget Vendite'!AM22*'Budget Vendite'!AM50</f>
        <v>1043.2637787170065</v>
      </c>
      <c r="AM21" s="179">
        <f>+'Budget Vendite'!AN22*'Budget Vendite'!AN50</f>
        <v>1095.4269676528568</v>
      </c>
      <c r="AN21" s="179">
        <f>+'Budget Vendite'!AO22*'Budget Vendite'!AO50</f>
        <v>1150.1983160354998</v>
      </c>
      <c r="AO21" s="179">
        <f>+'Budget Vendite'!AP22*'Budget Vendite'!AP50</f>
        <v>1173.2022823562097</v>
      </c>
      <c r="AP21" s="179">
        <f>+'Budget Vendite'!AQ22*'Budget Vendite'!AQ50</f>
        <v>1196.666328003334</v>
      </c>
      <c r="AQ21" s="179">
        <f>+'Budget Vendite'!AR22*'Budget Vendite'!AR50</f>
        <v>1220.5996545634005</v>
      </c>
      <c r="AR21" s="179">
        <f>+'Budget Vendite'!AS22*'Budget Vendite'!AS50</f>
        <v>1245.0116476546686</v>
      </c>
      <c r="AS21" s="179">
        <f>+'Budget Vendite'!AT22*'Budget Vendite'!AT50</f>
        <v>1269.911880607762</v>
      </c>
      <c r="AT21" s="179">
        <f>+'Budget Vendite'!AU22*'Budget Vendite'!AU50</f>
        <v>1295.3101182199171</v>
      </c>
      <c r="AU21" s="179">
        <f>+'Budget Vendite'!AV22*'Budget Vendite'!AV50</f>
        <v>1321.2163205843153</v>
      </c>
      <c r="AV21" s="179">
        <f>+'Budget Vendite'!AW22*'Budget Vendite'!AW50</f>
        <v>1347.6406469960016</v>
      </c>
      <c r="AW21" s="179">
        <f>+'Budget Vendite'!AX22*'Budget Vendite'!AX50</f>
        <v>1374.5934599359216</v>
      </c>
      <c r="AX21" s="179">
        <f>+'Budget Vendite'!AY22*'Budget Vendite'!AY50</f>
        <v>1402.0853291346402</v>
      </c>
      <c r="AY21" s="179">
        <f>+'Budget Vendite'!AZ22*'Budget Vendite'!AZ50</f>
        <v>1430.1270357173328</v>
      </c>
      <c r="AZ21" s="179">
        <f>+'Budget Vendite'!BA22*'Budget Vendite'!BA50</f>
        <v>1458.7295764316796</v>
      </c>
      <c r="BB21" s="193">
        <f t="shared" si="4"/>
        <v>2673.0354709012513</v>
      </c>
      <c r="BC21" s="194">
        <f t="shared" si="5"/>
        <v>5960.5113210222989</v>
      </c>
      <c r="BD21" s="194">
        <f t="shared" si="6"/>
        <v>10704.22196218442</v>
      </c>
      <c r="BE21" s="195">
        <f t="shared" si="7"/>
        <v>15735.094280205183</v>
      </c>
    </row>
    <row r="22" spans="3:57" s="37" customFormat="1" ht="20.25" customHeight="1" x14ac:dyDescent="0.25">
      <c r="C22" s="197" t="str">
        <f>+IF('Budget Vendite'!A23=0,"",'Budget Vendite'!A23)</f>
        <v>Servizio / Prodotto 20</v>
      </c>
      <c r="D22" s="186">
        <f>+'Budget Vendite'!B23</f>
        <v>0.22</v>
      </c>
      <c r="E22" s="179">
        <f>+'Budget Vendite'!F23*'Budget Vendite'!F51</f>
        <v>200</v>
      </c>
      <c r="F22" s="179">
        <f>+'Budget Vendite'!G23*'Budget Vendite'!G51</f>
        <v>220.00000000000003</v>
      </c>
      <c r="G22" s="179">
        <f>+'Budget Vendite'!H23*'Budget Vendite'!H51</f>
        <v>242.00000000000006</v>
      </c>
      <c r="H22" s="179">
        <f>+'Budget Vendite'!I23*'Budget Vendite'!I51</f>
        <v>266.2000000000001</v>
      </c>
      <c r="I22" s="179">
        <f>+'Budget Vendite'!J23*'Budget Vendite'!J51</f>
        <v>292.82000000000016</v>
      </c>
      <c r="J22" s="179">
        <f>+'Budget Vendite'!K23*'Budget Vendite'!K51</f>
        <v>322.1020000000002</v>
      </c>
      <c r="K22" s="179">
        <f>+'Budget Vendite'!L23*'Budget Vendite'!L51</f>
        <v>354.31220000000025</v>
      </c>
      <c r="L22" s="179">
        <f>+'Budget Vendite'!M23*'Budget Vendite'!M51</f>
        <v>389.7434200000003</v>
      </c>
      <c r="M22" s="179">
        <f>+'Budget Vendite'!N23*'Budget Vendite'!N51</f>
        <v>428.71776200000039</v>
      </c>
      <c r="N22" s="179">
        <f>+'Budget Vendite'!O23*'Budget Vendite'!O51</f>
        <v>471.58953820000045</v>
      </c>
      <c r="O22" s="179">
        <f>+'Budget Vendite'!P23*'Budget Vendite'!P51</f>
        <v>518.74849202000053</v>
      </c>
      <c r="P22" s="179">
        <f>+'Budget Vendite'!Q23*'Budget Vendite'!Q51</f>
        <v>570.62334122200059</v>
      </c>
      <c r="Q22" s="179">
        <f>+'Budget Vendite'!R23*'Budget Vendite'!R51</f>
        <v>599.15450828310065</v>
      </c>
      <c r="R22" s="179">
        <f>+'Budget Vendite'!S23*'Budget Vendite'!S51</f>
        <v>629.11223369725576</v>
      </c>
      <c r="S22" s="179">
        <f>+'Budget Vendite'!T23*'Budget Vendite'!T51</f>
        <v>660.56784538211855</v>
      </c>
      <c r="T22" s="179">
        <f>+'Budget Vendite'!U23*'Budget Vendite'!U51</f>
        <v>693.59623765122456</v>
      </c>
      <c r="U22" s="179">
        <f>+'Budget Vendite'!V23*'Budget Vendite'!V51</f>
        <v>728.27604953378579</v>
      </c>
      <c r="V22" s="179">
        <f>+'Budget Vendite'!W23*'Budget Vendite'!W51</f>
        <v>764.68985201047508</v>
      </c>
      <c r="W22" s="179">
        <f>+'Budget Vendite'!X23*'Budget Vendite'!X51</f>
        <v>802.9243446109989</v>
      </c>
      <c r="X22" s="179">
        <f>+'Budget Vendite'!Y23*'Budget Vendite'!Y51</f>
        <v>843.07056184154885</v>
      </c>
      <c r="Y22" s="179">
        <f>+'Budget Vendite'!Z23*'Budget Vendite'!Z51</f>
        <v>885.22408993362637</v>
      </c>
      <c r="Z22" s="179">
        <f>+'Budget Vendite'!AA23*'Budget Vendite'!AA51</f>
        <v>929.4852944303077</v>
      </c>
      <c r="AA22" s="179">
        <f>+'Budget Vendite'!AB23*'Budget Vendite'!AB51</f>
        <v>975.9595591518231</v>
      </c>
      <c r="AB22" s="179">
        <f>+'Budget Vendite'!AC23*'Budget Vendite'!AC51</f>
        <v>1024.7575371094142</v>
      </c>
      <c r="AC22" s="179">
        <f>+'Budget Vendite'!AD23*'Budget Vendite'!AD51</f>
        <v>1075.9954139648851</v>
      </c>
      <c r="AD22" s="179">
        <f>+'Budget Vendite'!AE23*'Budget Vendite'!AE51</f>
        <v>1129.7951846631295</v>
      </c>
      <c r="AE22" s="179">
        <f>+'Budget Vendite'!AF23*'Budget Vendite'!AF51</f>
        <v>1186.284943896286</v>
      </c>
      <c r="AF22" s="179">
        <f>+'Budget Vendite'!AG23*'Budget Vendite'!AG51</f>
        <v>1245.5991910911002</v>
      </c>
      <c r="AG22" s="179">
        <f>+'Budget Vendite'!AH23*'Budget Vendite'!AH51</f>
        <v>1307.8791506456553</v>
      </c>
      <c r="AH22" s="179">
        <f>+'Budget Vendite'!AI23*'Budget Vendite'!AI51</f>
        <v>1373.2731081779382</v>
      </c>
      <c r="AI22" s="179">
        <f>+'Budget Vendite'!AJ23*'Budget Vendite'!AJ51</f>
        <v>1441.9367635868352</v>
      </c>
      <c r="AJ22" s="179">
        <f>+'Budget Vendite'!AK23*'Budget Vendite'!AK51</f>
        <v>1514.0336017661771</v>
      </c>
      <c r="AK22" s="179">
        <f>+'Budget Vendite'!AL23*'Budget Vendite'!AL51</f>
        <v>1589.7352818544859</v>
      </c>
      <c r="AL22" s="179">
        <f>+'Budget Vendite'!AM23*'Budget Vendite'!AM51</f>
        <v>1669.2220459472103</v>
      </c>
      <c r="AM22" s="179">
        <f>+'Budget Vendite'!AN23*'Budget Vendite'!AN51</f>
        <v>1752.6831482445709</v>
      </c>
      <c r="AN22" s="179">
        <f>+'Budget Vendite'!AO23*'Budget Vendite'!AO51</f>
        <v>1840.3173056567996</v>
      </c>
      <c r="AO22" s="179">
        <f>+'Budget Vendite'!AP23*'Budget Vendite'!AP51</f>
        <v>1877.1236517699356</v>
      </c>
      <c r="AP22" s="179">
        <f>+'Budget Vendite'!AQ23*'Budget Vendite'!AQ51</f>
        <v>1914.6661248053342</v>
      </c>
      <c r="AQ22" s="179">
        <f>+'Budget Vendite'!AR23*'Budget Vendite'!AR51</f>
        <v>1952.9594473014408</v>
      </c>
      <c r="AR22" s="179">
        <f>+'Budget Vendite'!AS23*'Budget Vendite'!AS51</f>
        <v>1992.0186362474697</v>
      </c>
      <c r="AS22" s="179">
        <f>+'Budget Vendite'!AT23*'Budget Vendite'!AT51</f>
        <v>2031.8590089724191</v>
      </c>
      <c r="AT22" s="179">
        <f>+'Budget Vendite'!AU23*'Budget Vendite'!AU51</f>
        <v>2072.4961891518674</v>
      </c>
      <c r="AU22" s="179">
        <f>+'Budget Vendite'!AV23*'Budget Vendite'!AV51</f>
        <v>2113.9461129349047</v>
      </c>
      <c r="AV22" s="179">
        <f>+'Budget Vendite'!AW23*'Budget Vendite'!AW51</f>
        <v>2156.2250351936027</v>
      </c>
      <c r="AW22" s="179">
        <f>+'Budget Vendite'!AX23*'Budget Vendite'!AX51</f>
        <v>2199.3495358974747</v>
      </c>
      <c r="AX22" s="179">
        <f>+'Budget Vendite'!AY23*'Budget Vendite'!AY51</f>
        <v>2243.3365266154242</v>
      </c>
      <c r="AY22" s="179">
        <f>+'Budget Vendite'!AZ23*'Budget Vendite'!AZ51</f>
        <v>2288.2032571477325</v>
      </c>
      <c r="AZ22" s="179">
        <f>+'Budget Vendite'!BA23*'Budget Vendite'!BA51</f>
        <v>2333.9673222906872</v>
      </c>
      <c r="BB22" s="193">
        <f t="shared" si="4"/>
        <v>4276.8567534420026</v>
      </c>
      <c r="BC22" s="194">
        <f t="shared" si="5"/>
        <v>9536.8181136356779</v>
      </c>
      <c r="BD22" s="194">
        <f t="shared" si="6"/>
        <v>17126.755139495075</v>
      </c>
      <c r="BE22" s="195">
        <f t="shared" si="7"/>
        <v>25176.150848328292</v>
      </c>
    </row>
    <row r="23" spans="3:57" s="37" customFormat="1" ht="20.25" customHeight="1" x14ac:dyDescent="0.25">
      <c r="C23" s="197" t="str">
        <f>+IF('Budget Vendite'!A24=0,"",'Budget Vendite'!A24)</f>
        <v>Servizio / Prodotto 21</v>
      </c>
      <c r="D23" s="186">
        <f>+'Budget Vendite'!B24</f>
        <v>0.22</v>
      </c>
      <c r="E23" s="179">
        <f>+'Budget Vendite'!F24*'Budget Vendite'!F52</f>
        <v>200</v>
      </c>
      <c r="F23" s="179">
        <f>+'Budget Vendite'!G24*'Budget Vendite'!G52</f>
        <v>220.00000000000003</v>
      </c>
      <c r="G23" s="179">
        <f>+'Budget Vendite'!H24*'Budget Vendite'!H52</f>
        <v>242.00000000000006</v>
      </c>
      <c r="H23" s="179">
        <f>+'Budget Vendite'!I24*'Budget Vendite'!I52</f>
        <v>266.2000000000001</v>
      </c>
      <c r="I23" s="179">
        <f>+'Budget Vendite'!J24*'Budget Vendite'!J52</f>
        <v>292.82000000000016</v>
      </c>
      <c r="J23" s="179">
        <f>+'Budget Vendite'!K24*'Budget Vendite'!K52</f>
        <v>322.1020000000002</v>
      </c>
      <c r="K23" s="179">
        <f>+'Budget Vendite'!L24*'Budget Vendite'!L52</f>
        <v>354.31220000000025</v>
      </c>
      <c r="L23" s="179">
        <f>+'Budget Vendite'!M24*'Budget Vendite'!M52</f>
        <v>389.7434200000003</v>
      </c>
      <c r="M23" s="179">
        <f>+'Budget Vendite'!N24*'Budget Vendite'!N52</f>
        <v>428.71776200000039</v>
      </c>
      <c r="N23" s="179">
        <f>+'Budget Vendite'!O24*'Budget Vendite'!O52</f>
        <v>471.58953820000045</v>
      </c>
      <c r="O23" s="179">
        <f>+'Budget Vendite'!P24*'Budget Vendite'!P52</f>
        <v>518.74849202000053</v>
      </c>
      <c r="P23" s="179">
        <f>+'Budget Vendite'!Q24*'Budget Vendite'!Q52</f>
        <v>570.62334122200059</v>
      </c>
      <c r="Q23" s="179">
        <f>+'Budget Vendite'!R24*'Budget Vendite'!R52</f>
        <v>599.15450828310065</v>
      </c>
      <c r="R23" s="179">
        <f>+'Budget Vendite'!S24*'Budget Vendite'!S52</f>
        <v>629.11223369725576</v>
      </c>
      <c r="S23" s="179">
        <f>+'Budget Vendite'!T24*'Budget Vendite'!T52</f>
        <v>660.56784538211855</v>
      </c>
      <c r="T23" s="179">
        <f>+'Budget Vendite'!U24*'Budget Vendite'!U52</f>
        <v>693.59623765122456</v>
      </c>
      <c r="U23" s="179">
        <f>+'Budget Vendite'!V24*'Budget Vendite'!V52</f>
        <v>728.27604953378579</v>
      </c>
      <c r="V23" s="179">
        <f>+'Budget Vendite'!W24*'Budget Vendite'!W52</f>
        <v>764.68985201047508</v>
      </c>
      <c r="W23" s="179">
        <f>+'Budget Vendite'!X24*'Budget Vendite'!X52</f>
        <v>802.9243446109989</v>
      </c>
      <c r="X23" s="179">
        <f>+'Budget Vendite'!Y24*'Budget Vendite'!Y52</f>
        <v>843.07056184154885</v>
      </c>
      <c r="Y23" s="179">
        <f>+'Budget Vendite'!Z24*'Budget Vendite'!Z52</f>
        <v>885.22408993362637</v>
      </c>
      <c r="Z23" s="179">
        <f>+'Budget Vendite'!AA24*'Budget Vendite'!AA52</f>
        <v>929.4852944303077</v>
      </c>
      <c r="AA23" s="179">
        <f>+'Budget Vendite'!AB24*'Budget Vendite'!AB52</f>
        <v>975.9595591518231</v>
      </c>
      <c r="AB23" s="179">
        <f>+'Budget Vendite'!AC24*'Budget Vendite'!AC52</f>
        <v>1024.7575371094142</v>
      </c>
      <c r="AC23" s="179">
        <f>+'Budget Vendite'!AD24*'Budget Vendite'!AD52</f>
        <v>1075.9954139648851</v>
      </c>
      <c r="AD23" s="179">
        <f>+'Budget Vendite'!AE24*'Budget Vendite'!AE52</f>
        <v>1129.7951846631295</v>
      </c>
      <c r="AE23" s="179">
        <f>+'Budget Vendite'!AF24*'Budget Vendite'!AF52</f>
        <v>1186.284943896286</v>
      </c>
      <c r="AF23" s="179">
        <f>+'Budget Vendite'!AG24*'Budget Vendite'!AG52</f>
        <v>1245.5991910911002</v>
      </c>
      <c r="AG23" s="179">
        <f>+'Budget Vendite'!AH24*'Budget Vendite'!AH52</f>
        <v>1307.8791506456553</v>
      </c>
      <c r="AH23" s="179">
        <f>+'Budget Vendite'!AI24*'Budget Vendite'!AI52</f>
        <v>1373.2731081779382</v>
      </c>
      <c r="AI23" s="179">
        <f>+'Budget Vendite'!AJ24*'Budget Vendite'!AJ52</f>
        <v>1441.9367635868352</v>
      </c>
      <c r="AJ23" s="179">
        <f>+'Budget Vendite'!AK24*'Budget Vendite'!AK52</f>
        <v>1514.0336017661771</v>
      </c>
      <c r="AK23" s="179">
        <f>+'Budget Vendite'!AL24*'Budget Vendite'!AL52</f>
        <v>1589.7352818544859</v>
      </c>
      <c r="AL23" s="179">
        <f>+'Budget Vendite'!AM24*'Budget Vendite'!AM52</f>
        <v>1669.2220459472103</v>
      </c>
      <c r="AM23" s="179">
        <f>+'Budget Vendite'!AN24*'Budget Vendite'!AN52</f>
        <v>1752.6831482445709</v>
      </c>
      <c r="AN23" s="179">
        <f>+'Budget Vendite'!AO24*'Budget Vendite'!AO52</f>
        <v>1840.3173056567996</v>
      </c>
      <c r="AO23" s="179">
        <f>+'Budget Vendite'!AP24*'Budget Vendite'!AP52</f>
        <v>1877.1236517699356</v>
      </c>
      <c r="AP23" s="179">
        <f>+'Budget Vendite'!AQ24*'Budget Vendite'!AQ52</f>
        <v>1914.6661248053342</v>
      </c>
      <c r="AQ23" s="179">
        <f>+'Budget Vendite'!AR24*'Budget Vendite'!AR52</f>
        <v>1952.9594473014408</v>
      </c>
      <c r="AR23" s="179">
        <f>+'Budget Vendite'!AS24*'Budget Vendite'!AS52</f>
        <v>1992.0186362474697</v>
      </c>
      <c r="AS23" s="179">
        <f>+'Budget Vendite'!AT24*'Budget Vendite'!AT52</f>
        <v>2031.8590089724191</v>
      </c>
      <c r="AT23" s="179">
        <f>+'Budget Vendite'!AU24*'Budget Vendite'!AU52</f>
        <v>2072.4961891518674</v>
      </c>
      <c r="AU23" s="179">
        <f>+'Budget Vendite'!AV24*'Budget Vendite'!AV52</f>
        <v>2113.9461129349047</v>
      </c>
      <c r="AV23" s="179">
        <f>+'Budget Vendite'!AW24*'Budget Vendite'!AW52</f>
        <v>2156.2250351936027</v>
      </c>
      <c r="AW23" s="179">
        <f>+'Budget Vendite'!AX24*'Budget Vendite'!AX52</f>
        <v>2199.3495358974747</v>
      </c>
      <c r="AX23" s="179">
        <f>+'Budget Vendite'!AY24*'Budget Vendite'!AY52</f>
        <v>2243.3365266154242</v>
      </c>
      <c r="AY23" s="179">
        <f>+'Budget Vendite'!AZ24*'Budget Vendite'!AZ52</f>
        <v>2288.2032571477325</v>
      </c>
      <c r="AZ23" s="179">
        <f>+'Budget Vendite'!BA24*'Budget Vendite'!BA52</f>
        <v>2333.9673222906872</v>
      </c>
      <c r="BB23" s="193">
        <f t="shared" si="4"/>
        <v>4276.8567534420026</v>
      </c>
      <c r="BC23" s="194">
        <f t="shared" si="5"/>
        <v>9536.8181136356779</v>
      </c>
      <c r="BD23" s="194">
        <f t="shared" si="6"/>
        <v>17126.755139495075</v>
      </c>
      <c r="BE23" s="195">
        <f t="shared" si="7"/>
        <v>25176.150848328292</v>
      </c>
    </row>
    <row r="24" spans="3:57" s="37" customFormat="1" ht="20.25" customHeight="1" x14ac:dyDescent="0.25">
      <c r="C24" s="197" t="str">
        <f>+IF('Budget Vendite'!A25=0,"",'Budget Vendite'!A25)</f>
        <v>Servizio / Prodotto 22</v>
      </c>
      <c r="D24" s="186">
        <f>+'Budget Vendite'!B25</f>
        <v>0.22</v>
      </c>
      <c r="E24" s="179">
        <f>+'Budget Vendite'!F25*'Budget Vendite'!F53</f>
        <v>200</v>
      </c>
      <c r="F24" s="179">
        <f>+'Budget Vendite'!G25*'Budget Vendite'!G53</f>
        <v>220.00000000000003</v>
      </c>
      <c r="G24" s="179">
        <f>+'Budget Vendite'!H25*'Budget Vendite'!H53</f>
        <v>242.00000000000006</v>
      </c>
      <c r="H24" s="179">
        <f>+'Budget Vendite'!I25*'Budget Vendite'!I53</f>
        <v>266.2000000000001</v>
      </c>
      <c r="I24" s="179">
        <f>+'Budget Vendite'!J25*'Budget Vendite'!J53</f>
        <v>292.82000000000016</v>
      </c>
      <c r="J24" s="179">
        <f>+'Budget Vendite'!K25*'Budget Vendite'!K53</f>
        <v>322.1020000000002</v>
      </c>
      <c r="K24" s="179">
        <f>+'Budget Vendite'!L25*'Budget Vendite'!L53</f>
        <v>354.31220000000025</v>
      </c>
      <c r="L24" s="179">
        <f>+'Budget Vendite'!M25*'Budget Vendite'!M53</f>
        <v>389.7434200000003</v>
      </c>
      <c r="M24" s="179">
        <f>+'Budget Vendite'!N25*'Budget Vendite'!N53</f>
        <v>428.71776200000039</v>
      </c>
      <c r="N24" s="179">
        <f>+'Budget Vendite'!O25*'Budget Vendite'!O53</f>
        <v>471.58953820000045</v>
      </c>
      <c r="O24" s="179">
        <f>+'Budget Vendite'!P25*'Budget Vendite'!P53</f>
        <v>518.74849202000053</v>
      </c>
      <c r="P24" s="179">
        <f>+'Budget Vendite'!Q25*'Budget Vendite'!Q53</f>
        <v>570.62334122200059</v>
      </c>
      <c r="Q24" s="179">
        <f>+'Budget Vendite'!R25*'Budget Vendite'!R53</f>
        <v>599.15450828310065</v>
      </c>
      <c r="R24" s="179">
        <f>+'Budget Vendite'!S25*'Budget Vendite'!S53</f>
        <v>629.11223369725576</v>
      </c>
      <c r="S24" s="179">
        <f>+'Budget Vendite'!T25*'Budget Vendite'!T53</f>
        <v>660.56784538211855</v>
      </c>
      <c r="T24" s="179">
        <f>+'Budget Vendite'!U25*'Budget Vendite'!U53</f>
        <v>693.59623765122456</v>
      </c>
      <c r="U24" s="179">
        <f>+'Budget Vendite'!V25*'Budget Vendite'!V53</f>
        <v>728.27604953378579</v>
      </c>
      <c r="V24" s="179">
        <f>+'Budget Vendite'!W25*'Budget Vendite'!W53</f>
        <v>764.68985201047508</v>
      </c>
      <c r="W24" s="179">
        <f>+'Budget Vendite'!X25*'Budget Vendite'!X53</f>
        <v>802.9243446109989</v>
      </c>
      <c r="X24" s="179">
        <f>+'Budget Vendite'!Y25*'Budget Vendite'!Y53</f>
        <v>843.07056184154885</v>
      </c>
      <c r="Y24" s="179">
        <f>+'Budget Vendite'!Z25*'Budget Vendite'!Z53</f>
        <v>885.22408993362637</v>
      </c>
      <c r="Z24" s="179">
        <f>+'Budget Vendite'!AA25*'Budget Vendite'!AA53</f>
        <v>929.4852944303077</v>
      </c>
      <c r="AA24" s="179">
        <f>+'Budget Vendite'!AB25*'Budget Vendite'!AB53</f>
        <v>975.9595591518231</v>
      </c>
      <c r="AB24" s="179">
        <f>+'Budget Vendite'!AC25*'Budget Vendite'!AC53</f>
        <v>1024.7575371094142</v>
      </c>
      <c r="AC24" s="179">
        <f>+'Budget Vendite'!AD25*'Budget Vendite'!AD53</f>
        <v>1075.9954139648851</v>
      </c>
      <c r="AD24" s="179">
        <f>+'Budget Vendite'!AE25*'Budget Vendite'!AE53</f>
        <v>1129.7951846631295</v>
      </c>
      <c r="AE24" s="179">
        <f>+'Budget Vendite'!AF25*'Budget Vendite'!AF53</f>
        <v>1186.284943896286</v>
      </c>
      <c r="AF24" s="179">
        <f>+'Budget Vendite'!AG25*'Budget Vendite'!AG53</f>
        <v>1245.5991910911002</v>
      </c>
      <c r="AG24" s="179">
        <f>+'Budget Vendite'!AH25*'Budget Vendite'!AH53</f>
        <v>1307.8791506456553</v>
      </c>
      <c r="AH24" s="179">
        <f>+'Budget Vendite'!AI25*'Budget Vendite'!AI53</f>
        <v>1373.2731081779382</v>
      </c>
      <c r="AI24" s="179">
        <f>+'Budget Vendite'!AJ25*'Budget Vendite'!AJ53</f>
        <v>1441.9367635868352</v>
      </c>
      <c r="AJ24" s="179">
        <f>+'Budget Vendite'!AK25*'Budget Vendite'!AK53</f>
        <v>1514.0336017661771</v>
      </c>
      <c r="AK24" s="179">
        <f>+'Budget Vendite'!AL25*'Budget Vendite'!AL53</f>
        <v>1589.7352818544859</v>
      </c>
      <c r="AL24" s="179">
        <f>+'Budget Vendite'!AM25*'Budget Vendite'!AM53</f>
        <v>1669.2220459472103</v>
      </c>
      <c r="AM24" s="179">
        <f>+'Budget Vendite'!AN25*'Budget Vendite'!AN53</f>
        <v>1752.6831482445709</v>
      </c>
      <c r="AN24" s="179">
        <f>+'Budget Vendite'!AO25*'Budget Vendite'!AO53</f>
        <v>1840.3173056567996</v>
      </c>
      <c r="AO24" s="179">
        <f>+'Budget Vendite'!AP25*'Budget Vendite'!AP53</f>
        <v>1877.1236517699356</v>
      </c>
      <c r="AP24" s="179">
        <f>+'Budget Vendite'!AQ25*'Budget Vendite'!AQ53</f>
        <v>1914.6661248053342</v>
      </c>
      <c r="AQ24" s="179">
        <f>+'Budget Vendite'!AR25*'Budget Vendite'!AR53</f>
        <v>1952.9594473014408</v>
      </c>
      <c r="AR24" s="179">
        <f>+'Budget Vendite'!AS25*'Budget Vendite'!AS53</f>
        <v>1992.0186362474697</v>
      </c>
      <c r="AS24" s="179">
        <f>+'Budget Vendite'!AT25*'Budget Vendite'!AT53</f>
        <v>2031.8590089724191</v>
      </c>
      <c r="AT24" s="179">
        <f>+'Budget Vendite'!AU25*'Budget Vendite'!AU53</f>
        <v>2072.4961891518674</v>
      </c>
      <c r="AU24" s="179">
        <f>+'Budget Vendite'!AV25*'Budget Vendite'!AV53</f>
        <v>2113.9461129349047</v>
      </c>
      <c r="AV24" s="179">
        <f>+'Budget Vendite'!AW25*'Budget Vendite'!AW53</f>
        <v>2156.2250351936027</v>
      </c>
      <c r="AW24" s="179">
        <f>+'Budget Vendite'!AX25*'Budget Vendite'!AX53</f>
        <v>2199.3495358974747</v>
      </c>
      <c r="AX24" s="179">
        <f>+'Budget Vendite'!AY25*'Budget Vendite'!AY53</f>
        <v>2243.3365266154242</v>
      </c>
      <c r="AY24" s="179">
        <f>+'Budget Vendite'!AZ25*'Budget Vendite'!AZ53</f>
        <v>2288.2032571477325</v>
      </c>
      <c r="AZ24" s="179">
        <f>+'Budget Vendite'!BA25*'Budget Vendite'!BA53</f>
        <v>2333.9673222906872</v>
      </c>
      <c r="BB24" s="193">
        <f t="shared" si="4"/>
        <v>4276.8567534420026</v>
      </c>
      <c r="BC24" s="194">
        <f t="shared" si="5"/>
        <v>9536.8181136356779</v>
      </c>
      <c r="BD24" s="194">
        <f t="shared" si="6"/>
        <v>17126.755139495075</v>
      </c>
      <c r="BE24" s="195">
        <f t="shared" si="7"/>
        <v>25176.150848328292</v>
      </c>
    </row>
    <row r="25" spans="3:57" s="37" customFormat="1" ht="20.25" customHeight="1" x14ac:dyDescent="0.25">
      <c r="C25" s="197" t="str">
        <f>+IF('Budget Vendite'!A26=0,"",'Budget Vendite'!A26)</f>
        <v>Servizio / Prodotto 23</v>
      </c>
      <c r="D25" s="186">
        <f>+'Budget Vendite'!B26</f>
        <v>0.22</v>
      </c>
      <c r="E25" s="179">
        <f>+'Budget Vendite'!F26*'Budget Vendite'!F54</f>
        <v>200</v>
      </c>
      <c r="F25" s="179">
        <f>+'Budget Vendite'!G26*'Budget Vendite'!G54</f>
        <v>220.00000000000003</v>
      </c>
      <c r="G25" s="179">
        <f>+'Budget Vendite'!H26*'Budget Vendite'!H54</f>
        <v>242.00000000000006</v>
      </c>
      <c r="H25" s="179">
        <f>+'Budget Vendite'!I26*'Budget Vendite'!I54</f>
        <v>266.2000000000001</v>
      </c>
      <c r="I25" s="179">
        <f>+'Budget Vendite'!J26*'Budget Vendite'!J54</f>
        <v>292.82000000000016</v>
      </c>
      <c r="J25" s="179">
        <f>+'Budget Vendite'!K26*'Budget Vendite'!K54</f>
        <v>322.1020000000002</v>
      </c>
      <c r="K25" s="179">
        <f>+'Budget Vendite'!L26*'Budget Vendite'!L54</f>
        <v>354.31220000000025</v>
      </c>
      <c r="L25" s="179">
        <f>+'Budget Vendite'!M26*'Budget Vendite'!M54</f>
        <v>389.7434200000003</v>
      </c>
      <c r="M25" s="179">
        <f>+'Budget Vendite'!N26*'Budget Vendite'!N54</f>
        <v>428.71776200000039</v>
      </c>
      <c r="N25" s="179">
        <f>+'Budget Vendite'!O26*'Budget Vendite'!O54</f>
        <v>471.58953820000045</v>
      </c>
      <c r="O25" s="179">
        <f>+'Budget Vendite'!P26*'Budget Vendite'!P54</f>
        <v>518.74849202000053</v>
      </c>
      <c r="P25" s="179">
        <f>+'Budget Vendite'!Q26*'Budget Vendite'!Q54</f>
        <v>570.62334122200059</v>
      </c>
      <c r="Q25" s="179">
        <f>+'Budget Vendite'!R26*'Budget Vendite'!R54</f>
        <v>599.15450828310065</v>
      </c>
      <c r="R25" s="179">
        <f>+'Budget Vendite'!S26*'Budget Vendite'!S54</f>
        <v>629.11223369725576</v>
      </c>
      <c r="S25" s="179">
        <f>+'Budget Vendite'!T26*'Budget Vendite'!T54</f>
        <v>660.56784538211855</v>
      </c>
      <c r="T25" s="179">
        <f>+'Budget Vendite'!U26*'Budget Vendite'!U54</f>
        <v>693.59623765122456</v>
      </c>
      <c r="U25" s="179">
        <f>+'Budget Vendite'!V26*'Budget Vendite'!V54</f>
        <v>728.27604953378579</v>
      </c>
      <c r="V25" s="179">
        <f>+'Budget Vendite'!W26*'Budget Vendite'!W54</f>
        <v>764.68985201047508</v>
      </c>
      <c r="W25" s="179">
        <f>+'Budget Vendite'!X26*'Budget Vendite'!X54</f>
        <v>802.9243446109989</v>
      </c>
      <c r="X25" s="179">
        <f>+'Budget Vendite'!Y26*'Budget Vendite'!Y54</f>
        <v>843.07056184154885</v>
      </c>
      <c r="Y25" s="179">
        <f>+'Budget Vendite'!Z26*'Budget Vendite'!Z54</f>
        <v>885.22408993362637</v>
      </c>
      <c r="Z25" s="179">
        <f>+'Budget Vendite'!AA26*'Budget Vendite'!AA54</f>
        <v>929.4852944303077</v>
      </c>
      <c r="AA25" s="179">
        <f>+'Budget Vendite'!AB26*'Budget Vendite'!AB54</f>
        <v>975.9595591518231</v>
      </c>
      <c r="AB25" s="179">
        <f>+'Budget Vendite'!AC26*'Budget Vendite'!AC54</f>
        <v>1024.7575371094142</v>
      </c>
      <c r="AC25" s="179">
        <f>+'Budget Vendite'!AD26*'Budget Vendite'!AD54</f>
        <v>1075.9954139648851</v>
      </c>
      <c r="AD25" s="179">
        <f>+'Budget Vendite'!AE26*'Budget Vendite'!AE54</f>
        <v>1129.7951846631295</v>
      </c>
      <c r="AE25" s="179">
        <f>+'Budget Vendite'!AF26*'Budget Vendite'!AF54</f>
        <v>1186.284943896286</v>
      </c>
      <c r="AF25" s="179">
        <f>+'Budget Vendite'!AG26*'Budget Vendite'!AG54</f>
        <v>1245.5991910911002</v>
      </c>
      <c r="AG25" s="179">
        <f>+'Budget Vendite'!AH26*'Budget Vendite'!AH54</f>
        <v>1307.8791506456553</v>
      </c>
      <c r="AH25" s="179">
        <f>+'Budget Vendite'!AI26*'Budget Vendite'!AI54</f>
        <v>1373.2731081779382</v>
      </c>
      <c r="AI25" s="179">
        <f>+'Budget Vendite'!AJ26*'Budget Vendite'!AJ54</f>
        <v>1441.9367635868352</v>
      </c>
      <c r="AJ25" s="179">
        <f>+'Budget Vendite'!AK26*'Budget Vendite'!AK54</f>
        <v>1514.0336017661771</v>
      </c>
      <c r="AK25" s="179">
        <f>+'Budget Vendite'!AL26*'Budget Vendite'!AL54</f>
        <v>1589.7352818544859</v>
      </c>
      <c r="AL25" s="179">
        <f>+'Budget Vendite'!AM26*'Budget Vendite'!AM54</f>
        <v>1669.2220459472103</v>
      </c>
      <c r="AM25" s="179">
        <f>+'Budget Vendite'!AN26*'Budget Vendite'!AN54</f>
        <v>1752.6831482445709</v>
      </c>
      <c r="AN25" s="179">
        <f>+'Budget Vendite'!AO26*'Budget Vendite'!AO54</f>
        <v>1840.3173056567996</v>
      </c>
      <c r="AO25" s="179">
        <f>+'Budget Vendite'!AP26*'Budget Vendite'!AP54</f>
        <v>1877.1236517699356</v>
      </c>
      <c r="AP25" s="179">
        <f>+'Budget Vendite'!AQ26*'Budget Vendite'!AQ54</f>
        <v>1914.6661248053342</v>
      </c>
      <c r="AQ25" s="179">
        <f>+'Budget Vendite'!AR26*'Budget Vendite'!AR54</f>
        <v>1952.9594473014408</v>
      </c>
      <c r="AR25" s="179">
        <f>+'Budget Vendite'!AS26*'Budget Vendite'!AS54</f>
        <v>1992.0186362474697</v>
      </c>
      <c r="AS25" s="179">
        <f>+'Budget Vendite'!AT26*'Budget Vendite'!AT54</f>
        <v>2031.8590089724191</v>
      </c>
      <c r="AT25" s="179">
        <f>+'Budget Vendite'!AU26*'Budget Vendite'!AU54</f>
        <v>2072.4961891518674</v>
      </c>
      <c r="AU25" s="179">
        <f>+'Budget Vendite'!AV26*'Budget Vendite'!AV54</f>
        <v>2113.9461129349047</v>
      </c>
      <c r="AV25" s="179">
        <f>+'Budget Vendite'!AW26*'Budget Vendite'!AW54</f>
        <v>2156.2250351936027</v>
      </c>
      <c r="AW25" s="179">
        <f>+'Budget Vendite'!AX26*'Budget Vendite'!AX54</f>
        <v>2199.3495358974747</v>
      </c>
      <c r="AX25" s="179">
        <f>+'Budget Vendite'!AY26*'Budget Vendite'!AY54</f>
        <v>2243.3365266154242</v>
      </c>
      <c r="AY25" s="179">
        <f>+'Budget Vendite'!AZ26*'Budget Vendite'!AZ54</f>
        <v>2288.2032571477325</v>
      </c>
      <c r="AZ25" s="179">
        <f>+'Budget Vendite'!BA26*'Budget Vendite'!BA54</f>
        <v>2333.9673222906872</v>
      </c>
      <c r="BB25" s="193">
        <f t="shared" si="4"/>
        <v>4276.8567534420026</v>
      </c>
      <c r="BC25" s="194">
        <f t="shared" si="5"/>
        <v>9536.8181136356779</v>
      </c>
      <c r="BD25" s="194">
        <f t="shared" si="6"/>
        <v>17126.755139495075</v>
      </c>
      <c r="BE25" s="195">
        <f t="shared" si="7"/>
        <v>25176.150848328292</v>
      </c>
    </row>
    <row r="26" spans="3:57" s="37" customFormat="1" ht="20.25" customHeight="1" x14ac:dyDescent="0.25">
      <c r="C26" s="197" t="str">
        <f>+IF('Budget Vendite'!A27=0,"",'Budget Vendite'!A27)</f>
        <v>Servizio / Prodotto 24</v>
      </c>
      <c r="D26" s="186">
        <f>+'Budget Vendite'!B27</f>
        <v>0.22</v>
      </c>
      <c r="E26" s="179">
        <f>+'Budget Vendite'!F27*'Budget Vendite'!F55</f>
        <v>150</v>
      </c>
      <c r="F26" s="179">
        <f>+'Budget Vendite'!G27*'Budget Vendite'!G55</f>
        <v>165.00000000000003</v>
      </c>
      <c r="G26" s="179">
        <f>+'Budget Vendite'!H27*'Budget Vendite'!H55</f>
        <v>181.50000000000006</v>
      </c>
      <c r="H26" s="179">
        <f>+'Budget Vendite'!I27*'Budget Vendite'!I55</f>
        <v>199.65000000000009</v>
      </c>
      <c r="I26" s="179">
        <f>+'Budget Vendite'!J27*'Budget Vendite'!J55</f>
        <v>219.61500000000012</v>
      </c>
      <c r="J26" s="179">
        <f>+'Budget Vendite'!K27*'Budget Vendite'!K55</f>
        <v>241.57650000000015</v>
      </c>
      <c r="K26" s="179">
        <f>+'Budget Vendite'!L27*'Budget Vendite'!L55</f>
        <v>265.73415000000017</v>
      </c>
      <c r="L26" s="179">
        <f>+'Budget Vendite'!M27*'Budget Vendite'!M55</f>
        <v>292.30756500000024</v>
      </c>
      <c r="M26" s="179">
        <f>+'Budget Vendite'!N27*'Budget Vendite'!N55</f>
        <v>321.53832150000028</v>
      </c>
      <c r="N26" s="179">
        <f>+'Budget Vendite'!O27*'Budget Vendite'!O55</f>
        <v>353.69215365000036</v>
      </c>
      <c r="O26" s="179">
        <f>+'Budget Vendite'!P27*'Budget Vendite'!P55</f>
        <v>389.06136901500042</v>
      </c>
      <c r="P26" s="179">
        <f>+'Budget Vendite'!Q27*'Budget Vendite'!Q55</f>
        <v>427.96750591650044</v>
      </c>
      <c r="Q26" s="179">
        <f>+'Budget Vendite'!R27*'Budget Vendite'!R55</f>
        <v>449.36588121232546</v>
      </c>
      <c r="R26" s="179">
        <f>+'Budget Vendite'!S27*'Budget Vendite'!S55</f>
        <v>471.83417527294182</v>
      </c>
      <c r="S26" s="179">
        <f>+'Budget Vendite'!T27*'Budget Vendite'!T55</f>
        <v>495.42588403658891</v>
      </c>
      <c r="T26" s="179">
        <f>+'Budget Vendite'!U27*'Budget Vendite'!U55</f>
        <v>520.19717823841847</v>
      </c>
      <c r="U26" s="179">
        <f>+'Budget Vendite'!V27*'Budget Vendite'!V55</f>
        <v>546.20703715033937</v>
      </c>
      <c r="V26" s="179">
        <f>+'Budget Vendite'!W27*'Budget Vendite'!W55</f>
        <v>573.51738900785631</v>
      </c>
      <c r="W26" s="179">
        <f>+'Budget Vendite'!X27*'Budget Vendite'!X55</f>
        <v>602.19325845824915</v>
      </c>
      <c r="X26" s="179">
        <f>+'Budget Vendite'!Y27*'Budget Vendite'!Y55</f>
        <v>632.3029213811617</v>
      </c>
      <c r="Y26" s="179">
        <f>+'Budget Vendite'!Z27*'Budget Vendite'!Z55</f>
        <v>663.91806745021972</v>
      </c>
      <c r="Z26" s="179">
        <f>+'Budget Vendite'!AA27*'Budget Vendite'!AA55</f>
        <v>697.11397082273083</v>
      </c>
      <c r="AA26" s="179">
        <f>+'Budget Vendite'!AB27*'Budget Vendite'!AB55</f>
        <v>731.9696693638673</v>
      </c>
      <c r="AB26" s="179">
        <f>+'Budget Vendite'!AC27*'Budget Vendite'!AC55</f>
        <v>768.5681528320606</v>
      </c>
      <c r="AC26" s="179">
        <f>+'Budget Vendite'!AD27*'Budget Vendite'!AD55</f>
        <v>806.99656047366375</v>
      </c>
      <c r="AD26" s="179">
        <f>+'Budget Vendite'!AE27*'Budget Vendite'!AE55</f>
        <v>847.34638849734711</v>
      </c>
      <c r="AE26" s="179">
        <f>+'Budget Vendite'!AF27*'Budget Vendite'!AF55</f>
        <v>889.71370792221455</v>
      </c>
      <c r="AF26" s="179">
        <f>+'Budget Vendite'!AG27*'Budget Vendite'!AG55</f>
        <v>934.19939331832518</v>
      </c>
      <c r="AG26" s="179">
        <f>+'Budget Vendite'!AH27*'Budget Vendite'!AH55</f>
        <v>980.9093629842414</v>
      </c>
      <c r="AH26" s="179">
        <f>+'Budget Vendite'!AI27*'Budget Vendite'!AI55</f>
        <v>1029.9548311334536</v>
      </c>
      <c r="AI26" s="179">
        <f>+'Budget Vendite'!AJ27*'Budget Vendite'!AJ55</f>
        <v>1081.4525726901265</v>
      </c>
      <c r="AJ26" s="179">
        <f>+'Budget Vendite'!AK27*'Budget Vendite'!AK55</f>
        <v>1135.5252013246327</v>
      </c>
      <c r="AK26" s="179">
        <f>+'Budget Vendite'!AL27*'Budget Vendite'!AL55</f>
        <v>1192.3014613908645</v>
      </c>
      <c r="AL26" s="179">
        <f>+'Budget Vendite'!AM27*'Budget Vendite'!AM55</f>
        <v>1251.9165344604078</v>
      </c>
      <c r="AM26" s="179">
        <f>+'Budget Vendite'!AN27*'Budget Vendite'!AN55</f>
        <v>1314.5123611834283</v>
      </c>
      <c r="AN26" s="179">
        <f>+'Budget Vendite'!AO27*'Budget Vendite'!AO55</f>
        <v>1380.2379792425997</v>
      </c>
      <c r="AO26" s="179">
        <f>+'Budget Vendite'!AP27*'Budget Vendite'!AP55</f>
        <v>1407.8427388274517</v>
      </c>
      <c r="AP26" s="179">
        <f>+'Budget Vendite'!AQ27*'Budget Vendite'!AQ55</f>
        <v>1435.9995936040007</v>
      </c>
      <c r="AQ26" s="179">
        <f>+'Budget Vendite'!AR27*'Budget Vendite'!AR55</f>
        <v>1464.7195854760807</v>
      </c>
      <c r="AR26" s="179">
        <f>+'Budget Vendite'!AS27*'Budget Vendite'!AS55</f>
        <v>1494.0139771856022</v>
      </c>
      <c r="AS26" s="179">
        <f>+'Budget Vendite'!AT27*'Budget Vendite'!AT55</f>
        <v>1523.8942567293143</v>
      </c>
      <c r="AT26" s="179">
        <f>+'Budget Vendite'!AU27*'Budget Vendite'!AU55</f>
        <v>1554.3721418639007</v>
      </c>
      <c r="AU26" s="179">
        <f>+'Budget Vendite'!AV27*'Budget Vendite'!AV55</f>
        <v>1585.4595847011785</v>
      </c>
      <c r="AV26" s="179">
        <f>+'Budget Vendite'!AW27*'Budget Vendite'!AW55</f>
        <v>1617.168776395202</v>
      </c>
      <c r="AW26" s="179">
        <f>+'Budget Vendite'!AX27*'Budget Vendite'!AX55</f>
        <v>1649.5121519231061</v>
      </c>
      <c r="AX26" s="179">
        <f>+'Budget Vendite'!AY27*'Budget Vendite'!AY55</f>
        <v>1682.5023949615681</v>
      </c>
      <c r="AY26" s="179">
        <f>+'Budget Vendite'!AZ27*'Budget Vendite'!AZ55</f>
        <v>1716.1524428607995</v>
      </c>
      <c r="AZ26" s="179">
        <f>+'Budget Vendite'!BA27*'Budget Vendite'!BA55</f>
        <v>1750.4754917180153</v>
      </c>
      <c r="BB26" s="193">
        <f t="shared" si="4"/>
        <v>3207.6425650815027</v>
      </c>
      <c r="BC26" s="194">
        <f t="shared" si="5"/>
        <v>7152.6135852267598</v>
      </c>
      <c r="BD26" s="194">
        <f t="shared" si="6"/>
        <v>12845.066354621305</v>
      </c>
      <c r="BE26" s="195">
        <f t="shared" si="7"/>
        <v>18882.113136246218</v>
      </c>
    </row>
    <row r="27" spans="3:57" x14ac:dyDescent="0.25">
      <c r="C27" s="198"/>
      <c r="D27" s="180" t="s">
        <v>276</v>
      </c>
      <c r="E27" s="181">
        <f>SUM(E3:E26)</f>
        <v>5650</v>
      </c>
      <c r="F27" s="181">
        <f t="shared" ref="F27:AZ27" si="8">SUM(F3:F26)</f>
        <v>6215.0000000000009</v>
      </c>
      <c r="G27" s="181">
        <f t="shared" si="8"/>
        <v>6836.5000000000009</v>
      </c>
      <c r="H27" s="181">
        <f t="shared" si="8"/>
        <v>7520.1500000000015</v>
      </c>
      <c r="I27" s="181">
        <f t="shared" si="8"/>
        <v>8272.1650000000027</v>
      </c>
      <c r="J27" s="181">
        <f t="shared" si="8"/>
        <v>9099.3815000000086</v>
      </c>
      <c r="K27" s="181">
        <f t="shared" si="8"/>
        <v>10009.319650000007</v>
      </c>
      <c r="L27" s="181">
        <f t="shared" si="8"/>
        <v>11010.251615000008</v>
      </c>
      <c r="M27" s="181">
        <f t="shared" si="8"/>
        <v>12111.276776500008</v>
      </c>
      <c r="N27" s="181">
        <f t="shared" si="8"/>
        <v>13322.404454150012</v>
      </c>
      <c r="O27" s="181">
        <f t="shared" si="8"/>
        <v>14654.644899565015</v>
      </c>
      <c r="P27" s="181">
        <f t="shared" si="8"/>
        <v>16120.109389521514</v>
      </c>
      <c r="Q27" s="181">
        <f t="shared" si="8"/>
        <v>16926.114858997593</v>
      </c>
      <c r="R27" s="181">
        <f t="shared" si="8"/>
        <v>17772.420601947477</v>
      </c>
      <c r="S27" s="181">
        <f t="shared" si="8"/>
        <v>18661.041632044853</v>
      </c>
      <c r="T27" s="181">
        <f t="shared" si="8"/>
        <v>19594.093713647093</v>
      </c>
      <c r="U27" s="181">
        <f t="shared" si="8"/>
        <v>20573.798399329455</v>
      </c>
      <c r="V27" s="181">
        <f t="shared" si="8"/>
        <v>21602.488319295913</v>
      </c>
      <c r="W27" s="181">
        <f t="shared" si="8"/>
        <v>22682.612735260715</v>
      </c>
      <c r="X27" s="181">
        <f t="shared" si="8"/>
        <v>23816.743372023753</v>
      </c>
      <c r="Y27" s="181">
        <f t="shared" si="8"/>
        <v>25007.580540624938</v>
      </c>
      <c r="Z27" s="181">
        <f t="shared" si="8"/>
        <v>26257.959567656198</v>
      </c>
      <c r="AA27" s="181">
        <f t="shared" si="8"/>
        <v>27570.857546039002</v>
      </c>
      <c r="AB27" s="181">
        <f t="shared" si="8"/>
        <v>28949.400423340943</v>
      </c>
      <c r="AC27" s="181">
        <f t="shared" si="8"/>
        <v>30396.870444508</v>
      </c>
      <c r="AD27" s="181">
        <f t="shared" si="8"/>
        <v>31916.713966733409</v>
      </c>
      <c r="AE27" s="181">
        <f t="shared" si="8"/>
        <v>33512.549665070081</v>
      </c>
      <c r="AF27" s="181">
        <f t="shared" si="8"/>
        <v>35188.177148323586</v>
      </c>
      <c r="AG27" s="181">
        <f t="shared" si="8"/>
        <v>36947.586005739766</v>
      </c>
      <c r="AH27" s="181">
        <f t="shared" si="8"/>
        <v>38794.965306026737</v>
      </c>
      <c r="AI27" s="181">
        <f t="shared" si="8"/>
        <v>40734.713571328088</v>
      </c>
      <c r="AJ27" s="181">
        <f t="shared" si="8"/>
        <v>42771.449249894496</v>
      </c>
      <c r="AK27" s="181">
        <f t="shared" si="8"/>
        <v>44910.021712389243</v>
      </c>
      <c r="AL27" s="181">
        <f t="shared" si="8"/>
        <v>47155.522798008686</v>
      </c>
      <c r="AM27" s="181">
        <f t="shared" si="8"/>
        <v>49513.298937909123</v>
      </c>
      <c r="AN27" s="181">
        <f t="shared" si="8"/>
        <v>51988.96388480458</v>
      </c>
      <c r="AO27" s="181">
        <f t="shared" si="8"/>
        <v>53028.743162500672</v>
      </c>
      <c r="AP27" s="181">
        <f t="shared" si="8"/>
        <v>54089.318025750683</v>
      </c>
      <c r="AQ27" s="181">
        <f t="shared" si="8"/>
        <v>55171.104386265717</v>
      </c>
      <c r="AR27" s="181">
        <f t="shared" si="8"/>
        <v>56274.526473991005</v>
      </c>
      <c r="AS27" s="181">
        <f t="shared" si="8"/>
        <v>57400.017003470835</v>
      </c>
      <c r="AT27" s="181">
        <f t="shared" si="8"/>
        <v>58548.017343540247</v>
      </c>
      <c r="AU27" s="181">
        <f t="shared" si="8"/>
        <v>59718.977690411062</v>
      </c>
      <c r="AV27" s="181">
        <f t="shared" si="8"/>
        <v>60913.35724421926</v>
      </c>
      <c r="AW27" s="181">
        <f t="shared" si="8"/>
        <v>62131.624389103657</v>
      </c>
      <c r="AX27" s="181">
        <f t="shared" si="8"/>
        <v>63374.256876885724</v>
      </c>
      <c r="AY27" s="181">
        <f t="shared" si="8"/>
        <v>64641.742014423457</v>
      </c>
      <c r="AZ27" s="181">
        <f t="shared" si="8"/>
        <v>65934.576854711922</v>
      </c>
      <c r="BB27" s="181">
        <f>SUM(BB3:BB26)</f>
        <v>120821.20328473655</v>
      </c>
      <c r="BC27" s="181">
        <f>SUM(BC3:BC26)</f>
        <v>269415.11171020794</v>
      </c>
      <c r="BD27" s="181">
        <f>SUM(BD3:BD26)</f>
        <v>483830.83269073581</v>
      </c>
      <c r="BE27" s="181">
        <f>SUM(BE3:BE26)</f>
        <v>711226.26146527415</v>
      </c>
    </row>
    <row r="29" spans="3:57" x14ac:dyDescent="0.25">
      <c r="C29" s="196" t="s">
        <v>166</v>
      </c>
      <c r="E29" s="178">
        <f>+SPm!B2</f>
        <v>42736</v>
      </c>
      <c r="F29" s="178">
        <f>+SPm!C2</f>
        <v>42767</v>
      </c>
      <c r="G29" s="178">
        <f>+SPm!D2</f>
        <v>42797</v>
      </c>
      <c r="H29" s="178">
        <f>+SPm!E2</f>
        <v>42828</v>
      </c>
      <c r="I29" s="178">
        <f>+SPm!F2</f>
        <v>42858</v>
      </c>
      <c r="J29" s="178">
        <f>+SPm!G2</f>
        <v>42889</v>
      </c>
      <c r="K29" s="178">
        <f>+SPm!H2</f>
        <v>42919</v>
      </c>
      <c r="L29" s="178">
        <f>+SPm!I2</f>
        <v>42950</v>
      </c>
      <c r="M29" s="178">
        <f>+SPm!J2</f>
        <v>42980</v>
      </c>
      <c r="N29" s="178">
        <f>+SPm!K2</f>
        <v>43011</v>
      </c>
      <c r="O29" s="178">
        <f>+SPm!L2</f>
        <v>43041</v>
      </c>
      <c r="P29" s="178">
        <f>+SPm!M2</f>
        <v>43072</v>
      </c>
      <c r="Q29" s="178">
        <f>+SPm!N2</f>
        <v>43102</v>
      </c>
      <c r="R29" s="178">
        <f>+SPm!O2</f>
        <v>43133</v>
      </c>
      <c r="S29" s="178">
        <f>+SPm!P2</f>
        <v>43163</v>
      </c>
      <c r="T29" s="178">
        <f>+SPm!Q2</f>
        <v>43194</v>
      </c>
      <c r="U29" s="178">
        <f>+SPm!R2</f>
        <v>43224</v>
      </c>
      <c r="V29" s="178">
        <f>+SPm!S2</f>
        <v>43255</v>
      </c>
      <c r="W29" s="178">
        <f>+SPm!T2</f>
        <v>43285</v>
      </c>
      <c r="X29" s="178">
        <f>+SPm!U2</f>
        <v>43316</v>
      </c>
      <c r="Y29" s="178">
        <f>+SPm!V2</f>
        <v>43346</v>
      </c>
      <c r="Z29" s="178">
        <f>+SPm!W2</f>
        <v>43377</v>
      </c>
      <c r="AA29" s="178">
        <f>+SPm!X2</f>
        <v>43407</v>
      </c>
      <c r="AB29" s="178">
        <f>+SPm!Y2</f>
        <v>43438</v>
      </c>
      <c r="AC29" s="178">
        <f>+SPm!Z2</f>
        <v>43468</v>
      </c>
      <c r="AD29" s="178">
        <f>+SPm!AA2</f>
        <v>43499</v>
      </c>
      <c r="AE29" s="178">
        <f>+SPm!AB2</f>
        <v>43529</v>
      </c>
      <c r="AF29" s="178">
        <f>+SPm!AC2</f>
        <v>43560</v>
      </c>
      <c r="AG29" s="178">
        <f>+SPm!AD2</f>
        <v>43590</v>
      </c>
      <c r="AH29" s="178">
        <f>+SPm!AE2</f>
        <v>43621</v>
      </c>
      <c r="AI29" s="178">
        <f>+SPm!AF2</f>
        <v>43651</v>
      </c>
      <c r="AJ29" s="178">
        <f>+SPm!AG2</f>
        <v>43682</v>
      </c>
      <c r="AK29" s="178">
        <f>+SPm!AH2</f>
        <v>43712</v>
      </c>
      <c r="AL29" s="178">
        <f>+SPm!AI2</f>
        <v>43743</v>
      </c>
      <c r="AM29" s="178">
        <f>+SPm!AJ2</f>
        <v>43773</v>
      </c>
      <c r="AN29" s="178">
        <f>+SPm!AK2</f>
        <v>43804</v>
      </c>
      <c r="AO29" s="178">
        <f>+SPm!AL2</f>
        <v>43834</v>
      </c>
      <c r="AP29" s="178">
        <f>+SPm!AM2</f>
        <v>43865</v>
      </c>
      <c r="AQ29" s="178">
        <f>+SPm!AN2</f>
        <v>43895</v>
      </c>
      <c r="AR29" s="178">
        <f>+SPm!AO2</f>
        <v>43926</v>
      </c>
      <c r="AS29" s="178">
        <f>+SPm!AP2</f>
        <v>43956</v>
      </c>
      <c r="AT29" s="178">
        <f>+SPm!AQ2</f>
        <v>43987</v>
      </c>
      <c r="AU29" s="178">
        <f>+SPm!AR2</f>
        <v>44017</v>
      </c>
      <c r="AV29" s="178">
        <f>+SPm!AS2</f>
        <v>44048</v>
      </c>
      <c r="AW29" s="178">
        <f>+SPm!AT2</f>
        <v>44078</v>
      </c>
      <c r="AX29" s="178">
        <f>+SPm!AU2</f>
        <v>44109</v>
      </c>
      <c r="AY29" s="178">
        <f>+SPm!AV2</f>
        <v>44139</v>
      </c>
      <c r="AZ29" s="178">
        <f>+SPm!AW2</f>
        <v>44170</v>
      </c>
      <c r="BB29" s="200">
        <f>+YEAR(E29)</f>
        <v>2017</v>
      </c>
      <c r="BC29" s="201">
        <f>+YEAR(Q29)</f>
        <v>2018</v>
      </c>
      <c r="BD29" s="201">
        <f>+YEAR(AC29)</f>
        <v>2019</v>
      </c>
      <c r="BE29" s="202">
        <f>+YEAR(AO29)</f>
        <v>2020</v>
      </c>
    </row>
    <row r="30" spans="3:57" x14ac:dyDescent="0.25">
      <c r="C30" s="231" t="str">
        <f t="shared" ref="C30:C35" si="9">+C3</f>
        <v>Servizio / Prodotto 1</v>
      </c>
      <c r="E30" s="110">
        <f t="shared" ref="E30:AZ30" si="10">+E3*$D3</f>
        <v>55</v>
      </c>
      <c r="F30" s="110">
        <f t="shared" si="10"/>
        <v>60.500000000000014</v>
      </c>
      <c r="G30" s="110">
        <f t="shared" si="10"/>
        <v>66.550000000000011</v>
      </c>
      <c r="H30" s="110">
        <f t="shared" si="10"/>
        <v>73.205000000000027</v>
      </c>
      <c r="I30" s="110">
        <f t="shared" si="10"/>
        <v>80.525500000000051</v>
      </c>
      <c r="J30" s="110">
        <f t="shared" si="10"/>
        <v>88.578050000000061</v>
      </c>
      <c r="K30" s="110">
        <f t="shared" si="10"/>
        <v>97.435855000000075</v>
      </c>
      <c r="L30" s="110">
        <f t="shared" si="10"/>
        <v>107.17944050000008</v>
      </c>
      <c r="M30" s="110">
        <f t="shared" si="10"/>
        <v>117.89738455000011</v>
      </c>
      <c r="N30" s="110">
        <f t="shared" si="10"/>
        <v>129.68712300500013</v>
      </c>
      <c r="O30" s="110">
        <f t="shared" si="10"/>
        <v>142.65583530550015</v>
      </c>
      <c r="P30" s="110">
        <f t="shared" si="10"/>
        <v>156.92141883605018</v>
      </c>
      <c r="Q30" s="110">
        <f t="shared" si="10"/>
        <v>164.76748977785269</v>
      </c>
      <c r="R30" s="110">
        <f t="shared" si="10"/>
        <v>173.00586426674533</v>
      </c>
      <c r="S30" s="110">
        <f t="shared" si="10"/>
        <v>181.65615748008258</v>
      </c>
      <c r="T30" s="110">
        <f t="shared" si="10"/>
        <v>190.73896535408673</v>
      </c>
      <c r="U30" s="110">
        <f t="shared" si="10"/>
        <v>200.27591362179109</v>
      </c>
      <c r="V30" s="110">
        <f t="shared" si="10"/>
        <v>210.28970930288065</v>
      </c>
      <c r="W30" s="110">
        <f t="shared" si="10"/>
        <v>220.8041947680247</v>
      </c>
      <c r="X30" s="110">
        <f t="shared" si="10"/>
        <v>231.84440450642592</v>
      </c>
      <c r="Y30" s="110">
        <f t="shared" si="10"/>
        <v>243.43662473174726</v>
      </c>
      <c r="Z30" s="110">
        <f t="shared" si="10"/>
        <v>255.6084559683346</v>
      </c>
      <c r="AA30" s="110">
        <f t="shared" si="10"/>
        <v>268.38887876675136</v>
      </c>
      <c r="AB30" s="110">
        <f t="shared" si="10"/>
        <v>281.80832270508893</v>
      </c>
      <c r="AC30" s="110">
        <f t="shared" si="10"/>
        <v>295.89873884034341</v>
      </c>
      <c r="AD30" s="110">
        <f t="shared" si="10"/>
        <v>310.69367578236063</v>
      </c>
      <c r="AE30" s="110">
        <f t="shared" si="10"/>
        <v>326.22835957147862</v>
      </c>
      <c r="AF30" s="110">
        <f t="shared" si="10"/>
        <v>342.53977755005252</v>
      </c>
      <c r="AG30" s="110">
        <f t="shared" si="10"/>
        <v>359.66676642755522</v>
      </c>
      <c r="AH30" s="110">
        <f t="shared" si="10"/>
        <v>377.65010474893302</v>
      </c>
      <c r="AI30" s="110">
        <f t="shared" si="10"/>
        <v>396.53260998637967</v>
      </c>
      <c r="AJ30" s="110">
        <f t="shared" si="10"/>
        <v>416.35924048569871</v>
      </c>
      <c r="AK30" s="110">
        <f t="shared" si="10"/>
        <v>437.17720250998366</v>
      </c>
      <c r="AL30" s="110">
        <f t="shared" si="10"/>
        <v>459.03606263548289</v>
      </c>
      <c r="AM30" s="110">
        <f t="shared" si="10"/>
        <v>481.98786576725701</v>
      </c>
      <c r="AN30" s="110">
        <f t="shared" si="10"/>
        <v>506.08725905561994</v>
      </c>
      <c r="AO30" s="110">
        <f t="shared" si="10"/>
        <v>516.20900423673231</v>
      </c>
      <c r="AP30" s="110">
        <f t="shared" si="10"/>
        <v>526.53318432146693</v>
      </c>
      <c r="AQ30" s="110">
        <f t="shared" si="10"/>
        <v>537.06384800789624</v>
      </c>
      <c r="AR30" s="110">
        <f t="shared" si="10"/>
        <v>547.8051249680542</v>
      </c>
      <c r="AS30" s="110">
        <f t="shared" si="10"/>
        <v>558.76122746741532</v>
      </c>
      <c r="AT30" s="110">
        <f t="shared" si="10"/>
        <v>569.9364520167635</v>
      </c>
      <c r="AU30" s="110">
        <f t="shared" si="10"/>
        <v>581.33518105709879</v>
      </c>
      <c r="AV30" s="110">
        <f t="shared" si="10"/>
        <v>592.96188467824072</v>
      </c>
      <c r="AW30" s="110">
        <f t="shared" si="10"/>
        <v>604.82112237180547</v>
      </c>
      <c r="AX30" s="110">
        <f t="shared" si="10"/>
        <v>616.9175448192417</v>
      </c>
      <c r="AY30" s="110">
        <f t="shared" si="10"/>
        <v>629.25589571562648</v>
      </c>
      <c r="AZ30" s="110">
        <f t="shared" si="10"/>
        <v>641.84101362993897</v>
      </c>
      <c r="BB30" s="193">
        <f t="shared" ref="BB30:BB35" si="11">+SUM(E30:P30)</f>
        <v>1176.1356071965508</v>
      </c>
      <c r="BC30" s="194">
        <f t="shared" ref="BC30:BC35" si="12">+SUM(Q30:AB30)</f>
        <v>2622.6249812498122</v>
      </c>
      <c r="BD30" s="194">
        <f t="shared" ref="BD30:BD35" si="13">+SUM(AC30:AN30)</f>
        <v>4709.8576633611447</v>
      </c>
      <c r="BE30" s="195">
        <f t="shared" ref="BE30:BE35" si="14">+SUM(AO30:AZ30)</f>
        <v>6923.4414832902803</v>
      </c>
    </row>
    <row r="31" spans="3:57" x14ac:dyDescent="0.25">
      <c r="C31" s="231" t="str">
        <f t="shared" si="9"/>
        <v>Servizio / Prodotto 2</v>
      </c>
      <c r="E31" s="110">
        <f t="shared" ref="E31:AZ31" si="15">+E4*$D4</f>
        <v>33</v>
      </c>
      <c r="F31" s="110">
        <f t="shared" si="15"/>
        <v>36.300000000000004</v>
      </c>
      <c r="G31" s="110">
        <f t="shared" si="15"/>
        <v>39.930000000000014</v>
      </c>
      <c r="H31" s="110">
        <f t="shared" si="15"/>
        <v>43.923000000000023</v>
      </c>
      <c r="I31" s="110">
        <f t="shared" si="15"/>
        <v>48.315300000000029</v>
      </c>
      <c r="J31" s="110">
        <f t="shared" si="15"/>
        <v>53.146830000000037</v>
      </c>
      <c r="K31" s="110">
        <f t="shared" si="15"/>
        <v>58.461513000000039</v>
      </c>
      <c r="L31" s="110">
        <f t="shared" si="15"/>
        <v>64.307664300000056</v>
      </c>
      <c r="M31" s="110">
        <f t="shared" si="15"/>
        <v>70.738430730000061</v>
      </c>
      <c r="N31" s="110">
        <f t="shared" si="15"/>
        <v>77.812273803000082</v>
      </c>
      <c r="O31" s="110">
        <f t="shared" si="15"/>
        <v>85.593501183300091</v>
      </c>
      <c r="P31" s="110">
        <f t="shared" si="15"/>
        <v>94.152851301630093</v>
      </c>
      <c r="Q31" s="110">
        <f t="shared" si="15"/>
        <v>98.860493866711607</v>
      </c>
      <c r="R31" s="110">
        <f t="shared" si="15"/>
        <v>103.80351856004719</v>
      </c>
      <c r="S31" s="110">
        <f t="shared" si="15"/>
        <v>108.99369448804956</v>
      </c>
      <c r="T31" s="110">
        <f t="shared" si="15"/>
        <v>114.44337921245206</v>
      </c>
      <c r="U31" s="110">
        <f t="shared" si="15"/>
        <v>120.16554817307467</v>
      </c>
      <c r="V31" s="110">
        <f t="shared" si="15"/>
        <v>126.17382558172839</v>
      </c>
      <c r="W31" s="110">
        <f t="shared" si="15"/>
        <v>132.48251686081483</v>
      </c>
      <c r="X31" s="110">
        <f t="shared" si="15"/>
        <v>139.10664270385558</v>
      </c>
      <c r="Y31" s="110">
        <f t="shared" si="15"/>
        <v>146.06197483904833</v>
      </c>
      <c r="Z31" s="110">
        <f t="shared" si="15"/>
        <v>153.36507358100079</v>
      </c>
      <c r="AA31" s="110">
        <f t="shared" si="15"/>
        <v>161.03332726005081</v>
      </c>
      <c r="AB31" s="110">
        <f t="shared" si="15"/>
        <v>169.08499362305332</v>
      </c>
      <c r="AC31" s="110">
        <f t="shared" si="15"/>
        <v>177.53924330420602</v>
      </c>
      <c r="AD31" s="110">
        <f t="shared" si="15"/>
        <v>186.41620546941635</v>
      </c>
      <c r="AE31" s="110">
        <f t="shared" si="15"/>
        <v>195.73701574288719</v>
      </c>
      <c r="AF31" s="110">
        <f t="shared" si="15"/>
        <v>205.52386653003154</v>
      </c>
      <c r="AG31" s="110">
        <f t="shared" si="15"/>
        <v>215.8000598565331</v>
      </c>
      <c r="AH31" s="110">
        <f t="shared" si="15"/>
        <v>226.59006284935978</v>
      </c>
      <c r="AI31" s="110">
        <f t="shared" si="15"/>
        <v>237.91956599182785</v>
      </c>
      <c r="AJ31" s="110">
        <f t="shared" si="15"/>
        <v>249.8155442914192</v>
      </c>
      <c r="AK31" s="110">
        <f t="shared" si="15"/>
        <v>262.30632150599018</v>
      </c>
      <c r="AL31" s="110">
        <f t="shared" si="15"/>
        <v>275.4216375812897</v>
      </c>
      <c r="AM31" s="110">
        <f t="shared" si="15"/>
        <v>289.19271946035423</v>
      </c>
      <c r="AN31" s="110">
        <f t="shared" si="15"/>
        <v>303.65235543337195</v>
      </c>
      <c r="AO31" s="110">
        <f t="shared" si="15"/>
        <v>309.72540254203938</v>
      </c>
      <c r="AP31" s="110">
        <f t="shared" si="15"/>
        <v>315.91991059288017</v>
      </c>
      <c r="AQ31" s="110">
        <f t="shared" si="15"/>
        <v>322.23830880473776</v>
      </c>
      <c r="AR31" s="110">
        <f t="shared" si="15"/>
        <v>328.68307498083249</v>
      </c>
      <c r="AS31" s="110">
        <f t="shared" si="15"/>
        <v>335.25673648044915</v>
      </c>
      <c r="AT31" s="110">
        <f t="shared" si="15"/>
        <v>341.96187121005812</v>
      </c>
      <c r="AU31" s="110">
        <f t="shared" si="15"/>
        <v>348.80110863425926</v>
      </c>
      <c r="AV31" s="110">
        <f t="shared" si="15"/>
        <v>355.77713080694446</v>
      </c>
      <c r="AW31" s="110">
        <f t="shared" si="15"/>
        <v>362.89267342308335</v>
      </c>
      <c r="AX31" s="110">
        <f t="shared" si="15"/>
        <v>370.15052689154498</v>
      </c>
      <c r="AY31" s="110">
        <f t="shared" si="15"/>
        <v>377.55353742937592</v>
      </c>
      <c r="AZ31" s="110">
        <f t="shared" si="15"/>
        <v>385.10460817796337</v>
      </c>
      <c r="BB31" s="193">
        <f t="shared" si="11"/>
        <v>705.6813643179305</v>
      </c>
      <c r="BC31" s="194">
        <f t="shared" si="12"/>
        <v>1573.5749887498873</v>
      </c>
      <c r="BD31" s="194">
        <f t="shared" si="13"/>
        <v>2825.9145980166868</v>
      </c>
      <c r="BE31" s="195">
        <f t="shared" si="14"/>
        <v>4154.0648899741691</v>
      </c>
    </row>
    <row r="32" spans="3:57" x14ac:dyDescent="0.25">
      <c r="C32" s="231" t="str">
        <f t="shared" si="9"/>
        <v>Servizio / Prodotto 3</v>
      </c>
      <c r="E32" s="110">
        <f t="shared" ref="E32:AZ32" si="16">+E5*$D5</f>
        <v>44</v>
      </c>
      <c r="F32" s="110">
        <f t="shared" si="16"/>
        <v>48.400000000000006</v>
      </c>
      <c r="G32" s="110">
        <f t="shared" si="16"/>
        <v>53.240000000000016</v>
      </c>
      <c r="H32" s="110">
        <f t="shared" si="16"/>
        <v>58.564000000000021</v>
      </c>
      <c r="I32" s="110">
        <f t="shared" si="16"/>
        <v>64.420400000000043</v>
      </c>
      <c r="J32" s="110">
        <f t="shared" si="16"/>
        <v>70.862440000000049</v>
      </c>
      <c r="K32" s="110">
        <f t="shared" si="16"/>
        <v>77.948684000000057</v>
      </c>
      <c r="L32" s="110">
        <f t="shared" si="16"/>
        <v>85.74355240000007</v>
      </c>
      <c r="M32" s="110">
        <f t="shared" si="16"/>
        <v>94.317907640000087</v>
      </c>
      <c r="N32" s="110">
        <f t="shared" si="16"/>
        <v>103.7496984040001</v>
      </c>
      <c r="O32" s="110">
        <f t="shared" si="16"/>
        <v>114.12466824440011</v>
      </c>
      <c r="P32" s="110">
        <f t="shared" si="16"/>
        <v>125.53713506884013</v>
      </c>
      <c r="Q32" s="110">
        <f t="shared" si="16"/>
        <v>131.81399182228213</v>
      </c>
      <c r="R32" s="110">
        <f t="shared" si="16"/>
        <v>138.40469141339628</v>
      </c>
      <c r="S32" s="110">
        <f t="shared" si="16"/>
        <v>145.32492598406608</v>
      </c>
      <c r="T32" s="110">
        <f t="shared" si="16"/>
        <v>152.5911722832694</v>
      </c>
      <c r="U32" s="110">
        <f t="shared" si="16"/>
        <v>160.22073089743287</v>
      </c>
      <c r="V32" s="110">
        <f t="shared" si="16"/>
        <v>168.23176744230452</v>
      </c>
      <c r="W32" s="110">
        <f t="shared" si="16"/>
        <v>176.64335581441975</v>
      </c>
      <c r="X32" s="110">
        <f t="shared" si="16"/>
        <v>185.47552360514075</v>
      </c>
      <c r="Y32" s="110">
        <f t="shared" si="16"/>
        <v>194.7492997853978</v>
      </c>
      <c r="Z32" s="110">
        <f t="shared" si="16"/>
        <v>204.48676477466771</v>
      </c>
      <c r="AA32" s="110">
        <f t="shared" si="16"/>
        <v>214.71110301340107</v>
      </c>
      <c r="AB32" s="110">
        <f t="shared" si="16"/>
        <v>225.44665816407112</v>
      </c>
      <c r="AC32" s="110">
        <f t="shared" si="16"/>
        <v>236.71899107227472</v>
      </c>
      <c r="AD32" s="110">
        <f t="shared" si="16"/>
        <v>248.55494062588849</v>
      </c>
      <c r="AE32" s="110">
        <f t="shared" si="16"/>
        <v>260.98268765718291</v>
      </c>
      <c r="AF32" s="110">
        <f t="shared" si="16"/>
        <v>274.03182204004207</v>
      </c>
      <c r="AG32" s="110">
        <f t="shared" si="16"/>
        <v>287.73341314204418</v>
      </c>
      <c r="AH32" s="110">
        <f t="shared" si="16"/>
        <v>302.12008379914641</v>
      </c>
      <c r="AI32" s="110">
        <f t="shared" si="16"/>
        <v>317.22608798910375</v>
      </c>
      <c r="AJ32" s="110">
        <f t="shared" si="16"/>
        <v>333.08739238855895</v>
      </c>
      <c r="AK32" s="110">
        <f t="shared" si="16"/>
        <v>349.74176200798689</v>
      </c>
      <c r="AL32" s="110">
        <f t="shared" si="16"/>
        <v>367.22885010838627</v>
      </c>
      <c r="AM32" s="110">
        <f t="shared" si="16"/>
        <v>385.59029261380562</v>
      </c>
      <c r="AN32" s="110">
        <f t="shared" si="16"/>
        <v>404.86980724449592</v>
      </c>
      <c r="AO32" s="110">
        <f t="shared" si="16"/>
        <v>412.96720338938582</v>
      </c>
      <c r="AP32" s="110">
        <f t="shared" si="16"/>
        <v>421.22654745717352</v>
      </c>
      <c r="AQ32" s="110">
        <f t="shared" si="16"/>
        <v>429.65107840631697</v>
      </c>
      <c r="AR32" s="110">
        <f t="shared" si="16"/>
        <v>438.24409997444332</v>
      </c>
      <c r="AS32" s="110">
        <f t="shared" si="16"/>
        <v>447.00898197393224</v>
      </c>
      <c r="AT32" s="110">
        <f t="shared" si="16"/>
        <v>455.94916161341081</v>
      </c>
      <c r="AU32" s="110">
        <f t="shared" si="16"/>
        <v>465.06814484567906</v>
      </c>
      <c r="AV32" s="110">
        <f t="shared" si="16"/>
        <v>474.36950774259259</v>
      </c>
      <c r="AW32" s="110">
        <f t="shared" si="16"/>
        <v>483.85689789744441</v>
      </c>
      <c r="AX32" s="110">
        <f t="shared" si="16"/>
        <v>493.53403585539331</v>
      </c>
      <c r="AY32" s="110">
        <f t="shared" si="16"/>
        <v>503.40471657250117</v>
      </c>
      <c r="AZ32" s="110">
        <f t="shared" si="16"/>
        <v>513.4728109039512</v>
      </c>
      <c r="BB32" s="193">
        <f t="shared" si="11"/>
        <v>940.90848575724078</v>
      </c>
      <c r="BC32" s="194">
        <f t="shared" si="12"/>
        <v>2098.0999849998498</v>
      </c>
      <c r="BD32" s="194">
        <f t="shared" si="13"/>
        <v>3767.8861306889157</v>
      </c>
      <c r="BE32" s="195">
        <f t="shared" si="14"/>
        <v>5538.7531866322252</v>
      </c>
    </row>
    <row r="33" spans="3:57" x14ac:dyDescent="0.25">
      <c r="C33" s="231" t="str">
        <f t="shared" si="9"/>
        <v>Servizio / Prodotto 4</v>
      </c>
      <c r="E33" s="110">
        <f t="shared" ref="E33:AZ33" si="17">+E6*$D6</f>
        <v>77</v>
      </c>
      <c r="F33" s="110">
        <f t="shared" si="17"/>
        <v>84.700000000000017</v>
      </c>
      <c r="G33" s="110">
        <f t="shared" si="17"/>
        <v>93.17000000000003</v>
      </c>
      <c r="H33" s="110">
        <f t="shared" si="17"/>
        <v>102.48700000000004</v>
      </c>
      <c r="I33" s="110">
        <f t="shared" si="17"/>
        <v>112.73570000000007</v>
      </c>
      <c r="J33" s="110">
        <f t="shared" si="17"/>
        <v>124.00927000000007</v>
      </c>
      <c r="K33" s="110">
        <f t="shared" si="17"/>
        <v>136.4101970000001</v>
      </c>
      <c r="L33" s="110">
        <f t="shared" si="17"/>
        <v>150.05121670000011</v>
      </c>
      <c r="M33" s="110">
        <f t="shared" si="17"/>
        <v>165.05633837000016</v>
      </c>
      <c r="N33" s="110">
        <f t="shared" si="17"/>
        <v>181.56197220700017</v>
      </c>
      <c r="O33" s="110">
        <f t="shared" si="17"/>
        <v>199.71816942770022</v>
      </c>
      <c r="P33" s="110">
        <f t="shared" si="17"/>
        <v>219.68998637047022</v>
      </c>
      <c r="Q33" s="110">
        <f t="shared" si="17"/>
        <v>230.67448568899374</v>
      </c>
      <c r="R33" s="110">
        <f t="shared" si="17"/>
        <v>242.20820997344347</v>
      </c>
      <c r="S33" s="110">
        <f t="shared" si="17"/>
        <v>254.31862047211567</v>
      </c>
      <c r="T33" s="110">
        <f t="shared" si="17"/>
        <v>267.03455149572147</v>
      </c>
      <c r="U33" s="110">
        <f t="shared" si="17"/>
        <v>280.3862790705075</v>
      </c>
      <c r="V33" s="110">
        <f t="shared" si="17"/>
        <v>294.4055930240329</v>
      </c>
      <c r="W33" s="110">
        <f t="shared" si="17"/>
        <v>309.12587267523458</v>
      </c>
      <c r="X33" s="110">
        <f t="shared" si="17"/>
        <v>324.58216630899631</v>
      </c>
      <c r="Y33" s="110">
        <f t="shared" si="17"/>
        <v>340.81127462444613</v>
      </c>
      <c r="Z33" s="110">
        <f t="shared" si="17"/>
        <v>357.85183835566846</v>
      </c>
      <c r="AA33" s="110">
        <f t="shared" si="17"/>
        <v>375.74443027345194</v>
      </c>
      <c r="AB33" s="110">
        <f t="shared" si="17"/>
        <v>394.53165178712447</v>
      </c>
      <c r="AC33" s="110">
        <f t="shared" si="17"/>
        <v>414.25823437648074</v>
      </c>
      <c r="AD33" s="110">
        <f t="shared" si="17"/>
        <v>434.97114609530485</v>
      </c>
      <c r="AE33" s="110">
        <f t="shared" si="17"/>
        <v>456.7197034000701</v>
      </c>
      <c r="AF33" s="110">
        <f t="shared" si="17"/>
        <v>479.55568857007364</v>
      </c>
      <c r="AG33" s="110">
        <f t="shared" si="17"/>
        <v>503.53347299857734</v>
      </c>
      <c r="AH33" s="110">
        <f t="shared" si="17"/>
        <v>528.71014664850622</v>
      </c>
      <c r="AI33" s="110">
        <f t="shared" si="17"/>
        <v>555.14565398093157</v>
      </c>
      <c r="AJ33" s="110">
        <f t="shared" si="17"/>
        <v>582.9029366799781</v>
      </c>
      <c r="AK33" s="110">
        <f t="shared" si="17"/>
        <v>612.04808351397708</v>
      </c>
      <c r="AL33" s="110">
        <f t="shared" si="17"/>
        <v>642.65048768967597</v>
      </c>
      <c r="AM33" s="110">
        <f t="shared" si="17"/>
        <v>674.78301207415984</v>
      </c>
      <c r="AN33" s="110">
        <f t="shared" si="17"/>
        <v>708.52216267786787</v>
      </c>
      <c r="AO33" s="110">
        <f t="shared" si="17"/>
        <v>722.69260593142519</v>
      </c>
      <c r="AP33" s="110">
        <f t="shared" si="17"/>
        <v>737.14645805005364</v>
      </c>
      <c r="AQ33" s="110">
        <f t="shared" si="17"/>
        <v>751.88938721105478</v>
      </c>
      <c r="AR33" s="110">
        <f t="shared" si="17"/>
        <v>766.92717495527575</v>
      </c>
      <c r="AS33" s="110">
        <f t="shared" si="17"/>
        <v>782.26571845438139</v>
      </c>
      <c r="AT33" s="110">
        <f t="shared" si="17"/>
        <v>797.91103282346899</v>
      </c>
      <c r="AU33" s="110">
        <f t="shared" si="17"/>
        <v>813.86925347993838</v>
      </c>
      <c r="AV33" s="110">
        <f t="shared" si="17"/>
        <v>830.1466385495371</v>
      </c>
      <c r="AW33" s="110">
        <f t="shared" si="17"/>
        <v>846.74957132052782</v>
      </c>
      <c r="AX33" s="110">
        <f t="shared" si="17"/>
        <v>863.68456274693824</v>
      </c>
      <c r="AY33" s="110">
        <f t="shared" si="17"/>
        <v>880.95825400187709</v>
      </c>
      <c r="AZ33" s="110">
        <f t="shared" si="17"/>
        <v>898.57741908191451</v>
      </c>
      <c r="BB33" s="193">
        <f t="shared" si="11"/>
        <v>1646.5898500751709</v>
      </c>
      <c r="BC33" s="194">
        <f t="shared" si="12"/>
        <v>3671.6749737497366</v>
      </c>
      <c r="BD33" s="194">
        <f t="shared" si="13"/>
        <v>6593.8007287056034</v>
      </c>
      <c r="BE33" s="195">
        <f t="shared" si="14"/>
        <v>9692.8180766063924</v>
      </c>
    </row>
    <row r="34" spans="3:57" x14ac:dyDescent="0.25">
      <c r="C34" s="231" t="str">
        <f t="shared" si="9"/>
        <v>Servizio / Prodotto 5</v>
      </c>
      <c r="E34" s="110">
        <f t="shared" ref="E34:AZ34" si="18">+E7*$D7</f>
        <v>33</v>
      </c>
      <c r="F34" s="110">
        <f t="shared" si="18"/>
        <v>36.300000000000004</v>
      </c>
      <c r="G34" s="110">
        <f t="shared" si="18"/>
        <v>39.930000000000014</v>
      </c>
      <c r="H34" s="110">
        <f t="shared" si="18"/>
        <v>43.923000000000023</v>
      </c>
      <c r="I34" s="110">
        <f t="shared" si="18"/>
        <v>48.315300000000029</v>
      </c>
      <c r="J34" s="110">
        <f t="shared" si="18"/>
        <v>53.146830000000037</v>
      </c>
      <c r="K34" s="110">
        <f t="shared" si="18"/>
        <v>58.461513000000039</v>
      </c>
      <c r="L34" s="110">
        <f t="shared" si="18"/>
        <v>64.307664300000056</v>
      </c>
      <c r="M34" s="110">
        <f t="shared" si="18"/>
        <v>70.738430730000061</v>
      </c>
      <c r="N34" s="110">
        <f t="shared" si="18"/>
        <v>77.812273803000082</v>
      </c>
      <c r="O34" s="110">
        <f t="shared" si="18"/>
        <v>85.593501183300091</v>
      </c>
      <c r="P34" s="110">
        <f t="shared" si="18"/>
        <v>94.152851301630093</v>
      </c>
      <c r="Q34" s="110">
        <f t="shared" si="18"/>
        <v>98.860493866711607</v>
      </c>
      <c r="R34" s="110">
        <f t="shared" si="18"/>
        <v>103.80351856004719</v>
      </c>
      <c r="S34" s="110">
        <f t="shared" si="18"/>
        <v>108.99369448804956</v>
      </c>
      <c r="T34" s="110">
        <f t="shared" si="18"/>
        <v>114.44337921245206</v>
      </c>
      <c r="U34" s="110">
        <f t="shared" si="18"/>
        <v>120.16554817307467</v>
      </c>
      <c r="V34" s="110">
        <f t="shared" si="18"/>
        <v>126.17382558172839</v>
      </c>
      <c r="W34" s="110">
        <f t="shared" si="18"/>
        <v>132.48251686081483</v>
      </c>
      <c r="X34" s="110">
        <f t="shared" si="18"/>
        <v>139.10664270385558</v>
      </c>
      <c r="Y34" s="110">
        <f t="shared" si="18"/>
        <v>146.06197483904833</v>
      </c>
      <c r="Z34" s="110">
        <f t="shared" si="18"/>
        <v>153.36507358100079</v>
      </c>
      <c r="AA34" s="110">
        <f t="shared" si="18"/>
        <v>161.03332726005081</v>
      </c>
      <c r="AB34" s="110">
        <f t="shared" si="18"/>
        <v>169.08499362305332</v>
      </c>
      <c r="AC34" s="110">
        <f t="shared" si="18"/>
        <v>177.53924330420602</v>
      </c>
      <c r="AD34" s="110">
        <f t="shared" si="18"/>
        <v>186.41620546941635</v>
      </c>
      <c r="AE34" s="110">
        <f t="shared" si="18"/>
        <v>195.73701574288719</v>
      </c>
      <c r="AF34" s="110">
        <f t="shared" si="18"/>
        <v>205.52386653003154</v>
      </c>
      <c r="AG34" s="110">
        <f t="shared" si="18"/>
        <v>215.8000598565331</v>
      </c>
      <c r="AH34" s="110">
        <f t="shared" si="18"/>
        <v>226.59006284935978</v>
      </c>
      <c r="AI34" s="110">
        <f t="shared" si="18"/>
        <v>237.91956599182785</v>
      </c>
      <c r="AJ34" s="110">
        <f t="shared" si="18"/>
        <v>249.8155442914192</v>
      </c>
      <c r="AK34" s="110">
        <f t="shared" si="18"/>
        <v>262.30632150599018</v>
      </c>
      <c r="AL34" s="110">
        <f t="shared" si="18"/>
        <v>275.4216375812897</v>
      </c>
      <c r="AM34" s="110">
        <f t="shared" si="18"/>
        <v>289.19271946035423</v>
      </c>
      <c r="AN34" s="110">
        <f t="shared" si="18"/>
        <v>303.65235543337195</v>
      </c>
      <c r="AO34" s="110">
        <f t="shared" si="18"/>
        <v>309.72540254203938</v>
      </c>
      <c r="AP34" s="110">
        <f t="shared" si="18"/>
        <v>315.91991059288017</v>
      </c>
      <c r="AQ34" s="110">
        <f t="shared" si="18"/>
        <v>322.23830880473776</v>
      </c>
      <c r="AR34" s="110">
        <f t="shared" si="18"/>
        <v>328.68307498083249</v>
      </c>
      <c r="AS34" s="110">
        <f t="shared" si="18"/>
        <v>335.25673648044915</v>
      </c>
      <c r="AT34" s="110">
        <f t="shared" si="18"/>
        <v>341.96187121005812</v>
      </c>
      <c r="AU34" s="110">
        <f t="shared" si="18"/>
        <v>348.80110863425926</v>
      </c>
      <c r="AV34" s="110">
        <f t="shared" si="18"/>
        <v>355.77713080694446</v>
      </c>
      <c r="AW34" s="110">
        <f t="shared" si="18"/>
        <v>362.89267342308335</v>
      </c>
      <c r="AX34" s="110">
        <f t="shared" si="18"/>
        <v>370.15052689154498</v>
      </c>
      <c r="AY34" s="110">
        <f t="shared" si="18"/>
        <v>377.55353742937592</v>
      </c>
      <c r="AZ34" s="110">
        <f t="shared" si="18"/>
        <v>385.10460817796337</v>
      </c>
      <c r="BB34" s="193">
        <f t="shared" si="11"/>
        <v>705.6813643179305</v>
      </c>
      <c r="BC34" s="194">
        <f t="shared" si="12"/>
        <v>1573.5749887498873</v>
      </c>
      <c r="BD34" s="194">
        <f t="shared" si="13"/>
        <v>2825.9145980166868</v>
      </c>
      <c r="BE34" s="195">
        <f t="shared" si="14"/>
        <v>4154.0648899741691</v>
      </c>
    </row>
    <row r="35" spans="3:57" x14ac:dyDescent="0.25">
      <c r="C35" s="231" t="str">
        <f t="shared" si="9"/>
        <v>Servizio / Prodotto 6</v>
      </c>
      <c r="E35" s="110">
        <f t="shared" ref="E35:AZ35" si="19">+E8*$D8</f>
        <v>44</v>
      </c>
      <c r="F35" s="110">
        <f t="shared" si="19"/>
        <v>48.400000000000006</v>
      </c>
      <c r="G35" s="110">
        <f t="shared" si="19"/>
        <v>53.240000000000016</v>
      </c>
      <c r="H35" s="110">
        <f t="shared" si="19"/>
        <v>58.564000000000021</v>
      </c>
      <c r="I35" s="110">
        <f t="shared" si="19"/>
        <v>64.420400000000043</v>
      </c>
      <c r="J35" s="110">
        <f t="shared" si="19"/>
        <v>70.862440000000049</v>
      </c>
      <c r="K35" s="110">
        <f t="shared" si="19"/>
        <v>77.948684000000057</v>
      </c>
      <c r="L35" s="110">
        <f t="shared" si="19"/>
        <v>85.74355240000007</v>
      </c>
      <c r="M35" s="110">
        <f t="shared" si="19"/>
        <v>94.317907640000087</v>
      </c>
      <c r="N35" s="110">
        <f t="shared" si="19"/>
        <v>103.7496984040001</v>
      </c>
      <c r="O35" s="110">
        <f t="shared" si="19"/>
        <v>114.12466824440011</v>
      </c>
      <c r="P35" s="110">
        <f t="shared" si="19"/>
        <v>125.53713506884013</v>
      </c>
      <c r="Q35" s="110">
        <f t="shared" si="19"/>
        <v>131.81399182228213</v>
      </c>
      <c r="R35" s="110">
        <f t="shared" si="19"/>
        <v>138.40469141339628</v>
      </c>
      <c r="S35" s="110">
        <f t="shared" si="19"/>
        <v>145.32492598406608</v>
      </c>
      <c r="T35" s="110">
        <f t="shared" si="19"/>
        <v>152.5911722832694</v>
      </c>
      <c r="U35" s="110">
        <f t="shared" si="19"/>
        <v>160.22073089743287</v>
      </c>
      <c r="V35" s="110">
        <f t="shared" si="19"/>
        <v>168.23176744230452</v>
      </c>
      <c r="W35" s="110">
        <f t="shared" si="19"/>
        <v>176.64335581441975</v>
      </c>
      <c r="X35" s="110">
        <f t="shared" si="19"/>
        <v>185.47552360514075</v>
      </c>
      <c r="Y35" s="110">
        <f t="shared" si="19"/>
        <v>194.7492997853978</v>
      </c>
      <c r="Z35" s="110">
        <f t="shared" si="19"/>
        <v>204.48676477466771</v>
      </c>
      <c r="AA35" s="110">
        <f t="shared" si="19"/>
        <v>214.71110301340107</v>
      </c>
      <c r="AB35" s="110">
        <f t="shared" si="19"/>
        <v>225.44665816407112</v>
      </c>
      <c r="AC35" s="110">
        <f t="shared" si="19"/>
        <v>236.71899107227472</v>
      </c>
      <c r="AD35" s="110">
        <f t="shared" si="19"/>
        <v>248.55494062588849</v>
      </c>
      <c r="AE35" s="110">
        <f t="shared" si="19"/>
        <v>260.98268765718291</v>
      </c>
      <c r="AF35" s="110">
        <f t="shared" si="19"/>
        <v>274.03182204004207</v>
      </c>
      <c r="AG35" s="110">
        <f t="shared" si="19"/>
        <v>287.73341314204418</v>
      </c>
      <c r="AH35" s="110">
        <f t="shared" si="19"/>
        <v>302.12008379914641</v>
      </c>
      <c r="AI35" s="110">
        <f t="shared" si="19"/>
        <v>317.22608798910375</v>
      </c>
      <c r="AJ35" s="110">
        <f t="shared" si="19"/>
        <v>333.08739238855895</v>
      </c>
      <c r="AK35" s="110">
        <f t="shared" si="19"/>
        <v>349.74176200798689</v>
      </c>
      <c r="AL35" s="110">
        <f t="shared" si="19"/>
        <v>367.22885010838627</v>
      </c>
      <c r="AM35" s="110">
        <f t="shared" si="19"/>
        <v>385.59029261380562</v>
      </c>
      <c r="AN35" s="110">
        <f t="shared" si="19"/>
        <v>404.86980724449592</v>
      </c>
      <c r="AO35" s="110">
        <f t="shared" si="19"/>
        <v>412.96720338938582</v>
      </c>
      <c r="AP35" s="110">
        <f t="shared" si="19"/>
        <v>421.22654745717352</v>
      </c>
      <c r="AQ35" s="110">
        <f t="shared" si="19"/>
        <v>429.65107840631697</v>
      </c>
      <c r="AR35" s="110">
        <f t="shared" si="19"/>
        <v>438.24409997444332</v>
      </c>
      <c r="AS35" s="110">
        <f t="shared" si="19"/>
        <v>447.00898197393224</v>
      </c>
      <c r="AT35" s="110">
        <f t="shared" si="19"/>
        <v>455.94916161341081</v>
      </c>
      <c r="AU35" s="110">
        <f t="shared" si="19"/>
        <v>465.06814484567906</v>
      </c>
      <c r="AV35" s="110">
        <f t="shared" si="19"/>
        <v>474.36950774259259</v>
      </c>
      <c r="AW35" s="110">
        <f t="shared" si="19"/>
        <v>483.85689789744441</v>
      </c>
      <c r="AX35" s="110">
        <f t="shared" si="19"/>
        <v>493.53403585539331</v>
      </c>
      <c r="AY35" s="110">
        <f t="shared" si="19"/>
        <v>503.40471657250117</v>
      </c>
      <c r="AZ35" s="110">
        <f t="shared" si="19"/>
        <v>513.4728109039512</v>
      </c>
      <c r="BB35" s="193">
        <f t="shared" si="11"/>
        <v>940.90848575724078</v>
      </c>
      <c r="BC35" s="194">
        <f t="shared" si="12"/>
        <v>2098.0999849998498</v>
      </c>
      <c r="BD35" s="194">
        <f t="shared" si="13"/>
        <v>3767.8861306889157</v>
      </c>
      <c r="BE35" s="195">
        <f t="shared" si="14"/>
        <v>5538.7531866322252</v>
      </c>
    </row>
    <row r="36" spans="3:57" x14ac:dyDescent="0.25">
      <c r="C36" s="231" t="str">
        <f t="shared" ref="C36:C53" si="20">+C9</f>
        <v>Servizio / Prodotto 7</v>
      </c>
      <c r="E36" s="110">
        <f t="shared" ref="E36:AZ36" si="21">+E9*$D9</f>
        <v>55</v>
      </c>
      <c r="F36" s="110">
        <f t="shared" si="21"/>
        <v>60.500000000000014</v>
      </c>
      <c r="G36" s="110">
        <f t="shared" si="21"/>
        <v>66.550000000000011</v>
      </c>
      <c r="H36" s="110">
        <f t="shared" si="21"/>
        <v>73.205000000000027</v>
      </c>
      <c r="I36" s="110">
        <f t="shared" si="21"/>
        <v>80.525500000000051</v>
      </c>
      <c r="J36" s="110">
        <f t="shared" si="21"/>
        <v>88.578050000000061</v>
      </c>
      <c r="K36" s="110">
        <f t="shared" si="21"/>
        <v>97.435855000000075</v>
      </c>
      <c r="L36" s="110">
        <f t="shared" si="21"/>
        <v>107.17944050000008</v>
      </c>
      <c r="M36" s="110">
        <f t="shared" si="21"/>
        <v>117.89738455000011</v>
      </c>
      <c r="N36" s="110">
        <f t="shared" si="21"/>
        <v>129.68712300500013</v>
      </c>
      <c r="O36" s="110">
        <f t="shared" si="21"/>
        <v>142.65583530550015</v>
      </c>
      <c r="P36" s="110">
        <f t="shared" si="21"/>
        <v>156.92141883605018</v>
      </c>
      <c r="Q36" s="110">
        <f t="shared" si="21"/>
        <v>164.76748977785269</v>
      </c>
      <c r="R36" s="110">
        <f t="shared" si="21"/>
        <v>173.00586426674533</v>
      </c>
      <c r="S36" s="110">
        <f t="shared" si="21"/>
        <v>181.65615748008258</v>
      </c>
      <c r="T36" s="110">
        <f t="shared" si="21"/>
        <v>190.73896535408673</v>
      </c>
      <c r="U36" s="110">
        <f t="shared" si="21"/>
        <v>200.27591362179109</v>
      </c>
      <c r="V36" s="110">
        <f t="shared" si="21"/>
        <v>210.28970930288065</v>
      </c>
      <c r="W36" s="110">
        <f t="shared" si="21"/>
        <v>220.8041947680247</v>
      </c>
      <c r="X36" s="110">
        <f t="shared" si="21"/>
        <v>231.84440450642592</v>
      </c>
      <c r="Y36" s="110">
        <f t="shared" si="21"/>
        <v>243.43662473174726</v>
      </c>
      <c r="Z36" s="110">
        <f t="shared" si="21"/>
        <v>255.6084559683346</v>
      </c>
      <c r="AA36" s="110">
        <f t="shared" si="21"/>
        <v>268.38887876675136</v>
      </c>
      <c r="AB36" s="110">
        <f t="shared" si="21"/>
        <v>281.80832270508893</v>
      </c>
      <c r="AC36" s="110">
        <f t="shared" si="21"/>
        <v>295.89873884034341</v>
      </c>
      <c r="AD36" s="110">
        <f t="shared" si="21"/>
        <v>310.69367578236063</v>
      </c>
      <c r="AE36" s="110">
        <f t="shared" si="21"/>
        <v>326.22835957147862</v>
      </c>
      <c r="AF36" s="110">
        <f t="shared" si="21"/>
        <v>342.53977755005252</v>
      </c>
      <c r="AG36" s="110">
        <f t="shared" si="21"/>
        <v>359.66676642755522</v>
      </c>
      <c r="AH36" s="110">
        <f t="shared" si="21"/>
        <v>377.65010474893302</v>
      </c>
      <c r="AI36" s="110">
        <f t="shared" si="21"/>
        <v>396.53260998637967</v>
      </c>
      <c r="AJ36" s="110">
        <f t="shared" si="21"/>
        <v>416.35924048569871</v>
      </c>
      <c r="AK36" s="110">
        <f t="shared" si="21"/>
        <v>437.17720250998366</v>
      </c>
      <c r="AL36" s="110">
        <f t="shared" si="21"/>
        <v>459.03606263548289</v>
      </c>
      <c r="AM36" s="110">
        <f t="shared" si="21"/>
        <v>481.98786576725701</v>
      </c>
      <c r="AN36" s="110">
        <f t="shared" si="21"/>
        <v>506.08725905561994</v>
      </c>
      <c r="AO36" s="110">
        <f t="shared" si="21"/>
        <v>516.20900423673231</v>
      </c>
      <c r="AP36" s="110">
        <f t="shared" si="21"/>
        <v>526.53318432146693</v>
      </c>
      <c r="AQ36" s="110">
        <f t="shared" si="21"/>
        <v>537.06384800789624</v>
      </c>
      <c r="AR36" s="110">
        <f t="shared" si="21"/>
        <v>547.8051249680542</v>
      </c>
      <c r="AS36" s="110">
        <f t="shared" si="21"/>
        <v>558.76122746741532</v>
      </c>
      <c r="AT36" s="110">
        <f t="shared" si="21"/>
        <v>569.9364520167635</v>
      </c>
      <c r="AU36" s="110">
        <f t="shared" si="21"/>
        <v>581.33518105709879</v>
      </c>
      <c r="AV36" s="110">
        <f t="shared" si="21"/>
        <v>592.96188467824072</v>
      </c>
      <c r="AW36" s="110">
        <f t="shared" si="21"/>
        <v>604.82112237180547</v>
      </c>
      <c r="AX36" s="110">
        <f t="shared" si="21"/>
        <v>616.9175448192417</v>
      </c>
      <c r="AY36" s="110">
        <f t="shared" si="21"/>
        <v>629.25589571562648</v>
      </c>
      <c r="AZ36" s="110">
        <f t="shared" si="21"/>
        <v>641.84101362993897</v>
      </c>
      <c r="BB36" s="234"/>
      <c r="BC36" s="235"/>
      <c r="BD36" s="235"/>
      <c r="BE36" s="236"/>
    </row>
    <row r="37" spans="3:57" x14ac:dyDescent="0.25">
      <c r="C37" s="231" t="str">
        <f t="shared" si="20"/>
        <v>Servizio / Prodotto 8</v>
      </c>
      <c r="E37" s="110">
        <f t="shared" ref="E37:AZ37" si="22">+E10*$D10</f>
        <v>55</v>
      </c>
      <c r="F37" s="110">
        <f t="shared" si="22"/>
        <v>60.500000000000014</v>
      </c>
      <c r="G37" s="110">
        <f t="shared" si="22"/>
        <v>66.550000000000011</v>
      </c>
      <c r="H37" s="110">
        <f t="shared" si="22"/>
        <v>73.205000000000027</v>
      </c>
      <c r="I37" s="110">
        <f t="shared" si="22"/>
        <v>80.525500000000051</v>
      </c>
      <c r="J37" s="110">
        <f t="shared" si="22"/>
        <v>88.578050000000061</v>
      </c>
      <c r="K37" s="110">
        <f t="shared" si="22"/>
        <v>97.435855000000075</v>
      </c>
      <c r="L37" s="110">
        <f t="shared" si="22"/>
        <v>107.17944050000008</v>
      </c>
      <c r="M37" s="110">
        <f t="shared" si="22"/>
        <v>117.89738455000011</v>
      </c>
      <c r="N37" s="110">
        <f t="shared" si="22"/>
        <v>129.68712300500013</v>
      </c>
      <c r="O37" s="110">
        <f t="shared" si="22"/>
        <v>142.65583530550015</v>
      </c>
      <c r="P37" s="110">
        <f t="shared" si="22"/>
        <v>156.92141883605018</v>
      </c>
      <c r="Q37" s="110">
        <f t="shared" si="22"/>
        <v>164.76748977785269</v>
      </c>
      <c r="R37" s="110">
        <f t="shared" si="22"/>
        <v>173.00586426674533</v>
      </c>
      <c r="S37" s="110">
        <f t="shared" si="22"/>
        <v>181.65615748008258</v>
      </c>
      <c r="T37" s="110">
        <f t="shared" si="22"/>
        <v>190.73896535408673</v>
      </c>
      <c r="U37" s="110">
        <f t="shared" si="22"/>
        <v>200.27591362179109</v>
      </c>
      <c r="V37" s="110">
        <f t="shared" si="22"/>
        <v>210.28970930288065</v>
      </c>
      <c r="W37" s="110">
        <f t="shared" si="22"/>
        <v>220.8041947680247</v>
      </c>
      <c r="X37" s="110">
        <f t="shared" si="22"/>
        <v>231.84440450642592</v>
      </c>
      <c r="Y37" s="110">
        <f t="shared" si="22"/>
        <v>243.43662473174726</v>
      </c>
      <c r="Z37" s="110">
        <f t="shared" si="22"/>
        <v>255.6084559683346</v>
      </c>
      <c r="AA37" s="110">
        <f t="shared" si="22"/>
        <v>268.38887876675136</v>
      </c>
      <c r="AB37" s="110">
        <f t="shared" si="22"/>
        <v>281.80832270508893</v>
      </c>
      <c r="AC37" s="110">
        <f t="shared" si="22"/>
        <v>295.89873884034341</v>
      </c>
      <c r="AD37" s="110">
        <f t="shared" si="22"/>
        <v>310.69367578236063</v>
      </c>
      <c r="AE37" s="110">
        <f t="shared" si="22"/>
        <v>326.22835957147862</v>
      </c>
      <c r="AF37" s="110">
        <f t="shared" si="22"/>
        <v>342.53977755005252</v>
      </c>
      <c r="AG37" s="110">
        <f t="shared" si="22"/>
        <v>359.66676642755522</v>
      </c>
      <c r="AH37" s="110">
        <f t="shared" si="22"/>
        <v>377.65010474893302</v>
      </c>
      <c r="AI37" s="110">
        <f t="shared" si="22"/>
        <v>396.53260998637967</v>
      </c>
      <c r="AJ37" s="110">
        <f t="shared" si="22"/>
        <v>416.35924048569871</v>
      </c>
      <c r="AK37" s="110">
        <f t="shared" si="22"/>
        <v>437.17720250998366</v>
      </c>
      <c r="AL37" s="110">
        <f t="shared" si="22"/>
        <v>459.03606263548289</v>
      </c>
      <c r="AM37" s="110">
        <f t="shared" si="22"/>
        <v>481.98786576725701</v>
      </c>
      <c r="AN37" s="110">
        <f t="shared" si="22"/>
        <v>506.08725905561994</v>
      </c>
      <c r="AO37" s="110">
        <f t="shared" si="22"/>
        <v>516.20900423673231</v>
      </c>
      <c r="AP37" s="110">
        <f t="shared" si="22"/>
        <v>526.53318432146693</v>
      </c>
      <c r="AQ37" s="110">
        <f t="shared" si="22"/>
        <v>537.06384800789624</v>
      </c>
      <c r="AR37" s="110">
        <f t="shared" si="22"/>
        <v>547.8051249680542</v>
      </c>
      <c r="AS37" s="110">
        <f t="shared" si="22"/>
        <v>558.76122746741532</v>
      </c>
      <c r="AT37" s="110">
        <f t="shared" si="22"/>
        <v>569.9364520167635</v>
      </c>
      <c r="AU37" s="110">
        <f t="shared" si="22"/>
        <v>581.33518105709879</v>
      </c>
      <c r="AV37" s="110">
        <f t="shared" si="22"/>
        <v>592.96188467824072</v>
      </c>
      <c r="AW37" s="110">
        <f t="shared" si="22"/>
        <v>604.82112237180547</v>
      </c>
      <c r="AX37" s="110">
        <f t="shared" si="22"/>
        <v>616.9175448192417</v>
      </c>
      <c r="AY37" s="110">
        <f t="shared" si="22"/>
        <v>629.25589571562648</v>
      </c>
      <c r="AZ37" s="110">
        <f t="shared" si="22"/>
        <v>641.84101362993897</v>
      </c>
      <c r="BB37" s="234"/>
      <c r="BC37" s="235"/>
      <c r="BD37" s="235"/>
      <c r="BE37" s="236"/>
    </row>
    <row r="38" spans="3:57" x14ac:dyDescent="0.25">
      <c r="C38" s="231" t="str">
        <f t="shared" si="20"/>
        <v>Servizio / Prodotto 9</v>
      </c>
      <c r="E38" s="110">
        <f t="shared" ref="E38:AZ38" si="23">+E11*$D11</f>
        <v>55</v>
      </c>
      <c r="F38" s="110">
        <f t="shared" si="23"/>
        <v>60.500000000000014</v>
      </c>
      <c r="G38" s="110">
        <f t="shared" si="23"/>
        <v>66.550000000000011</v>
      </c>
      <c r="H38" s="110">
        <f t="shared" si="23"/>
        <v>73.205000000000027</v>
      </c>
      <c r="I38" s="110">
        <f t="shared" si="23"/>
        <v>80.525500000000051</v>
      </c>
      <c r="J38" s="110">
        <f t="shared" si="23"/>
        <v>88.578050000000061</v>
      </c>
      <c r="K38" s="110">
        <f t="shared" si="23"/>
        <v>97.435855000000075</v>
      </c>
      <c r="L38" s="110">
        <f t="shared" si="23"/>
        <v>107.17944050000008</v>
      </c>
      <c r="M38" s="110">
        <f t="shared" si="23"/>
        <v>117.89738455000011</v>
      </c>
      <c r="N38" s="110">
        <f t="shared" si="23"/>
        <v>129.68712300500013</v>
      </c>
      <c r="O38" s="110">
        <f t="shared" si="23"/>
        <v>142.65583530550015</v>
      </c>
      <c r="P38" s="110">
        <f t="shared" si="23"/>
        <v>156.92141883605018</v>
      </c>
      <c r="Q38" s="110">
        <f t="shared" si="23"/>
        <v>164.76748977785269</v>
      </c>
      <c r="R38" s="110">
        <f t="shared" si="23"/>
        <v>173.00586426674533</v>
      </c>
      <c r="S38" s="110">
        <f t="shared" si="23"/>
        <v>181.65615748008258</v>
      </c>
      <c r="T38" s="110">
        <f t="shared" si="23"/>
        <v>190.73896535408673</v>
      </c>
      <c r="U38" s="110">
        <f t="shared" si="23"/>
        <v>200.27591362179109</v>
      </c>
      <c r="V38" s="110">
        <f t="shared" si="23"/>
        <v>210.28970930288065</v>
      </c>
      <c r="W38" s="110">
        <f t="shared" si="23"/>
        <v>220.8041947680247</v>
      </c>
      <c r="X38" s="110">
        <f t="shared" si="23"/>
        <v>231.84440450642592</v>
      </c>
      <c r="Y38" s="110">
        <f t="shared" si="23"/>
        <v>243.43662473174726</v>
      </c>
      <c r="Z38" s="110">
        <f t="shared" si="23"/>
        <v>255.6084559683346</v>
      </c>
      <c r="AA38" s="110">
        <f t="shared" si="23"/>
        <v>268.38887876675136</v>
      </c>
      <c r="AB38" s="110">
        <f t="shared" si="23"/>
        <v>281.80832270508893</v>
      </c>
      <c r="AC38" s="110">
        <f t="shared" si="23"/>
        <v>295.89873884034341</v>
      </c>
      <c r="AD38" s="110">
        <f t="shared" si="23"/>
        <v>310.69367578236063</v>
      </c>
      <c r="AE38" s="110">
        <f t="shared" si="23"/>
        <v>326.22835957147862</v>
      </c>
      <c r="AF38" s="110">
        <f t="shared" si="23"/>
        <v>342.53977755005252</v>
      </c>
      <c r="AG38" s="110">
        <f t="shared" si="23"/>
        <v>359.66676642755522</v>
      </c>
      <c r="AH38" s="110">
        <f t="shared" si="23"/>
        <v>377.65010474893302</v>
      </c>
      <c r="AI38" s="110">
        <f t="shared" si="23"/>
        <v>396.53260998637967</v>
      </c>
      <c r="AJ38" s="110">
        <f t="shared" si="23"/>
        <v>416.35924048569871</v>
      </c>
      <c r="AK38" s="110">
        <f t="shared" si="23"/>
        <v>437.17720250998366</v>
      </c>
      <c r="AL38" s="110">
        <f t="shared" si="23"/>
        <v>459.03606263548289</v>
      </c>
      <c r="AM38" s="110">
        <f t="shared" si="23"/>
        <v>481.98786576725701</v>
      </c>
      <c r="AN38" s="110">
        <f t="shared" si="23"/>
        <v>506.08725905561994</v>
      </c>
      <c r="AO38" s="110">
        <f t="shared" si="23"/>
        <v>516.20900423673231</v>
      </c>
      <c r="AP38" s="110">
        <f t="shared" si="23"/>
        <v>526.53318432146693</v>
      </c>
      <c r="AQ38" s="110">
        <f t="shared" si="23"/>
        <v>537.06384800789624</v>
      </c>
      <c r="AR38" s="110">
        <f t="shared" si="23"/>
        <v>547.8051249680542</v>
      </c>
      <c r="AS38" s="110">
        <f t="shared" si="23"/>
        <v>558.76122746741532</v>
      </c>
      <c r="AT38" s="110">
        <f t="shared" si="23"/>
        <v>569.9364520167635</v>
      </c>
      <c r="AU38" s="110">
        <f t="shared" si="23"/>
        <v>581.33518105709879</v>
      </c>
      <c r="AV38" s="110">
        <f t="shared" si="23"/>
        <v>592.96188467824072</v>
      </c>
      <c r="AW38" s="110">
        <f t="shared" si="23"/>
        <v>604.82112237180547</v>
      </c>
      <c r="AX38" s="110">
        <f t="shared" si="23"/>
        <v>616.9175448192417</v>
      </c>
      <c r="AY38" s="110">
        <f t="shared" si="23"/>
        <v>629.25589571562648</v>
      </c>
      <c r="AZ38" s="110">
        <f t="shared" si="23"/>
        <v>641.84101362993897</v>
      </c>
      <c r="BB38" s="234"/>
      <c r="BC38" s="235"/>
      <c r="BD38" s="235"/>
      <c r="BE38" s="236"/>
    </row>
    <row r="39" spans="3:57" x14ac:dyDescent="0.25">
      <c r="C39" s="231" t="str">
        <f t="shared" si="20"/>
        <v>Servizio / Prodotto 10</v>
      </c>
      <c r="E39" s="110">
        <f t="shared" ref="E39:AZ39" si="24">+E12*$D12</f>
        <v>55</v>
      </c>
      <c r="F39" s="110">
        <f t="shared" si="24"/>
        <v>60.500000000000014</v>
      </c>
      <c r="G39" s="110">
        <f t="shared" si="24"/>
        <v>66.550000000000011</v>
      </c>
      <c r="H39" s="110">
        <f t="shared" si="24"/>
        <v>73.205000000000027</v>
      </c>
      <c r="I39" s="110">
        <f t="shared" si="24"/>
        <v>80.525500000000051</v>
      </c>
      <c r="J39" s="110">
        <f t="shared" si="24"/>
        <v>88.578050000000061</v>
      </c>
      <c r="K39" s="110">
        <f t="shared" si="24"/>
        <v>97.435855000000075</v>
      </c>
      <c r="L39" s="110">
        <f t="shared" si="24"/>
        <v>107.17944050000008</v>
      </c>
      <c r="M39" s="110">
        <f t="shared" si="24"/>
        <v>117.89738455000011</v>
      </c>
      <c r="N39" s="110">
        <f t="shared" si="24"/>
        <v>129.68712300500013</v>
      </c>
      <c r="O39" s="110">
        <f t="shared" si="24"/>
        <v>142.65583530550015</v>
      </c>
      <c r="P39" s="110">
        <f t="shared" si="24"/>
        <v>156.92141883605018</v>
      </c>
      <c r="Q39" s="110">
        <f t="shared" si="24"/>
        <v>164.76748977785269</v>
      </c>
      <c r="R39" s="110">
        <f t="shared" si="24"/>
        <v>173.00586426674533</v>
      </c>
      <c r="S39" s="110">
        <f t="shared" si="24"/>
        <v>181.65615748008258</v>
      </c>
      <c r="T39" s="110">
        <f t="shared" si="24"/>
        <v>190.73896535408673</v>
      </c>
      <c r="U39" s="110">
        <f t="shared" si="24"/>
        <v>200.27591362179109</v>
      </c>
      <c r="V39" s="110">
        <f t="shared" si="24"/>
        <v>210.28970930288065</v>
      </c>
      <c r="W39" s="110">
        <f t="shared" si="24"/>
        <v>220.8041947680247</v>
      </c>
      <c r="X39" s="110">
        <f t="shared" si="24"/>
        <v>231.84440450642592</v>
      </c>
      <c r="Y39" s="110">
        <f t="shared" si="24"/>
        <v>243.43662473174726</v>
      </c>
      <c r="Z39" s="110">
        <f t="shared" si="24"/>
        <v>255.6084559683346</v>
      </c>
      <c r="AA39" s="110">
        <f t="shared" si="24"/>
        <v>268.38887876675136</v>
      </c>
      <c r="AB39" s="110">
        <f t="shared" si="24"/>
        <v>281.80832270508893</v>
      </c>
      <c r="AC39" s="110">
        <f t="shared" si="24"/>
        <v>295.89873884034341</v>
      </c>
      <c r="AD39" s="110">
        <f t="shared" si="24"/>
        <v>310.69367578236063</v>
      </c>
      <c r="AE39" s="110">
        <f t="shared" si="24"/>
        <v>326.22835957147862</v>
      </c>
      <c r="AF39" s="110">
        <f t="shared" si="24"/>
        <v>342.53977755005252</v>
      </c>
      <c r="AG39" s="110">
        <f t="shared" si="24"/>
        <v>359.66676642755522</v>
      </c>
      <c r="AH39" s="110">
        <f t="shared" si="24"/>
        <v>377.65010474893302</v>
      </c>
      <c r="AI39" s="110">
        <f t="shared" si="24"/>
        <v>396.53260998637967</v>
      </c>
      <c r="AJ39" s="110">
        <f t="shared" si="24"/>
        <v>416.35924048569871</v>
      </c>
      <c r="AK39" s="110">
        <f t="shared" si="24"/>
        <v>437.17720250998366</v>
      </c>
      <c r="AL39" s="110">
        <f t="shared" si="24"/>
        <v>459.03606263548289</v>
      </c>
      <c r="AM39" s="110">
        <f t="shared" si="24"/>
        <v>481.98786576725701</v>
      </c>
      <c r="AN39" s="110">
        <f t="shared" si="24"/>
        <v>506.08725905561994</v>
      </c>
      <c r="AO39" s="110">
        <f t="shared" si="24"/>
        <v>516.20900423673231</v>
      </c>
      <c r="AP39" s="110">
        <f t="shared" si="24"/>
        <v>526.53318432146693</v>
      </c>
      <c r="AQ39" s="110">
        <f t="shared" si="24"/>
        <v>537.06384800789624</v>
      </c>
      <c r="AR39" s="110">
        <f t="shared" si="24"/>
        <v>547.8051249680542</v>
      </c>
      <c r="AS39" s="110">
        <f t="shared" si="24"/>
        <v>558.76122746741532</v>
      </c>
      <c r="AT39" s="110">
        <f t="shared" si="24"/>
        <v>569.9364520167635</v>
      </c>
      <c r="AU39" s="110">
        <f t="shared" si="24"/>
        <v>581.33518105709879</v>
      </c>
      <c r="AV39" s="110">
        <f t="shared" si="24"/>
        <v>592.96188467824072</v>
      </c>
      <c r="AW39" s="110">
        <f t="shared" si="24"/>
        <v>604.82112237180547</v>
      </c>
      <c r="AX39" s="110">
        <f t="shared" si="24"/>
        <v>616.9175448192417</v>
      </c>
      <c r="AY39" s="110">
        <f t="shared" si="24"/>
        <v>629.25589571562648</v>
      </c>
      <c r="AZ39" s="110">
        <f t="shared" si="24"/>
        <v>641.84101362993897</v>
      </c>
      <c r="BB39" s="234"/>
      <c r="BC39" s="235"/>
      <c r="BD39" s="235"/>
      <c r="BE39" s="236"/>
    </row>
    <row r="40" spans="3:57" x14ac:dyDescent="0.25">
      <c r="C40" s="231" t="str">
        <f t="shared" si="20"/>
        <v>Servizio / Prodotto 11</v>
      </c>
      <c r="E40" s="110">
        <f t="shared" ref="E40:AZ40" si="25">+E13*$D13</f>
        <v>55</v>
      </c>
      <c r="F40" s="110">
        <f t="shared" si="25"/>
        <v>60.500000000000014</v>
      </c>
      <c r="G40" s="110">
        <f t="shared" si="25"/>
        <v>66.550000000000011</v>
      </c>
      <c r="H40" s="110">
        <f t="shared" si="25"/>
        <v>73.205000000000027</v>
      </c>
      <c r="I40" s="110">
        <f t="shared" si="25"/>
        <v>80.525500000000051</v>
      </c>
      <c r="J40" s="110">
        <f t="shared" si="25"/>
        <v>88.578050000000061</v>
      </c>
      <c r="K40" s="110">
        <f t="shared" si="25"/>
        <v>97.435855000000075</v>
      </c>
      <c r="L40" s="110">
        <f t="shared" si="25"/>
        <v>107.17944050000008</v>
      </c>
      <c r="M40" s="110">
        <f t="shared" si="25"/>
        <v>117.89738455000011</v>
      </c>
      <c r="N40" s="110">
        <f t="shared" si="25"/>
        <v>129.68712300500013</v>
      </c>
      <c r="O40" s="110">
        <f t="shared" si="25"/>
        <v>142.65583530550015</v>
      </c>
      <c r="P40" s="110">
        <f t="shared" si="25"/>
        <v>156.92141883605018</v>
      </c>
      <c r="Q40" s="110">
        <f t="shared" si="25"/>
        <v>164.76748977785269</v>
      </c>
      <c r="R40" s="110">
        <f t="shared" si="25"/>
        <v>173.00586426674533</v>
      </c>
      <c r="S40" s="110">
        <f t="shared" si="25"/>
        <v>181.65615748008258</v>
      </c>
      <c r="T40" s="110">
        <f t="shared" si="25"/>
        <v>190.73896535408673</v>
      </c>
      <c r="U40" s="110">
        <f t="shared" si="25"/>
        <v>200.27591362179109</v>
      </c>
      <c r="V40" s="110">
        <f t="shared" si="25"/>
        <v>210.28970930288065</v>
      </c>
      <c r="W40" s="110">
        <f t="shared" si="25"/>
        <v>220.8041947680247</v>
      </c>
      <c r="X40" s="110">
        <f t="shared" si="25"/>
        <v>231.84440450642592</v>
      </c>
      <c r="Y40" s="110">
        <f t="shared" si="25"/>
        <v>243.43662473174726</v>
      </c>
      <c r="Z40" s="110">
        <f t="shared" si="25"/>
        <v>255.6084559683346</v>
      </c>
      <c r="AA40" s="110">
        <f t="shared" si="25"/>
        <v>268.38887876675136</v>
      </c>
      <c r="AB40" s="110">
        <f t="shared" si="25"/>
        <v>281.80832270508893</v>
      </c>
      <c r="AC40" s="110">
        <f t="shared" si="25"/>
        <v>295.89873884034341</v>
      </c>
      <c r="AD40" s="110">
        <f t="shared" si="25"/>
        <v>310.69367578236063</v>
      </c>
      <c r="AE40" s="110">
        <f t="shared" si="25"/>
        <v>326.22835957147862</v>
      </c>
      <c r="AF40" s="110">
        <f t="shared" si="25"/>
        <v>342.53977755005252</v>
      </c>
      <c r="AG40" s="110">
        <f t="shared" si="25"/>
        <v>359.66676642755522</v>
      </c>
      <c r="AH40" s="110">
        <f t="shared" si="25"/>
        <v>377.65010474893302</v>
      </c>
      <c r="AI40" s="110">
        <f t="shared" si="25"/>
        <v>396.53260998637967</v>
      </c>
      <c r="AJ40" s="110">
        <f t="shared" si="25"/>
        <v>416.35924048569871</v>
      </c>
      <c r="AK40" s="110">
        <f t="shared" si="25"/>
        <v>437.17720250998366</v>
      </c>
      <c r="AL40" s="110">
        <f t="shared" si="25"/>
        <v>459.03606263548289</v>
      </c>
      <c r="AM40" s="110">
        <f t="shared" si="25"/>
        <v>481.98786576725701</v>
      </c>
      <c r="AN40" s="110">
        <f t="shared" si="25"/>
        <v>506.08725905561994</v>
      </c>
      <c r="AO40" s="110">
        <f t="shared" si="25"/>
        <v>516.20900423673231</v>
      </c>
      <c r="AP40" s="110">
        <f t="shared" si="25"/>
        <v>526.53318432146693</v>
      </c>
      <c r="AQ40" s="110">
        <f t="shared" si="25"/>
        <v>537.06384800789624</v>
      </c>
      <c r="AR40" s="110">
        <f t="shared" si="25"/>
        <v>547.8051249680542</v>
      </c>
      <c r="AS40" s="110">
        <f t="shared" si="25"/>
        <v>558.76122746741532</v>
      </c>
      <c r="AT40" s="110">
        <f t="shared" si="25"/>
        <v>569.9364520167635</v>
      </c>
      <c r="AU40" s="110">
        <f t="shared" si="25"/>
        <v>581.33518105709879</v>
      </c>
      <c r="AV40" s="110">
        <f t="shared" si="25"/>
        <v>592.96188467824072</v>
      </c>
      <c r="AW40" s="110">
        <f t="shared" si="25"/>
        <v>604.82112237180547</v>
      </c>
      <c r="AX40" s="110">
        <f t="shared" si="25"/>
        <v>616.9175448192417</v>
      </c>
      <c r="AY40" s="110">
        <f t="shared" si="25"/>
        <v>629.25589571562648</v>
      </c>
      <c r="AZ40" s="110">
        <f t="shared" si="25"/>
        <v>641.84101362993897</v>
      </c>
      <c r="BB40" s="234"/>
      <c r="BC40" s="235"/>
      <c r="BD40" s="235"/>
      <c r="BE40" s="236"/>
    </row>
    <row r="41" spans="3:57" x14ac:dyDescent="0.25">
      <c r="C41" s="231" t="str">
        <f t="shared" si="20"/>
        <v>Servizio / Prodotto 12</v>
      </c>
      <c r="E41" s="110">
        <f t="shared" ref="E41:AZ41" si="26">+E14*$D14</f>
        <v>55</v>
      </c>
      <c r="F41" s="110">
        <f t="shared" si="26"/>
        <v>60.500000000000014</v>
      </c>
      <c r="G41" s="110">
        <f t="shared" si="26"/>
        <v>66.550000000000011</v>
      </c>
      <c r="H41" s="110">
        <f t="shared" si="26"/>
        <v>73.205000000000027</v>
      </c>
      <c r="I41" s="110">
        <f t="shared" si="26"/>
        <v>80.525500000000051</v>
      </c>
      <c r="J41" s="110">
        <f t="shared" si="26"/>
        <v>88.578050000000061</v>
      </c>
      <c r="K41" s="110">
        <f t="shared" si="26"/>
        <v>97.435855000000075</v>
      </c>
      <c r="L41" s="110">
        <f t="shared" si="26"/>
        <v>107.17944050000008</v>
      </c>
      <c r="M41" s="110">
        <f t="shared" si="26"/>
        <v>117.89738455000011</v>
      </c>
      <c r="N41" s="110">
        <f t="shared" si="26"/>
        <v>129.68712300500013</v>
      </c>
      <c r="O41" s="110">
        <f t="shared" si="26"/>
        <v>142.65583530550015</v>
      </c>
      <c r="P41" s="110">
        <f t="shared" si="26"/>
        <v>156.92141883605018</v>
      </c>
      <c r="Q41" s="110">
        <f t="shared" si="26"/>
        <v>164.76748977785269</v>
      </c>
      <c r="R41" s="110">
        <f t="shared" si="26"/>
        <v>173.00586426674533</v>
      </c>
      <c r="S41" s="110">
        <f t="shared" si="26"/>
        <v>181.65615748008258</v>
      </c>
      <c r="T41" s="110">
        <f t="shared" si="26"/>
        <v>190.73896535408673</v>
      </c>
      <c r="U41" s="110">
        <f t="shared" si="26"/>
        <v>200.27591362179109</v>
      </c>
      <c r="V41" s="110">
        <f t="shared" si="26"/>
        <v>210.28970930288065</v>
      </c>
      <c r="W41" s="110">
        <f t="shared" si="26"/>
        <v>220.8041947680247</v>
      </c>
      <c r="X41" s="110">
        <f t="shared" si="26"/>
        <v>231.84440450642592</v>
      </c>
      <c r="Y41" s="110">
        <f t="shared" si="26"/>
        <v>243.43662473174726</v>
      </c>
      <c r="Z41" s="110">
        <f t="shared" si="26"/>
        <v>255.6084559683346</v>
      </c>
      <c r="AA41" s="110">
        <f t="shared" si="26"/>
        <v>268.38887876675136</v>
      </c>
      <c r="AB41" s="110">
        <f t="shared" si="26"/>
        <v>281.80832270508893</v>
      </c>
      <c r="AC41" s="110">
        <f t="shared" si="26"/>
        <v>295.89873884034341</v>
      </c>
      <c r="AD41" s="110">
        <f t="shared" si="26"/>
        <v>310.69367578236063</v>
      </c>
      <c r="AE41" s="110">
        <f t="shared" si="26"/>
        <v>326.22835957147862</v>
      </c>
      <c r="AF41" s="110">
        <f t="shared" si="26"/>
        <v>342.53977755005252</v>
      </c>
      <c r="AG41" s="110">
        <f t="shared" si="26"/>
        <v>359.66676642755522</v>
      </c>
      <c r="AH41" s="110">
        <f t="shared" si="26"/>
        <v>377.65010474893302</v>
      </c>
      <c r="AI41" s="110">
        <f t="shared" si="26"/>
        <v>396.53260998637967</v>
      </c>
      <c r="AJ41" s="110">
        <f t="shared" si="26"/>
        <v>416.35924048569871</v>
      </c>
      <c r="AK41" s="110">
        <f t="shared" si="26"/>
        <v>437.17720250998366</v>
      </c>
      <c r="AL41" s="110">
        <f t="shared" si="26"/>
        <v>459.03606263548289</v>
      </c>
      <c r="AM41" s="110">
        <f t="shared" si="26"/>
        <v>481.98786576725701</v>
      </c>
      <c r="AN41" s="110">
        <f t="shared" si="26"/>
        <v>506.08725905561994</v>
      </c>
      <c r="AO41" s="110">
        <f t="shared" si="26"/>
        <v>516.20900423673231</v>
      </c>
      <c r="AP41" s="110">
        <f t="shared" si="26"/>
        <v>526.53318432146693</v>
      </c>
      <c r="AQ41" s="110">
        <f t="shared" si="26"/>
        <v>537.06384800789624</v>
      </c>
      <c r="AR41" s="110">
        <f t="shared" si="26"/>
        <v>547.8051249680542</v>
      </c>
      <c r="AS41" s="110">
        <f t="shared" si="26"/>
        <v>558.76122746741532</v>
      </c>
      <c r="AT41" s="110">
        <f t="shared" si="26"/>
        <v>569.9364520167635</v>
      </c>
      <c r="AU41" s="110">
        <f t="shared" si="26"/>
        <v>581.33518105709879</v>
      </c>
      <c r="AV41" s="110">
        <f t="shared" si="26"/>
        <v>592.96188467824072</v>
      </c>
      <c r="AW41" s="110">
        <f t="shared" si="26"/>
        <v>604.82112237180547</v>
      </c>
      <c r="AX41" s="110">
        <f t="shared" si="26"/>
        <v>616.9175448192417</v>
      </c>
      <c r="AY41" s="110">
        <f t="shared" si="26"/>
        <v>629.25589571562648</v>
      </c>
      <c r="AZ41" s="110">
        <f t="shared" si="26"/>
        <v>641.84101362993897</v>
      </c>
      <c r="BB41" s="234"/>
      <c r="BC41" s="235"/>
      <c r="BD41" s="235"/>
      <c r="BE41" s="236"/>
    </row>
    <row r="42" spans="3:57" x14ac:dyDescent="0.25">
      <c r="C42" s="231" t="str">
        <f t="shared" si="20"/>
        <v>Servizio / Prodotto 13</v>
      </c>
      <c r="E42" s="110">
        <f t="shared" ref="E42:AZ42" si="27">+E15*$D15</f>
        <v>66</v>
      </c>
      <c r="F42" s="110">
        <f t="shared" si="27"/>
        <v>72.600000000000009</v>
      </c>
      <c r="G42" s="110">
        <f t="shared" si="27"/>
        <v>79.860000000000028</v>
      </c>
      <c r="H42" s="110">
        <f t="shared" si="27"/>
        <v>87.846000000000046</v>
      </c>
      <c r="I42" s="110">
        <f t="shared" si="27"/>
        <v>96.630600000000058</v>
      </c>
      <c r="J42" s="110">
        <f t="shared" si="27"/>
        <v>106.29366000000007</v>
      </c>
      <c r="K42" s="110">
        <f t="shared" si="27"/>
        <v>116.92302600000008</v>
      </c>
      <c r="L42" s="110">
        <f t="shared" si="27"/>
        <v>128.61532860000011</v>
      </c>
      <c r="M42" s="110">
        <f t="shared" si="27"/>
        <v>141.47686146000012</v>
      </c>
      <c r="N42" s="110">
        <f t="shared" si="27"/>
        <v>155.62454760600016</v>
      </c>
      <c r="O42" s="110">
        <f t="shared" si="27"/>
        <v>171.18700236660018</v>
      </c>
      <c r="P42" s="110">
        <f t="shared" si="27"/>
        <v>188.30570260326019</v>
      </c>
      <c r="Q42" s="110">
        <f t="shared" si="27"/>
        <v>197.72098773342321</v>
      </c>
      <c r="R42" s="110">
        <f t="shared" si="27"/>
        <v>207.60703712009439</v>
      </c>
      <c r="S42" s="110">
        <f t="shared" si="27"/>
        <v>217.98738897609911</v>
      </c>
      <c r="T42" s="110">
        <f t="shared" si="27"/>
        <v>228.88675842490412</v>
      </c>
      <c r="U42" s="110">
        <f t="shared" si="27"/>
        <v>240.33109634614934</v>
      </c>
      <c r="V42" s="110">
        <f t="shared" si="27"/>
        <v>252.34765116345679</v>
      </c>
      <c r="W42" s="110">
        <f t="shared" si="27"/>
        <v>264.96503372162965</v>
      </c>
      <c r="X42" s="110">
        <f t="shared" si="27"/>
        <v>278.21328540771117</v>
      </c>
      <c r="Y42" s="110">
        <f t="shared" si="27"/>
        <v>292.12394967809666</v>
      </c>
      <c r="Z42" s="110">
        <f t="shared" si="27"/>
        <v>306.73014716200157</v>
      </c>
      <c r="AA42" s="110">
        <f t="shared" si="27"/>
        <v>322.06665452010162</v>
      </c>
      <c r="AB42" s="110">
        <f t="shared" si="27"/>
        <v>338.16998724610664</v>
      </c>
      <c r="AC42" s="110">
        <f t="shared" si="27"/>
        <v>355.07848660841205</v>
      </c>
      <c r="AD42" s="110">
        <f t="shared" si="27"/>
        <v>372.83241093883271</v>
      </c>
      <c r="AE42" s="110">
        <f t="shared" si="27"/>
        <v>391.47403148577439</v>
      </c>
      <c r="AF42" s="110">
        <f t="shared" si="27"/>
        <v>411.04773306006308</v>
      </c>
      <c r="AG42" s="110">
        <f t="shared" si="27"/>
        <v>431.60011971306619</v>
      </c>
      <c r="AH42" s="110">
        <f t="shared" si="27"/>
        <v>453.18012569871956</v>
      </c>
      <c r="AI42" s="110">
        <f t="shared" si="27"/>
        <v>475.8391319836557</v>
      </c>
      <c r="AJ42" s="110">
        <f t="shared" si="27"/>
        <v>499.6310885828384</v>
      </c>
      <c r="AK42" s="110">
        <f t="shared" si="27"/>
        <v>524.61264301198037</v>
      </c>
      <c r="AL42" s="110">
        <f t="shared" si="27"/>
        <v>550.8432751625794</v>
      </c>
      <c r="AM42" s="110">
        <f t="shared" si="27"/>
        <v>578.38543892070845</v>
      </c>
      <c r="AN42" s="110">
        <f t="shared" si="27"/>
        <v>607.3047108667439</v>
      </c>
      <c r="AO42" s="110">
        <f t="shared" si="27"/>
        <v>619.45080508407875</v>
      </c>
      <c r="AP42" s="110">
        <f t="shared" si="27"/>
        <v>631.83982118576034</v>
      </c>
      <c r="AQ42" s="110">
        <f t="shared" si="27"/>
        <v>644.47661760947551</v>
      </c>
      <c r="AR42" s="110">
        <f t="shared" si="27"/>
        <v>657.36614996166497</v>
      </c>
      <c r="AS42" s="110">
        <f t="shared" si="27"/>
        <v>670.5134729608983</v>
      </c>
      <c r="AT42" s="110">
        <f t="shared" si="27"/>
        <v>683.92374242011624</v>
      </c>
      <c r="AU42" s="110">
        <f t="shared" si="27"/>
        <v>697.60221726851853</v>
      </c>
      <c r="AV42" s="110">
        <f t="shared" si="27"/>
        <v>711.55426161388891</v>
      </c>
      <c r="AW42" s="110">
        <f t="shared" si="27"/>
        <v>725.7853468461667</v>
      </c>
      <c r="AX42" s="110">
        <f t="shared" si="27"/>
        <v>740.30105378308997</v>
      </c>
      <c r="AY42" s="110">
        <f t="shared" si="27"/>
        <v>755.10707485875184</v>
      </c>
      <c r="AZ42" s="110">
        <f t="shared" si="27"/>
        <v>770.20921635592674</v>
      </c>
      <c r="BB42" s="234"/>
      <c r="BC42" s="235"/>
      <c r="BD42" s="235"/>
      <c r="BE42" s="236"/>
    </row>
    <row r="43" spans="3:57" x14ac:dyDescent="0.25">
      <c r="C43" s="231" t="str">
        <f t="shared" si="20"/>
        <v>Servizio / Prodotto 14</v>
      </c>
      <c r="E43" s="110">
        <f t="shared" ref="E43:AZ43" si="28">+E16*$D16</f>
        <v>66</v>
      </c>
      <c r="F43" s="110">
        <f t="shared" si="28"/>
        <v>72.600000000000009</v>
      </c>
      <c r="G43" s="110">
        <f t="shared" si="28"/>
        <v>79.860000000000028</v>
      </c>
      <c r="H43" s="110">
        <f t="shared" si="28"/>
        <v>87.846000000000046</v>
      </c>
      <c r="I43" s="110">
        <f t="shared" si="28"/>
        <v>96.630600000000058</v>
      </c>
      <c r="J43" s="110">
        <f t="shared" si="28"/>
        <v>106.29366000000007</v>
      </c>
      <c r="K43" s="110">
        <f t="shared" si="28"/>
        <v>116.92302600000008</v>
      </c>
      <c r="L43" s="110">
        <f t="shared" si="28"/>
        <v>128.61532860000011</v>
      </c>
      <c r="M43" s="110">
        <f t="shared" si="28"/>
        <v>141.47686146000012</v>
      </c>
      <c r="N43" s="110">
        <f t="shared" si="28"/>
        <v>155.62454760600016</v>
      </c>
      <c r="O43" s="110">
        <f t="shared" si="28"/>
        <v>171.18700236660018</v>
      </c>
      <c r="P43" s="110">
        <f t="shared" si="28"/>
        <v>188.30570260326019</v>
      </c>
      <c r="Q43" s="110">
        <f t="shared" si="28"/>
        <v>197.72098773342321</v>
      </c>
      <c r="R43" s="110">
        <f t="shared" si="28"/>
        <v>207.60703712009439</v>
      </c>
      <c r="S43" s="110">
        <f t="shared" si="28"/>
        <v>217.98738897609911</v>
      </c>
      <c r="T43" s="110">
        <f t="shared" si="28"/>
        <v>228.88675842490412</v>
      </c>
      <c r="U43" s="110">
        <f t="shared" si="28"/>
        <v>240.33109634614934</v>
      </c>
      <c r="V43" s="110">
        <f t="shared" si="28"/>
        <v>252.34765116345679</v>
      </c>
      <c r="W43" s="110">
        <f t="shared" si="28"/>
        <v>264.96503372162965</v>
      </c>
      <c r="X43" s="110">
        <f t="shared" si="28"/>
        <v>278.21328540771117</v>
      </c>
      <c r="Y43" s="110">
        <f t="shared" si="28"/>
        <v>292.12394967809666</v>
      </c>
      <c r="Z43" s="110">
        <f t="shared" si="28"/>
        <v>306.73014716200157</v>
      </c>
      <c r="AA43" s="110">
        <f t="shared" si="28"/>
        <v>322.06665452010162</v>
      </c>
      <c r="AB43" s="110">
        <f t="shared" si="28"/>
        <v>338.16998724610664</v>
      </c>
      <c r="AC43" s="110">
        <f t="shared" si="28"/>
        <v>355.07848660841205</v>
      </c>
      <c r="AD43" s="110">
        <f t="shared" si="28"/>
        <v>372.83241093883271</v>
      </c>
      <c r="AE43" s="110">
        <f t="shared" si="28"/>
        <v>391.47403148577439</v>
      </c>
      <c r="AF43" s="110">
        <f t="shared" si="28"/>
        <v>411.04773306006308</v>
      </c>
      <c r="AG43" s="110">
        <f t="shared" si="28"/>
        <v>431.60011971306619</v>
      </c>
      <c r="AH43" s="110">
        <f t="shared" si="28"/>
        <v>453.18012569871956</v>
      </c>
      <c r="AI43" s="110">
        <f t="shared" si="28"/>
        <v>475.8391319836557</v>
      </c>
      <c r="AJ43" s="110">
        <f t="shared" si="28"/>
        <v>499.6310885828384</v>
      </c>
      <c r="AK43" s="110">
        <f t="shared" si="28"/>
        <v>524.61264301198037</v>
      </c>
      <c r="AL43" s="110">
        <f t="shared" si="28"/>
        <v>550.8432751625794</v>
      </c>
      <c r="AM43" s="110">
        <f t="shared" si="28"/>
        <v>578.38543892070845</v>
      </c>
      <c r="AN43" s="110">
        <f t="shared" si="28"/>
        <v>607.3047108667439</v>
      </c>
      <c r="AO43" s="110">
        <f t="shared" si="28"/>
        <v>619.45080508407875</v>
      </c>
      <c r="AP43" s="110">
        <f t="shared" si="28"/>
        <v>631.83982118576034</v>
      </c>
      <c r="AQ43" s="110">
        <f t="shared" si="28"/>
        <v>644.47661760947551</v>
      </c>
      <c r="AR43" s="110">
        <f t="shared" si="28"/>
        <v>657.36614996166497</v>
      </c>
      <c r="AS43" s="110">
        <f t="shared" si="28"/>
        <v>670.5134729608983</v>
      </c>
      <c r="AT43" s="110">
        <f t="shared" si="28"/>
        <v>683.92374242011624</v>
      </c>
      <c r="AU43" s="110">
        <f t="shared" si="28"/>
        <v>697.60221726851853</v>
      </c>
      <c r="AV43" s="110">
        <f t="shared" si="28"/>
        <v>711.55426161388891</v>
      </c>
      <c r="AW43" s="110">
        <f t="shared" si="28"/>
        <v>725.7853468461667</v>
      </c>
      <c r="AX43" s="110">
        <f t="shared" si="28"/>
        <v>740.30105378308997</v>
      </c>
      <c r="AY43" s="110">
        <f t="shared" si="28"/>
        <v>755.10707485875184</v>
      </c>
      <c r="AZ43" s="110">
        <f t="shared" si="28"/>
        <v>770.20921635592674</v>
      </c>
      <c r="BB43" s="234"/>
      <c r="BC43" s="235"/>
      <c r="BD43" s="235"/>
      <c r="BE43" s="236"/>
    </row>
    <row r="44" spans="3:57" x14ac:dyDescent="0.25">
      <c r="C44" s="231" t="str">
        <f t="shared" si="20"/>
        <v>Servizio / Prodotto 15</v>
      </c>
      <c r="E44" s="110">
        <f t="shared" ref="E44:AZ44" si="29">+E17*$D17</f>
        <v>77</v>
      </c>
      <c r="F44" s="110">
        <f t="shared" si="29"/>
        <v>84.700000000000017</v>
      </c>
      <c r="G44" s="110">
        <f t="shared" si="29"/>
        <v>93.17000000000003</v>
      </c>
      <c r="H44" s="110">
        <f t="shared" si="29"/>
        <v>102.48700000000004</v>
      </c>
      <c r="I44" s="110">
        <f t="shared" si="29"/>
        <v>112.73570000000007</v>
      </c>
      <c r="J44" s="110">
        <f t="shared" si="29"/>
        <v>124.00927000000007</v>
      </c>
      <c r="K44" s="110">
        <f t="shared" si="29"/>
        <v>136.4101970000001</v>
      </c>
      <c r="L44" s="110">
        <f t="shared" si="29"/>
        <v>150.05121670000011</v>
      </c>
      <c r="M44" s="110">
        <f t="shared" si="29"/>
        <v>165.05633837000016</v>
      </c>
      <c r="N44" s="110">
        <f t="shared" si="29"/>
        <v>181.56197220700017</v>
      </c>
      <c r="O44" s="110">
        <f t="shared" si="29"/>
        <v>199.71816942770022</v>
      </c>
      <c r="P44" s="110">
        <f t="shared" si="29"/>
        <v>219.68998637047022</v>
      </c>
      <c r="Q44" s="110">
        <f t="shared" si="29"/>
        <v>230.67448568899374</v>
      </c>
      <c r="R44" s="110">
        <f t="shared" si="29"/>
        <v>242.20820997344347</v>
      </c>
      <c r="S44" s="110">
        <f t="shared" si="29"/>
        <v>254.31862047211567</v>
      </c>
      <c r="T44" s="110">
        <f t="shared" si="29"/>
        <v>267.03455149572147</v>
      </c>
      <c r="U44" s="110">
        <f t="shared" si="29"/>
        <v>280.3862790705075</v>
      </c>
      <c r="V44" s="110">
        <f t="shared" si="29"/>
        <v>294.4055930240329</v>
      </c>
      <c r="W44" s="110">
        <f t="shared" si="29"/>
        <v>309.12587267523458</v>
      </c>
      <c r="X44" s="110">
        <f t="shared" si="29"/>
        <v>324.58216630899631</v>
      </c>
      <c r="Y44" s="110">
        <f t="shared" si="29"/>
        <v>340.81127462444613</v>
      </c>
      <c r="Z44" s="110">
        <f t="shared" si="29"/>
        <v>357.85183835566846</v>
      </c>
      <c r="AA44" s="110">
        <f t="shared" si="29"/>
        <v>375.74443027345194</v>
      </c>
      <c r="AB44" s="110">
        <f t="shared" si="29"/>
        <v>394.53165178712447</v>
      </c>
      <c r="AC44" s="110">
        <f t="shared" si="29"/>
        <v>414.25823437648074</v>
      </c>
      <c r="AD44" s="110">
        <f t="shared" si="29"/>
        <v>434.97114609530485</v>
      </c>
      <c r="AE44" s="110">
        <f t="shared" si="29"/>
        <v>456.7197034000701</v>
      </c>
      <c r="AF44" s="110">
        <f t="shared" si="29"/>
        <v>479.55568857007364</v>
      </c>
      <c r="AG44" s="110">
        <f t="shared" si="29"/>
        <v>503.53347299857734</v>
      </c>
      <c r="AH44" s="110">
        <f t="shared" si="29"/>
        <v>528.71014664850622</v>
      </c>
      <c r="AI44" s="110">
        <f t="shared" si="29"/>
        <v>555.14565398093157</v>
      </c>
      <c r="AJ44" s="110">
        <f t="shared" si="29"/>
        <v>582.9029366799781</v>
      </c>
      <c r="AK44" s="110">
        <f t="shared" si="29"/>
        <v>612.04808351397708</v>
      </c>
      <c r="AL44" s="110">
        <f t="shared" si="29"/>
        <v>642.65048768967597</v>
      </c>
      <c r="AM44" s="110">
        <f t="shared" si="29"/>
        <v>674.78301207415984</v>
      </c>
      <c r="AN44" s="110">
        <f t="shared" si="29"/>
        <v>708.52216267786787</v>
      </c>
      <c r="AO44" s="110">
        <f t="shared" si="29"/>
        <v>722.69260593142519</v>
      </c>
      <c r="AP44" s="110">
        <f t="shared" si="29"/>
        <v>737.14645805005364</v>
      </c>
      <c r="AQ44" s="110">
        <f t="shared" si="29"/>
        <v>751.88938721105478</v>
      </c>
      <c r="AR44" s="110">
        <f t="shared" si="29"/>
        <v>766.92717495527575</v>
      </c>
      <c r="AS44" s="110">
        <f t="shared" si="29"/>
        <v>782.26571845438139</v>
      </c>
      <c r="AT44" s="110">
        <f t="shared" si="29"/>
        <v>797.91103282346899</v>
      </c>
      <c r="AU44" s="110">
        <f t="shared" si="29"/>
        <v>813.86925347993838</v>
      </c>
      <c r="AV44" s="110">
        <f t="shared" si="29"/>
        <v>830.1466385495371</v>
      </c>
      <c r="AW44" s="110">
        <f t="shared" si="29"/>
        <v>846.74957132052782</v>
      </c>
      <c r="AX44" s="110">
        <f t="shared" si="29"/>
        <v>863.68456274693824</v>
      </c>
      <c r="AY44" s="110">
        <f t="shared" si="29"/>
        <v>880.95825400187709</v>
      </c>
      <c r="AZ44" s="110">
        <f t="shared" si="29"/>
        <v>898.57741908191451</v>
      </c>
      <c r="BB44" s="234"/>
      <c r="BC44" s="235"/>
      <c r="BD44" s="235"/>
      <c r="BE44" s="236"/>
    </row>
    <row r="45" spans="3:57" x14ac:dyDescent="0.25">
      <c r="C45" s="231" t="str">
        <f t="shared" si="20"/>
        <v>Servizio / Prodotto 16</v>
      </c>
      <c r="E45" s="110">
        <f t="shared" ref="E45:AZ45" si="30">+E18*$D18</f>
        <v>77</v>
      </c>
      <c r="F45" s="110">
        <f t="shared" si="30"/>
        <v>84.700000000000017</v>
      </c>
      <c r="G45" s="110">
        <f t="shared" si="30"/>
        <v>93.17000000000003</v>
      </c>
      <c r="H45" s="110">
        <f t="shared" si="30"/>
        <v>102.48700000000004</v>
      </c>
      <c r="I45" s="110">
        <f t="shared" si="30"/>
        <v>112.73570000000007</v>
      </c>
      <c r="J45" s="110">
        <f t="shared" si="30"/>
        <v>124.00927000000007</v>
      </c>
      <c r="K45" s="110">
        <f t="shared" si="30"/>
        <v>136.4101970000001</v>
      </c>
      <c r="L45" s="110">
        <f t="shared" si="30"/>
        <v>150.05121670000011</v>
      </c>
      <c r="M45" s="110">
        <f t="shared" si="30"/>
        <v>165.05633837000016</v>
      </c>
      <c r="N45" s="110">
        <f t="shared" si="30"/>
        <v>181.56197220700017</v>
      </c>
      <c r="O45" s="110">
        <f t="shared" si="30"/>
        <v>199.71816942770022</v>
      </c>
      <c r="P45" s="110">
        <f t="shared" si="30"/>
        <v>219.68998637047022</v>
      </c>
      <c r="Q45" s="110">
        <f t="shared" si="30"/>
        <v>230.67448568899374</v>
      </c>
      <c r="R45" s="110">
        <f t="shared" si="30"/>
        <v>242.20820997344347</v>
      </c>
      <c r="S45" s="110">
        <f t="shared" si="30"/>
        <v>254.31862047211567</v>
      </c>
      <c r="T45" s="110">
        <f t="shared" si="30"/>
        <v>267.03455149572147</v>
      </c>
      <c r="U45" s="110">
        <f t="shared" si="30"/>
        <v>280.3862790705075</v>
      </c>
      <c r="V45" s="110">
        <f t="shared" si="30"/>
        <v>294.4055930240329</v>
      </c>
      <c r="W45" s="110">
        <f t="shared" si="30"/>
        <v>309.12587267523458</v>
      </c>
      <c r="X45" s="110">
        <f t="shared" si="30"/>
        <v>324.58216630899631</v>
      </c>
      <c r="Y45" s="110">
        <f t="shared" si="30"/>
        <v>340.81127462444613</v>
      </c>
      <c r="Z45" s="110">
        <f t="shared" si="30"/>
        <v>357.85183835566846</v>
      </c>
      <c r="AA45" s="110">
        <f t="shared" si="30"/>
        <v>375.74443027345194</v>
      </c>
      <c r="AB45" s="110">
        <f t="shared" si="30"/>
        <v>394.53165178712447</v>
      </c>
      <c r="AC45" s="110">
        <f t="shared" si="30"/>
        <v>414.25823437648074</v>
      </c>
      <c r="AD45" s="110">
        <f t="shared" si="30"/>
        <v>434.97114609530485</v>
      </c>
      <c r="AE45" s="110">
        <f t="shared" si="30"/>
        <v>456.7197034000701</v>
      </c>
      <c r="AF45" s="110">
        <f t="shared" si="30"/>
        <v>479.55568857007364</v>
      </c>
      <c r="AG45" s="110">
        <f t="shared" si="30"/>
        <v>503.53347299857734</v>
      </c>
      <c r="AH45" s="110">
        <f t="shared" si="30"/>
        <v>528.71014664850622</v>
      </c>
      <c r="AI45" s="110">
        <f t="shared" si="30"/>
        <v>555.14565398093157</v>
      </c>
      <c r="AJ45" s="110">
        <f t="shared" si="30"/>
        <v>582.9029366799781</v>
      </c>
      <c r="AK45" s="110">
        <f t="shared" si="30"/>
        <v>612.04808351397708</v>
      </c>
      <c r="AL45" s="110">
        <f t="shared" si="30"/>
        <v>642.65048768967597</v>
      </c>
      <c r="AM45" s="110">
        <f t="shared" si="30"/>
        <v>674.78301207415984</v>
      </c>
      <c r="AN45" s="110">
        <f t="shared" si="30"/>
        <v>708.52216267786787</v>
      </c>
      <c r="AO45" s="110">
        <f t="shared" si="30"/>
        <v>722.69260593142519</v>
      </c>
      <c r="AP45" s="110">
        <f t="shared" si="30"/>
        <v>737.14645805005364</v>
      </c>
      <c r="AQ45" s="110">
        <f t="shared" si="30"/>
        <v>751.88938721105478</v>
      </c>
      <c r="AR45" s="110">
        <f t="shared" si="30"/>
        <v>766.92717495527575</v>
      </c>
      <c r="AS45" s="110">
        <f t="shared" si="30"/>
        <v>782.26571845438139</v>
      </c>
      <c r="AT45" s="110">
        <f t="shared" si="30"/>
        <v>797.91103282346899</v>
      </c>
      <c r="AU45" s="110">
        <f t="shared" si="30"/>
        <v>813.86925347993838</v>
      </c>
      <c r="AV45" s="110">
        <f t="shared" si="30"/>
        <v>830.1466385495371</v>
      </c>
      <c r="AW45" s="110">
        <f t="shared" si="30"/>
        <v>846.74957132052782</v>
      </c>
      <c r="AX45" s="110">
        <f t="shared" si="30"/>
        <v>863.68456274693824</v>
      </c>
      <c r="AY45" s="110">
        <f t="shared" si="30"/>
        <v>880.95825400187709</v>
      </c>
      <c r="AZ45" s="110">
        <f t="shared" si="30"/>
        <v>898.57741908191451</v>
      </c>
      <c r="BB45" s="234"/>
      <c r="BC45" s="235"/>
      <c r="BD45" s="235"/>
      <c r="BE45" s="236"/>
    </row>
    <row r="46" spans="3:57" x14ac:dyDescent="0.25">
      <c r="C46" s="231" t="str">
        <f>+C19</f>
        <v>Servizio / Prodotto 17</v>
      </c>
      <c r="E46" s="110">
        <f t="shared" ref="E46:AZ46" si="31">+E19*$D19</f>
        <v>77</v>
      </c>
      <c r="F46" s="110">
        <f t="shared" si="31"/>
        <v>84.700000000000017</v>
      </c>
      <c r="G46" s="110">
        <f t="shared" si="31"/>
        <v>93.17000000000003</v>
      </c>
      <c r="H46" s="110">
        <f t="shared" si="31"/>
        <v>102.48700000000004</v>
      </c>
      <c r="I46" s="110">
        <f t="shared" si="31"/>
        <v>112.73570000000007</v>
      </c>
      <c r="J46" s="110">
        <f t="shared" si="31"/>
        <v>124.00927000000007</v>
      </c>
      <c r="K46" s="110">
        <f t="shared" si="31"/>
        <v>136.4101970000001</v>
      </c>
      <c r="L46" s="110">
        <f t="shared" si="31"/>
        <v>150.05121670000011</v>
      </c>
      <c r="M46" s="110">
        <f t="shared" si="31"/>
        <v>165.05633837000016</v>
      </c>
      <c r="N46" s="110">
        <f t="shared" si="31"/>
        <v>181.56197220700017</v>
      </c>
      <c r="O46" s="110">
        <f t="shared" si="31"/>
        <v>199.71816942770022</v>
      </c>
      <c r="P46" s="110">
        <f t="shared" si="31"/>
        <v>219.68998637047022</v>
      </c>
      <c r="Q46" s="110">
        <f t="shared" si="31"/>
        <v>230.67448568899374</v>
      </c>
      <c r="R46" s="110">
        <f t="shared" si="31"/>
        <v>242.20820997344347</v>
      </c>
      <c r="S46" s="110">
        <f t="shared" si="31"/>
        <v>254.31862047211567</v>
      </c>
      <c r="T46" s="110">
        <f t="shared" si="31"/>
        <v>267.03455149572147</v>
      </c>
      <c r="U46" s="110">
        <f t="shared" si="31"/>
        <v>280.3862790705075</v>
      </c>
      <c r="V46" s="110">
        <f t="shared" si="31"/>
        <v>294.4055930240329</v>
      </c>
      <c r="W46" s="110">
        <f t="shared" si="31"/>
        <v>309.12587267523458</v>
      </c>
      <c r="X46" s="110">
        <f t="shared" si="31"/>
        <v>324.58216630899631</v>
      </c>
      <c r="Y46" s="110">
        <f t="shared" si="31"/>
        <v>340.81127462444613</v>
      </c>
      <c r="Z46" s="110">
        <f t="shared" si="31"/>
        <v>357.85183835566846</v>
      </c>
      <c r="AA46" s="110">
        <f t="shared" si="31"/>
        <v>375.74443027345194</v>
      </c>
      <c r="AB46" s="110">
        <f t="shared" si="31"/>
        <v>394.53165178712447</v>
      </c>
      <c r="AC46" s="110">
        <f t="shared" si="31"/>
        <v>414.25823437648074</v>
      </c>
      <c r="AD46" s="110">
        <f t="shared" si="31"/>
        <v>434.97114609530485</v>
      </c>
      <c r="AE46" s="110">
        <f t="shared" si="31"/>
        <v>456.7197034000701</v>
      </c>
      <c r="AF46" s="110">
        <f t="shared" si="31"/>
        <v>479.55568857007364</v>
      </c>
      <c r="AG46" s="110">
        <f t="shared" si="31"/>
        <v>503.53347299857734</v>
      </c>
      <c r="AH46" s="110">
        <f t="shared" si="31"/>
        <v>528.71014664850622</v>
      </c>
      <c r="AI46" s="110">
        <f t="shared" si="31"/>
        <v>555.14565398093157</v>
      </c>
      <c r="AJ46" s="110">
        <f t="shared" si="31"/>
        <v>582.9029366799781</v>
      </c>
      <c r="AK46" s="110">
        <f t="shared" si="31"/>
        <v>612.04808351397708</v>
      </c>
      <c r="AL46" s="110">
        <f t="shared" si="31"/>
        <v>642.65048768967597</v>
      </c>
      <c r="AM46" s="110">
        <f t="shared" si="31"/>
        <v>674.78301207415984</v>
      </c>
      <c r="AN46" s="110">
        <f t="shared" si="31"/>
        <v>708.52216267786787</v>
      </c>
      <c r="AO46" s="110">
        <f t="shared" si="31"/>
        <v>722.69260593142519</v>
      </c>
      <c r="AP46" s="110">
        <f t="shared" si="31"/>
        <v>737.14645805005364</v>
      </c>
      <c r="AQ46" s="110">
        <f t="shared" si="31"/>
        <v>751.88938721105478</v>
      </c>
      <c r="AR46" s="110">
        <f t="shared" si="31"/>
        <v>766.92717495527575</v>
      </c>
      <c r="AS46" s="110">
        <f t="shared" si="31"/>
        <v>782.26571845438139</v>
      </c>
      <c r="AT46" s="110">
        <f t="shared" si="31"/>
        <v>797.91103282346899</v>
      </c>
      <c r="AU46" s="110">
        <f t="shared" si="31"/>
        <v>813.86925347993838</v>
      </c>
      <c r="AV46" s="110">
        <f t="shared" si="31"/>
        <v>830.1466385495371</v>
      </c>
      <c r="AW46" s="110">
        <f t="shared" si="31"/>
        <v>846.74957132052782</v>
      </c>
      <c r="AX46" s="110">
        <f t="shared" si="31"/>
        <v>863.68456274693824</v>
      </c>
      <c r="AY46" s="110">
        <f t="shared" si="31"/>
        <v>880.95825400187709</v>
      </c>
      <c r="AZ46" s="110">
        <f t="shared" si="31"/>
        <v>898.57741908191451</v>
      </c>
      <c r="BB46" s="234"/>
      <c r="BC46" s="235"/>
      <c r="BD46" s="235"/>
      <c r="BE46" s="236"/>
    </row>
    <row r="47" spans="3:57" x14ac:dyDescent="0.25">
      <c r="C47" s="231" t="str">
        <f t="shared" si="20"/>
        <v>Servizio / Prodotto 18</v>
      </c>
      <c r="E47" s="110">
        <f t="shared" ref="E47:AZ47" si="32">+E20*$D20</f>
        <v>27.5</v>
      </c>
      <c r="F47" s="110">
        <f t="shared" si="32"/>
        <v>30.250000000000007</v>
      </c>
      <c r="G47" s="110">
        <f t="shared" si="32"/>
        <v>33.275000000000006</v>
      </c>
      <c r="H47" s="110">
        <f t="shared" si="32"/>
        <v>36.602500000000013</v>
      </c>
      <c r="I47" s="110">
        <f t="shared" si="32"/>
        <v>40.262750000000025</v>
      </c>
      <c r="J47" s="110">
        <f t="shared" si="32"/>
        <v>44.289025000000031</v>
      </c>
      <c r="K47" s="110">
        <f t="shared" si="32"/>
        <v>48.717927500000037</v>
      </c>
      <c r="L47" s="110">
        <f t="shared" si="32"/>
        <v>53.589720250000042</v>
      </c>
      <c r="M47" s="110">
        <f t="shared" si="32"/>
        <v>58.948692275000056</v>
      </c>
      <c r="N47" s="110">
        <f t="shared" si="32"/>
        <v>64.843561502500066</v>
      </c>
      <c r="O47" s="110">
        <f t="shared" si="32"/>
        <v>71.327917652750074</v>
      </c>
      <c r="P47" s="110">
        <f t="shared" si="32"/>
        <v>78.46070941802509</v>
      </c>
      <c r="Q47" s="110">
        <f t="shared" si="32"/>
        <v>82.383744888926344</v>
      </c>
      <c r="R47" s="110">
        <f t="shared" si="32"/>
        <v>86.502932133372667</v>
      </c>
      <c r="S47" s="110">
        <f t="shared" si="32"/>
        <v>90.828078740041292</v>
      </c>
      <c r="T47" s="110">
        <f t="shared" si="32"/>
        <v>95.369482677043365</v>
      </c>
      <c r="U47" s="110">
        <f t="shared" si="32"/>
        <v>100.13795681089555</v>
      </c>
      <c r="V47" s="110">
        <f t="shared" si="32"/>
        <v>105.14485465144033</v>
      </c>
      <c r="W47" s="110">
        <f t="shared" si="32"/>
        <v>110.40209738401235</v>
      </c>
      <c r="X47" s="110">
        <f t="shared" si="32"/>
        <v>115.92220225321296</v>
      </c>
      <c r="Y47" s="110">
        <f t="shared" si="32"/>
        <v>121.71831236587363</v>
      </c>
      <c r="Z47" s="110">
        <f t="shared" si="32"/>
        <v>127.8042279841673</v>
      </c>
      <c r="AA47" s="110">
        <f t="shared" si="32"/>
        <v>134.19443938337568</v>
      </c>
      <c r="AB47" s="110">
        <f t="shared" si="32"/>
        <v>140.90416135254446</v>
      </c>
      <c r="AC47" s="110">
        <f t="shared" si="32"/>
        <v>147.94936942017171</v>
      </c>
      <c r="AD47" s="110">
        <f t="shared" si="32"/>
        <v>155.34683789118031</v>
      </c>
      <c r="AE47" s="110">
        <f t="shared" si="32"/>
        <v>163.11417978573931</v>
      </c>
      <c r="AF47" s="110">
        <f t="shared" si="32"/>
        <v>171.26988877502626</v>
      </c>
      <c r="AG47" s="110">
        <f t="shared" si="32"/>
        <v>179.83338321377761</v>
      </c>
      <c r="AH47" s="110">
        <f t="shared" si="32"/>
        <v>188.82505237446651</v>
      </c>
      <c r="AI47" s="110">
        <f t="shared" si="32"/>
        <v>198.26630499318983</v>
      </c>
      <c r="AJ47" s="110">
        <f t="shared" si="32"/>
        <v>208.17962024284935</v>
      </c>
      <c r="AK47" s="110">
        <f t="shared" si="32"/>
        <v>218.58860125499183</v>
      </c>
      <c r="AL47" s="110">
        <f t="shared" si="32"/>
        <v>229.51803131774145</v>
      </c>
      <c r="AM47" s="110">
        <f t="shared" si="32"/>
        <v>240.9939328836285</v>
      </c>
      <c r="AN47" s="110">
        <f t="shared" si="32"/>
        <v>253.04362952780997</v>
      </c>
      <c r="AO47" s="110">
        <f t="shared" si="32"/>
        <v>258.10450211836616</v>
      </c>
      <c r="AP47" s="110">
        <f t="shared" si="32"/>
        <v>263.26659216073347</v>
      </c>
      <c r="AQ47" s="110">
        <f t="shared" si="32"/>
        <v>268.53192400394812</v>
      </c>
      <c r="AR47" s="110">
        <f t="shared" si="32"/>
        <v>273.9025624840271</v>
      </c>
      <c r="AS47" s="110">
        <f t="shared" si="32"/>
        <v>279.38061373370766</v>
      </c>
      <c r="AT47" s="110">
        <f t="shared" si="32"/>
        <v>284.96822600838175</v>
      </c>
      <c r="AU47" s="110">
        <f t="shared" si="32"/>
        <v>290.6675905285494</v>
      </c>
      <c r="AV47" s="110">
        <f t="shared" si="32"/>
        <v>296.48094233912036</v>
      </c>
      <c r="AW47" s="110">
        <f t="shared" si="32"/>
        <v>302.41056118590274</v>
      </c>
      <c r="AX47" s="110">
        <f t="shared" si="32"/>
        <v>308.45877240962085</v>
      </c>
      <c r="AY47" s="110">
        <f t="shared" si="32"/>
        <v>314.62794785781324</v>
      </c>
      <c r="AZ47" s="110">
        <f t="shared" si="32"/>
        <v>320.92050681496949</v>
      </c>
      <c r="BB47" s="234"/>
      <c r="BC47" s="235"/>
      <c r="BD47" s="235"/>
      <c r="BE47" s="236"/>
    </row>
    <row r="48" spans="3:57" x14ac:dyDescent="0.25">
      <c r="C48" s="231" t="str">
        <f t="shared" si="20"/>
        <v>Servizio / Prodotto 19</v>
      </c>
      <c r="E48" s="110">
        <f t="shared" ref="E48:AZ48" si="33">+E21*$D21</f>
        <v>27.5</v>
      </c>
      <c r="F48" s="110">
        <f t="shared" si="33"/>
        <v>30.250000000000007</v>
      </c>
      <c r="G48" s="110">
        <f t="shared" si="33"/>
        <v>33.275000000000006</v>
      </c>
      <c r="H48" s="110">
        <f t="shared" si="33"/>
        <v>36.602500000000013</v>
      </c>
      <c r="I48" s="110">
        <f t="shared" si="33"/>
        <v>40.262750000000025</v>
      </c>
      <c r="J48" s="110">
        <f t="shared" si="33"/>
        <v>44.289025000000031</v>
      </c>
      <c r="K48" s="110">
        <f t="shared" si="33"/>
        <v>48.717927500000037</v>
      </c>
      <c r="L48" s="110">
        <f t="shared" si="33"/>
        <v>53.589720250000042</v>
      </c>
      <c r="M48" s="110">
        <f t="shared" si="33"/>
        <v>58.948692275000056</v>
      </c>
      <c r="N48" s="110">
        <f t="shared" si="33"/>
        <v>64.843561502500066</v>
      </c>
      <c r="O48" s="110">
        <f t="shared" si="33"/>
        <v>71.327917652750074</v>
      </c>
      <c r="P48" s="110">
        <f t="shared" si="33"/>
        <v>78.46070941802509</v>
      </c>
      <c r="Q48" s="110">
        <f t="shared" si="33"/>
        <v>82.383744888926344</v>
      </c>
      <c r="R48" s="110">
        <f t="shared" si="33"/>
        <v>86.502932133372667</v>
      </c>
      <c r="S48" s="110">
        <f t="shared" si="33"/>
        <v>90.828078740041292</v>
      </c>
      <c r="T48" s="110">
        <f t="shared" si="33"/>
        <v>95.369482677043365</v>
      </c>
      <c r="U48" s="110">
        <f t="shared" si="33"/>
        <v>100.13795681089555</v>
      </c>
      <c r="V48" s="110">
        <f t="shared" si="33"/>
        <v>105.14485465144033</v>
      </c>
      <c r="W48" s="110">
        <f t="shared" si="33"/>
        <v>110.40209738401235</v>
      </c>
      <c r="X48" s="110">
        <f t="shared" si="33"/>
        <v>115.92220225321296</v>
      </c>
      <c r="Y48" s="110">
        <f t="shared" si="33"/>
        <v>121.71831236587363</v>
      </c>
      <c r="Z48" s="110">
        <f t="shared" si="33"/>
        <v>127.8042279841673</v>
      </c>
      <c r="AA48" s="110">
        <f t="shared" si="33"/>
        <v>134.19443938337568</v>
      </c>
      <c r="AB48" s="110">
        <f t="shared" si="33"/>
        <v>140.90416135254446</v>
      </c>
      <c r="AC48" s="110">
        <f t="shared" si="33"/>
        <v>147.94936942017171</v>
      </c>
      <c r="AD48" s="110">
        <f t="shared" si="33"/>
        <v>155.34683789118031</v>
      </c>
      <c r="AE48" s="110">
        <f t="shared" si="33"/>
        <v>163.11417978573931</v>
      </c>
      <c r="AF48" s="110">
        <f t="shared" si="33"/>
        <v>171.26988877502626</v>
      </c>
      <c r="AG48" s="110">
        <f t="shared" si="33"/>
        <v>179.83338321377761</v>
      </c>
      <c r="AH48" s="110">
        <f t="shared" si="33"/>
        <v>188.82505237446651</v>
      </c>
      <c r="AI48" s="110">
        <f t="shared" si="33"/>
        <v>198.26630499318983</v>
      </c>
      <c r="AJ48" s="110">
        <f t="shared" si="33"/>
        <v>208.17962024284935</v>
      </c>
      <c r="AK48" s="110">
        <f t="shared" si="33"/>
        <v>218.58860125499183</v>
      </c>
      <c r="AL48" s="110">
        <f t="shared" si="33"/>
        <v>229.51803131774145</v>
      </c>
      <c r="AM48" s="110">
        <f t="shared" si="33"/>
        <v>240.9939328836285</v>
      </c>
      <c r="AN48" s="110">
        <f t="shared" si="33"/>
        <v>253.04362952780997</v>
      </c>
      <c r="AO48" s="110">
        <f t="shared" si="33"/>
        <v>258.10450211836616</v>
      </c>
      <c r="AP48" s="110">
        <f t="shared" si="33"/>
        <v>263.26659216073347</v>
      </c>
      <c r="AQ48" s="110">
        <f t="shared" si="33"/>
        <v>268.53192400394812</v>
      </c>
      <c r="AR48" s="110">
        <f t="shared" si="33"/>
        <v>273.9025624840271</v>
      </c>
      <c r="AS48" s="110">
        <f t="shared" si="33"/>
        <v>279.38061373370766</v>
      </c>
      <c r="AT48" s="110">
        <f t="shared" si="33"/>
        <v>284.96822600838175</v>
      </c>
      <c r="AU48" s="110">
        <f t="shared" si="33"/>
        <v>290.6675905285494</v>
      </c>
      <c r="AV48" s="110">
        <f t="shared" si="33"/>
        <v>296.48094233912036</v>
      </c>
      <c r="AW48" s="110">
        <f t="shared" si="33"/>
        <v>302.41056118590274</v>
      </c>
      <c r="AX48" s="110">
        <f t="shared" si="33"/>
        <v>308.45877240962085</v>
      </c>
      <c r="AY48" s="110">
        <f t="shared" si="33"/>
        <v>314.62794785781324</v>
      </c>
      <c r="AZ48" s="110">
        <f t="shared" si="33"/>
        <v>320.92050681496949</v>
      </c>
      <c r="BB48" s="234"/>
      <c r="BC48" s="235"/>
      <c r="BD48" s="235"/>
      <c r="BE48" s="236"/>
    </row>
    <row r="49" spans="3:57" x14ac:dyDescent="0.25">
      <c r="C49" s="231" t="str">
        <f t="shared" si="20"/>
        <v>Servizio / Prodotto 20</v>
      </c>
      <c r="E49" s="110">
        <f t="shared" ref="E49:AZ49" si="34">+E22*$D22</f>
        <v>44</v>
      </c>
      <c r="F49" s="110">
        <f t="shared" si="34"/>
        <v>48.400000000000006</v>
      </c>
      <c r="G49" s="110">
        <f t="shared" si="34"/>
        <v>53.240000000000016</v>
      </c>
      <c r="H49" s="110">
        <f t="shared" si="34"/>
        <v>58.564000000000021</v>
      </c>
      <c r="I49" s="110">
        <f t="shared" si="34"/>
        <v>64.420400000000043</v>
      </c>
      <c r="J49" s="110">
        <f t="shared" si="34"/>
        <v>70.862440000000049</v>
      </c>
      <c r="K49" s="110">
        <f t="shared" si="34"/>
        <v>77.948684000000057</v>
      </c>
      <c r="L49" s="110">
        <f t="shared" si="34"/>
        <v>85.74355240000007</v>
      </c>
      <c r="M49" s="110">
        <f t="shared" si="34"/>
        <v>94.317907640000087</v>
      </c>
      <c r="N49" s="110">
        <f t="shared" si="34"/>
        <v>103.7496984040001</v>
      </c>
      <c r="O49" s="110">
        <f t="shared" si="34"/>
        <v>114.12466824440011</v>
      </c>
      <c r="P49" s="110">
        <f t="shared" si="34"/>
        <v>125.53713506884013</v>
      </c>
      <c r="Q49" s="110">
        <f t="shared" si="34"/>
        <v>131.81399182228213</v>
      </c>
      <c r="R49" s="110">
        <f t="shared" si="34"/>
        <v>138.40469141339628</v>
      </c>
      <c r="S49" s="110">
        <f t="shared" si="34"/>
        <v>145.32492598406608</v>
      </c>
      <c r="T49" s="110">
        <f t="shared" si="34"/>
        <v>152.5911722832694</v>
      </c>
      <c r="U49" s="110">
        <f t="shared" si="34"/>
        <v>160.22073089743287</v>
      </c>
      <c r="V49" s="110">
        <f t="shared" si="34"/>
        <v>168.23176744230452</v>
      </c>
      <c r="W49" s="110">
        <f t="shared" si="34"/>
        <v>176.64335581441975</v>
      </c>
      <c r="X49" s="110">
        <f t="shared" si="34"/>
        <v>185.47552360514075</v>
      </c>
      <c r="Y49" s="110">
        <f t="shared" si="34"/>
        <v>194.7492997853978</v>
      </c>
      <c r="Z49" s="110">
        <f t="shared" si="34"/>
        <v>204.48676477466771</v>
      </c>
      <c r="AA49" s="110">
        <f t="shared" si="34"/>
        <v>214.71110301340107</v>
      </c>
      <c r="AB49" s="110">
        <f t="shared" si="34"/>
        <v>225.44665816407112</v>
      </c>
      <c r="AC49" s="110">
        <f t="shared" si="34"/>
        <v>236.71899107227472</v>
      </c>
      <c r="AD49" s="110">
        <f t="shared" si="34"/>
        <v>248.55494062588849</v>
      </c>
      <c r="AE49" s="110">
        <f t="shared" si="34"/>
        <v>260.98268765718291</v>
      </c>
      <c r="AF49" s="110">
        <f t="shared" si="34"/>
        <v>274.03182204004207</v>
      </c>
      <c r="AG49" s="110">
        <f t="shared" si="34"/>
        <v>287.73341314204418</v>
      </c>
      <c r="AH49" s="110">
        <f t="shared" si="34"/>
        <v>302.12008379914641</v>
      </c>
      <c r="AI49" s="110">
        <f t="shared" si="34"/>
        <v>317.22608798910375</v>
      </c>
      <c r="AJ49" s="110">
        <f t="shared" si="34"/>
        <v>333.08739238855895</v>
      </c>
      <c r="AK49" s="110">
        <f t="shared" si="34"/>
        <v>349.74176200798689</v>
      </c>
      <c r="AL49" s="110">
        <f t="shared" si="34"/>
        <v>367.22885010838627</v>
      </c>
      <c r="AM49" s="110">
        <f t="shared" si="34"/>
        <v>385.59029261380562</v>
      </c>
      <c r="AN49" s="110">
        <f t="shared" si="34"/>
        <v>404.86980724449592</v>
      </c>
      <c r="AO49" s="110">
        <f t="shared" si="34"/>
        <v>412.96720338938582</v>
      </c>
      <c r="AP49" s="110">
        <f t="shared" si="34"/>
        <v>421.22654745717352</v>
      </c>
      <c r="AQ49" s="110">
        <f t="shared" si="34"/>
        <v>429.65107840631697</v>
      </c>
      <c r="AR49" s="110">
        <f t="shared" si="34"/>
        <v>438.24409997444332</v>
      </c>
      <c r="AS49" s="110">
        <f t="shared" si="34"/>
        <v>447.00898197393224</v>
      </c>
      <c r="AT49" s="110">
        <f t="shared" si="34"/>
        <v>455.94916161341081</v>
      </c>
      <c r="AU49" s="110">
        <f t="shared" si="34"/>
        <v>465.06814484567906</v>
      </c>
      <c r="AV49" s="110">
        <f t="shared" si="34"/>
        <v>474.36950774259259</v>
      </c>
      <c r="AW49" s="110">
        <f t="shared" si="34"/>
        <v>483.85689789744441</v>
      </c>
      <c r="AX49" s="110">
        <f t="shared" si="34"/>
        <v>493.53403585539331</v>
      </c>
      <c r="AY49" s="110">
        <f t="shared" si="34"/>
        <v>503.40471657250117</v>
      </c>
      <c r="AZ49" s="110">
        <f t="shared" si="34"/>
        <v>513.4728109039512</v>
      </c>
      <c r="BB49" s="234"/>
      <c r="BC49" s="235"/>
      <c r="BD49" s="235"/>
      <c r="BE49" s="236"/>
    </row>
    <row r="50" spans="3:57" x14ac:dyDescent="0.25">
      <c r="C50" s="231" t="str">
        <f t="shared" si="20"/>
        <v>Servizio / Prodotto 21</v>
      </c>
      <c r="E50" s="110">
        <f t="shared" ref="E50:AZ50" si="35">+E23*$D23</f>
        <v>44</v>
      </c>
      <c r="F50" s="110">
        <f t="shared" si="35"/>
        <v>48.400000000000006</v>
      </c>
      <c r="G50" s="110">
        <f t="shared" si="35"/>
        <v>53.240000000000016</v>
      </c>
      <c r="H50" s="110">
        <f t="shared" si="35"/>
        <v>58.564000000000021</v>
      </c>
      <c r="I50" s="110">
        <f t="shared" si="35"/>
        <v>64.420400000000043</v>
      </c>
      <c r="J50" s="110">
        <f t="shared" si="35"/>
        <v>70.862440000000049</v>
      </c>
      <c r="K50" s="110">
        <f t="shared" si="35"/>
        <v>77.948684000000057</v>
      </c>
      <c r="L50" s="110">
        <f t="shared" si="35"/>
        <v>85.74355240000007</v>
      </c>
      <c r="M50" s="110">
        <f t="shared" si="35"/>
        <v>94.317907640000087</v>
      </c>
      <c r="N50" s="110">
        <f t="shared" si="35"/>
        <v>103.7496984040001</v>
      </c>
      <c r="O50" s="110">
        <f t="shared" si="35"/>
        <v>114.12466824440011</v>
      </c>
      <c r="P50" s="110">
        <f t="shared" si="35"/>
        <v>125.53713506884013</v>
      </c>
      <c r="Q50" s="110">
        <f t="shared" si="35"/>
        <v>131.81399182228213</v>
      </c>
      <c r="R50" s="110">
        <f t="shared" si="35"/>
        <v>138.40469141339628</v>
      </c>
      <c r="S50" s="110">
        <f t="shared" si="35"/>
        <v>145.32492598406608</v>
      </c>
      <c r="T50" s="110">
        <f t="shared" si="35"/>
        <v>152.5911722832694</v>
      </c>
      <c r="U50" s="110">
        <f t="shared" si="35"/>
        <v>160.22073089743287</v>
      </c>
      <c r="V50" s="110">
        <f t="shared" si="35"/>
        <v>168.23176744230452</v>
      </c>
      <c r="W50" s="110">
        <f t="shared" si="35"/>
        <v>176.64335581441975</v>
      </c>
      <c r="X50" s="110">
        <f t="shared" si="35"/>
        <v>185.47552360514075</v>
      </c>
      <c r="Y50" s="110">
        <f t="shared" si="35"/>
        <v>194.7492997853978</v>
      </c>
      <c r="Z50" s="110">
        <f t="shared" si="35"/>
        <v>204.48676477466771</v>
      </c>
      <c r="AA50" s="110">
        <f t="shared" si="35"/>
        <v>214.71110301340107</v>
      </c>
      <c r="AB50" s="110">
        <f t="shared" si="35"/>
        <v>225.44665816407112</v>
      </c>
      <c r="AC50" s="110">
        <f t="shared" si="35"/>
        <v>236.71899107227472</v>
      </c>
      <c r="AD50" s="110">
        <f t="shared" si="35"/>
        <v>248.55494062588849</v>
      </c>
      <c r="AE50" s="110">
        <f t="shared" si="35"/>
        <v>260.98268765718291</v>
      </c>
      <c r="AF50" s="110">
        <f t="shared" si="35"/>
        <v>274.03182204004207</v>
      </c>
      <c r="AG50" s="110">
        <f t="shared" si="35"/>
        <v>287.73341314204418</v>
      </c>
      <c r="AH50" s="110">
        <f t="shared" si="35"/>
        <v>302.12008379914641</v>
      </c>
      <c r="AI50" s="110">
        <f t="shared" si="35"/>
        <v>317.22608798910375</v>
      </c>
      <c r="AJ50" s="110">
        <f t="shared" si="35"/>
        <v>333.08739238855895</v>
      </c>
      <c r="AK50" s="110">
        <f t="shared" si="35"/>
        <v>349.74176200798689</v>
      </c>
      <c r="AL50" s="110">
        <f t="shared" si="35"/>
        <v>367.22885010838627</v>
      </c>
      <c r="AM50" s="110">
        <f t="shared" si="35"/>
        <v>385.59029261380562</v>
      </c>
      <c r="AN50" s="110">
        <f t="shared" si="35"/>
        <v>404.86980724449592</v>
      </c>
      <c r="AO50" s="110">
        <f t="shared" si="35"/>
        <v>412.96720338938582</v>
      </c>
      <c r="AP50" s="110">
        <f t="shared" si="35"/>
        <v>421.22654745717352</v>
      </c>
      <c r="AQ50" s="110">
        <f t="shared" si="35"/>
        <v>429.65107840631697</v>
      </c>
      <c r="AR50" s="110">
        <f t="shared" si="35"/>
        <v>438.24409997444332</v>
      </c>
      <c r="AS50" s="110">
        <f t="shared" si="35"/>
        <v>447.00898197393224</v>
      </c>
      <c r="AT50" s="110">
        <f t="shared" si="35"/>
        <v>455.94916161341081</v>
      </c>
      <c r="AU50" s="110">
        <f t="shared" si="35"/>
        <v>465.06814484567906</v>
      </c>
      <c r="AV50" s="110">
        <f t="shared" si="35"/>
        <v>474.36950774259259</v>
      </c>
      <c r="AW50" s="110">
        <f t="shared" si="35"/>
        <v>483.85689789744441</v>
      </c>
      <c r="AX50" s="110">
        <f t="shared" si="35"/>
        <v>493.53403585539331</v>
      </c>
      <c r="AY50" s="110">
        <f t="shared" si="35"/>
        <v>503.40471657250117</v>
      </c>
      <c r="AZ50" s="110">
        <f t="shared" si="35"/>
        <v>513.4728109039512</v>
      </c>
      <c r="BB50" s="234"/>
      <c r="BC50" s="235"/>
      <c r="BD50" s="235"/>
      <c r="BE50" s="236"/>
    </row>
    <row r="51" spans="3:57" x14ac:dyDescent="0.25">
      <c r="C51" s="231" t="str">
        <f t="shared" si="20"/>
        <v>Servizio / Prodotto 22</v>
      </c>
      <c r="E51" s="110">
        <f t="shared" ref="E51:AZ51" si="36">+E24*$D24</f>
        <v>44</v>
      </c>
      <c r="F51" s="110">
        <f t="shared" si="36"/>
        <v>48.400000000000006</v>
      </c>
      <c r="G51" s="110">
        <f t="shared" si="36"/>
        <v>53.240000000000016</v>
      </c>
      <c r="H51" s="110">
        <f t="shared" si="36"/>
        <v>58.564000000000021</v>
      </c>
      <c r="I51" s="110">
        <f t="shared" si="36"/>
        <v>64.420400000000043</v>
      </c>
      <c r="J51" s="110">
        <f t="shared" si="36"/>
        <v>70.862440000000049</v>
      </c>
      <c r="K51" s="110">
        <f t="shared" si="36"/>
        <v>77.948684000000057</v>
      </c>
      <c r="L51" s="110">
        <f t="shared" si="36"/>
        <v>85.74355240000007</v>
      </c>
      <c r="M51" s="110">
        <f t="shared" si="36"/>
        <v>94.317907640000087</v>
      </c>
      <c r="N51" s="110">
        <f t="shared" si="36"/>
        <v>103.7496984040001</v>
      </c>
      <c r="O51" s="110">
        <f t="shared" si="36"/>
        <v>114.12466824440011</v>
      </c>
      <c r="P51" s="110">
        <f t="shared" si="36"/>
        <v>125.53713506884013</v>
      </c>
      <c r="Q51" s="110">
        <f t="shared" si="36"/>
        <v>131.81399182228213</v>
      </c>
      <c r="R51" s="110">
        <f t="shared" si="36"/>
        <v>138.40469141339628</v>
      </c>
      <c r="S51" s="110">
        <f t="shared" si="36"/>
        <v>145.32492598406608</v>
      </c>
      <c r="T51" s="110">
        <f t="shared" si="36"/>
        <v>152.5911722832694</v>
      </c>
      <c r="U51" s="110">
        <f t="shared" si="36"/>
        <v>160.22073089743287</v>
      </c>
      <c r="V51" s="110">
        <f t="shared" si="36"/>
        <v>168.23176744230452</v>
      </c>
      <c r="W51" s="110">
        <f t="shared" si="36"/>
        <v>176.64335581441975</v>
      </c>
      <c r="X51" s="110">
        <f t="shared" si="36"/>
        <v>185.47552360514075</v>
      </c>
      <c r="Y51" s="110">
        <f t="shared" si="36"/>
        <v>194.7492997853978</v>
      </c>
      <c r="Z51" s="110">
        <f t="shared" si="36"/>
        <v>204.48676477466771</v>
      </c>
      <c r="AA51" s="110">
        <f t="shared" si="36"/>
        <v>214.71110301340107</v>
      </c>
      <c r="AB51" s="110">
        <f t="shared" si="36"/>
        <v>225.44665816407112</v>
      </c>
      <c r="AC51" s="110">
        <f t="shared" si="36"/>
        <v>236.71899107227472</v>
      </c>
      <c r="AD51" s="110">
        <f t="shared" si="36"/>
        <v>248.55494062588849</v>
      </c>
      <c r="AE51" s="110">
        <f t="shared" si="36"/>
        <v>260.98268765718291</v>
      </c>
      <c r="AF51" s="110">
        <f t="shared" si="36"/>
        <v>274.03182204004207</v>
      </c>
      <c r="AG51" s="110">
        <f t="shared" si="36"/>
        <v>287.73341314204418</v>
      </c>
      <c r="AH51" s="110">
        <f t="shared" si="36"/>
        <v>302.12008379914641</v>
      </c>
      <c r="AI51" s="110">
        <f t="shared" si="36"/>
        <v>317.22608798910375</v>
      </c>
      <c r="AJ51" s="110">
        <f t="shared" si="36"/>
        <v>333.08739238855895</v>
      </c>
      <c r="AK51" s="110">
        <f t="shared" si="36"/>
        <v>349.74176200798689</v>
      </c>
      <c r="AL51" s="110">
        <f t="shared" si="36"/>
        <v>367.22885010838627</v>
      </c>
      <c r="AM51" s="110">
        <f t="shared" si="36"/>
        <v>385.59029261380562</v>
      </c>
      <c r="AN51" s="110">
        <f t="shared" si="36"/>
        <v>404.86980724449592</v>
      </c>
      <c r="AO51" s="110">
        <f t="shared" si="36"/>
        <v>412.96720338938582</v>
      </c>
      <c r="AP51" s="110">
        <f t="shared" si="36"/>
        <v>421.22654745717352</v>
      </c>
      <c r="AQ51" s="110">
        <f t="shared" si="36"/>
        <v>429.65107840631697</v>
      </c>
      <c r="AR51" s="110">
        <f t="shared" si="36"/>
        <v>438.24409997444332</v>
      </c>
      <c r="AS51" s="110">
        <f t="shared" si="36"/>
        <v>447.00898197393224</v>
      </c>
      <c r="AT51" s="110">
        <f t="shared" si="36"/>
        <v>455.94916161341081</v>
      </c>
      <c r="AU51" s="110">
        <f t="shared" si="36"/>
        <v>465.06814484567906</v>
      </c>
      <c r="AV51" s="110">
        <f t="shared" si="36"/>
        <v>474.36950774259259</v>
      </c>
      <c r="AW51" s="110">
        <f t="shared" si="36"/>
        <v>483.85689789744441</v>
      </c>
      <c r="AX51" s="110">
        <f t="shared" si="36"/>
        <v>493.53403585539331</v>
      </c>
      <c r="AY51" s="110">
        <f t="shared" si="36"/>
        <v>503.40471657250117</v>
      </c>
      <c r="AZ51" s="110">
        <f t="shared" si="36"/>
        <v>513.4728109039512</v>
      </c>
      <c r="BB51" s="234"/>
      <c r="BC51" s="235"/>
      <c r="BD51" s="235"/>
      <c r="BE51" s="236"/>
    </row>
    <row r="52" spans="3:57" x14ac:dyDescent="0.25">
      <c r="C52" s="231" t="str">
        <f t="shared" si="20"/>
        <v>Servizio / Prodotto 23</v>
      </c>
      <c r="E52" s="110">
        <f t="shared" ref="E52:AZ52" si="37">+E25*$D25</f>
        <v>44</v>
      </c>
      <c r="F52" s="110">
        <f t="shared" si="37"/>
        <v>48.400000000000006</v>
      </c>
      <c r="G52" s="110">
        <f t="shared" si="37"/>
        <v>53.240000000000016</v>
      </c>
      <c r="H52" s="110">
        <f t="shared" si="37"/>
        <v>58.564000000000021</v>
      </c>
      <c r="I52" s="110">
        <f t="shared" si="37"/>
        <v>64.420400000000043</v>
      </c>
      <c r="J52" s="110">
        <f t="shared" si="37"/>
        <v>70.862440000000049</v>
      </c>
      <c r="K52" s="110">
        <f t="shared" si="37"/>
        <v>77.948684000000057</v>
      </c>
      <c r="L52" s="110">
        <f t="shared" si="37"/>
        <v>85.74355240000007</v>
      </c>
      <c r="M52" s="110">
        <f t="shared" si="37"/>
        <v>94.317907640000087</v>
      </c>
      <c r="N52" s="110">
        <f t="shared" si="37"/>
        <v>103.7496984040001</v>
      </c>
      <c r="O52" s="110">
        <f t="shared" si="37"/>
        <v>114.12466824440011</v>
      </c>
      <c r="P52" s="110">
        <f t="shared" si="37"/>
        <v>125.53713506884013</v>
      </c>
      <c r="Q52" s="110">
        <f t="shared" si="37"/>
        <v>131.81399182228213</v>
      </c>
      <c r="R52" s="110">
        <f t="shared" si="37"/>
        <v>138.40469141339628</v>
      </c>
      <c r="S52" s="110">
        <f t="shared" si="37"/>
        <v>145.32492598406608</v>
      </c>
      <c r="T52" s="110">
        <f t="shared" si="37"/>
        <v>152.5911722832694</v>
      </c>
      <c r="U52" s="110">
        <f t="shared" si="37"/>
        <v>160.22073089743287</v>
      </c>
      <c r="V52" s="110">
        <f t="shared" si="37"/>
        <v>168.23176744230452</v>
      </c>
      <c r="W52" s="110">
        <f t="shared" si="37"/>
        <v>176.64335581441975</v>
      </c>
      <c r="X52" s="110">
        <f t="shared" si="37"/>
        <v>185.47552360514075</v>
      </c>
      <c r="Y52" s="110">
        <f t="shared" si="37"/>
        <v>194.7492997853978</v>
      </c>
      <c r="Z52" s="110">
        <f t="shared" si="37"/>
        <v>204.48676477466771</v>
      </c>
      <c r="AA52" s="110">
        <f t="shared" si="37"/>
        <v>214.71110301340107</v>
      </c>
      <c r="AB52" s="110">
        <f t="shared" si="37"/>
        <v>225.44665816407112</v>
      </c>
      <c r="AC52" s="110">
        <f t="shared" si="37"/>
        <v>236.71899107227472</v>
      </c>
      <c r="AD52" s="110">
        <f t="shared" si="37"/>
        <v>248.55494062588849</v>
      </c>
      <c r="AE52" s="110">
        <f t="shared" si="37"/>
        <v>260.98268765718291</v>
      </c>
      <c r="AF52" s="110">
        <f t="shared" si="37"/>
        <v>274.03182204004207</v>
      </c>
      <c r="AG52" s="110">
        <f t="shared" si="37"/>
        <v>287.73341314204418</v>
      </c>
      <c r="AH52" s="110">
        <f t="shared" si="37"/>
        <v>302.12008379914641</v>
      </c>
      <c r="AI52" s="110">
        <f t="shared" si="37"/>
        <v>317.22608798910375</v>
      </c>
      <c r="AJ52" s="110">
        <f t="shared" si="37"/>
        <v>333.08739238855895</v>
      </c>
      <c r="AK52" s="110">
        <f t="shared" si="37"/>
        <v>349.74176200798689</v>
      </c>
      <c r="AL52" s="110">
        <f t="shared" si="37"/>
        <v>367.22885010838627</v>
      </c>
      <c r="AM52" s="110">
        <f t="shared" si="37"/>
        <v>385.59029261380562</v>
      </c>
      <c r="AN52" s="110">
        <f t="shared" si="37"/>
        <v>404.86980724449592</v>
      </c>
      <c r="AO52" s="110">
        <f t="shared" si="37"/>
        <v>412.96720338938582</v>
      </c>
      <c r="AP52" s="110">
        <f t="shared" si="37"/>
        <v>421.22654745717352</v>
      </c>
      <c r="AQ52" s="110">
        <f t="shared" si="37"/>
        <v>429.65107840631697</v>
      </c>
      <c r="AR52" s="110">
        <f t="shared" si="37"/>
        <v>438.24409997444332</v>
      </c>
      <c r="AS52" s="110">
        <f t="shared" si="37"/>
        <v>447.00898197393224</v>
      </c>
      <c r="AT52" s="110">
        <f t="shared" si="37"/>
        <v>455.94916161341081</v>
      </c>
      <c r="AU52" s="110">
        <f t="shared" si="37"/>
        <v>465.06814484567906</v>
      </c>
      <c r="AV52" s="110">
        <f t="shared" si="37"/>
        <v>474.36950774259259</v>
      </c>
      <c r="AW52" s="110">
        <f t="shared" si="37"/>
        <v>483.85689789744441</v>
      </c>
      <c r="AX52" s="110">
        <f t="shared" si="37"/>
        <v>493.53403585539331</v>
      </c>
      <c r="AY52" s="110">
        <f t="shared" si="37"/>
        <v>503.40471657250117</v>
      </c>
      <c r="AZ52" s="110">
        <f t="shared" si="37"/>
        <v>513.4728109039512</v>
      </c>
      <c r="BB52" s="234"/>
      <c r="BC52" s="235"/>
      <c r="BD52" s="235"/>
      <c r="BE52" s="236"/>
    </row>
    <row r="53" spans="3:57" x14ac:dyDescent="0.25">
      <c r="C53" s="231" t="str">
        <f t="shared" si="20"/>
        <v>Servizio / Prodotto 24</v>
      </c>
      <c r="E53" s="110">
        <f t="shared" ref="E53:AZ53" si="38">+E26*$D26</f>
        <v>33</v>
      </c>
      <c r="F53" s="110">
        <f t="shared" si="38"/>
        <v>36.300000000000004</v>
      </c>
      <c r="G53" s="110">
        <f t="shared" si="38"/>
        <v>39.930000000000014</v>
      </c>
      <c r="H53" s="110">
        <f t="shared" si="38"/>
        <v>43.923000000000023</v>
      </c>
      <c r="I53" s="110">
        <f t="shared" si="38"/>
        <v>48.315300000000029</v>
      </c>
      <c r="J53" s="110">
        <f t="shared" si="38"/>
        <v>53.146830000000037</v>
      </c>
      <c r="K53" s="110">
        <f t="shared" si="38"/>
        <v>58.461513000000039</v>
      </c>
      <c r="L53" s="110">
        <f t="shared" si="38"/>
        <v>64.307664300000056</v>
      </c>
      <c r="M53" s="110">
        <f t="shared" si="38"/>
        <v>70.738430730000061</v>
      </c>
      <c r="N53" s="110">
        <f t="shared" si="38"/>
        <v>77.812273803000082</v>
      </c>
      <c r="O53" s="110">
        <f t="shared" si="38"/>
        <v>85.593501183300091</v>
      </c>
      <c r="P53" s="110">
        <f t="shared" si="38"/>
        <v>94.152851301630093</v>
      </c>
      <c r="Q53" s="110">
        <f t="shared" si="38"/>
        <v>98.860493866711607</v>
      </c>
      <c r="R53" s="110">
        <f t="shared" si="38"/>
        <v>103.80351856004719</v>
      </c>
      <c r="S53" s="110">
        <f t="shared" si="38"/>
        <v>108.99369448804956</v>
      </c>
      <c r="T53" s="110">
        <f t="shared" si="38"/>
        <v>114.44337921245206</v>
      </c>
      <c r="U53" s="110">
        <f t="shared" si="38"/>
        <v>120.16554817307467</v>
      </c>
      <c r="V53" s="110">
        <f t="shared" si="38"/>
        <v>126.17382558172839</v>
      </c>
      <c r="W53" s="110">
        <f t="shared" si="38"/>
        <v>132.48251686081483</v>
      </c>
      <c r="X53" s="110">
        <f t="shared" si="38"/>
        <v>139.10664270385558</v>
      </c>
      <c r="Y53" s="110">
        <f t="shared" si="38"/>
        <v>146.06197483904833</v>
      </c>
      <c r="Z53" s="110">
        <f t="shared" si="38"/>
        <v>153.36507358100079</v>
      </c>
      <c r="AA53" s="110">
        <f t="shared" si="38"/>
        <v>161.03332726005081</v>
      </c>
      <c r="AB53" s="110">
        <f t="shared" si="38"/>
        <v>169.08499362305332</v>
      </c>
      <c r="AC53" s="110">
        <f t="shared" si="38"/>
        <v>177.53924330420602</v>
      </c>
      <c r="AD53" s="110">
        <f t="shared" si="38"/>
        <v>186.41620546941635</v>
      </c>
      <c r="AE53" s="110">
        <f t="shared" si="38"/>
        <v>195.73701574288719</v>
      </c>
      <c r="AF53" s="110">
        <f t="shared" si="38"/>
        <v>205.52386653003154</v>
      </c>
      <c r="AG53" s="110">
        <f t="shared" si="38"/>
        <v>215.8000598565331</v>
      </c>
      <c r="AH53" s="110">
        <f t="shared" si="38"/>
        <v>226.59006284935978</v>
      </c>
      <c r="AI53" s="110">
        <f t="shared" si="38"/>
        <v>237.91956599182785</v>
      </c>
      <c r="AJ53" s="110">
        <f t="shared" si="38"/>
        <v>249.8155442914192</v>
      </c>
      <c r="AK53" s="110">
        <f t="shared" si="38"/>
        <v>262.30632150599018</v>
      </c>
      <c r="AL53" s="110">
        <f t="shared" si="38"/>
        <v>275.4216375812897</v>
      </c>
      <c r="AM53" s="110">
        <f t="shared" si="38"/>
        <v>289.19271946035423</v>
      </c>
      <c r="AN53" s="110">
        <f t="shared" si="38"/>
        <v>303.65235543337195</v>
      </c>
      <c r="AO53" s="110">
        <f t="shared" si="38"/>
        <v>309.72540254203938</v>
      </c>
      <c r="AP53" s="110">
        <f t="shared" si="38"/>
        <v>315.91991059288017</v>
      </c>
      <c r="AQ53" s="110">
        <f t="shared" si="38"/>
        <v>322.23830880473776</v>
      </c>
      <c r="AR53" s="110">
        <f t="shared" si="38"/>
        <v>328.68307498083249</v>
      </c>
      <c r="AS53" s="110">
        <f t="shared" si="38"/>
        <v>335.25673648044915</v>
      </c>
      <c r="AT53" s="110">
        <f t="shared" si="38"/>
        <v>341.96187121005812</v>
      </c>
      <c r="AU53" s="110">
        <f t="shared" si="38"/>
        <v>348.80110863425926</v>
      </c>
      <c r="AV53" s="110">
        <f t="shared" si="38"/>
        <v>355.77713080694446</v>
      </c>
      <c r="AW53" s="110">
        <f t="shared" si="38"/>
        <v>362.89267342308335</v>
      </c>
      <c r="AX53" s="110">
        <f t="shared" si="38"/>
        <v>370.15052689154498</v>
      </c>
      <c r="AY53" s="110">
        <f t="shared" si="38"/>
        <v>377.55353742937592</v>
      </c>
      <c r="AZ53" s="110">
        <f t="shared" si="38"/>
        <v>385.10460817796337</v>
      </c>
      <c r="BB53" s="234"/>
      <c r="BC53" s="235"/>
      <c r="BD53" s="235"/>
      <c r="BE53" s="236"/>
    </row>
    <row r="54" spans="3:57" x14ac:dyDescent="0.25">
      <c r="C54" s="177" t="s">
        <v>276</v>
      </c>
      <c r="D54" s="177"/>
      <c r="E54" s="182">
        <f>SUM(E30:E53)</f>
        <v>1243</v>
      </c>
      <c r="F54" s="182">
        <f t="shared" ref="F54:AZ54" si="39">SUM(F30:F53)</f>
        <v>1367.3000000000004</v>
      </c>
      <c r="G54" s="182">
        <f t="shared" si="39"/>
        <v>1504.0300000000004</v>
      </c>
      <c r="H54" s="182">
        <f t="shared" si="39"/>
        <v>1654.4330000000007</v>
      </c>
      <c r="I54" s="182">
        <f t="shared" si="39"/>
        <v>1819.8763000000015</v>
      </c>
      <c r="J54" s="182">
        <f t="shared" si="39"/>
        <v>2001.8639300000016</v>
      </c>
      <c r="K54" s="182">
        <f t="shared" si="39"/>
        <v>2202.0503230000018</v>
      </c>
      <c r="L54" s="182">
        <f t="shared" si="39"/>
        <v>2422.2553553000025</v>
      </c>
      <c r="M54" s="182">
        <f t="shared" si="39"/>
        <v>2664.4808908300029</v>
      </c>
      <c r="N54" s="182">
        <f t="shared" si="39"/>
        <v>2930.9289799130015</v>
      </c>
      <c r="O54" s="182">
        <f t="shared" si="39"/>
        <v>3224.0218779043039</v>
      </c>
      <c r="P54" s="182">
        <f t="shared" si="39"/>
        <v>3546.4240656947341</v>
      </c>
      <c r="Q54" s="182">
        <f t="shared" si="39"/>
        <v>3723.7452689794709</v>
      </c>
      <c r="R54" s="182">
        <f t="shared" si="39"/>
        <v>3909.9325324284459</v>
      </c>
      <c r="S54" s="182">
        <f t="shared" si="39"/>
        <v>4105.429159049866</v>
      </c>
      <c r="T54" s="182">
        <f t="shared" si="39"/>
        <v>4310.7006170023606</v>
      </c>
      <c r="U54" s="182">
        <f t="shared" si="39"/>
        <v>4526.2356478524789</v>
      </c>
      <c r="V54" s="182">
        <f t="shared" si="39"/>
        <v>4752.547430245103</v>
      </c>
      <c r="W54" s="182">
        <f t="shared" si="39"/>
        <v>4990.1748017573591</v>
      </c>
      <c r="X54" s="182">
        <f t="shared" si="39"/>
        <v>5239.6835418452265</v>
      </c>
      <c r="Y54" s="182">
        <f t="shared" si="39"/>
        <v>5501.6677189374868</v>
      </c>
      <c r="Z54" s="182">
        <f t="shared" si="39"/>
        <v>5776.7511048843626</v>
      </c>
      <c r="AA54" s="182">
        <f t="shared" si="39"/>
        <v>6065.5886601285811</v>
      </c>
      <c r="AB54" s="182">
        <f t="shared" si="39"/>
        <v>6368.8680931350073</v>
      </c>
      <c r="AC54" s="182">
        <f t="shared" si="39"/>
        <v>6687.3114977917612</v>
      </c>
      <c r="AD54" s="182">
        <f t="shared" si="39"/>
        <v>7021.6770726813502</v>
      </c>
      <c r="AE54" s="182">
        <f t="shared" si="39"/>
        <v>7372.7609263154172</v>
      </c>
      <c r="AF54" s="182">
        <f t="shared" si="39"/>
        <v>7741.3989726311875</v>
      </c>
      <c r="AG54" s="182">
        <f t="shared" si="39"/>
        <v>8128.4689212627454</v>
      </c>
      <c r="AH54" s="182">
        <f t="shared" si="39"/>
        <v>8534.8923673258851</v>
      </c>
      <c r="AI54" s="182">
        <f t="shared" si="39"/>
        <v>8961.636985692181</v>
      </c>
      <c r="AJ54" s="182">
        <f t="shared" si="39"/>
        <v>9409.7188349767912</v>
      </c>
      <c r="AK54" s="182">
        <f t="shared" si="39"/>
        <v>9880.2047767256299</v>
      </c>
      <c r="AL54" s="182">
        <f t="shared" si="39"/>
        <v>10374.215015561911</v>
      </c>
      <c r="AM54" s="182">
        <f t="shared" si="39"/>
        <v>10892.925766340009</v>
      </c>
      <c r="AN54" s="182">
        <f t="shared" si="39"/>
        <v>11437.572054657016</v>
      </c>
      <c r="AO54" s="182">
        <f t="shared" si="39"/>
        <v>11666.323495750148</v>
      </c>
      <c r="AP54" s="182">
        <f t="shared" si="39"/>
        <v>11899.649965665156</v>
      </c>
      <c r="AQ54" s="182">
        <f t="shared" si="39"/>
        <v>12137.642964978455</v>
      </c>
      <c r="AR54" s="182">
        <f t="shared" si="39"/>
        <v>12380.395824278019</v>
      </c>
      <c r="AS54" s="182">
        <f t="shared" si="39"/>
        <v>12628.003740763583</v>
      </c>
      <c r="AT54" s="182">
        <f t="shared" si="39"/>
        <v>12880.563815578857</v>
      </c>
      <c r="AU54" s="182">
        <f t="shared" si="39"/>
        <v>13138.175091890436</v>
      </c>
      <c r="AV54" s="182">
        <f t="shared" si="39"/>
        <v>13400.93859372824</v>
      </c>
      <c r="AW54" s="182">
        <f t="shared" si="39"/>
        <v>13668.957365602802</v>
      </c>
      <c r="AX54" s="182">
        <f t="shared" si="39"/>
        <v>13942.336512914855</v>
      </c>
      <c r="AY54" s="182">
        <f t="shared" si="39"/>
        <v>14221.183243173151</v>
      </c>
      <c r="AZ54" s="182">
        <f t="shared" si="39"/>
        <v>14505.60690803662</v>
      </c>
      <c r="BB54" s="182">
        <f>SUM(BB30:BB53)</f>
        <v>6115.9051574220639</v>
      </c>
      <c r="BC54" s="182">
        <f>SUM(BC30:BC53)</f>
        <v>13637.649902499023</v>
      </c>
      <c r="BD54" s="182">
        <f>SUM(BD30:BD53)</f>
        <v>24491.259849477952</v>
      </c>
      <c r="BE54" s="182">
        <f>SUM(BE30:BE53)</f>
        <v>36001.895713109458</v>
      </c>
    </row>
    <row r="57" spans="3:57" x14ac:dyDescent="0.25">
      <c r="C57" s="196" t="s">
        <v>440</v>
      </c>
      <c r="E57" s="178">
        <f>+SPm!B2</f>
        <v>42736</v>
      </c>
      <c r="F57" s="178">
        <f>+SPm!C2</f>
        <v>42767</v>
      </c>
      <c r="G57" s="178">
        <f>+SPm!D2</f>
        <v>42797</v>
      </c>
      <c r="H57" s="178">
        <f>+SPm!E2</f>
        <v>42828</v>
      </c>
      <c r="I57" s="178">
        <f>+SPm!F2</f>
        <v>42858</v>
      </c>
      <c r="J57" s="178">
        <f>+SPm!G2</f>
        <v>42889</v>
      </c>
      <c r="K57" s="178">
        <f>+SPm!H2</f>
        <v>42919</v>
      </c>
      <c r="L57" s="178">
        <f>+SPm!I2</f>
        <v>42950</v>
      </c>
      <c r="M57" s="178">
        <f>+SPm!J2</f>
        <v>42980</v>
      </c>
      <c r="N57" s="178">
        <f>+SPm!K2</f>
        <v>43011</v>
      </c>
      <c r="O57" s="178">
        <f>+SPm!L2</f>
        <v>43041</v>
      </c>
      <c r="P57" s="178">
        <f>+SPm!M2</f>
        <v>43072</v>
      </c>
      <c r="Q57" s="178">
        <f>+SPm!N2</f>
        <v>43102</v>
      </c>
      <c r="R57" s="178">
        <f>+SPm!O2</f>
        <v>43133</v>
      </c>
      <c r="S57" s="178">
        <f>+SPm!P2</f>
        <v>43163</v>
      </c>
      <c r="T57" s="178">
        <f>+SPm!Q2</f>
        <v>43194</v>
      </c>
      <c r="U57" s="178">
        <f>+SPm!R2</f>
        <v>43224</v>
      </c>
      <c r="V57" s="178">
        <f>+SPm!S2</f>
        <v>43255</v>
      </c>
      <c r="W57" s="178">
        <f>+SPm!T2</f>
        <v>43285</v>
      </c>
      <c r="X57" s="178">
        <f>+SPm!U2</f>
        <v>43316</v>
      </c>
      <c r="Y57" s="178">
        <f>+SPm!V2</f>
        <v>43346</v>
      </c>
      <c r="Z57" s="178">
        <f>+SPm!W2</f>
        <v>43377</v>
      </c>
      <c r="AA57" s="178">
        <f>+SPm!X2</f>
        <v>43407</v>
      </c>
      <c r="AB57" s="178">
        <f>+SPm!Y2</f>
        <v>43438</v>
      </c>
      <c r="AC57" s="178">
        <f>+SPm!Z2</f>
        <v>43468</v>
      </c>
      <c r="AD57" s="178">
        <f>+SPm!AA2</f>
        <v>43499</v>
      </c>
      <c r="AE57" s="178">
        <f>+SPm!AB2</f>
        <v>43529</v>
      </c>
      <c r="AF57" s="178">
        <f>+SPm!AC2</f>
        <v>43560</v>
      </c>
      <c r="AG57" s="178">
        <f>+SPm!AD2</f>
        <v>43590</v>
      </c>
      <c r="AH57" s="178">
        <f>+SPm!AE2</f>
        <v>43621</v>
      </c>
      <c r="AI57" s="178">
        <f>+SPm!AF2</f>
        <v>43651</v>
      </c>
      <c r="AJ57" s="178">
        <f>+SPm!AG2</f>
        <v>43682</v>
      </c>
      <c r="AK57" s="178">
        <f>+SPm!AH2</f>
        <v>43712</v>
      </c>
      <c r="AL57" s="178">
        <f>+SPm!AI2</f>
        <v>43743</v>
      </c>
      <c r="AM57" s="178">
        <f>+SPm!AJ2</f>
        <v>43773</v>
      </c>
      <c r="AN57" s="178">
        <f>+SPm!AK2</f>
        <v>43804</v>
      </c>
      <c r="AO57" s="178">
        <f>+SPm!AL2</f>
        <v>43834</v>
      </c>
      <c r="AP57" s="178">
        <f>+SPm!AM2</f>
        <v>43865</v>
      </c>
      <c r="AQ57" s="178">
        <f>+SPm!AN2</f>
        <v>43895</v>
      </c>
      <c r="AR57" s="178">
        <f>+SPm!AO2</f>
        <v>43926</v>
      </c>
      <c r="AS57" s="178">
        <f>+SPm!AP2</f>
        <v>43956</v>
      </c>
      <c r="AT57" s="178">
        <f>+SPm!AQ2</f>
        <v>43987</v>
      </c>
      <c r="AU57" s="178">
        <f>+SPm!AR2</f>
        <v>44017</v>
      </c>
      <c r="AV57" s="178">
        <f>+SPm!AS2</f>
        <v>44048</v>
      </c>
      <c r="AW57" s="178">
        <f>+SPm!AT2</f>
        <v>44078</v>
      </c>
      <c r="AX57" s="178">
        <f>+SPm!AU2</f>
        <v>44109</v>
      </c>
      <c r="AY57" s="178">
        <f>+SPm!AV2</f>
        <v>44139</v>
      </c>
      <c r="AZ57" s="178">
        <f>+SPm!AW2</f>
        <v>44170</v>
      </c>
      <c r="BB57" s="200">
        <f>+YEAR(E57)</f>
        <v>2017</v>
      </c>
      <c r="BC57" s="201">
        <f>+YEAR(Q57)</f>
        <v>2018</v>
      </c>
      <c r="BD57" s="201">
        <f>+YEAR(AC57)</f>
        <v>2019</v>
      </c>
      <c r="BE57" s="202">
        <f>+YEAR(AO57)</f>
        <v>2020</v>
      </c>
    </row>
    <row r="58" spans="3:57" x14ac:dyDescent="0.25">
      <c r="C58" s="231" t="str">
        <f t="shared" ref="C58:C63" si="40">+C30</f>
        <v>Servizio / Prodotto 1</v>
      </c>
      <c r="E58" s="183">
        <f>+IF(Parametri!$C$12=0,0,(E3+E30))</f>
        <v>305</v>
      </c>
      <c r="F58" s="183">
        <f>+IF(Parametri!$C$12=0,0,+IF(Parametri!$C$12=30,(E3+E30),(SUM(E3:F3)+SUM(E30:F30))))</f>
        <v>305</v>
      </c>
      <c r="G58" s="183">
        <f>+IF(Parametri!$C$12=0,0,+IF(Parametri!$C$12=30,(F3+F30),+IF(Parametri!$C$12=60,(SUM(F3:G3)+SUM(F30:G30)),(SUM(E3:G3)+SUM(E30:G30)))))</f>
        <v>335.50000000000006</v>
      </c>
      <c r="H58" s="183">
        <f>+IF(Parametri!$C$12=0,0,+IF(Parametri!$C$12=30,(G3+G30),+IF(Parametri!$C$12=60,(SUM(G3:H3)+SUM(G30:H30)),(SUM(F3:H3)+SUM(F30:H30)))))</f>
        <v>369.05000000000007</v>
      </c>
      <c r="I58" s="183">
        <f>+IF(Parametri!$C$12=0,0,+IF(Parametri!$C$12=30,(H3+H30),+IF(Parametri!$C$12=60,(SUM(H3:I3)+SUM(H30:I30)),(SUM(G3:I3)+SUM(G30:I30)))))</f>
        <v>405.95500000000015</v>
      </c>
      <c r="J58" s="183">
        <f>+IF(Parametri!$C$12=0,0,+IF(Parametri!$C$12=30,(I3+I30),+IF(Parametri!$C$12=60,(SUM(I3:J3)+SUM(I30:J30)),(SUM(H3:J3)+SUM(H30:J30)))))</f>
        <v>446.55050000000028</v>
      </c>
      <c r="K58" s="183">
        <f>+IF(Parametri!$C$12=0,0,+IF(Parametri!$C$12=30,(J3+J30),+IF(Parametri!$C$12=60,(SUM(J3:K3)+SUM(J30:K30)),(SUM(I3:K3)+SUM(I30:K30)))))</f>
        <v>491.20555000000036</v>
      </c>
      <c r="L58" s="183">
        <f>+IF(Parametri!$C$12=0,0,+IF(Parametri!$C$12=30,(K3+K30),+IF(Parametri!$C$12=60,(SUM(K3:L3)+SUM(K30:L30)),(SUM(J3:L3)+SUM(J30:L30)))))</f>
        <v>540.32610500000044</v>
      </c>
      <c r="M58" s="183">
        <f>+IF(Parametri!$C$12=0,0,+IF(Parametri!$C$12=30,(L3+L30),+IF(Parametri!$C$12=60,(SUM(L3:M3)+SUM(L30:M30)),(SUM(K3:M3)+SUM(K30:M30)))))</f>
        <v>594.35871550000047</v>
      </c>
      <c r="N58" s="183">
        <f>+IF(Parametri!$C$12=0,0,+IF(Parametri!$C$12=30,(M3+M30),+IF(Parametri!$C$12=60,(SUM(M3:N3)+SUM(M30:N30)),(SUM(L3:N3)+SUM(L30:N30)))))</f>
        <v>653.79458705000059</v>
      </c>
      <c r="O58" s="183">
        <f>+IF(Parametri!$C$12=0,0,+IF(Parametri!$C$12=30,(N3+N30),+IF(Parametri!$C$12=60,(SUM(N3:O3)+SUM(N30:O30)),(SUM(M3:O3)+SUM(M30:O30)))))</f>
        <v>719.17404575500063</v>
      </c>
      <c r="P58" s="183">
        <f>+IF(Parametri!$C$12=0,0,+IF(Parametri!$C$12=30,(O3+O30),+IF(Parametri!$C$12=60,(SUM(O3:P3)+SUM(O30:P30)),(SUM(N3:P3)+SUM(N30:P30)))))</f>
        <v>791.09145033050072</v>
      </c>
      <c r="Q58" s="183">
        <f>+IF(Parametri!$C$12=0,0,+IF(Parametri!$C$12=30,(P3+P30),+IF(Parametri!$C$12=60,(SUM(P3:Q3)+SUM(P30:Q30)),(SUM(O3:Q3)+SUM(O30:Q30)))))</f>
        <v>870.20059536355097</v>
      </c>
      <c r="R58" s="183">
        <f>+IF(Parametri!$C$12=0,0,+IF(Parametri!$C$12=30,(Q3+Q30),+IF(Parametri!$C$12=60,(SUM(Q3:R3)+SUM(Q30:R30)),(SUM(P3:R3)+SUM(P30:R30)))))</f>
        <v>913.71062513172853</v>
      </c>
      <c r="S58" s="183">
        <f>+IF(Parametri!$C$12=0,0,+IF(Parametri!$C$12=30,(R3+R30),+IF(Parametri!$C$12=60,(SUM(R3:S3)+SUM(R30:S30)),(SUM(Q3:S3)+SUM(Q30:S30)))))</f>
        <v>959.39615638831503</v>
      </c>
      <c r="T58" s="183">
        <f>+IF(Parametri!$C$12=0,0,+IF(Parametri!$C$12=30,(S3+S30),+IF(Parametri!$C$12=60,(SUM(S3:T3)+SUM(S30:T30)),(SUM(R3:T3)+SUM(R30:T30)))))</f>
        <v>1007.3659642077307</v>
      </c>
      <c r="U58" s="183">
        <f>+IF(Parametri!$C$12=0,0,+IF(Parametri!$C$12=30,(T3+T30),+IF(Parametri!$C$12=60,(SUM(T3:U3)+SUM(T30:U30)),(SUM(S3:U3)+SUM(S30:U30)))))</f>
        <v>1057.7342624181174</v>
      </c>
      <c r="V58" s="183">
        <f>+IF(Parametri!$C$12=0,0,+IF(Parametri!$C$12=30,(U3+U30),+IF(Parametri!$C$12=60,(SUM(U3:V3)+SUM(U30:V30)),(SUM(T3:V3)+SUM(T30:V30)))))</f>
        <v>1110.6209755390232</v>
      </c>
      <c r="W58" s="183">
        <f>+IF(Parametri!$C$12=0,0,+IF(Parametri!$C$12=30,(V3+V30),+IF(Parametri!$C$12=60,(SUM(V3:W3)+SUM(V30:W30)),(SUM(U3:W3)+SUM(U30:W30)))))</f>
        <v>1166.1520243159746</v>
      </c>
      <c r="X58" s="183">
        <f>+IF(Parametri!$C$12=0,0,+IF(Parametri!$C$12=30,(W3+W30),+IF(Parametri!$C$12=60,(SUM(W3:X3)+SUM(W30:X30)),(SUM(V3:X3)+SUM(V30:X30)))))</f>
        <v>1224.4596255317733</v>
      </c>
      <c r="Y58" s="183">
        <f>+IF(Parametri!$C$12=0,0,+IF(Parametri!$C$12=30,(X3+X30),+IF(Parametri!$C$12=60,(SUM(X3:Y3)+SUM(X30:Y30)),(SUM(W3:Y3)+SUM(W30:Y30)))))</f>
        <v>1285.6826068083619</v>
      </c>
      <c r="Z58" s="183">
        <f>+IF(Parametri!$C$12=0,0,+IF(Parametri!$C$12=30,(Y3+Y30),+IF(Parametri!$C$12=60,(SUM(Y3:Z3)+SUM(Y30:Z30)),(SUM(X3:Z3)+SUM(X30:Z30)))))</f>
        <v>1349.9667371487803</v>
      </c>
      <c r="AA58" s="183">
        <f>+IF(Parametri!$C$12=0,0,+IF(Parametri!$C$12=30,(Z3+Z30),+IF(Parametri!$C$12=60,(SUM(Z3:AA3)+SUM(Z30:AA30)),(SUM(Y3:AA3)+SUM(Y30:AA30)))))</f>
        <v>1417.4650740062191</v>
      </c>
      <c r="AB58" s="183">
        <f>+IF(Parametri!$C$12=0,0,+IF(Parametri!$C$12=30,(AA3+AA30),+IF(Parametri!$C$12=60,(SUM(AA3:AB3)+SUM(AA30:AB30)),(SUM(Z3:AB3)+SUM(Z30:AB30)))))</f>
        <v>1488.3383277065302</v>
      </c>
      <c r="AC58" s="183">
        <f>+IF(Parametri!$C$12=0,0,+IF(Parametri!$C$12=30,(AB3+AB30),+IF(Parametri!$C$12=60,(SUM(AB3:AC3)+SUM(AB30:AC30)),(SUM(AA3:AC3)+SUM(AA30:AC30)))))</f>
        <v>1562.7552440918566</v>
      </c>
      <c r="AD58" s="183">
        <f>+IF(Parametri!$C$12=0,0,+IF(Parametri!$C$12=30,(AC3+AC30),+IF(Parametri!$C$12=60,(SUM(AC3:AD3)+SUM(AC30:AD30)),(SUM(AB3:AD3)+SUM(AB30:AD30)))))</f>
        <v>1640.8930062964498</v>
      </c>
      <c r="AE58" s="183">
        <f>+IF(Parametri!$C$12=0,0,+IF(Parametri!$C$12=30,(AD3+AD30),+IF(Parametri!$C$12=60,(SUM(AD3:AE3)+SUM(AD30:AE30)),(SUM(AC3:AE3)+SUM(AC30:AE30)))))</f>
        <v>1722.9376566112724</v>
      </c>
      <c r="AF58" s="183">
        <f>+IF(Parametri!$C$12=0,0,+IF(Parametri!$C$12=30,(AE3+AE30),+IF(Parametri!$C$12=60,(SUM(AE3:AF3)+SUM(AE30:AF30)),(SUM(AD3:AF3)+SUM(AD30:AF30)))))</f>
        <v>1809.0845394418361</v>
      </c>
      <c r="AG58" s="183">
        <f>+IF(Parametri!$C$12=0,0,+IF(Parametri!$C$12=30,(AF3+AF30),+IF(Parametri!$C$12=60,(SUM(AF3:AG3)+SUM(AF30:AG30)),(SUM(AE3:AG3)+SUM(AE30:AG30)))))</f>
        <v>1899.5387664139278</v>
      </c>
      <c r="AH58" s="183">
        <f>+IF(Parametri!$C$12=0,0,+IF(Parametri!$C$12=30,(AG3+AG30),+IF(Parametri!$C$12=60,(SUM(AG3:AH3)+SUM(AG30:AH30)),(SUM(AF3:AH3)+SUM(AF30:AH30)))))</f>
        <v>1994.5157047346243</v>
      </c>
      <c r="AI58" s="183">
        <f>+IF(Parametri!$C$12=0,0,+IF(Parametri!$C$12=30,(AH3+AH30),+IF(Parametri!$C$12=60,(SUM(AH3:AI3)+SUM(AH30:AI30)),(SUM(AG3:AI3)+SUM(AG30:AI30)))))</f>
        <v>2094.2414899713558</v>
      </c>
      <c r="AJ58" s="183">
        <f>+IF(Parametri!$C$12=0,0,+IF(Parametri!$C$12=30,(AI3+AI30),+IF(Parametri!$C$12=60,(SUM(AI3:AJ3)+SUM(AI30:AJ30)),(SUM(AH3:AJ3)+SUM(AH30:AJ30)))))</f>
        <v>2198.9535644699235</v>
      </c>
      <c r="AK58" s="183">
        <f>+IF(Parametri!$C$12=0,0,+IF(Parametri!$C$12=30,(AJ3+AJ30),+IF(Parametri!$C$12=60,(SUM(AJ3:AK3)+SUM(AJ30:AK30)),(SUM(AI3:AK3)+SUM(AI30:AK30)))))</f>
        <v>2308.90124269342</v>
      </c>
      <c r="AL58" s="183">
        <f>+IF(Parametri!$C$12=0,0,+IF(Parametri!$C$12=30,(AK3+AK30),+IF(Parametri!$C$12=60,(SUM(AK3:AL3)+SUM(AK30:AL30)),(SUM(AJ3:AL3)+SUM(AJ30:AL30)))))</f>
        <v>2424.346304828091</v>
      </c>
      <c r="AM58" s="183">
        <f>+IF(Parametri!$C$12=0,0,+IF(Parametri!$C$12=30,(AL3+AL30),+IF(Parametri!$C$12=60,(SUM(AL3:AM3)+SUM(AL30:AM30)),(SUM(AK3:AM3)+SUM(AK30:AM30)))))</f>
        <v>2545.5636200694958</v>
      </c>
      <c r="AN58" s="183">
        <f>+IF(Parametri!$C$12=0,0,+IF(Parametri!$C$12=30,(AM3+AM30),+IF(Parametri!$C$12=60,(SUM(AM3:AN3)+SUM(AM30:AN30)),(SUM(AL3:AN3)+SUM(AL30:AN30)))))</f>
        <v>2672.8418010729706</v>
      </c>
      <c r="AO58" s="183">
        <f>+IF(Parametri!$C$12=0,0,+IF(Parametri!$C$12=30,(AN3+AN30),+IF(Parametri!$C$12=60,(SUM(AN3:AO3)+SUM(AN30:AO30)),(SUM(AM3:AO3)+SUM(AM30:AO30)))))</f>
        <v>2806.4838911266197</v>
      </c>
      <c r="AP58" s="183">
        <f>+IF(Parametri!$C$12=0,0,+IF(Parametri!$C$12=30,(AO3+AO30),+IF(Parametri!$C$12=60,(SUM(AO3:AP3)+SUM(AO30:AP30)),(SUM(AN3:AP3)+SUM(AN30:AP30)))))</f>
        <v>2862.6135689491516</v>
      </c>
      <c r="AQ58" s="183">
        <f>+IF(Parametri!$C$12=0,0,+IF(Parametri!$C$12=30,(AP3+AP30),+IF(Parametri!$C$12=60,(SUM(AP3:AQ3)+SUM(AP30:AQ30)),(SUM(AO3:AQ3)+SUM(AO30:AQ30)))))</f>
        <v>2919.8658403281352</v>
      </c>
      <c r="AR58" s="183">
        <f>+IF(Parametri!$C$12=0,0,+IF(Parametri!$C$12=30,(AQ3+AQ30),+IF(Parametri!$C$12=60,(SUM(AQ3:AR3)+SUM(AQ30:AR30)),(SUM(AP3:AR3)+SUM(AP30:AR30)))))</f>
        <v>2978.2631571346974</v>
      </c>
      <c r="AS58" s="183">
        <f>+IF(Parametri!$C$12=0,0,+IF(Parametri!$C$12=30,(AR3+AR30),+IF(Parametri!$C$12=60,(SUM(AR3:AS3)+SUM(AR30:AS30)),(SUM(AQ3:AS3)+SUM(AQ30:AS30)))))</f>
        <v>3037.8284202773916</v>
      </c>
      <c r="AT58" s="183">
        <f>+IF(Parametri!$C$12=0,0,+IF(Parametri!$C$12=30,(AS3+AS30),+IF(Parametri!$C$12=60,(SUM(AS3:AT3)+SUM(AS30:AT30)),(SUM(AR3:AT3)+SUM(AR30:AT30)))))</f>
        <v>3098.5849886829392</v>
      </c>
      <c r="AU58" s="183">
        <f>+IF(Parametri!$C$12=0,0,+IF(Parametri!$C$12=30,(AT3+AT30),+IF(Parametri!$C$12=60,(SUM(AT3:AU3)+SUM(AT30:AU30)),(SUM(AS3:AU3)+SUM(AS30:AU30)))))</f>
        <v>3160.5566884565978</v>
      </c>
      <c r="AV58" s="183">
        <f>+IF(Parametri!$C$12=0,0,+IF(Parametri!$C$12=30,(AU3+AU30),+IF(Parametri!$C$12=60,(SUM(AU3:AV3)+SUM(AU30:AV30)),(SUM(AT3:AV3)+SUM(AT30:AV30)))))</f>
        <v>3223.7678222257296</v>
      </c>
      <c r="AW58" s="183">
        <f>+IF(Parametri!$C$12=0,0,+IF(Parametri!$C$12=30,(AV3+AV30),+IF(Parametri!$C$12=60,(SUM(AV3:AW3)+SUM(AV30:AW30)),(SUM(AU3:AW3)+SUM(AU30:AW30)))))</f>
        <v>3288.2431786702437</v>
      </c>
      <c r="AX58" s="183">
        <f>+IF(Parametri!$C$12=0,0,+IF(Parametri!$C$12=30,(AW3+AW30),+IF(Parametri!$C$12=60,(SUM(AW3:AX3)+SUM(AW30:AX30)),(SUM(AV3:AX3)+SUM(AV30:AX30)))))</f>
        <v>3354.0080422436486</v>
      </c>
      <c r="AY58" s="183">
        <f>+IF(Parametri!$C$12=0,0,+IF(Parametri!$C$12=30,(AX3+AX30),+IF(Parametri!$C$12=60,(SUM(AX3:AY3)+SUM(AX30:AY30)),(SUM(AW3:AY3)+SUM(AW30:AY30)))))</f>
        <v>3421.0882030885223</v>
      </c>
      <c r="AZ58" s="183">
        <f>+IF(Parametri!$C$12=0,0,+IF(Parametri!$C$12=30,(AY3+AY30),+IF(Parametri!$C$12=60,(SUM(AY3:AZ3)+SUM(AY30:AZ30)),(SUM(AX3:AZ3)+SUM(AX30:AZ30)))))</f>
        <v>3489.5099671502921</v>
      </c>
      <c r="BB58" s="193">
        <f t="shared" ref="BB58:BB63" si="41">+SUM(E58:P58)</f>
        <v>5957.0059536355038</v>
      </c>
      <c r="BC58" s="194">
        <f t="shared" ref="BC58:BC63" si="42">+SUM(Q58:AB58)</f>
        <v>13851.092974566103</v>
      </c>
      <c r="BD58" s="194">
        <f t="shared" ref="BD58:BD63" si="43">+SUM(AC58:AN58)</f>
        <v>24874.572940695223</v>
      </c>
      <c r="BE58" s="195">
        <f t="shared" ref="BE58:BE63" si="44">+SUM(AO58:AZ58)</f>
        <v>37640.813768333966</v>
      </c>
    </row>
    <row r="59" spans="3:57" x14ac:dyDescent="0.25">
      <c r="C59" s="231" t="str">
        <f t="shared" si="40"/>
        <v>Servizio / Prodotto 2</v>
      </c>
      <c r="E59" s="183">
        <f>+IF(Parametri!$C$12=0,0,(E4+E31))</f>
        <v>183</v>
      </c>
      <c r="F59" s="183">
        <f>+IF(Parametri!$C$12=0,0,+IF(Parametri!$C$12=30,(E4+E31),(SUM(E4:F4)+SUM(E31:F31))))</f>
        <v>183</v>
      </c>
      <c r="G59" s="183">
        <f>+IF(Parametri!$C$12=0,0,+IF(Parametri!$C$12=30,(F4+F31),+IF(Parametri!$C$12=60,(SUM(F4:G4)+SUM(F31:G31)),(SUM(E4:G4)+SUM(E31:G31)))))</f>
        <v>201.30000000000004</v>
      </c>
      <c r="H59" s="183">
        <f>+IF(Parametri!$C$12=0,0,+IF(Parametri!$C$12=30,(G4+G31),+IF(Parametri!$C$12=60,(SUM(G4:H4)+SUM(G31:H31)),(SUM(F4:H4)+SUM(F31:H31)))))</f>
        <v>221.43000000000006</v>
      </c>
      <c r="I59" s="183">
        <f>+IF(Parametri!$C$12=0,0,+IF(Parametri!$C$12=30,(H4+H31),+IF(Parametri!$C$12=60,(SUM(H4:I4)+SUM(H31:I31)),(SUM(G4:I4)+SUM(G31:I31)))))</f>
        <v>243.57300000000012</v>
      </c>
      <c r="J59" s="183">
        <f>+IF(Parametri!$C$12=0,0,+IF(Parametri!$C$12=30,(I4+I31),+IF(Parametri!$C$12=60,(SUM(I4:J4)+SUM(I31:J31)),(SUM(H4:J4)+SUM(H31:J31)))))</f>
        <v>267.93030000000016</v>
      </c>
      <c r="K59" s="183">
        <f>+IF(Parametri!$C$12=0,0,+IF(Parametri!$C$12=30,(J4+J31),+IF(Parametri!$C$12=60,(SUM(J4:K4)+SUM(J31:K31)),(SUM(I4:K4)+SUM(I31:K31)))))</f>
        <v>294.7233300000002</v>
      </c>
      <c r="L59" s="183">
        <f>+IF(Parametri!$C$12=0,0,+IF(Parametri!$C$12=30,(K4+K31),+IF(Parametri!$C$12=60,(SUM(K4:L4)+SUM(K31:L31)),(SUM(J4:L4)+SUM(J31:L31)))))</f>
        <v>324.1956630000002</v>
      </c>
      <c r="M59" s="183">
        <f>+IF(Parametri!$C$12=0,0,+IF(Parametri!$C$12=30,(L4+L31),+IF(Parametri!$C$12=60,(SUM(L4:M4)+SUM(L31:M31)),(SUM(K4:M4)+SUM(K31:M31)))))</f>
        <v>356.61522930000029</v>
      </c>
      <c r="N59" s="183">
        <f>+IF(Parametri!$C$12=0,0,+IF(Parametri!$C$12=30,(M4+M31),+IF(Parametri!$C$12=60,(SUM(M4:N4)+SUM(M31:N31)),(SUM(L4:N4)+SUM(L31:N31)))))</f>
        <v>392.27675223000034</v>
      </c>
      <c r="O59" s="183">
        <f>+IF(Parametri!$C$12=0,0,+IF(Parametri!$C$12=30,(N4+N31),+IF(Parametri!$C$12=60,(SUM(N4:O4)+SUM(N31:O31)),(SUM(M4:O4)+SUM(M31:O31)))))</f>
        <v>431.50442745300046</v>
      </c>
      <c r="P59" s="183">
        <f>+IF(Parametri!$C$12=0,0,+IF(Parametri!$C$12=30,(O4+O31),+IF(Parametri!$C$12=60,(SUM(O4:P4)+SUM(O31:P31)),(SUM(N4:P4)+SUM(N31:P31)))))</f>
        <v>474.6548701983005</v>
      </c>
      <c r="Q59" s="183">
        <f>+IF(Parametri!$C$12=0,0,+IF(Parametri!$C$12=30,(P4+P31),+IF(Parametri!$C$12=60,(SUM(P4:Q4)+SUM(P31:Q31)),(SUM(O4:Q4)+SUM(O31:Q31)))))</f>
        <v>522.12035721813049</v>
      </c>
      <c r="R59" s="183">
        <f>+IF(Parametri!$C$12=0,0,+IF(Parametri!$C$12=30,(Q4+Q31),+IF(Parametri!$C$12=60,(SUM(Q4:R4)+SUM(Q31:R31)),(SUM(P4:R4)+SUM(P31:R31)))))</f>
        <v>548.2263750790371</v>
      </c>
      <c r="S59" s="183">
        <f>+IF(Parametri!$C$12=0,0,+IF(Parametri!$C$12=30,(R4+R31),+IF(Parametri!$C$12=60,(SUM(R4:S4)+SUM(R31:S31)),(SUM(Q4:S4)+SUM(Q31:S31)))))</f>
        <v>575.63769383298904</v>
      </c>
      <c r="T59" s="183">
        <f>+IF(Parametri!$C$12=0,0,+IF(Parametri!$C$12=30,(S4+S31),+IF(Parametri!$C$12=60,(SUM(S4:T4)+SUM(S31:T31)),(SUM(R4:T4)+SUM(R31:T31)))))</f>
        <v>604.4195785246385</v>
      </c>
      <c r="U59" s="183">
        <f>+IF(Parametri!$C$12=0,0,+IF(Parametri!$C$12=30,(T4+T31),+IF(Parametri!$C$12=60,(SUM(T4:U4)+SUM(T31:U31)),(SUM(S4:U4)+SUM(S31:U31)))))</f>
        <v>634.64055745087057</v>
      </c>
      <c r="V59" s="183">
        <f>+IF(Parametri!$C$12=0,0,+IF(Parametri!$C$12=30,(U4+U31),+IF(Parametri!$C$12=60,(SUM(U4:V4)+SUM(U31:V31)),(SUM(T4:V4)+SUM(T31:V31)))))</f>
        <v>666.372585323414</v>
      </c>
      <c r="W59" s="183">
        <f>+IF(Parametri!$C$12=0,0,+IF(Parametri!$C$12=30,(V4+V31),+IF(Parametri!$C$12=60,(SUM(V4:W4)+SUM(V31:W31)),(SUM(U4:W4)+SUM(U31:W31)))))</f>
        <v>699.69121458958466</v>
      </c>
      <c r="X59" s="183">
        <f>+IF(Parametri!$C$12=0,0,+IF(Parametri!$C$12=30,(W4+W31),+IF(Parametri!$C$12=60,(SUM(W4:X4)+SUM(W31:X31)),(SUM(V4:X4)+SUM(V31:X31)))))</f>
        <v>734.67577531906397</v>
      </c>
      <c r="Y59" s="183">
        <f>+IF(Parametri!$C$12=0,0,+IF(Parametri!$C$12=30,(X4+X31),+IF(Parametri!$C$12=60,(SUM(X4:Y4)+SUM(X31:Y31)),(SUM(W4:Y4)+SUM(W31:Y31)))))</f>
        <v>771.40956408501734</v>
      </c>
      <c r="Z59" s="183">
        <f>+IF(Parametri!$C$12=0,0,+IF(Parametri!$C$12=30,(Y4+Y31),+IF(Parametri!$C$12=60,(SUM(Y4:Z4)+SUM(Y31:Z31)),(SUM(X4:Z4)+SUM(X31:Z31)))))</f>
        <v>809.98004228926811</v>
      </c>
      <c r="AA59" s="183">
        <f>+IF(Parametri!$C$12=0,0,+IF(Parametri!$C$12=30,(Z4+Z31),+IF(Parametri!$C$12=60,(SUM(Z4:AA4)+SUM(Z31:AA31)),(SUM(Y4:AA4)+SUM(Y31:AA31)))))</f>
        <v>850.47904440373168</v>
      </c>
      <c r="AB59" s="183">
        <f>+IF(Parametri!$C$12=0,0,+IF(Parametri!$C$12=30,(AA4+AA31),+IF(Parametri!$C$12=60,(SUM(AA4:AB4)+SUM(AA31:AB31)),(SUM(Z4:AB4)+SUM(Z31:AB31)))))</f>
        <v>893.00299662391808</v>
      </c>
      <c r="AC59" s="183">
        <f>+IF(Parametri!$C$12=0,0,+IF(Parametri!$C$12=30,(AB4+AB31),+IF(Parametri!$C$12=60,(SUM(AB4:AC4)+SUM(AB31:AC31)),(SUM(AA4:AC4)+SUM(AA31:AC31)))))</f>
        <v>937.65314645511398</v>
      </c>
      <c r="AD59" s="183">
        <f>+IF(Parametri!$C$12=0,0,+IF(Parametri!$C$12=30,(AC4+AC31),+IF(Parametri!$C$12=60,(SUM(AC4:AD4)+SUM(AC31:AD31)),(SUM(AB4:AD4)+SUM(AB31:AD31)))))</f>
        <v>984.53580377786977</v>
      </c>
      <c r="AE59" s="183">
        <f>+IF(Parametri!$C$12=0,0,+IF(Parametri!$C$12=30,(AD4+AD31),+IF(Parametri!$C$12=60,(SUM(AD4:AE4)+SUM(AD31:AE31)),(SUM(AC4:AE4)+SUM(AC31:AE31)))))</f>
        <v>1033.7625939667635</v>
      </c>
      <c r="AF59" s="183">
        <f>+IF(Parametri!$C$12=0,0,+IF(Parametri!$C$12=30,(AE4+AE31),+IF(Parametri!$C$12=60,(SUM(AE4:AF4)+SUM(AE31:AF31)),(SUM(AD4:AF4)+SUM(AD31:AF31)))))</f>
        <v>1085.4507236651018</v>
      </c>
      <c r="AG59" s="183">
        <f>+IF(Parametri!$C$12=0,0,+IF(Parametri!$C$12=30,(AF4+AF31),+IF(Parametri!$C$12=60,(SUM(AF4:AG4)+SUM(AF31:AG31)),(SUM(AE4:AG4)+SUM(AE31:AG31)))))</f>
        <v>1139.7232598483567</v>
      </c>
      <c r="AH59" s="183">
        <f>+IF(Parametri!$C$12=0,0,+IF(Parametri!$C$12=30,(AG4+AG31),+IF(Parametri!$C$12=60,(SUM(AG4:AH4)+SUM(AG31:AH31)),(SUM(AF4:AH4)+SUM(AF31:AH31)))))</f>
        <v>1196.7094228407746</v>
      </c>
      <c r="AI59" s="183">
        <f>+IF(Parametri!$C$12=0,0,+IF(Parametri!$C$12=30,(AH4+AH31),+IF(Parametri!$C$12=60,(SUM(AH4:AI4)+SUM(AH31:AI31)),(SUM(AG4:AI4)+SUM(AG31:AI31)))))</f>
        <v>1256.5448939828134</v>
      </c>
      <c r="AJ59" s="183">
        <f>+IF(Parametri!$C$12=0,0,+IF(Parametri!$C$12=30,(AI4+AI31),+IF(Parametri!$C$12=60,(SUM(AI4:AJ4)+SUM(AI31:AJ31)),(SUM(AH4:AJ4)+SUM(AH31:AJ31)))))</f>
        <v>1319.3721386819543</v>
      </c>
      <c r="AK59" s="183">
        <f>+IF(Parametri!$C$12=0,0,+IF(Parametri!$C$12=30,(AJ4+AJ31),+IF(Parametri!$C$12=60,(SUM(AJ4:AK4)+SUM(AJ31:AK31)),(SUM(AI4:AK4)+SUM(AI31:AK31)))))</f>
        <v>1385.3407456160519</v>
      </c>
      <c r="AL59" s="183">
        <f>+IF(Parametri!$C$12=0,0,+IF(Parametri!$C$12=30,(AK4+AK31),+IF(Parametri!$C$12=60,(SUM(AK4:AL4)+SUM(AK31:AL31)),(SUM(AJ4:AL4)+SUM(AJ31:AL31)))))</f>
        <v>1454.6077828968546</v>
      </c>
      <c r="AM59" s="183">
        <f>+IF(Parametri!$C$12=0,0,+IF(Parametri!$C$12=30,(AL4+AL31),+IF(Parametri!$C$12=60,(SUM(AL4:AM4)+SUM(AL31:AM31)),(SUM(AK4:AM4)+SUM(AK31:AM31)))))</f>
        <v>1527.3381720416974</v>
      </c>
      <c r="AN59" s="183">
        <f>+IF(Parametri!$C$12=0,0,+IF(Parametri!$C$12=30,(AM4+AM31),+IF(Parametri!$C$12=60,(SUM(AM4:AN4)+SUM(AM31:AN31)),(SUM(AL4:AN4)+SUM(AL31:AN31)))))</f>
        <v>1603.7050806437826</v>
      </c>
      <c r="AO59" s="183">
        <f>+IF(Parametri!$C$12=0,0,+IF(Parametri!$C$12=30,(AN4+AN31),+IF(Parametri!$C$12=60,(SUM(AN4:AO4)+SUM(AN31:AO31)),(SUM(AM4:AO4)+SUM(AM31:AO31)))))</f>
        <v>1683.8903346759716</v>
      </c>
      <c r="AP59" s="183">
        <f>+IF(Parametri!$C$12=0,0,+IF(Parametri!$C$12=30,(AO4+AO31),+IF(Parametri!$C$12=60,(SUM(AO4:AP4)+SUM(AO31:AP31)),(SUM(AN4:AP4)+SUM(AN31:AP31)))))</f>
        <v>1717.5681413694911</v>
      </c>
      <c r="AQ59" s="183">
        <f>+IF(Parametri!$C$12=0,0,+IF(Parametri!$C$12=30,(AP4+AP31),+IF(Parametri!$C$12=60,(SUM(AP4:AQ4)+SUM(AP31:AQ31)),(SUM(AO4:AQ4)+SUM(AO31:AQ31)))))</f>
        <v>1751.9195041968808</v>
      </c>
      <c r="AR59" s="183">
        <f>+IF(Parametri!$C$12=0,0,+IF(Parametri!$C$12=30,(AQ4+AQ31),+IF(Parametri!$C$12=60,(SUM(AQ4:AR4)+SUM(AQ31:AR31)),(SUM(AP4:AR4)+SUM(AP31:AR31)))))</f>
        <v>1786.9578942808184</v>
      </c>
      <c r="AS59" s="183">
        <f>+IF(Parametri!$C$12=0,0,+IF(Parametri!$C$12=30,(AR4+AR31),+IF(Parametri!$C$12=60,(SUM(AR4:AS4)+SUM(AR31:AS31)),(SUM(AQ4:AS4)+SUM(AQ31:AS31)))))</f>
        <v>1822.6970521664348</v>
      </c>
      <c r="AT59" s="183">
        <f>+IF(Parametri!$C$12=0,0,+IF(Parametri!$C$12=30,(AS4+AS31),+IF(Parametri!$C$12=60,(SUM(AS4:AT4)+SUM(AS31:AT31)),(SUM(AR4:AT4)+SUM(AR31:AT31)))))</f>
        <v>1859.1509932097633</v>
      </c>
      <c r="AU59" s="183">
        <f>+IF(Parametri!$C$12=0,0,+IF(Parametri!$C$12=30,(AT4+AT31),+IF(Parametri!$C$12=60,(SUM(AT4:AU4)+SUM(AT31:AU31)),(SUM(AS4:AU4)+SUM(AS31:AU31)))))</f>
        <v>1896.3340130739589</v>
      </c>
      <c r="AV59" s="183">
        <f>+IF(Parametri!$C$12=0,0,+IF(Parametri!$C$12=30,(AU4+AU31),+IF(Parametri!$C$12=60,(SUM(AU4:AV4)+SUM(AU31:AV31)),(SUM(AT4:AV4)+SUM(AT31:AV31)))))</f>
        <v>1934.2606933354377</v>
      </c>
      <c r="AW59" s="183">
        <f>+IF(Parametri!$C$12=0,0,+IF(Parametri!$C$12=30,(AV4+AV31),+IF(Parametri!$C$12=60,(SUM(AV4:AW4)+SUM(AV31:AW31)),(SUM(AU4:AW4)+SUM(AU31:AW31)))))</f>
        <v>1972.9459072021464</v>
      </c>
      <c r="AX59" s="183">
        <f>+IF(Parametri!$C$12=0,0,+IF(Parametri!$C$12=30,(AW4+AW31),+IF(Parametri!$C$12=60,(SUM(AW4:AX4)+SUM(AW31:AX31)),(SUM(AV4:AX4)+SUM(AV31:AX31)))))</f>
        <v>2012.4048253461895</v>
      </c>
      <c r="AY59" s="183">
        <f>+IF(Parametri!$C$12=0,0,+IF(Parametri!$C$12=30,(AX4+AX31),+IF(Parametri!$C$12=60,(SUM(AX4:AY4)+SUM(AX31:AY31)),(SUM(AW4:AY4)+SUM(AW31:AY31)))))</f>
        <v>2052.6529218531132</v>
      </c>
      <c r="AZ59" s="183">
        <f>+IF(Parametri!$C$12=0,0,+IF(Parametri!$C$12=30,(AY4+AY31),+IF(Parametri!$C$12=60,(SUM(AY4:AZ4)+SUM(AY31:AZ31)),(SUM(AX4:AZ4)+SUM(AX31:AZ31)))))</f>
        <v>2093.7059802901754</v>
      </c>
      <c r="BB59" s="193">
        <f t="shared" si="41"/>
        <v>3574.2035721813031</v>
      </c>
      <c r="BC59" s="194">
        <f t="shared" si="42"/>
        <v>8310.6557847396634</v>
      </c>
      <c r="BD59" s="194">
        <f t="shared" si="43"/>
        <v>14924.743764417135</v>
      </c>
      <c r="BE59" s="195">
        <f t="shared" si="44"/>
        <v>22584.488261000381</v>
      </c>
    </row>
    <row r="60" spans="3:57" x14ac:dyDescent="0.25">
      <c r="C60" s="231" t="str">
        <f t="shared" si="40"/>
        <v>Servizio / Prodotto 3</v>
      </c>
      <c r="E60" s="183">
        <f>+IF(Parametri!$C$12=0,0,(E5+E32))</f>
        <v>244</v>
      </c>
      <c r="F60" s="183">
        <f>+IF(Parametri!$C$12=0,0,+IF(Parametri!$C$12=30,(E5+E32),(SUM(E5:F5)+SUM(E32:F32))))</f>
        <v>244</v>
      </c>
      <c r="G60" s="183">
        <f>+IF(Parametri!$C$12=0,0,+IF(Parametri!$C$12=30,(F5+F32),+IF(Parametri!$C$12=60,(SUM(F5:G5)+SUM(F32:G32)),(SUM(E5:G5)+SUM(E32:G32)))))</f>
        <v>268.40000000000003</v>
      </c>
      <c r="H60" s="183">
        <f>+IF(Parametri!$C$12=0,0,+IF(Parametri!$C$12=30,(G5+G32),+IF(Parametri!$C$12=60,(SUM(G5:H5)+SUM(G32:H32)),(SUM(F5:H5)+SUM(F32:H32)))))</f>
        <v>295.24000000000007</v>
      </c>
      <c r="I60" s="183">
        <f>+IF(Parametri!$C$12=0,0,+IF(Parametri!$C$12=30,(H5+H32),+IF(Parametri!$C$12=60,(SUM(H5:I5)+SUM(H32:I32)),(SUM(G5:I5)+SUM(G32:I32)))))</f>
        <v>324.76400000000012</v>
      </c>
      <c r="J60" s="183">
        <f>+IF(Parametri!$C$12=0,0,+IF(Parametri!$C$12=30,(I5+I32),+IF(Parametri!$C$12=60,(SUM(I5:J5)+SUM(I32:J32)),(SUM(H5:J5)+SUM(H32:J32)))))</f>
        <v>357.24040000000019</v>
      </c>
      <c r="K60" s="183">
        <f>+IF(Parametri!$C$12=0,0,+IF(Parametri!$C$12=30,(J5+J32),+IF(Parametri!$C$12=60,(SUM(J5:K5)+SUM(J32:K32)),(SUM(I5:K5)+SUM(I32:K32)))))</f>
        <v>392.96444000000025</v>
      </c>
      <c r="L60" s="183">
        <f>+IF(Parametri!$C$12=0,0,+IF(Parametri!$C$12=30,(K5+K32),+IF(Parametri!$C$12=60,(SUM(K5:L5)+SUM(K32:L32)),(SUM(J5:L5)+SUM(J32:L32)))))</f>
        <v>432.26088400000032</v>
      </c>
      <c r="M60" s="183">
        <f>+IF(Parametri!$C$12=0,0,+IF(Parametri!$C$12=30,(L5+L32),+IF(Parametri!$C$12=60,(SUM(L5:M5)+SUM(L32:M32)),(SUM(K5:M5)+SUM(K32:M32)))))</f>
        <v>475.48697240000035</v>
      </c>
      <c r="N60" s="183">
        <f>+IF(Parametri!$C$12=0,0,+IF(Parametri!$C$12=30,(M5+M32),+IF(Parametri!$C$12=60,(SUM(M5:N5)+SUM(M32:N32)),(SUM(L5:N5)+SUM(L32:N32)))))</f>
        <v>523.03566964000049</v>
      </c>
      <c r="O60" s="183">
        <f>+IF(Parametri!$C$12=0,0,+IF(Parametri!$C$12=30,(N5+N32),+IF(Parametri!$C$12=60,(SUM(N5:O5)+SUM(N32:O32)),(SUM(M5:O5)+SUM(M32:O32)))))</f>
        <v>575.33923660400058</v>
      </c>
      <c r="P60" s="183">
        <f>+IF(Parametri!$C$12=0,0,+IF(Parametri!$C$12=30,(O5+O32),+IF(Parametri!$C$12=60,(SUM(O5:P5)+SUM(O32:P32)),(SUM(N5:P5)+SUM(N32:P32)))))</f>
        <v>632.87316026440067</v>
      </c>
      <c r="Q60" s="183">
        <f>+IF(Parametri!$C$12=0,0,+IF(Parametri!$C$12=30,(P5+P32),+IF(Parametri!$C$12=60,(SUM(P5:Q5)+SUM(P32:Q32)),(SUM(O5:Q5)+SUM(O32:Q32)))))</f>
        <v>696.16047629084073</v>
      </c>
      <c r="R60" s="183">
        <f>+IF(Parametri!$C$12=0,0,+IF(Parametri!$C$12=30,(Q5+Q32),+IF(Parametri!$C$12=60,(SUM(Q5:R5)+SUM(Q32:R32)),(SUM(P5:R5)+SUM(P32:R32)))))</f>
        <v>730.96850010538276</v>
      </c>
      <c r="S60" s="183">
        <f>+IF(Parametri!$C$12=0,0,+IF(Parametri!$C$12=30,(R5+R32),+IF(Parametri!$C$12=60,(SUM(R5:S5)+SUM(R32:S32)),(SUM(Q5:S5)+SUM(Q32:S32)))))</f>
        <v>767.51692511065198</v>
      </c>
      <c r="T60" s="183">
        <f>+IF(Parametri!$C$12=0,0,+IF(Parametri!$C$12=30,(S5+S32),+IF(Parametri!$C$12=60,(SUM(S5:T5)+SUM(S32:T32)),(SUM(R5:T5)+SUM(R32:T32)))))</f>
        <v>805.89277136618466</v>
      </c>
      <c r="U60" s="183">
        <f>+IF(Parametri!$C$12=0,0,+IF(Parametri!$C$12=30,(T5+T32),+IF(Parametri!$C$12=60,(SUM(T5:U5)+SUM(T32:U32)),(SUM(S5:U5)+SUM(S32:U32)))))</f>
        <v>846.18740993449399</v>
      </c>
      <c r="V60" s="183">
        <f>+IF(Parametri!$C$12=0,0,+IF(Parametri!$C$12=30,(U5+U32),+IF(Parametri!$C$12=60,(SUM(U5:V5)+SUM(U32:V32)),(SUM(T5:V5)+SUM(T32:V32)))))</f>
        <v>888.49678043121867</v>
      </c>
      <c r="W60" s="183">
        <f>+IF(Parametri!$C$12=0,0,+IF(Parametri!$C$12=30,(V5+V32),+IF(Parametri!$C$12=60,(SUM(V5:W5)+SUM(V32:W32)),(SUM(U5:W5)+SUM(U32:W32)))))</f>
        <v>932.92161945277962</v>
      </c>
      <c r="X60" s="183">
        <f>+IF(Parametri!$C$12=0,0,+IF(Parametri!$C$12=30,(W5+W32),+IF(Parametri!$C$12=60,(SUM(W5:X5)+SUM(W32:X32)),(SUM(V5:X5)+SUM(V32:X32)))))</f>
        <v>979.56770042541871</v>
      </c>
      <c r="Y60" s="183">
        <f>+IF(Parametri!$C$12=0,0,+IF(Parametri!$C$12=30,(X5+X32),+IF(Parametri!$C$12=60,(SUM(X5:Y5)+SUM(X32:Y32)),(SUM(W5:Y5)+SUM(W32:Y32)))))</f>
        <v>1028.5460854466896</v>
      </c>
      <c r="Z60" s="183">
        <f>+IF(Parametri!$C$12=0,0,+IF(Parametri!$C$12=30,(Y5+Y32),+IF(Parametri!$C$12=60,(SUM(Y5:Z5)+SUM(Y32:Z32)),(SUM(X5:Z5)+SUM(X32:Z32)))))</f>
        <v>1079.9733897190242</v>
      </c>
      <c r="AA60" s="183">
        <f>+IF(Parametri!$C$12=0,0,+IF(Parametri!$C$12=30,(Z5+Z32),+IF(Parametri!$C$12=60,(SUM(Z5:AA5)+SUM(Z32:AA32)),(SUM(Y5:AA5)+SUM(Y32:AA32)))))</f>
        <v>1133.9720592049755</v>
      </c>
      <c r="AB60" s="183">
        <f>+IF(Parametri!$C$12=0,0,+IF(Parametri!$C$12=30,(AA5+AA32),+IF(Parametri!$C$12=60,(SUM(AA5:AB5)+SUM(AA32:AB32)),(SUM(Z5:AB5)+SUM(Z32:AB32)))))</f>
        <v>1190.6706621652243</v>
      </c>
      <c r="AC60" s="183">
        <f>+IF(Parametri!$C$12=0,0,+IF(Parametri!$C$12=30,(AB5+AB32),+IF(Parametri!$C$12=60,(SUM(AB5:AC5)+SUM(AB32:AC32)),(SUM(AA5:AC5)+SUM(AA32:AC32)))))</f>
        <v>1250.2041952734853</v>
      </c>
      <c r="AD60" s="183">
        <f>+IF(Parametri!$C$12=0,0,+IF(Parametri!$C$12=30,(AC5+AC32),+IF(Parametri!$C$12=60,(SUM(AC5:AD5)+SUM(AC32:AD32)),(SUM(AB5:AD5)+SUM(AB32:AD32)))))</f>
        <v>1312.7144050371598</v>
      </c>
      <c r="AE60" s="183">
        <f>+IF(Parametri!$C$12=0,0,+IF(Parametri!$C$12=30,(AD5+AD32),+IF(Parametri!$C$12=60,(SUM(AD5:AE5)+SUM(AD32:AE32)),(SUM(AC5:AE5)+SUM(AC32:AE32)))))</f>
        <v>1378.350125289018</v>
      </c>
      <c r="AF60" s="183">
        <f>+IF(Parametri!$C$12=0,0,+IF(Parametri!$C$12=30,(AE5+AE32),+IF(Parametri!$C$12=60,(SUM(AE5:AF5)+SUM(AE32:AF32)),(SUM(AD5:AF5)+SUM(AD32:AF32)))))</f>
        <v>1447.2676315534688</v>
      </c>
      <c r="AG60" s="183">
        <f>+IF(Parametri!$C$12=0,0,+IF(Parametri!$C$12=30,(AF5+AF32),+IF(Parametri!$C$12=60,(SUM(AF5:AG5)+SUM(AF32:AG32)),(SUM(AE5:AG5)+SUM(AE32:AG32)))))</f>
        <v>1519.6310131311423</v>
      </c>
      <c r="AH60" s="183">
        <f>+IF(Parametri!$C$12=0,0,+IF(Parametri!$C$12=30,(AG5+AG32),+IF(Parametri!$C$12=60,(SUM(AG5:AH5)+SUM(AG32:AH32)),(SUM(AF5:AH5)+SUM(AF32:AH32)))))</f>
        <v>1595.6125637876994</v>
      </c>
      <c r="AI60" s="183">
        <f>+IF(Parametri!$C$12=0,0,+IF(Parametri!$C$12=30,(AH5+AH32),+IF(Parametri!$C$12=60,(SUM(AH5:AI5)+SUM(AH32:AI32)),(SUM(AG5:AI5)+SUM(AG32:AI32)))))</f>
        <v>1675.3931919770846</v>
      </c>
      <c r="AJ60" s="183">
        <f>+IF(Parametri!$C$12=0,0,+IF(Parametri!$C$12=30,(AI5+AI32),+IF(Parametri!$C$12=60,(SUM(AI5:AJ5)+SUM(AI32:AJ32)),(SUM(AH5:AJ5)+SUM(AH32:AJ32)))))</f>
        <v>1759.1628515759389</v>
      </c>
      <c r="AK60" s="183">
        <f>+IF(Parametri!$C$12=0,0,+IF(Parametri!$C$12=30,(AJ5+AJ32),+IF(Parametri!$C$12=60,(SUM(AJ5:AK5)+SUM(AJ32:AK32)),(SUM(AI5:AK5)+SUM(AI32:AK32)))))</f>
        <v>1847.1209941547361</v>
      </c>
      <c r="AL60" s="183">
        <f>+IF(Parametri!$C$12=0,0,+IF(Parametri!$C$12=30,(AK5+AK32),+IF(Parametri!$C$12=60,(SUM(AK5:AL5)+SUM(AK32:AL32)),(SUM(AJ5:AL5)+SUM(AJ32:AL32)))))</f>
        <v>1939.4770438624728</v>
      </c>
      <c r="AM60" s="183">
        <f>+IF(Parametri!$C$12=0,0,+IF(Parametri!$C$12=30,(AL5+AL32),+IF(Parametri!$C$12=60,(SUM(AL5:AM5)+SUM(AL32:AM32)),(SUM(AK5:AM5)+SUM(AK32:AM32)))))</f>
        <v>2036.4508960555966</v>
      </c>
      <c r="AN60" s="183">
        <f>+IF(Parametri!$C$12=0,0,+IF(Parametri!$C$12=30,(AM5+AM32),+IF(Parametri!$C$12=60,(SUM(AM5:AN5)+SUM(AM32:AN32)),(SUM(AL5:AN5)+SUM(AL32:AN32)))))</f>
        <v>2138.2734408583765</v>
      </c>
      <c r="AO60" s="183">
        <f>+IF(Parametri!$C$12=0,0,+IF(Parametri!$C$12=30,(AN5+AN32),+IF(Parametri!$C$12=60,(SUM(AN5:AO5)+SUM(AN32:AO32)),(SUM(AM5:AO5)+SUM(AM32:AO32)))))</f>
        <v>2245.1871129012957</v>
      </c>
      <c r="AP60" s="183">
        <f>+IF(Parametri!$C$12=0,0,+IF(Parametri!$C$12=30,(AO5+AO32),+IF(Parametri!$C$12=60,(SUM(AO5:AP5)+SUM(AO32:AP32)),(SUM(AN5:AP5)+SUM(AN32:AP32)))))</f>
        <v>2290.0908551593216</v>
      </c>
      <c r="AQ60" s="183">
        <f>+IF(Parametri!$C$12=0,0,+IF(Parametri!$C$12=30,(AP5+AP32),+IF(Parametri!$C$12=60,(SUM(AP5:AQ5)+SUM(AP32:AQ32)),(SUM(AO5:AQ5)+SUM(AO32:AQ32)))))</f>
        <v>2335.8926722625079</v>
      </c>
      <c r="AR60" s="183">
        <f>+IF(Parametri!$C$12=0,0,+IF(Parametri!$C$12=30,(AQ5+AQ32),+IF(Parametri!$C$12=60,(SUM(AQ5:AR5)+SUM(AQ32:AR32)),(SUM(AP5:AR5)+SUM(AP32:AR32)))))</f>
        <v>2382.6105257077579</v>
      </c>
      <c r="AS60" s="183">
        <f>+IF(Parametri!$C$12=0,0,+IF(Parametri!$C$12=30,(AR5+AR32),+IF(Parametri!$C$12=60,(SUM(AR5:AS5)+SUM(AR32:AS32)),(SUM(AQ5:AS5)+SUM(AQ32:AS32)))))</f>
        <v>2430.2627362219127</v>
      </c>
      <c r="AT60" s="183">
        <f>+IF(Parametri!$C$12=0,0,+IF(Parametri!$C$12=30,(AS5+AS32),+IF(Parametri!$C$12=60,(SUM(AS5:AT5)+SUM(AS32:AT32)),(SUM(AR5:AT5)+SUM(AR32:AT32)))))</f>
        <v>2478.8679909463513</v>
      </c>
      <c r="AU60" s="183">
        <f>+IF(Parametri!$C$12=0,0,+IF(Parametri!$C$12=30,(AT5+AT32),+IF(Parametri!$C$12=60,(SUM(AT5:AU5)+SUM(AT32:AU32)),(SUM(AS5:AU5)+SUM(AS32:AU32)))))</f>
        <v>2528.4453507652784</v>
      </c>
      <c r="AV60" s="183">
        <f>+IF(Parametri!$C$12=0,0,+IF(Parametri!$C$12=30,(AU5+AU32),+IF(Parametri!$C$12=60,(SUM(AU5:AV5)+SUM(AU32:AV32)),(SUM(AT5:AV5)+SUM(AT32:AV32)))))</f>
        <v>2579.0142577805836</v>
      </c>
      <c r="AW60" s="183">
        <f>+IF(Parametri!$C$12=0,0,+IF(Parametri!$C$12=30,(AV5+AV32),+IF(Parametri!$C$12=60,(SUM(AV5:AW5)+SUM(AV32:AW32)),(SUM(AU5:AW5)+SUM(AU32:AW32)))))</f>
        <v>2630.5945429361955</v>
      </c>
      <c r="AX60" s="183">
        <f>+IF(Parametri!$C$12=0,0,+IF(Parametri!$C$12=30,(AW5+AW32),+IF(Parametri!$C$12=60,(SUM(AW5:AX5)+SUM(AW32:AX32)),(SUM(AV5:AX5)+SUM(AV32:AX32)))))</f>
        <v>2683.2064337949191</v>
      </c>
      <c r="AY60" s="183">
        <f>+IF(Parametri!$C$12=0,0,+IF(Parametri!$C$12=30,(AX5+AX32),+IF(Parametri!$C$12=60,(SUM(AX5:AY5)+SUM(AX32:AY32)),(SUM(AW5:AY5)+SUM(AW32:AY32)))))</f>
        <v>2736.8705624708173</v>
      </c>
      <c r="AZ60" s="183">
        <f>+IF(Parametri!$C$12=0,0,+IF(Parametri!$C$12=30,(AY5+AY32),+IF(Parametri!$C$12=60,(SUM(AY5:AZ5)+SUM(AY32:AZ32)),(SUM(AX5:AZ5)+SUM(AX32:AZ32)))))</f>
        <v>2791.6079737202335</v>
      </c>
      <c r="BB60" s="193">
        <f t="shared" si="41"/>
        <v>4765.6047629084023</v>
      </c>
      <c r="BC60" s="194">
        <f t="shared" si="42"/>
        <v>11080.874379652885</v>
      </c>
      <c r="BD60" s="194">
        <f t="shared" si="43"/>
        <v>19899.65835255618</v>
      </c>
      <c r="BE60" s="195">
        <f t="shared" si="44"/>
        <v>30112.651014667175</v>
      </c>
    </row>
    <row r="61" spans="3:57" x14ac:dyDescent="0.25">
      <c r="C61" s="231" t="str">
        <f t="shared" si="40"/>
        <v>Servizio / Prodotto 4</v>
      </c>
      <c r="E61" s="183">
        <f>+IF(Parametri!$C$12=0,0,(E6+E33))</f>
        <v>427</v>
      </c>
      <c r="F61" s="183">
        <f>+IF(Parametri!$C$12=0,0,+IF(Parametri!$C$12=30,(E6+E33),(SUM(E6:F6)+SUM(E33:F33))))</f>
        <v>427</v>
      </c>
      <c r="G61" s="183">
        <f>+IF(Parametri!$C$12=0,0,+IF(Parametri!$C$12=30,(F6+F33),+IF(Parametri!$C$12=60,(SUM(F6:G6)+SUM(F33:G33)),(SUM(E6:G6)+SUM(E33:G33)))))</f>
        <v>469.70000000000005</v>
      </c>
      <c r="H61" s="183">
        <f>+IF(Parametri!$C$12=0,0,+IF(Parametri!$C$12=30,(G6+G33),+IF(Parametri!$C$12=60,(SUM(G6:H6)+SUM(G33:H33)),(SUM(F6:H6)+SUM(F33:H33)))))</f>
        <v>516.67000000000019</v>
      </c>
      <c r="I61" s="183">
        <f>+IF(Parametri!$C$12=0,0,+IF(Parametri!$C$12=30,(H6+H33),+IF(Parametri!$C$12=60,(SUM(H6:I6)+SUM(H33:I33)),(SUM(G6:I6)+SUM(G33:I33)))))</f>
        <v>568.33700000000022</v>
      </c>
      <c r="J61" s="183">
        <f>+IF(Parametri!$C$12=0,0,+IF(Parametri!$C$12=30,(I6+I33),+IF(Parametri!$C$12=60,(SUM(I6:J6)+SUM(I33:J33)),(SUM(H6:J6)+SUM(H33:J33)))))</f>
        <v>625.17070000000035</v>
      </c>
      <c r="K61" s="183">
        <f>+IF(Parametri!$C$12=0,0,+IF(Parametri!$C$12=30,(J6+J33),+IF(Parametri!$C$12=60,(SUM(J6:K6)+SUM(J33:K33)),(SUM(I6:K6)+SUM(I33:K33)))))</f>
        <v>687.68777000000046</v>
      </c>
      <c r="L61" s="183">
        <f>+IF(Parametri!$C$12=0,0,+IF(Parametri!$C$12=30,(K6+K33),+IF(Parametri!$C$12=60,(SUM(K6:L6)+SUM(K33:L33)),(SUM(J6:L6)+SUM(J33:L33)))))</f>
        <v>756.45654700000046</v>
      </c>
      <c r="M61" s="183">
        <f>+IF(Parametri!$C$12=0,0,+IF(Parametri!$C$12=30,(L6+L33),+IF(Parametri!$C$12=60,(SUM(L6:M6)+SUM(L33:M33)),(SUM(K6:M6)+SUM(K33:M33)))))</f>
        <v>832.10220170000071</v>
      </c>
      <c r="N61" s="183">
        <f>+IF(Parametri!$C$12=0,0,+IF(Parametri!$C$12=30,(M6+M33),+IF(Parametri!$C$12=60,(SUM(M6:N6)+SUM(M33:N33)),(SUM(L6:N6)+SUM(L33:N33)))))</f>
        <v>915.31242187000089</v>
      </c>
      <c r="O61" s="183">
        <f>+IF(Parametri!$C$12=0,0,+IF(Parametri!$C$12=30,(N6+N33),+IF(Parametri!$C$12=60,(SUM(N6:O6)+SUM(N33:O33)),(SUM(M6:O6)+SUM(M33:O33)))))</f>
        <v>1006.843664057001</v>
      </c>
      <c r="P61" s="183">
        <f>+IF(Parametri!$C$12=0,0,+IF(Parametri!$C$12=30,(O6+O33),+IF(Parametri!$C$12=60,(SUM(O6:P6)+SUM(O33:P33)),(SUM(N6:P6)+SUM(N33:P33)))))</f>
        <v>1107.5280304627013</v>
      </c>
      <c r="Q61" s="183">
        <f>+IF(Parametri!$C$12=0,0,+IF(Parametri!$C$12=30,(P6+P33),+IF(Parametri!$C$12=60,(SUM(P6:Q6)+SUM(P33:Q33)),(SUM(O6:Q6)+SUM(O33:Q33)))))</f>
        <v>1218.2808335089712</v>
      </c>
      <c r="R61" s="183">
        <f>+IF(Parametri!$C$12=0,0,+IF(Parametri!$C$12=30,(Q6+Q33),+IF(Parametri!$C$12=60,(SUM(Q6:R6)+SUM(Q33:R33)),(SUM(P6:R6)+SUM(P33:R33)))))</f>
        <v>1279.1948751844197</v>
      </c>
      <c r="S61" s="183">
        <f>+IF(Parametri!$C$12=0,0,+IF(Parametri!$C$12=30,(R6+R33),+IF(Parametri!$C$12=60,(SUM(R6:S6)+SUM(R33:S33)),(SUM(Q6:S6)+SUM(Q33:S33)))))</f>
        <v>1343.154618943641</v>
      </c>
      <c r="T61" s="183">
        <f>+IF(Parametri!$C$12=0,0,+IF(Parametri!$C$12=30,(S6+S33),+IF(Parametri!$C$12=60,(SUM(S6:T6)+SUM(S33:T33)),(SUM(R6:T6)+SUM(R33:T33)))))</f>
        <v>1410.3123498908233</v>
      </c>
      <c r="U61" s="183">
        <f>+IF(Parametri!$C$12=0,0,+IF(Parametri!$C$12=30,(T6+T33),+IF(Parametri!$C$12=60,(SUM(T6:U6)+SUM(T33:U33)),(SUM(S6:U6)+SUM(S33:U33)))))</f>
        <v>1480.8279673853644</v>
      </c>
      <c r="V61" s="183">
        <f>+IF(Parametri!$C$12=0,0,+IF(Parametri!$C$12=30,(U6+U33),+IF(Parametri!$C$12=60,(SUM(U6:V6)+SUM(U33:V33)),(SUM(T6:V6)+SUM(T33:V33)))))</f>
        <v>1554.8693657546326</v>
      </c>
      <c r="W61" s="183">
        <f>+IF(Parametri!$C$12=0,0,+IF(Parametri!$C$12=30,(V6+V33),+IF(Parametri!$C$12=60,(SUM(V6:W6)+SUM(V33:W33)),(SUM(U6:W6)+SUM(U33:W33)))))</f>
        <v>1632.6128340423643</v>
      </c>
      <c r="X61" s="183">
        <f>+IF(Parametri!$C$12=0,0,+IF(Parametri!$C$12=30,(W6+W33),+IF(Parametri!$C$12=60,(SUM(W6:X6)+SUM(W33:X33)),(SUM(V6:X6)+SUM(V33:X33)))))</f>
        <v>1714.2434757444828</v>
      </c>
      <c r="Y61" s="183">
        <f>+IF(Parametri!$C$12=0,0,+IF(Parametri!$C$12=30,(X6+X33),+IF(Parametri!$C$12=60,(SUM(X6:Y6)+SUM(X33:Y33)),(SUM(W6:Y6)+SUM(W33:Y33)))))</f>
        <v>1799.955649531707</v>
      </c>
      <c r="Z61" s="183">
        <f>+IF(Parametri!$C$12=0,0,+IF(Parametri!$C$12=30,(Y6+Y33),+IF(Parametri!$C$12=60,(SUM(Y6:Z6)+SUM(Y33:Z33)),(SUM(X6:Z6)+SUM(X33:Z33)))))</f>
        <v>1889.9534320082921</v>
      </c>
      <c r="AA61" s="183">
        <f>+IF(Parametri!$C$12=0,0,+IF(Parametri!$C$12=30,(Z6+Z33),+IF(Parametri!$C$12=60,(SUM(Z6:AA6)+SUM(Z33:AA33)),(SUM(Y6:AA6)+SUM(Y33:AA33)))))</f>
        <v>1984.4511036087069</v>
      </c>
      <c r="AB61" s="183">
        <f>+IF(Parametri!$C$12=0,0,+IF(Parametri!$C$12=30,(AA6+AA33),+IF(Parametri!$C$12=60,(SUM(AA6:AB6)+SUM(AA33:AB33)),(SUM(Z6:AB6)+SUM(Z33:AB33)))))</f>
        <v>2083.6736587891423</v>
      </c>
      <c r="AC61" s="183">
        <f>+IF(Parametri!$C$12=0,0,+IF(Parametri!$C$12=30,(AB6+AB33),+IF(Parametri!$C$12=60,(SUM(AB6:AC6)+SUM(AB33:AC33)),(SUM(AA6:AC6)+SUM(AA33:AC33)))))</f>
        <v>2187.8573417285993</v>
      </c>
      <c r="AD61" s="183">
        <f>+IF(Parametri!$C$12=0,0,+IF(Parametri!$C$12=30,(AC6+AC33),+IF(Parametri!$C$12=60,(SUM(AC6:AD6)+SUM(AC33:AD33)),(SUM(AB6:AD6)+SUM(AB33:AD33)))))</f>
        <v>2297.2502088150295</v>
      </c>
      <c r="AE61" s="183">
        <f>+IF(Parametri!$C$12=0,0,+IF(Parametri!$C$12=30,(AD6+AD33),+IF(Parametri!$C$12=60,(SUM(AD6:AE6)+SUM(AD33:AE33)),(SUM(AC6:AE6)+SUM(AC33:AE33)))))</f>
        <v>2412.1127192557815</v>
      </c>
      <c r="AF61" s="183">
        <f>+IF(Parametri!$C$12=0,0,+IF(Parametri!$C$12=30,(AE6+AE33),+IF(Parametri!$C$12=60,(SUM(AE6:AF6)+SUM(AE33:AF33)),(SUM(AD6:AF6)+SUM(AD33:AF33)))))</f>
        <v>2532.7183552185707</v>
      </c>
      <c r="AG61" s="183">
        <f>+IF(Parametri!$C$12=0,0,+IF(Parametri!$C$12=30,(AF6+AF33),+IF(Parametri!$C$12=60,(SUM(AF6:AG6)+SUM(AF33:AG33)),(SUM(AE6:AG6)+SUM(AE33:AG33)))))</f>
        <v>2659.354272979499</v>
      </c>
      <c r="AH61" s="183">
        <f>+IF(Parametri!$C$12=0,0,+IF(Parametri!$C$12=30,(AG6+AG33),+IF(Parametri!$C$12=60,(SUM(AG6:AH6)+SUM(AG33:AH33)),(SUM(AF6:AH6)+SUM(AF33:AH33)))))</f>
        <v>2792.3219866284744</v>
      </c>
      <c r="AI61" s="183">
        <f>+IF(Parametri!$C$12=0,0,+IF(Parametri!$C$12=30,(AH6+AH33),+IF(Parametri!$C$12=60,(SUM(AH6:AI6)+SUM(AH33:AI33)),(SUM(AG6:AI6)+SUM(AG33:AI33)))))</f>
        <v>2931.9380859598978</v>
      </c>
      <c r="AJ61" s="183">
        <f>+IF(Parametri!$C$12=0,0,+IF(Parametri!$C$12=30,(AI6+AI33),+IF(Parametri!$C$12=60,(SUM(AI6:AJ6)+SUM(AI33:AJ33)),(SUM(AH6:AJ6)+SUM(AH33:AJ33)))))</f>
        <v>3078.5349902578932</v>
      </c>
      <c r="AK61" s="183">
        <f>+IF(Parametri!$C$12=0,0,+IF(Parametri!$C$12=30,(AJ6+AJ33),+IF(Parametri!$C$12=60,(SUM(AJ6:AK6)+SUM(AJ33:AK33)),(SUM(AI6:AK6)+SUM(AI33:AK33)))))</f>
        <v>3232.461739770788</v>
      </c>
      <c r="AL61" s="183">
        <f>+IF(Parametri!$C$12=0,0,+IF(Parametri!$C$12=30,(AK6+AK33),+IF(Parametri!$C$12=60,(SUM(AK6:AL6)+SUM(AK33:AL33)),(SUM(AJ6:AL6)+SUM(AJ33:AL33)))))</f>
        <v>3394.0848267593274</v>
      </c>
      <c r="AM61" s="183">
        <f>+IF(Parametri!$C$12=0,0,+IF(Parametri!$C$12=30,(AL6+AL33),+IF(Parametri!$C$12=60,(SUM(AL6:AM6)+SUM(AL33:AM33)),(SUM(AK6:AM6)+SUM(AK33:AM33)))))</f>
        <v>3563.7890680972941</v>
      </c>
      <c r="AN61" s="183">
        <f>+IF(Parametri!$C$12=0,0,+IF(Parametri!$C$12=30,(AM6+AM33),+IF(Parametri!$C$12=60,(SUM(AM6:AN6)+SUM(AM33:AN33)),(SUM(AL6:AN6)+SUM(AL33:AN33)))))</f>
        <v>3741.9785215021593</v>
      </c>
      <c r="AO61" s="183">
        <f>+IF(Parametri!$C$12=0,0,+IF(Parametri!$C$12=30,(AN6+AN33),+IF(Parametri!$C$12=60,(SUM(AN6:AO6)+SUM(AN33:AO33)),(SUM(AM6:AO6)+SUM(AM33:AO33)))))</f>
        <v>3929.0774475772673</v>
      </c>
      <c r="AP61" s="183">
        <f>+IF(Parametri!$C$12=0,0,+IF(Parametri!$C$12=30,(AO6+AO33),+IF(Parametri!$C$12=60,(SUM(AO6:AP6)+SUM(AO33:AP33)),(SUM(AN6:AP6)+SUM(AN33:AP33)))))</f>
        <v>4007.6589965288122</v>
      </c>
      <c r="AQ61" s="183">
        <f>+IF(Parametri!$C$12=0,0,+IF(Parametri!$C$12=30,(AP6+AP33),+IF(Parametri!$C$12=60,(SUM(AP6:AQ6)+SUM(AP33:AQ33)),(SUM(AO6:AQ6)+SUM(AO33:AQ33)))))</f>
        <v>4087.8121764593884</v>
      </c>
      <c r="AR61" s="183">
        <f>+IF(Parametri!$C$12=0,0,+IF(Parametri!$C$12=30,(AQ6+AQ33),+IF(Parametri!$C$12=60,(SUM(AQ6:AR6)+SUM(AQ33:AR33)),(SUM(AP6:AR6)+SUM(AP33:AR33)))))</f>
        <v>4169.5684199885764</v>
      </c>
      <c r="AS61" s="183">
        <f>+IF(Parametri!$C$12=0,0,+IF(Parametri!$C$12=30,(AR6+AR33),+IF(Parametri!$C$12=60,(SUM(AR6:AS6)+SUM(AR33:AS33)),(SUM(AQ6:AS6)+SUM(AQ33:AS33)))))</f>
        <v>4252.9597883883471</v>
      </c>
      <c r="AT61" s="183">
        <f>+IF(Parametri!$C$12=0,0,+IF(Parametri!$C$12=30,(AS6+AS33),+IF(Parametri!$C$12=60,(SUM(AS6:AT6)+SUM(AS33:AT33)),(SUM(AR6:AT6)+SUM(AR33:AT33)))))</f>
        <v>4338.018984156115</v>
      </c>
      <c r="AU61" s="183">
        <f>+IF(Parametri!$C$12=0,0,+IF(Parametri!$C$12=30,(AT6+AT33),+IF(Parametri!$C$12=60,(SUM(AT6:AU6)+SUM(AT33:AU33)),(SUM(AS6:AU6)+SUM(AS33:AU33)))))</f>
        <v>4424.7793638392368</v>
      </c>
      <c r="AV61" s="183">
        <f>+IF(Parametri!$C$12=0,0,+IF(Parametri!$C$12=30,(AU6+AU33),+IF(Parametri!$C$12=60,(SUM(AU6:AV6)+SUM(AU33:AV33)),(SUM(AT6:AV6)+SUM(AT33:AV33)))))</f>
        <v>4513.2749511160218</v>
      </c>
      <c r="AW61" s="183">
        <f>+IF(Parametri!$C$12=0,0,+IF(Parametri!$C$12=30,(AV6+AV33),+IF(Parametri!$C$12=60,(SUM(AV6:AW6)+SUM(AV33:AW33)),(SUM(AU6:AW6)+SUM(AU33:AW33)))))</f>
        <v>4603.5404501383418</v>
      </c>
      <c r="AX61" s="183">
        <f>+IF(Parametri!$C$12=0,0,+IF(Parametri!$C$12=30,(AW6+AW33),+IF(Parametri!$C$12=60,(SUM(AW6:AX6)+SUM(AW33:AX33)),(SUM(AV6:AX6)+SUM(AV33:AX33)))))</f>
        <v>4695.6112591411083</v>
      </c>
      <c r="AY61" s="183">
        <f>+IF(Parametri!$C$12=0,0,+IF(Parametri!$C$12=30,(AX6+AX33),+IF(Parametri!$C$12=60,(SUM(AX6:AY6)+SUM(AX33:AY33)),(SUM(AW6:AY6)+SUM(AW33:AY33)))))</f>
        <v>4789.5234843239305</v>
      </c>
      <c r="AZ61" s="183">
        <f>+IF(Parametri!$C$12=0,0,+IF(Parametri!$C$12=30,(AY6+AY33),+IF(Parametri!$C$12=60,(SUM(AY6:AZ6)+SUM(AY33:AZ33)),(SUM(AX6:AZ6)+SUM(AX33:AZ33)))))</f>
        <v>4885.3139540104094</v>
      </c>
      <c r="BB61" s="193">
        <f t="shared" si="41"/>
        <v>8339.8083350897068</v>
      </c>
      <c r="BC61" s="194">
        <f t="shared" si="42"/>
        <v>19391.530164392545</v>
      </c>
      <c r="BD61" s="194">
        <f t="shared" si="43"/>
        <v>34824.402116973317</v>
      </c>
      <c r="BE61" s="195">
        <f t="shared" si="44"/>
        <v>52697.139275667556</v>
      </c>
    </row>
    <row r="62" spans="3:57" x14ac:dyDescent="0.25">
      <c r="C62" s="231" t="str">
        <f t="shared" si="40"/>
        <v>Servizio / Prodotto 5</v>
      </c>
      <c r="E62" s="183">
        <f>+IF(Parametri!$C$12=0,0,(E7+E34))</f>
        <v>183</v>
      </c>
      <c r="F62" s="183">
        <f>+IF(Parametri!$C$12=0,0,+IF(Parametri!$C$12=30,(E7+E34),(SUM(E7:F7)+SUM(E34:F34))))</f>
        <v>183</v>
      </c>
      <c r="G62" s="183">
        <f>+IF(Parametri!$C$12=0,0,+IF(Parametri!$C$12=30,(F7+F34),+IF(Parametri!$C$12=60,(SUM(F7:G7)+SUM(F34:G34)),(SUM(E7:G7)+SUM(E34:G34)))))</f>
        <v>201.30000000000004</v>
      </c>
      <c r="H62" s="183">
        <f>+IF(Parametri!$C$12=0,0,+IF(Parametri!$C$12=30,(G7+G34),+IF(Parametri!$C$12=60,(SUM(G7:H7)+SUM(G34:H34)),(SUM(F7:H7)+SUM(F34:H34)))))</f>
        <v>221.43000000000006</v>
      </c>
      <c r="I62" s="183">
        <f>+IF(Parametri!$C$12=0,0,+IF(Parametri!$C$12=30,(H7+H34),+IF(Parametri!$C$12=60,(SUM(H7:I7)+SUM(H34:I34)),(SUM(G7:I7)+SUM(G34:I34)))))</f>
        <v>243.57300000000012</v>
      </c>
      <c r="J62" s="183">
        <f>+IF(Parametri!$C$12=0,0,+IF(Parametri!$C$12=30,(I7+I34),+IF(Parametri!$C$12=60,(SUM(I7:J7)+SUM(I34:J34)),(SUM(H7:J7)+SUM(H34:J34)))))</f>
        <v>267.93030000000016</v>
      </c>
      <c r="K62" s="183">
        <f>+IF(Parametri!$C$12=0,0,+IF(Parametri!$C$12=30,(J7+J34),+IF(Parametri!$C$12=60,(SUM(J7:K7)+SUM(J34:K34)),(SUM(I7:K7)+SUM(I34:K34)))))</f>
        <v>294.7233300000002</v>
      </c>
      <c r="L62" s="183">
        <f>+IF(Parametri!$C$12=0,0,+IF(Parametri!$C$12=30,(K7+K34),+IF(Parametri!$C$12=60,(SUM(K7:L7)+SUM(K34:L34)),(SUM(J7:L7)+SUM(J34:L34)))))</f>
        <v>324.1956630000002</v>
      </c>
      <c r="M62" s="183">
        <f>+IF(Parametri!$C$12=0,0,+IF(Parametri!$C$12=30,(L7+L34),+IF(Parametri!$C$12=60,(SUM(L7:M7)+SUM(L34:M34)),(SUM(K7:M7)+SUM(K34:M34)))))</f>
        <v>356.61522930000029</v>
      </c>
      <c r="N62" s="183">
        <f>+IF(Parametri!$C$12=0,0,+IF(Parametri!$C$12=30,(M7+M34),+IF(Parametri!$C$12=60,(SUM(M7:N7)+SUM(M34:N34)),(SUM(L7:N7)+SUM(L34:N34)))))</f>
        <v>392.27675223000034</v>
      </c>
      <c r="O62" s="183">
        <f>+IF(Parametri!$C$12=0,0,+IF(Parametri!$C$12=30,(N7+N34),+IF(Parametri!$C$12=60,(SUM(N7:O7)+SUM(N34:O34)),(SUM(M7:O7)+SUM(M34:O34)))))</f>
        <v>431.50442745300046</v>
      </c>
      <c r="P62" s="183">
        <f>+IF(Parametri!$C$12=0,0,+IF(Parametri!$C$12=30,(O7+O34),+IF(Parametri!$C$12=60,(SUM(O7:P7)+SUM(O34:P34)),(SUM(N7:P7)+SUM(N34:P34)))))</f>
        <v>474.6548701983005</v>
      </c>
      <c r="Q62" s="183">
        <f>+IF(Parametri!$C$12=0,0,+IF(Parametri!$C$12=30,(P7+P34),+IF(Parametri!$C$12=60,(SUM(P7:Q7)+SUM(P34:Q34)),(SUM(O7:Q7)+SUM(O34:Q34)))))</f>
        <v>522.12035721813049</v>
      </c>
      <c r="R62" s="183">
        <f>+IF(Parametri!$C$12=0,0,+IF(Parametri!$C$12=30,(Q7+Q34),+IF(Parametri!$C$12=60,(SUM(Q7:R7)+SUM(Q34:R34)),(SUM(P7:R7)+SUM(P34:R34)))))</f>
        <v>548.2263750790371</v>
      </c>
      <c r="S62" s="183">
        <f>+IF(Parametri!$C$12=0,0,+IF(Parametri!$C$12=30,(R7+R34),+IF(Parametri!$C$12=60,(SUM(R7:S7)+SUM(R34:S34)),(SUM(Q7:S7)+SUM(Q34:S34)))))</f>
        <v>575.63769383298904</v>
      </c>
      <c r="T62" s="183">
        <f>+IF(Parametri!$C$12=0,0,+IF(Parametri!$C$12=30,(S7+S34),+IF(Parametri!$C$12=60,(SUM(S7:T7)+SUM(S34:T34)),(SUM(R7:T7)+SUM(R34:T34)))))</f>
        <v>604.4195785246385</v>
      </c>
      <c r="U62" s="183">
        <f>+IF(Parametri!$C$12=0,0,+IF(Parametri!$C$12=30,(T7+T34),+IF(Parametri!$C$12=60,(SUM(T7:U7)+SUM(T34:U34)),(SUM(S7:U7)+SUM(S34:U34)))))</f>
        <v>634.64055745087057</v>
      </c>
      <c r="V62" s="183">
        <f>+IF(Parametri!$C$12=0,0,+IF(Parametri!$C$12=30,(U7+U34),+IF(Parametri!$C$12=60,(SUM(U7:V7)+SUM(U34:V34)),(SUM(T7:V7)+SUM(T34:V34)))))</f>
        <v>666.372585323414</v>
      </c>
      <c r="W62" s="183">
        <f>+IF(Parametri!$C$12=0,0,+IF(Parametri!$C$12=30,(V7+V34),+IF(Parametri!$C$12=60,(SUM(V7:W7)+SUM(V34:W34)),(SUM(U7:W7)+SUM(U34:W34)))))</f>
        <v>699.69121458958466</v>
      </c>
      <c r="X62" s="183">
        <f>+IF(Parametri!$C$12=0,0,+IF(Parametri!$C$12=30,(W7+W34),+IF(Parametri!$C$12=60,(SUM(W7:X7)+SUM(W34:X34)),(SUM(V7:X7)+SUM(V34:X34)))))</f>
        <v>734.67577531906397</v>
      </c>
      <c r="Y62" s="183">
        <f>+IF(Parametri!$C$12=0,0,+IF(Parametri!$C$12=30,(X7+X34),+IF(Parametri!$C$12=60,(SUM(X7:Y7)+SUM(X34:Y34)),(SUM(W7:Y7)+SUM(W34:Y34)))))</f>
        <v>771.40956408501734</v>
      </c>
      <c r="Z62" s="183">
        <f>+IF(Parametri!$C$12=0,0,+IF(Parametri!$C$12=30,(Y7+Y34),+IF(Parametri!$C$12=60,(SUM(Y7:Z7)+SUM(Y34:Z34)),(SUM(X7:Z7)+SUM(X34:Z34)))))</f>
        <v>809.98004228926811</v>
      </c>
      <c r="AA62" s="183">
        <f>+IF(Parametri!$C$12=0,0,+IF(Parametri!$C$12=30,(Z7+Z34),+IF(Parametri!$C$12=60,(SUM(Z7:AA7)+SUM(Z34:AA34)),(SUM(Y7:AA7)+SUM(Y34:AA34)))))</f>
        <v>850.47904440373168</v>
      </c>
      <c r="AB62" s="183">
        <f>+IF(Parametri!$C$12=0,0,+IF(Parametri!$C$12=30,(AA7+AA34),+IF(Parametri!$C$12=60,(SUM(AA7:AB7)+SUM(AA34:AB34)),(SUM(Z7:AB7)+SUM(Z34:AB34)))))</f>
        <v>893.00299662391808</v>
      </c>
      <c r="AC62" s="183">
        <f>+IF(Parametri!$C$12=0,0,+IF(Parametri!$C$12=30,(AB7+AB34),+IF(Parametri!$C$12=60,(SUM(AB7:AC7)+SUM(AB34:AC34)),(SUM(AA7:AC7)+SUM(AA34:AC34)))))</f>
        <v>937.65314645511398</v>
      </c>
      <c r="AD62" s="183">
        <f>+IF(Parametri!$C$12=0,0,+IF(Parametri!$C$12=30,(AC7+AC34),+IF(Parametri!$C$12=60,(SUM(AC7:AD7)+SUM(AC34:AD34)),(SUM(AB7:AD7)+SUM(AB34:AD34)))))</f>
        <v>984.53580377786977</v>
      </c>
      <c r="AE62" s="183">
        <f>+IF(Parametri!$C$12=0,0,+IF(Parametri!$C$12=30,(AD7+AD34),+IF(Parametri!$C$12=60,(SUM(AD7:AE7)+SUM(AD34:AE34)),(SUM(AC7:AE7)+SUM(AC34:AE34)))))</f>
        <v>1033.7625939667635</v>
      </c>
      <c r="AF62" s="183">
        <f>+IF(Parametri!$C$12=0,0,+IF(Parametri!$C$12=30,(AE7+AE34),+IF(Parametri!$C$12=60,(SUM(AE7:AF7)+SUM(AE34:AF34)),(SUM(AD7:AF7)+SUM(AD34:AF34)))))</f>
        <v>1085.4507236651018</v>
      </c>
      <c r="AG62" s="183">
        <f>+IF(Parametri!$C$12=0,0,+IF(Parametri!$C$12=30,(AF7+AF34),+IF(Parametri!$C$12=60,(SUM(AF7:AG7)+SUM(AF34:AG34)),(SUM(AE7:AG7)+SUM(AE34:AG34)))))</f>
        <v>1139.7232598483567</v>
      </c>
      <c r="AH62" s="183">
        <f>+IF(Parametri!$C$12=0,0,+IF(Parametri!$C$12=30,(AG7+AG34),+IF(Parametri!$C$12=60,(SUM(AG7:AH7)+SUM(AG34:AH34)),(SUM(AF7:AH7)+SUM(AF34:AH34)))))</f>
        <v>1196.7094228407746</v>
      </c>
      <c r="AI62" s="183">
        <f>+IF(Parametri!$C$12=0,0,+IF(Parametri!$C$12=30,(AH7+AH34),+IF(Parametri!$C$12=60,(SUM(AH7:AI7)+SUM(AH34:AI34)),(SUM(AG7:AI7)+SUM(AG34:AI34)))))</f>
        <v>1256.5448939828134</v>
      </c>
      <c r="AJ62" s="183">
        <f>+IF(Parametri!$C$12=0,0,+IF(Parametri!$C$12=30,(AI7+AI34),+IF(Parametri!$C$12=60,(SUM(AI7:AJ7)+SUM(AI34:AJ34)),(SUM(AH7:AJ7)+SUM(AH34:AJ34)))))</f>
        <v>1319.3721386819543</v>
      </c>
      <c r="AK62" s="183">
        <f>+IF(Parametri!$C$12=0,0,+IF(Parametri!$C$12=30,(AJ7+AJ34),+IF(Parametri!$C$12=60,(SUM(AJ7:AK7)+SUM(AJ34:AK34)),(SUM(AI7:AK7)+SUM(AI34:AK34)))))</f>
        <v>1385.3407456160519</v>
      </c>
      <c r="AL62" s="183">
        <f>+IF(Parametri!$C$12=0,0,+IF(Parametri!$C$12=30,(AK7+AK34),+IF(Parametri!$C$12=60,(SUM(AK7:AL7)+SUM(AK34:AL34)),(SUM(AJ7:AL7)+SUM(AJ34:AL34)))))</f>
        <v>1454.6077828968546</v>
      </c>
      <c r="AM62" s="183">
        <f>+IF(Parametri!$C$12=0,0,+IF(Parametri!$C$12=30,(AL7+AL34),+IF(Parametri!$C$12=60,(SUM(AL7:AM7)+SUM(AL34:AM34)),(SUM(AK7:AM7)+SUM(AK34:AM34)))))</f>
        <v>1527.3381720416974</v>
      </c>
      <c r="AN62" s="183">
        <f>+IF(Parametri!$C$12=0,0,+IF(Parametri!$C$12=30,(AM7+AM34),+IF(Parametri!$C$12=60,(SUM(AM7:AN7)+SUM(AM34:AN34)),(SUM(AL7:AN7)+SUM(AL34:AN34)))))</f>
        <v>1603.7050806437826</v>
      </c>
      <c r="AO62" s="183">
        <f>+IF(Parametri!$C$12=0,0,+IF(Parametri!$C$12=30,(AN7+AN34),+IF(Parametri!$C$12=60,(SUM(AN7:AO7)+SUM(AN34:AO34)),(SUM(AM7:AO7)+SUM(AM34:AO34)))))</f>
        <v>1683.8903346759716</v>
      </c>
      <c r="AP62" s="183">
        <f>+IF(Parametri!$C$12=0,0,+IF(Parametri!$C$12=30,(AO7+AO34),+IF(Parametri!$C$12=60,(SUM(AO7:AP7)+SUM(AO34:AP34)),(SUM(AN7:AP7)+SUM(AN34:AP34)))))</f>
        <v>1717.5681413694911</v>
      </c>
      <c r="AQ62" s="183">
        <f>+IF(Parametri!$C$12=0,0,+IF(Parametri!$C$12=30,(AP7+AP34),+IF(Parametri!$C$12=60,(SUM(AP7:AQ7)+SUM(AP34:AQ34)),(SUM(AO7:AQ7)+SUM(AO34:AQ34)))))</f>
        <v>1751.9195041968808</v>
      </c>
      <c r="AR62" s="183">
        <f>+IF(Parametri!$C$12=0,0,+IF(Parametri!$C$12=30,(AQ7+AQ34),+IF(Parametri!$C$12=60,(SUM(AQ7:AR7)+SUM(AQ34:AR34)),(SUM(AP7:AR7)+SUM(AP34:AR34)))))</f>
        <v>1786.9578942808184</v>
      </c>
      <c r="AS62" s="183">
        <f>+IF(Parametri!$C$12=0,0,+IF(Parametri!$C$12=30,(AR7+AR34),+IF(Parametri!$C$12=60,(SUM(AR7:AS7)+SUM(AR34:AS34)),(SUM(AQ7:AS7)+SUM(AQ34:AS34)))))</f>
        <v>1822.6970521664348</v>
      </c>
      <c r="AT62" s="183">
        <f>+IF(Parametri!$C$12=0,0,+IF(Parametri!$C$12=30,(AS7+AS34),+IF(Parametri!$C$12=60,(SUM(AS7:AT7)+SUM(AS34:AT34)),(SUM(AR7:AT7)+SUM(AR34:AT34)))))</f>
        <v>1859.1509932097633</v>
      </c>
      <c r="AU62" s="183">
        <f>+IF(Parametri!$C$12=0,0,+IF(Parametri!$C$12=30,(AT7+AT34),+IF(Parametri!$C$12=60,(SUM(AT7:AU7)+SUM(AT34:AU34)),(SUM(AS7:AU7)+SUM(AS34:AU34)))))</f>
        <v>1896.3340130739589</v>
      </c>
      <c r="AV62" s="183">
        <f>+IF(Parametri!$C$12=0,0,+IF(Parametri!$C$12=30,(AU7+AU34),+IF(Parametri!$C$12=60,(SUM(AU7:AV7)+SUM(AU34:AV34)),(SUM(AT7:AV7)+SUM(AT34:AV34)))))</f>
        <v>1934.2606933354377</v>
      </c>
      <c r="AW62" s="183">
        <f>+IF(Parametri!$C$12=0,0,+IF(Parametri!$C$12=30,(AV7+AV34),+IF(Parametri!$C$12=60,(SUM(AV7:AW7)+SUM(AV34:AW34)),(SUM(AU7:AW7)+SUM(AU34:AW34)))))</f>
        <v>1972.9459072021464</v>
      </c>
      <c r="AX62" s="183">
        <f>+IF(Parametri!$C$12=0,0,+IF(Parametri!$C$12=30,(AW7+AW34),+IF(Parametri!$C$12=60,(SUM(AW7:AX7)+SUM(AW34:AX34)),(SUM(AV7:AX7)+SUM(AV34:AX34)))))</f>
        <v>2012.4048253461895</v>
      </c>
      <c r="AY62" s="183">
        <f>+IF(Parametri!$C$12=0,0,+IF(Parametri!$C$12=30,(AX7+AX34),+IF(Parametri!$C$12=60,(SUM(AX7:AY7)+SUM(AX34:AY34)),(SUM(AW7:AY7)+SUM(AW34:AY34)))))</f>
        <v>2052.6529218531132</v>
      </c>
      <c r="AZ62" s="183">
        <f>+IF(Parametri!$C$12=0,0,+IF(Parametri!$C$12=30,(AY7+AY34),+IF(Parametri!$C$12=60,(SUM(AY7:AZ7)+SUM(AY34:AZ34)),(SUM(AX7:AZ7)+SUM(AX34:AZ34)))))</f>
        <v>2093.7059802901754</v>
      </c>
      <c r="BB62" s="193">
        <f t="shared" si="41"/>
        <v>3574.2035721813031</v>
      </c>
      <c r="BC62" s="194">
        <f t="shared" si="42"/>
        <v>8310.6557847396634</v>
      </c>
      <c r="BD62" s="194">
        <f t="shared" si="43"/>
        <v>14924.743764417135</v>
      </c>
      <c r="BE62" s="195">
        <f t="shared" si="44"/>
        <v>22584.488261000381</v>
      </c>
    </row>
    <row r="63" spans="3:57" x14ac:dyDescent="0.25">
      <c r="C63" s="231" t="str">
        <f t="shared" si="40"/>
        <v>Servizio / Prodotto 6</v>
      </c>
      <c r="E63" s="183">
        <f>+IF(Parametri!$C$12=0,0,(E8+E35))</f>
        <v>244</v>
      </c>
      <c r="F63" s="183">
        <f>+IF(Parametri!$C$12=0,0,+IF(Parametri!$C$12=30,(E8+E35),(SUM(E8:F8)+SUM(E35:F35))))</f>
        <v>244</v>
      </c>
      <c r="G63" s="183">
        <f>+IF(Parametri!$C$12=0,0,+IF(Parametri!$C$12=30,(F8+F35),+IF(Parametri!$C$12=60,(SUM(F8:G8)+SUM(F35:G35)),(SUM(E8:G8)+SUM(E35:G35)))))</f>
        <v>268.40000000000003</v>
      </c>
      <c r="H63" s="183">
        <f>+IF(Parametri!$C$12=0,0,+IF(Parametri!$C$12=30,(G8+G35),+IF(Parametri!$C$12=60,(SUM(G8:H8)+SUM(G35:H35)),(SUM(F8:H8)+SUM(F35:H35)))))</f>
        <v>295.24000000000007</v>
      </c>
      <c r="I63" s="183">
        <f>+IF(Parametri!$C$12=0,0,+IF(Parametri!$C$12=30,(H8+H35),+IF(Parametri!$C$12=60,(SUM(H8:I8)+SUM(H35:I35)),(SUM(G8:I8)+SUM(G35:I35)))))</f>
        <v>324.76400000000012</v>
      </c>
      <c r="J63" s="183">
        <f>+IF(Parametri!$C$12=0,0,+IF(Parametri!$C$12=30,(I8+I35),+IF(Parametri!$C$12=60,(SUM(I8:J8)+SUM(I35:J35)),(SUM(H8:J8)+SUM(H35:J35)))))</f>
        <v>357.24040000000019</v>
      </c>
      <c r="K63" s="183">
        <f>+IF(Parametri!$C$12=0,0,+IF(Parametri!$C$12=30,(J8+J35),+IF(Parametri!$C$12=60,(SUM(J8:K8)+SUM(J35:K35)),(SUM(I8:K8)+SUM(I35:K35)))))</f>
        <v>392.96444000000025</v>
      </c>
      <c r="L63" s="183">
        <f>+IF(Parametri!$C$12=0,0,+IF(Parametri!$C$12=30,(K8+K35),+IF(Parametri!$C$12=60,(SUM(K8:L8)+SUM(K35:L35)),(SUM(J8:L8)+SUM(J35:L35)))))</f>
        <v>432.26088400000032</v>
      </c>
      <c r="M63" s="183">
        <f>+IF(Parametri!$C$12=0,0,+IF(Parametri!$C$12=30,(L8+L35),+IF(Parametri!$C$12=60,(SUM(L8:M8)+SUM(L35:M35)),(SUM(K8:M8)+SUM(K35:M35)))))</f>
        <v>475.48697240000035</v>
      </c>
      <c r="N63" s="183">
        <f>+IF(Parametri!$C$12=0,0,+IF(Parametri!$C$12=30,(M8+M35),+IF(Parametri!$C$12=60,(SUM(M8:N8)+SUM(M35:N35)),(SUM(L8:N8)+SUM(L35:N35)))))</f>
        <v>523.03566964000049</v>
      </c>
      <c r="O63" s="183">
        <f>+IF(Parametri!$C$12=0,0,+IF(Parametri!$C$12=30,(N8+N35),+IF(Parametri!$C$12=60,(SUM(N8:O8)+SUM(N35:O35)),(SUM(M8:O8)+SUM(M35:O35)))))</f>
        <v>575.33923660400058</v>
      </c>
      <c r="P63" s="183">
        <f>+IF(Parametri!$C$12=0,0,+IF(Parametri!$C$12=30,(O8+O35),+IF(Parametri!$C$12=60,(SUM(O8:P8)+SUM(O35:P35)),(SUM(N8:P8)+SUM(N35:P35)))))</f>
        <v>632.87316026440067</v>
      </c>
      <c r="Q63" s="183">
        <f>+IF(Parametri!$C$12=0,0,+IF(Parametri!$C$12=30,(P8+P35),+IF(Parametri!$C$12=60,(SUM(P8:Q8)+SUM(P35:Q35)),(SUM(O8:Q8)+SUM(O35:Q35)))))</f>
        <v>696.16047629084073</v>
      </c>
      <c r="R63" s="183">
        <f>+IF(Parametri!$C$12=0,0,+IF(Parametri!$C$12=30,(Q8+Q35),+IF(Parametri!$C$12=60,(SUM(Q8:R8)+SUM(Q35:R35)),(SUM(P8:R8)+SUM(P35:R35)))))</f>
        <v>730.96850010538276</v>
      </c>
      <c r="S63" s="183">
        <f>+IF(Parametri!$C$12=0,0,+IF(Parametri!$C$12=30,(R8+R35),+IF(Parametri!$C$12=60,(SUM(R8:S8)+SUM(R35:S35)),(SUM(Q8:S8)+SUM(Q35:S35)))))</f>
        <v>767.51692511065198</v>
      </c>
      <c r="T63" s="183">
        <f>+IF(Parametri!$C$12=0,0,+IF(Parametri!$C$12=30,(S8+S35),+IF(Parametri!$C$12=60,(SUM(S8:T8)+SUM(S35:T35)),(SUM(R8:T8)+SUM(R35:T35)))))</f>
        <v>805.89277136618466</v>
      </c>
      <c r="U63" s="183">
        <f>+IF(Parametri!$C$12=0,0,+IF(Parametri!$C$12=30,(T8+T35),+IF(Parametri!$C$12=60,(SUM(T8:U8)+SUM(T35:U35)),(SUM(S8:U8)+SUM(S35:U35)))))</f>
        <v>846.18740993449399</v>
      </c>
      <c r="V63" s="183">
        <f>+IF(Parametri!$C$12=0,0,+IF(Parametri!$C$12=30,(U8+U35),+IF(Parametri!$C$12=60,(SUM(U8:V8)+SUM(U35:V35)),(SUM(T8:V8)+SUM(T35:V35)))))</f>
        <v>888.49678043121867</v>
      </c>
      <c r="W63" s="183">
        <f>+IF(Parametri!$C$12=0,0,+IF(Parametri!$C$12=30,(V8+V35),+IF(Parametri!$C$12=60,(SUM(V8:W8)+SUM(V35:W35)),(SUM(U8:W8)+SUM(U35:W35)))))</f>
        <v>932.92161945277962</v>
      </c>
      <c r="X63" s="183">
        <f>+IF(Parametri!$C$12=0,0,+IF(Parametri!$C$12=30,(W8+W35),+IF(Parametri!$C$12=60,(SUM(W8:X8)+SUM(W35:X35)),(SUM(V8:X8)+SUM(V35:X35)))))</f>
        <v>979.56770042541871</v>
      </c>
      <c r="Y63" s="183">
        <f>+IF(Parametri!$C$12=0,0,+IF(Parametri!$C$12=30,(X8+X35),+IF(Parametri!$C$12=60,(SUM(X8:Y8)+SUM(X35:Y35)),(SUM(W8:Y8)+SUM(W35:Y35)))))</f>
        <v>1028.5460854466896</v>
      </c>
      <c r="Z63" s="183">
        <f>+IF(Parametri!$C$12=0,0,+IF(Parametri!$C$12=30,(Y8+Y35),+IF(Parametri!$C$12=60,(SUM(Y8:Z8)+SUM(Y35:Z35)),(SUM(X8:Z8)+SUM(X35:Z35)))))</f>
        <v>1079.9733897190242</v>
      </c>
      <c r="AA63" s="183">
        <f>+IF(Parametri!$C$12=0,0,+IF(Parametri!$C$12=30,(Z8+Z35),+IF(Parametri!$C$12=60,(SUM(Z8:AA8)+SUM(Z35:AA35)),(SUM(Y8:AA8)+SUM(Y35:AA35)))))</f>
        <v>1133.9720592049755</v>
      </c>
      <c r="AB63" s="183">
        <f>+IF(Parametri!$C$12=0,0,+IF(Parametri!$C$12=30,(AA8+AA35),+IF(Parametri!$C$12=60,(SUM(AA8:AB8)+SUM(AA35:AB35)),(SUM(Z8:AB8)+SUM(Z35:AB35)))))</f>
        <v>1190.6706621652243</v>
      </c>
      <c r="AC63" s="183">
        <f>+IF(Parametri!$C$12=0,0,+IF(Parametri!$C$12=30,(AB8+AB35),+IF(Parametri!$C$12=60,(SUM(AB8:AC8)+SUM(AB35:AC35)),(SUM(AA8:AC8)+SUM(AA35:AC35)))))</f>
        <v>1250.2041952734853</v>
      </c>
      <c r="AD63" s="183">
        <f>+IF(Parametri!$C$12=0,0,+IF(Parametri!$C$12=30,(AC8+AC35),+IF(Parametri!$C$12=60,(SUM(AC8:AD8)+SUM(AC35:AD35)),(SUM(AB8:AD8)+SUM(AB35:AD35)))))</f>
        <v>1312.7144050371598</v>
      </c>
      <c r="AE63" s="183">
        <f>+IF(Parametri!$C$12=0,0,+IF(Parametri!$C$12=30,(AD8+AD35),+IF(Parametri!$C$12=60,(SUM(AD8:AE8)+SUM(AD35:AE35)),(SUM(AC8:AE8)+SUM(AC35:AE35)))))</f>
        <v>1378.350125289018</v>
      </c>
      <c r="AF63" s="183">
        <f>+IF(Parametri!$C$12=0,0,+IF(Parametri!$C$12=30,(AE8+AE35),+IF(Parametri!$C$12=60,(SUM(AE8:AF8)+SUM(AE35:AF35)),(SUM(AD8:AF8)+SUM(AD35:AF35)))))</f>
        <v>1447.2676315534688</v>
      </c>
      <c r="AG63" s="183">
        <f>+IF(Parametri!$C$12=0,0,+IF(Parametri!$C$12=30,(AF8+AF35),+IF(Parametri!$C$12=60,(SUM(AF8:AG8)+SUM(AF35:AG35)),(SUM(AE8:AG8)+SUM(AE35:AG35)))))</f>
        <v>1519.6310131311423</v>
      </c>
      <c r="AH63" s="183">
        <f>+IF(Parametri!$C$12=0,0,+IF(Parametri!$C$12=30,(AG8+AG35),+IF(Parametri!$C$12=60,(SUM(AG8:AH8)+SUM(AG35:AH35)),(SUM(AF8:AH8)+SUM(AF35:AH35)))))</f>
        <v>1595.6125637876994</v>
      </c>
      <c r="AI63" s="183">
        <f>+IF(Parametri!$C$12=0,0,+IF(Parametri!$C$12=30,(AH8+AH35),+IF(Parametri!$C$12=60,(SUM(AH8:AI8)+SUM(AH35:AI35)),(SUM(AG8:AI8)+SUM(AG35:AI35)))))</f>
        <v>1675.3931919770846</v>
      </c>
      <c r="AJ63" s="183">
        <f>+IF(Parametri!$C$12=0,0,+IF(Parametri!$C$12=30,(AI8+AI35),+IF(Parametri!$C$12=60,(SUM(AI8:AJ8)+SUM(AI35:AJ35)),(SUM(AH8:AJ8)+SUM(AH35:AJ35)))))</f>
        <v>1759.1628515759389</v>
      </c>
      <c r="AK63" s="183">
        <f>+IF(Parametri!$C$12=0,0,+IF(Parametri!$C$12=30,(AJ8+AJ35),+IF(Parametri!$C$12=60,(SUM(AJ8:AK8)+SUM(AJ35:AK35)),(SUM(AI8:AK8)+SUM(AI35:AK35)))))</f>
        <v>1847.1209941547361</v>
      </c>
      <c r="AL63" s="183">
        <f>+IF(Parametri!$C$12=0,0,+IF(Parametri!$C$12=30,(AK8+AK35),+IF(Parametri!$C$12=60,(SUM(AK8:AL8)+SUM(AK35:AL35)),(SUM(AJ8:AL8)+SUM(AJ35:AL35)))))</f>
        <v>1939.4770438624728</v>
      </c>
      <c r="AM63" s="183">
        <f>+IF(Parametri!$C$12=0,0,+IF(Parametri!$C$12=30,(AL8+AL35),+IF(Parametri!$C$12=60,(SUM(AL8:AM8)+SUM(AL35:AM35)),(SUM(AK8:AM8)+SUM(AK35:AM35)))))</f>
        <v>2036.4508960555966</v>
      </c>
      <c r="AN63" s="183">
        <f>+IF(Parametri!$C$12=0,0,+IF(Parametri!$C$12=30,(AM8+AM35),+IF(Parametri!$C$12=60,(SUM(AM8:AN8)+SUM(AM35:AN35)),(SUM(AL8:AN8)+SUM(AL35:AN35)))))</f>
        <v>2138.2734408583765</v>
      </c>
      <c r="AO63" s="183">
        <f>+IF(Parametri!$C$12=0,0,+IF(Parametri!$C$12=30,(AN8+AN35),+IF(Parametri!$C$12=60,(SUM(AN8:AO8)+SUM(AN35:AO35)),(SUM(AM8:AO8)+SUM(AM35:AO35)))))</f>
        <v>2245.1871129012957</v>
      </c>
      <c r="AP63" s="183">
        <f>+IF(Parametri!$C$12=0,0,+IF(Parametri!$C$12=30,(AO8+AO35),+IF(Parametri!$C$12=60,(SUM(AO8:AP8)+SUM(AO35:AP35)),(SUM(AN8:AP8)+SUM(AN35:AP35)))))</f>
        <v>2290.0908551593216</v>
      </c>
      <c r="AQ63" s="183">
        <f>+IF(Parametri!$C$12=0,0,+IF(Parametri!$C$12=30,(AP8+AP35),+IF(Parametri!$C$12=60,(SUM(AP8:AQ8)+SUM(AP35:AQ35)),(SUM(AO8:AQ8)+SUM(AO35:AQ35)))))</f>
        <v>2335.8926722625079</v>
      </c>
      <c r="AR63" s="183">
        <f>+IF(Parametri!$C$12=0,0,+IF(Parametri!$C$12=30,(AQ8+AQ35),+IF(Parametri!$C$12=60,(SUM(AQ8:AR8)+SUM(AQ35:AR35)),(SUM(AP8:AR8)+SUM(AP35:AR35)))))</f>
        <v>2382.6105257077579</v>
      </c>
      <c r="AS63" s="183">
        <f>+IF(Parametri!$C$12=0,0,+IF(Parametri!$C$12=30,(AR8+AR35),+IF(Parametri!$C$12=60,(SUM(AR8:AS8)+SUM(AR35:AS35)),(SUM(AQ8:AS8)+SUM(AQ35:AS35)))))</f>
        <v>2430.2627362219127</v>
      </c>
      <c r="AT63" s="183">
        <f>+IF(Parametri!$C$12=0,0,+IF(Parametri!$C$12=30,(AS8+AS35),+IF(Parametri!$C$12=60,(SUM(AS8:AT8)+SUM(AS35:AT35)),(SUM(AR8:AT8)+SUM(AR35:AT35)))))</f>
        <v>2478.8679909463513</v>
      </c>
      <c r="AU63" s="183">
        <f>+IF(Parametri!$C$12=0,0,+IF(Parametri!$C$12=30,(AT8+AT35),+IF(Parametri!$C$12=60,(SUM(AT8:AU8)+SUM(AT35:AU35)),(SUM(AS8:AU8)+SUM(AS35:AU35)))))</f>
        <v>2528.4453507652784</v>
      </c>
      <c r="AV63" s="183">
        <f>+IF(Parametri!$C$12=0,0,+IF(Parametri!$C$12=30,(AU8+AU35),+IF(Parametri!$C$12=60,(SUM(AU8:AV8)+SUM(AU35:AV35)),(SUM(AT8:AV8)+SUM(AT35:AV35)))))</f>
        <v>2579.0142577805836</v>
      </c>
      <c r="AW63" s="183">
        <f>+IF(Parametri!$C$12=0,0,+IF(Parametri!$C$12=30,(AV8+AV35),+IF(Parametri!$C$12=60,(SUM(AV8:AW8)+SUM(AV35:AW35)),(SUM(AU8:AW8)+SUM(AU35:AW35)))))</f>
        <v>2630.5945429361955</v>
      </c>
      <c r="AX63" s="183">
        <f>+IF(Parametri!$C$12=0,0,+IF(Parametri!$C$12=30,(AW8+AW35),+IF(Parametri!$C$12=60,(SUM(AW8:AX8)+SUM(AW35:AX35)),(SUM(AV8:AX8)+SUM(AV35:AX35)))))</f>
        <v>2683.2064337949191</v>
      </c>
      <c r="AY63" s="183">
        <f>+IF(Parametri!$C$12=0,0,+IF(Parametri!$C$12=30,(AX8+AX35),+IF(Parametri!$C$12=60,(SUM(AX8:AY8)+SUM(AX35:AY35)),(SUM(AW8:AY8)+SUM(AW35:AY35)))))</f>
        <v>2736.8705624708173</v>
      </c>
      <c r="AZ63" s="183">
        <f>+IF(Parametri!$C$12=0,0,+IF(Parametri!$C$12=30,(AY8+AY35),+IF(Parametri!$C$12=60,(SUM(AY8:AZ8)+SUM(AY35:AZ35)),(SUM(AX8:AZ8)+SUM(AX35:AZ35)))))</f>
        <v>2791.6079737202335</v>
      </c>
      <c r="BB63" s="193">
        <f t="shared" si="41"/>
        <v>4765.6047629084023</v>
      </c>
      <c r="BC63" s="194">
        <f t="shared" si="42"/>
        <v>11080.874379652885</v>
      </c>
      <c r="BD63" s="194">
        <f t="shared" si="43"/>
        <v>19899.65835255618</v>
      </c>
      <c r="BE63" s="195">
        <f t="shared" si="44"/>
        <v>30112.651014667175</v>
      </c>
    </row>
    <row r="64" spans="3:57" x14ac:dyDescent="0.25">
      <c r="C64" s="231" t="str">
        <f t="shared" ref="C64:C81" si="45">+C36</f>
        <v>Servizio / Prodotto 7</v>
      </c>
      <c r="E64" s="183">
        <f>+IF(Parametri!$C$12=0,0,(E9+E36))</f>
        <v>305</v>
      </c>
      <c r="F64" s="183">
        <f>+IF(Parametri!$C$12=0,0,+IF(Parametri!$C$12=30,(E9+E36),(SUM(E9:F9)+SUM(E36:F36))))</f>
        <v>305</v>
      </c>
      <c r="G64" s="183">
        <f>+IF(Parametri!$C$12=0,0,+IF(Parametri!$C$12=30,(F9+F36),+IF(Parametri!$C$12=60,(SUM(F9:G9)+SUM(F36:G36)),(SUM(E9:G9)+SUM(E36:G36)))))</f>
        <v>335.50000000000006</v>
      </c>
      <c r="H64" s="183">
        <f>+IF(Parametri!$C$12=0,0,+IF(Parametri!$C$12=30,(G9+G36),+IF(Parametri!$C$12=60,(SUM(G9:H9)+SUM(G36:H36)),(SUM(F9:H9)+SUM(F36:H36)))))</f>
        <v>369.05000000000007</v>
      </c>
      <c r="I64" s="183">
        <f>+IF(Parametri!$C$12=0,0,+IF(Parametri!$C$12=30,(H9+H36),+IF(Parametri!$C$12=60,(SUM(H9:I9)+SUM(H36:I36)),(SUM(G9:I9)+SUM(G36:I36)))))</f>
        <v>405.95500000000015</v>
      </c>
      <c r="J64" s="183">
        <f>+IF(Parametri!$C$12=0,0,+IF(Parametri!$C$12=30,(I9+I36),+IF(Parametri!$C$12=60,(SUM(I9:J9)+SUM(I36:J36)),(SUM(H9:J9)+SUM(H36:J36)))))</f>
        <v>446.55050000000028</v>
      </c>
      <c r="K64" s="183">
        <f>+IF(Parametri!$C$12=0,0,+IF(Parametri!$C$12=30,(J9+J36),+IF(Parametri!$C$12=60,(SUM(J9:K9)+SUM(J36:K36)),(SUM(I9:K9)+SUM(I36:K36)))))</f>
        <v>491.20555000000036</v>
      </c>
      <c r="L64" s="183">
        <f>+IF(Parametri!$C$12=0,0,+IF(Parametri!$C$12=30,(K9+K36),+IF(Parametri!$C$12=60,(SUM(K9:L9)+SUM(K36:L36)),(SUM(J9:L9)+SUM(J36:L36)))))</f>
        <v>540.32610500000044</v>
      </c>
      <c r="M64" s="183">
        <f>+IF(Parametri!$C$12=0,0,+IF(Parametri!$C$12=30,(L9+L36),+IF(Parametri!$C$12=60,(SUM(L9:M9)+SUM(L36:M36)),(SUM(K9:M9)+SUM(K36:M36)))))</f>
        <v>594.35871550000047</v>
      </c>
      <c r="N64" s="183">
        <f>+IF(Parametri!$C$12=0,0,+IF(Parametri!$C$12=30,(M9+M36),+IF(Parametri!$C$12=60,(SUM(M9:N9)+SUM(M36:N36)),(SUM(L9:N9)+SUM(L36:N36)))))</f>
        <v>653.79458705000059</v>
      </c>
      <c r="O64" s="183">
        <f>+IF(Parametri!$C$12=0,0,+IF(Parametri!$C$12=30,(N9+N36),+IF(Parametri!$C$12=60,(SUM(N9:O9)+SUM(N36:O36)),(SUM(M9:O9)+SUM(M36:O36)))))</f>
        <v>719.17404575500063</v>
      </c>
      <c r="P64" s="183">
        <f>+IF(Parametri!$C$12=0,0,+IF(Parametri!$C$12=30,(O9+O36),+IF(Parametri!$C$12=60,(SUM(O9:P9)+SUM(O36:P36)),(SUM(N9:P9)+SUM(N36:P36)))))</f>
        <v>791.09145033050072</v>
      </c>
      <c r="Q64" s="183">
        <f>+IF(Parametri!$C$12=0,0,+IF(Parametri!$C$12=30,(P9+P36),+IF(Parametri!$C$12=60,(SUM(P9:Q9)+SUM(P36:Q36)),(SUM(O9:Q9)+SUM(O36:Q36)))))</f>
        <v>870.20059536355097</v>
      </c>
      <c r="R64" s="183">
        <f>+IF(Parametri!$C$12=0,0,+IF(Parametri!$C$12=30,(Q9+Q36),+IF(Parametri!$C$12=60,(SUM(Q9:R9)+SUM(Q36:R36)),(SUM(P9:R9)+SUM(P36:R36)))))</f>
        <v>913.71062513172853</v>
      </c>
      <c r="S64" s="183">
        <f>+IF(Parametri!$C$12=0,0,+IF(Parametri!$C$12=30,(R9+R36),+IF(Parametri!$C$12=60,(SUM(R9:S9)+SUM(R36:S36)),(SUM(Q9:S9)+SUM(Q36:S36)))))</f>
        <v>959.39615638831503</v>
      </c>
      <c r="T64" s="183">
        <f>+IF(Parametri!$C$12=0,0,+IF(Parametri!$C$12=30,(S9+S36),+IF(Parametri!$C$12=60,(SUM(S9:T9)+SUM(S36:T36)),(SUM(R9:T9)+SUM(R36:T36)))))</f>
        <v>1007.3659642077307</v>
      </c>
      <c r="U64" s="183">
        <f>+IF(Parametri!$C$12=0,0,+IF(Parametri!$C$12=30,(T9+T36),+IF(Parametri!$C$12=60,(SUM(T9:U9)+SUM(T36:U36)),(SUM(S9:U9)+SUM(S36:U36)))))</f>
        <v>1057.7342624181174</v>
      </c>
      <c r="V64" s="183">
        <f>+IF(Parametri!$C$12=0,0,+IF(Parametri!$C$12=30,(U9+U36),+IF(Parametri!$C$12=60,(SUM(U9:V9)+SUM(U36:V36)),(SUM(T9:V9)+SUM(T36:V36)))))</f>
        <v>1110.6209755390232</v>
      </c>
      <c r="W64" s="183">
        <f>+IF(Parametri!$C$12=0,0,+IF(Parametri!$C$12=30,(V9+V36),+IF(Parametri!$C$12=60,(SUM(V9:W9)+SUM(V36:W36)),(SUM(U9:W9)+SUM(U36:W36)))))</f>
        <v>1166.1520243159746</v>
      </c>
      <c r="X64" s="183">
        <f>+IF(Parametri!$C$12=0,0,+IF(Parametri!$C$12=30,(W9+W36),+IF(Parametri!$C$12=60,(SUM(W9:X9)+SUM(W36:X36)),(SUM(V9:X9)+SUM(V36:X36)))))</f>
        <v>1224.4596255317733</v>
      </c>
      <c r="Y64" s="183">
        <f>+IF(Parametri!$C$12=0,0,+IF(Parametri!$C$12=30,(X9+X36),+IF(Parametri!$C$12=60,(SUM(X9:Y9)+SUM(X36:Y36)),(SUM(W9:Y9)+SUM(W36:Y36)))))</f>
        <v>1285.6826068083619</v>
      </c>
      <c r="Z64" s="183">
        <f>+IF(Parametri!$C$12=0,0,+IF(Parametri!$C$12=30,(Y9+Y36),+IF(Parametri!$C$12=60,(SUM(Y9:Z9)+SUM(Y36:Z36)),(SUM(X9:Z9)+SUM(X36:Z36)))))</f>
        <v>1349.9667371487803</v>
      </c>
      <c r="AA64" s="183">
        <f>+IF(Parametri!$C$12=0,0,+IF(Parametri!$C$12=30,(Z9+Z36),+IF(Parametri!$C$12=60,(SUM(Z9:AA9)+SUM(Z36:AA36)),(SUM(Y9:AA9)+SUM(Y36:AA36)))))</f>
        <v>1417.4650740062191</v>
      </c>
      <c r="AB64" s="183">
        <f>+IF(Parametri!$C$12=0,0,+IF(Parametri!$C$12=30,(AA9+AA36),+IF(Parametri!$C$12=60,(SUM(AA9:AB9)+SUM(AA36:AB36)),(SUM(Z9:AB9)+SUM(Z36:AB36)))))</f>
        <v>1488.3383277065302</v>
      </c>
      <c r="AC64" s="183">
        <f>+IF(Parametri!$C$12=0,0,+IF(Parametri!$C$12=30,(AB9+AB36),+IF(Parametri!$C$12=60,(SUM(AB9:AC9)+SUM(AB36:AC36)),(SUM(AA9:AC9)+SUM(AA36:AC36)))))</f>
        <v>1562.7552440918566</v>
      </c>
      <c r="AD64" s="183">
        <f>+IF(Parametri!$C$12=0,0,+IF(Parametri!$C$12=30,(AC9+AC36),+IF(Parametri!$C$12=60,(SUM(AC9:AD9)+SUM(AC36:AD36)),(SUM(AB9:AD9)+SUM(AB36:AD36)))))</f>
        <v>1640.8930062964498</v>
      </c>
      <c r="AE64" s="183">
        <f>+IF(Parametri!$C$12=0,0,+IF(Parametri!$C$12=30,(AD9+AD36),+IF(Parametri!$C$12=60,(SUM(AD9:AE9)+SUM(AD36:AE36)),(SUM(AC9:AE9)+SUM(AC36:AE36)))))</f>
        <v>1722.9376566112724</v>
      </c>
      <c r="AF64" s="183">
        <f>+IF(Parametri!$C$12=0,0,+IF(Parametri!$C$12=30,(AE9+AE36),+IF(Parametri!$C$12=60,(SUM(AE9:AF9)+SUM(AE36:AF36)),(SUM(AD9:AF9)+SUM(AD36:AF36)))))</f>
        <v>1809.0845394418361</v>
      </c>
      <c r="AG64" s="183">
        <f>+IF(Parametri!$C$12=0,0,+IF(Parametri!$C$12=30,(AF9+AF36),+IF(Parametri!$C$12=60,(SUM(AF9:AG9)+SUM(AF36:AG36)),(SUM(AE9:AG9)+SUM(AE36:AG36)))))</f>
        <v>1899.5387664139278</v>
      </c>
      <c r="AH64" s="183">
        <f>+IF(Parametri!$C$12=0,0,+IF(Parametri!$C$12=30,(AG9+AG36),+IF(Parametri!$C$12=60,(SUM(AG9:AH9)+SUM(AG36:AH36)),(SUM(AF9:AH9)+SUM(AF36:AH36)))))</f>
        <v>1994.5157047346243</v>
      </c>
      <c r="AI64" s="183">
        <f>+IF(Parametri!$C$12=0,0,+IF(Parametri!$C$12=30,(AH9+AH36),+IF(Parametri!$C$12=60,(SUM(AH9:AI9)+SUM(AH36:AI36)),(SUM(AG9:AI9)+SUM(AG36:AI36)))))</f>
        <v>2094.2414899713558</v>
      </c>
      <c r="AJ64" s="183">
        <f>+IF(Parametri!$C$12=0,0,+IF(Parametri!$C$12=30,(AI9+AI36),+IF(Parametri!$C$12=60,(SUM(AI9:AJ9)+SUM(AI36:AJ36)),(SUM(AH9:AJ9)+SUM(AH36:AJ36)))))</f>
        <v>2198.9535644699235</v>
      </c>
      <c r="AK64" s="183">
        <f>+IF(Parametri!$C$12=0,0,+IF(Parametri!$C$12=30,(AJ9+AJ36),+IF(Parametri!$C$12=60,(SUM(AJ9:AK9)+SUM(AJ36:AK36)),(SUM(AI9:AK9)+SUM(AI36:AK36)))))</f>
        <v>2308.90124269342</v>
      </c>
      <c r="AL64" s="183">
        <f>+IF(Parametri!$C$12=0,0,+IF(Parametri!$C$12=30,(AK9+AK36),+IF(Parametri!$C$12=60,(SUM(AK9:AL9)+SUM(AK36:AL36)),(SUM(AJ9:AL9)+SUM(AJ36:AL36)))))</f>
        <v>2424.346304828091</v>
      </c>
      <c r="AM64" s="183">
        <f>+IF(Parametri!$C$12=0,0,+IF(Parametri!$C$12=30,(AL9+AL36),+IF(Parametri!$C$12=60,(SUM(AL9:AM9)+SUM(AL36:AM36)),(SUM(AK9:AM9)+SUM(AK36:AM36)))))</f>
        <v>2545.5636200694958</v>
      </c>
      <c r="AN64" s="183">
        <f>+IF(Parametri!$C$12=0,0,+IF(Parametri!$C$12=30,(AM9+AM36),+IF(Parametri!$C$12=60,(SUM(AM9:AN9)+SUM(AM36:AN36)),(SUM(AL9:AN9)+SUM(AL36:AN36)))))</f>
        <v>2672.8418010729706</v>
      </c>
      <c r="AO64" s="183">
        <f>+IF(Parametri!$C$12=0,0,+IF(Parametri!$C$12=30,(AN9+AN36),+IF(Parametri!$C$12=60,(SUM(AN9:AO9)+SUM(AN36:AO36)),(SUM(AM9:AO9)+SUM(AM36:AO36)))))</f>
        <v>2806.4838911266197</v>
      </c>
      <c r="AP64" s="183">
        <f>+IF(Parametri!$C$12=0,0,+IF(Parametri!$C$12=30,(AO9+AO36),+IF(Parametri!$C$12=60,(SUM(AO9:AP9)+SUM(AO36:AP36)),(SUM(AN9:AP9)+SUM(AN36:AP36)))))</f>
        <v>2862.6135689491516</v>
      </c>
      <c r="AQ64" s="183">
        <f>+IF(Parametri!$C$12=0,0,+IF(Parametri!$C$12=30,(AP9+AP36),+IF(Parametri!$C$12=60,(SUM(AP9:AQ9)+SUM(AP36:AQ36)),(SUM(AO9:AQ9)+SUM(AO36:AQ36)))))</f>
        <v>2919.8658403281352</v>
      </c>
      <c r="AR64" s="183">
        <f>+IF(Parametri!$C$12=0,0,+IF(Parametri!$C$12=30,(AQ9+AQ36),+IF(Parametri!$C$12=60,(SUM(AQ9:AR9)+SUM(AQ36:AR36)),(SUM(AP9:AR9)+SUM(AP36:AR36)))))</f>
        <v>2978.2631571346974</v>
      </c>
      <c r="AS64" s="183">
        <f>+IF(Parametri!$C$12=0,0,+IF(Parametri!$C$12=30,(AR9+AR36),+IF(Parametri!$C$12=60,(SUM(AR9:AS9)+SUM(AR36:AS36)),(SUM(AQ9:AS9)+SUM(AQ36:AS36)))))</f>
        <v>3037.8284202773916</v>
      </c>
      <c r="AT64" s="183">
        <f>+IF(Parametri!$C$12=0,0,+IF(Parametri!$C$12=30,(AS9+AS36),+IF(Parametri!$C$12=60,(SUM(AS9:AT9)+SUM(AS36:AT36)),(SUM(AR9:AT9)+SUM(AR36:AT36)))))</f>
        <v>3098.5849886829392</v>
      </c>
      <c r="AU64" s="183">
        <f>+IF(Parametri!$C$12=0,0,+IF(Parametri!$C$12=30,(AT9+AT36),+IF(Parametri!$C$12=60,(SUM(AT9:AU9)+SUM(AT36:AU36)),(SUM(AS9:AU9)+SUM(AS36:AU36)))))</f>
        <v>3160.5566884565978</v>
      </c>
      <c r="AV64" s="183">
        <f>+IF(Parametri!$C$12=0,0,+IF(Parametri!$C$12=30,(AU9+AU36),+IF(Parametri!$C$12=60,(SUM(AU9:AV9)+SUM(AU36:AV36)),(SUM(AT9:AV9)+SUM(AT36:AV36)))))</f>
        <v>3223.7678222257296</v>
      </c>
      <c r="AW64" s="183">
        <f>+IF(Parametri!$C$12=0,0,+IF(Parametri!$C$12=30,(AV9+AV36),+IF(Parametri!$C$12=60,(SUM(AV9:AW9)+SUM(AV36:AW36)),(SUM(AU9:AW9)+SUM(AU36:AW36)))))</f>
        <v>3288.2431786702437</v>
      </c>
      <c r="AX64" s="183">
        <f>+IF(Parametri!$C$12=0,0,+IF(Parametri!$C$12=30,(AW9+AW36),+IF(Parametri!$C$12=60,(SUM(AW9:AX9)+SUM(AW36:AX36)),(SUM(AV9:AX9)+SUM(AV36:AX36)))))</f>
        <v>3354.0080422436486</v>
      </c>
      <c r="AY64" s="183">
        <f>+IF(Parametri!$C$12=0,0,+IF(Parametri!$C$12=30,(AX9+AX36),+IF(Parametri!$C$12=60,(SUM(AX9:AY9)+SUM(AX36:AY36)),(SUM(AW9:AY9)+SUM(AW36:AY36)))))</f>
        <v>3421.0882030885223</v>
      </c>
      <c r="AZ64" s="183">
        <f>+IF(Parametri!$C$12=0,0,+IF(Parametri!$C$12=30,(AY9+AY36),+IF(Parametri!$C$12=60,(SUM(AY9:AZ9)+SUM(AY36:AZ36)),(SUM(AX9:AZ9)+SUM(AX36:AZ36)))))</f>
        <v>3489.5099671502921</v>
      </c>
      <c r="BB64" s="193">
        <f t="shared" ref="BB64:BB81" si="46">+SUM(E64:P64)</f>
        <v>5957.0059536355038</v>
      </c>
      <c r="BC64" s="194">
        <f t="shared" ref="BC64:BC81" si="47">+SUM(Q64:AB64)</f>
        <v>13851.092974566103</v>
      </c>
      <c r="BD64" s="194">
        <f t="shared" ref="BD64:BD81" si="48">+SUM(AC64:AN64)</f>
        <v>24874.572940695223</v>
      </c>
      <c r="BE64" s="195">
        <f t="shared" ref="BE64:BE81" si="49">+SUM(AO64:AZ64)</f>
        <v>37640.813768333966</v>
      </c>
    </row>
    <row r="65" spans="3:57" x14ac:dyDescent="0.25">
      <c r="C65" s="231" t="str">
        <f t="shared" si="45"/>
        <v>Servizio / Prodotto 8</v>
      </c>
      <c r="E65" s="183">
        <f>+IF(Parametri!$C$12=0,0,(E10+E37))</f>
        <v>305</v>
      </c>
      <c r="F65" s="183">
        <f>+IF(Parametri!$C$12=0,0,+IF(Parametri!$C$12=30,(E10+E37),(SUM(E10:F10)+SUM(E37:F37))))</f>
        <v>305</v>
      </c>
      <c r="G65" s="183">
        <f>+IF(Parametri!$C$12=0,0,+IF(Parametri!$C$12=30,(F10+F37),+IF(Parametri!$C$12=60,(SUM(F10:G10)+SUM(F37:G37)),(SUM(E10:G10)+SUM(E37:G37)))))</f>
        <v>335.50000000000006</v>
      </c>
      <c r="H65" s="183">
        <f>+IF(Parametri!$C$12=0,0,+IF(Parametri!$C$12=30,(G10+G37),+IF(Parametri!$C$12=60,(SUM(G10:H10)+SUM(G37:H37)),(SUM(F10:H10)+SUM(F37:H37)))))</f>
        <v>369.05000000000007</v>
      </c>
      <c r="I65" s="183">
        <f>+IF(Parametri!$C$12=0,0,+IF(Parametri!$C$12=30,(H10+H37),+IF(Parametri!$C$12=60,(SUM(H10:I10)+SUM(H37:I37)),(SUM(G10:I10)+SUM(G37:I37)))))</f>
        <v>405.95500000000015</v>
      </c>
      <c r="J65" s="183">
        <f>+IF(Parametri!$C$12=0,0,+IF(Parametri!$C$12=30,(I10+I37),+IF(Parametri!$C$12=60,(SUM(I10:J10)+SUM(I37:J37)),(SUM(H10:J10)+SUM(H37:J37)))))</f>
        <v>446.55050000000028</v>
      </c>
      <c r="K65" s="183">
        <f>+IF(Parametri!$C$12=0,0,+IF(Parametri!$C$12=30,(J10+J37),+IF(Parametri!$C$12=60,(SUM(J10:K10)+SUM(J37:K37)),(SUM(I10:K10)+SUM(I37:K37)))))</f>
        <v>491.20555000000036</v>
      </c>
      <c r="L65" s="183">
        <f>+IF(Parametri!$C$12=0,0,+IF(Parametri!$C$12=30,(K10+K37),+IF(Parametri!$C$12=60,(SUM(K10:L10)+SUM(K37:L37)),(SUM(J10:L10)+SUM(J37:L37)))))</f>
        <v>540.32610500000044</v>
      </c>
      <c r="M65" s="183">
        <f>+IF(Parametri!$C$12=0,0,+IF(Parametri!$C$12=30,(L10+L37),+IF(Parametri!$C$12=60,(SUM(L10:M10)+SUM(L37:M37)),(SUM(K10:M10)+SUM(K37:M37)))))</f>
        <v>594.35871550000047</v>
      </c>
      <c r="N65" s="183">
        <f>+IF(Parametri!$C$12=0,0,+IF(Parametri!$C$12=30,(M10+M37),+IF(Parametri!$C$12=60,(SUM(M10:N10)+SUM(M37:N37)),(SUM(L10:N10)+SUM(L37:N37)))))</f>
        <v>653.79458705000059</v>
      </c>
      <c r="O65" s="183">
        <f>+IF(Parametri!$C$12=0,0,+IF(Parametri!$C$12=30,(N10+N37),+IF(Parametri!$C$12=60,(SUM(N10:O10)+SUM(N37:O37)),(SUM(M10:O10)+SUM(M37:O37)))))</f>
        <v>719.17404575500063</v>
      </c>
      <c r="P65" s="183">
        <f>+IF(Parametri!$C$12=0,0,+IF(Parametri!$C$12=30,(O10+O37),+IF(Parametri!$C$12=60,(SUM(O10:P10)+SUM(O37:P37)),(SUM(N10:P10)+SUM(N37:P37)))))</f>
        <v>791.09145033050072</v>
      </c>
      <c r="Q65" s="183">
        <f>+IF(Parametri!$C$12=0,0,+IF(Parametri!$C$12=30,(P10+P37),+IF(Parametri!$C$12=60,(SUM(P10:Q10)+SUM(P37:Q37)),(SUM(O10:Q10)+SUM(O37:Q37)))))</f>
        <v>870.20059536355097</v>
      </c>
      <c r="R65" s="183">
        <f>+IF(Parametri!$C$12=0,0,+IF(Parametri!$C$12=30,(Q10+Q37),+IF(Parametri!$C$12=60,(SUM(Q10:R10)+SUM(Q37:R37)),(SUM(P10:R10)+SUM(P37:R37)))))</f>
        <v>913.71062513172853</v>
      </c>
      <c r="S65" s="183">
        <f>+IF(Parametri!$C$12=0,0,+IF(Parametri!$C$12=30,(R10+R37),+IF(Parametri!$C$12=60,(SUM(R10:S10)+SUM(R37:S37)),(SUM(Q10:S10)+SUM(Q37:S37)))))</f>
        <v>959.39615638831503</v>
      </c>
      <c r="T65" s="183">
        <f>+IF(Parametri!$C$12=0,0,+IF(Parametri!$C$12=30,(S10+S37),+IF(Parametri!$C$12=60,(SUM(S10:T10)+SUM(S37:T37)),(SUM(R10:T10)+SUM(R37:T37)))))</f>
        <v>1007.3659642077307</v>
      </c>
      <c r="U65" s="183">
        <f>+IF(Parametri!$C$12=0,0,+IF(Parametri!$C$12=30,(T10+T37),+IF(Parametri!$C$12=60,(SUM(T10:U10)+SUM(T37:U37)),(SUM(S10:U10)+SUM(S37:U37)))))</f>
        <v>1057.7342624181174</v>
      </c>
      <c r="V65" s="183">
        <f>+IF(Parametri!$C$12=0,0,+IF(Parametri!$C$12=30,(U10+U37),+IF(Parametri!$C$12=60,(SUM(U10:V10)+SUM(U37:V37)),(SUM(T10:V10)+SUM(T37:V37)))))</f>
        <v>1110.6209755390232</v>
      </c>
      <c r="W65" s="183">
        <f>+IF(Parametri!$C$12=0,0,+IF(Parametri!$C$12=30,(V10+V37),+IF(Parametri!$C$12=60,(SUM(V10:W10)+SUM(V37:W37)),(SUM(U10:W10)+SUM(U37:W37)))))</f>
        <v>1166.1520243159746</v>
      </c>
      <c r="X65" s="183">
        <f>+IF(Parametri!$C$12=0,0,+IF(Parametri!$C$12=30,(W10+W37),+IF(Parametri!$C$12=60,(SUM(W10:X10)+SUM(W37:X37)),(SUM(V10:X10)+SUM(V37:X37)))))</f>
        <v>1224.4596255317733</v>
      </c>
      <c r="Y65" s="183">
        <f>+IF(Parametri!$C$12=0,0,+IF(Parametri!$C$12=30,(X10+X37),+IF(Parametri!$C$12=60,(SUM(X10:Y10)+SUM(X37:Y37)),(SUM(W10:Y10)+SUM(W37:Y37)))))</f>
        <v>1285.6826068083619</v>
      </c>
      <c r="Z65" s="183">
        <f>+IF(Parametri!$C$12=0,0,+IF(Parametri!$C$12=30,(Y10+Y37),+IF(Parametri!$C$12=60,(SUM(Y10:Z10)+SUM(Y37:Z37)),(SUM(X10:Z10)+SUM(X37:Z37)))))</f>
        <v>1349.9667371487803</v>
      </c>
      <c r="AA65" s="183">
        <f>+IF(Parametri!$C$12=0,0,+IF(Parametri!$C$12=30,(Z10+Z37),+IF(Parametri!$C$12=60,(SUM(Z10:AA10)+SUM(Z37:AA37)),(SUM(Y10:AA10)+SUM(Y37:AA37)))))</f>
        <v>1417.4650740062191</v>
      </c>
      <c r="AB65" s="183">
        <f>+IF(Parametri!$C$12=0,0,+IF(Parametri!$C$12=30,(AA10+AA37),+IF(Parametri!$C$12=60,(SUM(AA10:AB10)+SUM(AA37:AB37)),(SUM(Z10:AB10)+SUM(Z37:AB37)))))</f>
        <v>1488.3383277065302</v>
      </c>
      <c r="AC65" s="183">
        <f>+IF(Parametri!$C$12=0,0,+IF(Parametri!$C$12=30,(AB10+AB37),+IF(Parametri!$C$12=60,(SUM(AB10:AC10)+SUM(AB37:AC37)),(SUM(AA10:AC10)+SUM(AA37:AC37)))))</f>
        <v>1562.7552440918566</v>
      </c>
      <c r="AD65" s="183">
        <f>+IF(Parametri!$C$12=0,0,+IF(Parametri!$C$12=30,(AC10+AC37),+IF(Parametri!$C$12=60,(SUM(AC10:AD10)+SUM(AC37:AD37)),(SUM(AB10:AD10)+SUM(AB37:AD37)))))</f>
        <v>1640.8930062964498</v>
      </c>
      <c r="AE65" s="183">
        <f>+IF(Parametri!$C$12=0,0,+IF(Parametri!$C$12=30,(AD10+AD37),+IF(Parametri!$C$12=60,(SUM(AD10:AE10)+SUM(AD37:AE37)),(SUM(AC10:AE10)+SUM(AC37:AE37)))))</f>
        <v>1722.9376566112724</v>
      </c>
      <c r="AF65" s="183">
        <f>+IF(Parametri!$C$12=0,0,+IF(Parametri!$C$12=30,(AE10+AE37),+IF(Parametri!$C$12=60,(SUM(AE10:AF10)+SUM(AE37:AF37)),(SUM(AD10:AF10)+SUM(AD37:AF37)))))</f>
        <v>1809.0845394418361</v>
      </c>
      <c r="AG65" s="183">
        <f>+IF(Parametri!$C$12=0,0,+IF(Parametri!$C$12=30,(AF10+AF37),+IF(Parametri!$C$12=60,(SUM(AF10:AG10)+SUM(AF37:AG37)),(SUM(AE10:AG10)+SUM(AE37:AG37)))))</f>
        <v>1899.5387664139278</v>
      </c>
      <c r="AH65" s="183">
        <f>+IF(Parametri!$C$12=0,0,+IF(Parametri!$C$12=30,(AG10+AG37),+IF(Parametri!$C$12=60,(SUM(AG10:AH10)+SUM(AG37:AH37)),(SUM(AF10:AH10)+SUM(AF37:AH37)))))</f>
        <v>1994.5157047346243</v>
      </c>
      <c r="AI65" s="183">
        <f>+IF(Parametri!$C$12=0,0,+IF(Parametri!$C$12=30,(AH10+AH37),+IF(Parametri!$C$12=60,(SUM(AH10:AI10)+SUM(AH37:AI37)),(SUM(AG10:AI10)+SUM(AG37:AI37)))))</f>
        <v>2094.2414899713558</v>
      </c>
      <c r="AJ65" s="183">
        <f>+IF(Parametri!$C$12=0,0,+IF(Parametri!$C$12=30,(AI10+AI37),+IF(Parametri!$C$12=60,(SUM(AI10:AJ10)+SUM(AI37:AJ37)),(SUM(AH10:AJ10)+SUM(AH37:AJ37)))))</f>
        <v>2198.9535644699235</v>
      </c>
      <c r="AK65" s="183">
        <f>+IF(Parametri!$C$12=0,0,+IF(Parametri!$C$12=30,(AJ10+AJ37),+IF(Parametri!$C$12=60,(SUM(AJ10:AK10)+SUM(AJ37:AK37)),(SUM(AI10:AK10)+SUM(AI37:AK37)))))</f>
        <v>2308.90124269342</v>
      </c>
      <c r="AL65" s="183">
        <f>+IF(Parametri!$C$12=0,0,+IF(Parametri!$C$12=30,(AK10+AK37),+IF(Parametri!$C$12=60,(SUM(AK10:AL10)+SUM(AK37:AL37)),(SUM(AJ10:AL10)+SUM(AJ37:AL37)))))</f>
        <v>2424.346304828091</v>
      </c>
      <c r="AM65" s="183">
        <f>+IF(Parametri!$C$12=0,0,+IF(Parametri!$C$12=30,(AL10+AL37),+IF(Parametri!$C$12=60,(SUM(AL10:AM10)+SUM(AL37:AM37)),(SUM(AK10:AM10)+SUM(AK37:AM37)))))</f>
        <v>2545.5636200694958</v>
      </c>
      <c r="AN65" s="183">
        <f>+IF(Parametri!$C$12=0,0,+IF(Parametri!$C$12=30,(AM10+AM37),+IF(Parametri!$C$12=60,(SUM(AM10:AN10)+SUM(AM37:AN37)),(SUM(AL10:AN10)+SUM(AL37:AN37)))))</f>
        <v>2672.8418010729706</v>
      </c>
      <c r="AO65" s="183">
        <f>+IF(Parametri!$C$12=0,0,+IF(Parametri!$C$12=30,(AN10+AN37),+IF(Parametri!$C$12=60,(SUM(AN10:AO10)+SUM(AN37:AO37)),(SUM(AM10:AO10)+SUM(AM37:AO37)))))</f>
        <v>2806.4838911266197</v>
      </c>
      <c r="AP65" s="183">
        <f>+IF(Parametri!$C$12=0,0,+IF(Parametri!$C$12=30,(AO10+AO37),+IF(Parametri!$C$12=60,(SUM(AO10:AP10)+SUM(AO37:AP37)),(SUM(AN10:AP10)+SUM(AN37:AP37)))))</f>
        <v>2862.6135689491516</v>
      </c>
      <c r="AQ65" s="183">
        <f>+IF(Parametri!$C$12=0,0,+IF(Parametri!$C$12=30,(AP10+AP37),+IF(Parametri!$C$12=60,(SUM(AP10:AQ10)+SUM(AP37:AQ37)),(SUM(AO10:AQ10)+SUM(AO37:AQ37)))))</f>
        <v>2919.8658403281352</v>
      </c>
      <c r="AR65" s="183">
        <f>+IF(Parametri!$C$12=0,0,+IF(Parametri!$C$12=30,(AQ10+AQ37),+IF(Parametri!$C$12=60,(SUM(AQ10:AR10)+SUM(AQ37:AR37)),(SUM(AP10:AR10)+SUM(AP37:AR37)))))</f>
        <v>2978.2631571346974</v>
      </c>
      <c r="AS65" s="183">
        <f>+IF(Parametri!$C$12=0,0,+IF(Parametri!$C$12=30,(AR10+AR37),+IF(Parametri!$C$12=60,(SUM(AR10:AS10)+SUM(AR37:AS37)),(SUM(AQ10:AS10)+SUM(AQ37:AS37)))))</f>
        <v>3037.8284202773916</v>
      </c>
      <c r="AT65" s="183">
        <f>+IF(Parametri!$C$12=0,0,+IF(Parametri!$C$12=30,(AS10+AS37),+IF(Parametri!$C$12=60,(SUM(AS10:AT10)+SUM(AS37:AT37)),(SUM(AR10:AT10)+SUM(AR37:AT37)))))</f>
        <v>3098.5849886829392</v>
      </c>
      <c r="AU65" s="183">
        <f>+IF(Parametri!$C$12=0,0,+IF(Parametri!$C$12=30,(AT10+AT37),+IF(Parametri!$C$12=60,(SUM(AT10:AU10)+SUM(AT37:AU37)),(SUM(AS10:AU10)+SUM(AS37:AU37)))))</f>
        <v>3160.5566884565978</v>
      </c>
      <c r="AV65" s="183">
        <f>+IF(Parametri!$C$12=0,0,+IF(Parametri!$C$12=30,(AU10+AU37),+IF(Parametri!$C$12=60,(SUM(AU10:AV10)+SUM(AU37:AV37)),(SUM(AT10:AV10)+SUM(AT37:AV37)))))</f>
        <v>3223.7678222257296</v>
      </c>
      <c r="AW65" s="183">
        <f>+IF(Parametri!$C$12=0,0,+IF(Parametri!$C$12=30,(AV10+AV37),+IF(Parametri!$C$12=60,(SUM(AV10:AW10)+SUM(AV37:AW37)),(SUM(AU10:AW10)+SUM(AU37:AW37)))))</f>
        <v>3288.2431786702437</v>
      </c>
      <c r="AX65" s="183">
        <f>+IF(Parametri!$C$12=0,0,+IF(Parametri!$C$12=30,(AW10+AW37),+IF(Parametri!$C$12=60,(SUM(AW10:AX10)+SUM(AW37:AX37)),(SUM(AV10:AX10)+SUM(AV37:AX37)))))</f>
        <v>3354.0080422436486</v>
      </c>
      <c r="AY65" s="183">
        <f>+IF(Parametri!$C$12=0,0,+IF(Parametri!$C$12=30,(AX10+AX37),+IF(Parametri!$C$12=60,(SUM(AX10:AY10)+SUM(AX37:AY37)),(SUM(AW10:AY10)+SUM(AW37:AY37)))))</f>
        <v>3421.0882030885223</v>
      </c>
      <c r="AZ65" s="183">
        <f>+IF(Parametri!$C$12=0,0,+IF(Parametri!$C$12=30,(AY10+AY37),+IF(Parametri!$C$12=60,(SUM(AY10:AZ10)+SUM(AY37:AZ37)),(SUM(AX10:AZ10)+SUM(AX37:AZ37)))))</f>
        <v>3489.5099671502921</v>
      </c>
      <c r="BB65" s="193">
        <f t="shared" si="46"/>
        <v>5957.0059536355038</v>
      </c>
      <c r="BC65" s="194">
        <f t="shared" si="47"/>
        <v>13851.092974566103</v>
      </c>
      <c r="BD65" s="194">
        <f t="shared" si="48"/>
        <v>24874.572940695223</v>
      </c>
      <c r="BE65" s="195">
        <f t="shared" si="49"/>
        <v>37640.813768333966</v>
      </c>
    </row>
    <row r="66" spans="3:57" x14ac:dyDescent="0.25">
      <c r="C66" s="231" t="str">
        <f t="shared" si="45"/>
        <v>Servizio / Prodotto 9</v>
      </c>
      <c r="E66" s="183">
        <f>+IF(Parametri!$C$12=0,0,(E11+E38))</f>
        <v>305</v>
      </c>
      <c r="F66" s="183">
        <f>+IF(Parametri!$C$12=0,0,+IF(Parametri!$C$12=30,(E11+E38),(SUM(E11:F11)+SUM(E38:F38))))</f>
        <v>305</v>
      </c>
      <c r="G66" s="183">
        <f>+IF(Parametri!$C$12=0,0,+IF(Parametri!$C$12=30,(F11+F38),+IF(Parametri!$C$12=60,(SUM(F11:G11)+SUM(F38:G38)),(SUM(E11:G11)+SUM(E38:G38)))))</f>
        <v>335.50000000000006</v>
      </c>
      <c r="H66" s="183">
        <f>+IF(Parametri!$C$12=0,0,+IF(Parametri!$C$12=30,(G11+G38),+IF(Parametri!$C$12=60,(SUM(G11:H11)+SUM(G38:H38)),(SUM(F11:H11)+SUM(F38:H38)))))</f>
        <v>369.05000000000007</v>
      </c>
      <c r="I66" s="183">
        <f>+IF(Parametri!$C$12=0,0,+IF(Parametri!$C$12=30,(H11+H38),+IF(Parametri!$C$12=60,(SUM(H11:I11)+SUM(H38:I38)),(SUM(G11:I11)+SUM(G38:I38)))))</f>
        <v>405.95500000000015</v>
      </c>
      <c r="J66" s="183">
        <f>+IF(Parametri!$C$12=0,0,+IF(Parametri!$C$12=30,(I11+I38),+IF(Parametri!$C$12=60,(SUM(I11:J11)+SUM(I38:J38)),(SUM(H11:J11)+SUM(H38:J38)))))</f>
        <v>446.55050000000028</v>
      </c>
      <c r="K66" s="183">
        <f>+IF(Parametri!$C$12=0,0,+IF(Parametri!$C$12=30,(J11+J38),+IF(Parametri!$C$12=60,(SUM(J11:K11)+SUM(J38:K38)),(SUM(I11:K11)+SUM(I38:K38)))))</f>
        <v>491.20555000000036</v>
      </c>
      <c r="L66" s="183">
        <f>+IF(Parametri!$C$12=0,0,+IF(Parametri!$C$12=30,(K11+K38),+IF(Parametri!$C$12=60,(SUM(K11:L11)+SUM(K38:L38)),(SUM(J11:L11)+SUM(J38:L38)))))</f>
        <v>540.32610500000044</v>
      </c>
      <c r="M66" s="183">
        <f>+IF(Parametri!$C$12=0,0,+IF(Parametri!$C$12=30,(L11+L38),+IF(Parametri!$C$12=60,(SUM(L11:M11)+SUM(L38:M38)),(SUM(K11:M11)+SUM(K38:M38)))))</f>
        <v>594.35871550000047</v>
      </c>
      <c r="N66" s="183">
        <f>+IF(Parametri!$C$12=0,0,+IF(Parametri!$C$12=30,(M11+M38),+IF(Parametri!$C$12=60,(SUM(M11:N11)+SUM(M38:N38)),(SUM(L11:N11)+SUM(L38:N38)))))</f>
        <v>653.79458705000059</v>
      </c>
      <c r="O66" s="183">
        <f>+IF(Parametri!$C$12=0,0,+IF(Parametri!$C$12=30,(N11+N38),+IF(Parametri!$C$12=60,(SUM(N11:O11)+SUM(N38:O38)),(SUM(M11:O11)+SUM(M38:O38)))))</f>
        <v>719.17404575500063</v>
      </c>
      <c r="P66" s="183">
        <f>+IF(Parametri!$C$12=0,0,+IF(Parametri!$C$12=30,(O11+O38),+IF(Parametri!$C$12=60,(SUM(O11:P11)+SUM(O38:P38)),(SUM(N11:P11)+SUM(N38:P38)))))</f>
        <v>791.09145033050072</v>
      </c>
      <c r="Q66" s="183">
        <f>+IF(Parametri!$C$12=0,0,+IF(Parametri!$C$12=30,(P11+P38),+IF(Parametri!$C$12=60,(SUM(P11:Q11)+SUM(P38:Q38)),(SUM(O11:Q11)+SUM(O38:Q38)))))</f>
        <v>870.20059536355097</v>
      </c>
      <c r="R66" s="183">
        <f>+IF(Parametri!$C$12=0,0,+IF(Parametri!$C$12=30,(Q11+Q38),+IF(Parametri!$C$12=60,(SUM(Q11:R11)+SUM(Q38:R38)),(SUM(P11:R11)+SUM(P38:R38)))))</f>
        <v>913.71062513172853</v>
      </c>
      <c r="S66" s="183">
        <f>+IF(Parametri!$C$12=0,0,+IF(Parametri!$C$12=30,(R11+R38),+IF(Parametri!$C$12=60,(SUM(R11:S11)+SUM(R38:S38)),(SUM(Q11:S11)+SUM(Q38:S38)))))</f>
        <v>959.39615638831503</v>
      </c>
      <c r="T66" s="183">
        <f>+IF(Parametri!$C$12=0,0,+IF(Parametri!$C$12=30,(S11+S38),+IF(Parametri!$C$12=60,(SUM(S11:T11)+SUM(S38:T38)),(SUM(R11:T11)+SUM(R38:T38)))))</f>
        <v>1007.3659642077307</v>
      </c>
      <c r="U66" s="183">
        <f>+IF(Parametri!$C$12=0,0,+IF(Parametri!$C$12=30,(T11+T38),+IF(Parametri!$C$12=60,(SUM(T11:U11)+SUM(T38:U38)),(SUM(S11:U11)+SUM(S38:U38)))))</f>
        <v>1057.7342624181174</v>
      </c>
      <c r="V66" s="183">
        <f>+IF(Parametri!$C$12=0,0,+IF(Parametri!$C$12=30,(U11+U38),+IF(Parametri!$C$12=60,(SUM(U11:V11)+SUM(U38:V38)),(SUM(T11:V11)+SUM(T38:V38)))))</f>
        <v>1110.6209755390232</v>
      </c>
      <c r="W66" s="183">
        <f>+IF(Parametri!$C$12=0,0,+IF(Parametri!$C$12=30,(V11+V38),+IF(Parametri!$C$12=60,(SUM(V11:W11)+SUM(V38:W38)),(SUM(U11:W11)+SUM(U38:W38)))))</f>
        <v>1166.1520243159746</v>
      </c>
      <c r="X66" s="183">
        <f>+IF(Parametri!$C$12=0,0,+IF(Parametri!$C$12=30,(W11+W38),+IF(Parametri!$C$12=60,(SUM(W11:X11)+SUM(W38:X38)),(SUM(V11:X11)+SUM(V38:X38)))))</f>
        <v>1224.4596255317733</v>
      </c>
      <c r="Y66" s="183">
        <f>+IF(Parametri!$C$12=0,0,+IF(Parametri!$C$12=30,(X11+X38),+IF(Parametri!$C$12=60,(SUM(X11:Y11)+SUM(X38:Y38)),(SUM(W11:Y11)+SUM(W38:Y38)))))</f>
        <v>1285.6826068083619</v>
      </c>
      <c r="Z66" s="183">
        <f>+IF(Parametri!$C$12=0,0,+IF(Parametri!$C$12=30,(Y11+Y38),+IF(Parametri!$C$12=60,(SUM(Y11:Z11)+SUM(Y38:Z38)),(SUM(X11:Z11)+SUM(X38:Z38)))))</f>
        <v>1349.9667371487803</v>
      </c>
      <c r="AA66" s="183">
        <f>+IF(Parametri!$C$12=0,0,+IF(Parametri!$C$12=30,(Z11+Z38),+IF(Parametri!$C$12=60,(SUM(Z11:AA11)+SUM(Z38:AA38)),(SUM(Y11:AA11)+SUM(Y38:AA38)))))</f>
        <v>1417.4650740062191</v>
      </c>
      <c r="AB66" s="183">
        <f>+IF(Parametri!$C$12=0,0,+IF(Parametri!$C$12=30,(AA11+AA38),+IF(Parametri!$C$12=60,(SUM(AA11:AB11)+SUM(AA38:AB38)),(SUM(Z11:AB11)+SUM(Z38:AB38)))))</f>
        <v>1488.3383277065302</v>
      </c>
      <c r="AC66" s="183">
        <f>+IF(Parametri!$C$12=0,0,+IF(Parametri!$C$12=30,(AB11+AB38),+IF(Parametri!$C$12=60,(SUM(AB11:AC11)+SUM(AB38:AC38)),(SUM(AA11:AC11)+SUM(AA38:AC38)))))</f>
        <v>1562.7552440918566</v>
      </c>
      <c r="AD66" s="183">
        <f>+IF(Parametri!$C$12=0,0,+IF(Parametri!$C$12=30,(AC11+AC38),+IF(Parametri!$C$12=60,(SUM(AC11:AD11)+SUM(AC38:AD38)),(SUM(AB11:AD11)+SUM(AB38:AD38)))))</f>
        <v>1640.8930062964498</v>
      </c>
      <c r="AE66" s="183">
        <f>+IF(Parametri!$C$12=0,0,+IF(Parametri!$C$12=30,(AD11+AD38),+IF(Parametri!$C$12=60,(SUM(AD11:AE11)+SUM(AD38:AE38)),(SUM(AC11:AE11)+SUM(AC38:AE38)))))</f>
        <v>1722.9376566112724</v>
      </c>
      <c r="AF66" s="183">
        <f>+IF(Parametri!$C$12=0,0,+IF(Parametri!$C$12=30,(AE11+AE38),+IF(Parametri!$C$12=60,(SUM(AE11:AF11)+SUM(AE38:AF38)),(SUM(AD11:AF11)+SUM(AD38:AF38)))))</f>
        <v>1809.0845394418361</v>
      </c>
      <c r="AG66" s="183">
        <f>+IF(Parametri!$C$12=0,0,+IF(Parametri!$C$12=30,(AF11+AF38),+IF(Parametri!$C$12=60,(SUM(AF11:AG11)+SUM(AF38:AG38)),(SUM(AE11:AG11)+SUM(AE38:AG38)))))</f>
        <v>1899.5387664139278</v>
      </c>
      <c r="AH66" s="183">
        <f>+IF(Parametri!$C$12=0,0,+IF(Parametri!$C$12=30,(AG11+AG38),+IF(Parametri!$C$12=60,(SUM(AG11:AH11)+SUM(AG38:AH38)),(SUM(AF11:AH11)+SUM(AF38:AH38)))))</f>
        <v>1994.5157047346243</v>
      </c>
      <c r="AI66" s="183">
        <f>+IF(Parametri!$C$12=0,0,+IF(Parametri!$C$12=30,(AH11+AH38),+IF(Parametri!$C$12=60,(SUM(AH11:AI11)+SUM(AH38:AI38)),(SUM(AG11:AI11)+SUM(AG38:AI38)))))</f>
        <v>2094.2414899713558</v>
      </c>
      <c r="AJ66" s="183">
        <f>+IF(Parametri!$C$12=0,0,+IF(Parametri!$C$12=30,(AI11+AI38),+IF(Parametri!$C$12=60,(SUM(AI11:AJ11)+SUM(AI38:AJ38)),(SUM(AH11:AJ11)+SUM(AH38:AJ38)))))</f>
        <v>2198.9535644699235</v>
      </c>
      <c r="AK66" s="183">
        <f>+IF(Parametri!$C$12=0,0,+IF(Parametri!$C$12=30,(AJ11+AJ38),+IF(Parametri!$C$12=60,(SUM(AJ11:AK11)+SUM(AJ38:AK38)),(SUM(AI11:AK11)+SUM(AI38:AK38)))))</f>
        <v>2308.90124269342</v>
      </c>
      <c r="AL66" s="183">
        <f>+IF(Parametri!$C$12=0,0,+IF(Parametri!$C$12=30,(AK11+AK38),+IF(Parametri!$C$12=60,(SUM(AK11:AL11)+SUM(AK38:AL38)),(SUM(AJ11:AL11)+SUM(AJ38:AL38)))))</f>
        <v>2424.346304828091</v>
      </c>
      <c r="AM66" s="183">
        <f>+IF(Parametri!$C$12=0,0,+IF(Parametri!$C$12=30,(AL11+AL38),+IF(Parametri!$C$12=60,(SUM(AL11:AM11)+SUM(AL38:AM38)),(SUM(AK11:AM11)+SUM(AK38:AM38)))))</f>
        <v>2545.5636200694958</v>
      </c>
      <c r="AN66" s="183">
        <f>+IF(Parametri!$C$12=0,0,+IF(Parametri!$C$12=30,(AM11+AM38),+IF(Parametri!$C$12=60,(SUM(AM11:AN11)+SUM(AM38:AN38)),(SUM(AL11:AN11)+SUM(AL38:AN38)))))</f>
        <v>2672.8418010729706</v>
      </c>
      <c r="AO66" s="183">
        <f>+IF(Parametri!$C$12=0,0,+IF(Parametri!$C$12=30,(AN11+AN38),+IF(Parametri!$C$12=60,(SUM(AN11:AO11)+SUM(AN38:AO38)),(SUM(AM11:AO11)+SUM(AM38:AO38)))))</f>
        <v>2806.4838911266197</v>
      </c>
      <c r="AP66" s="183">
        <f>+IF(Parametri!$C$12=0,0,+IF(Parametri!$C$12=30,(AO11+AO38),+IF(Parametri!$C$12=60,(SUM(AO11:AP11)+SUM(AO38:AP38)),(SUM(AN11:AP11)+SUM(AN38:AP38)))))</f>
        <v>2862.6135689491516</v>
      </c>
      <c r="AQ66" s="183">
        <f>+IF(Parametri!$C$12=0,0,+IF(Parametri!$C$12=30,(AP11+AP38),+IF(Parametri!$C$12=60,(SUM(AP11:AQ11)+SUM(AP38:AQ38)),(SUM(AO11:AQ11)+SUM(AO38:AQ38)))))</f>
        <v>2919.8658403281352</v>
      </c>
      <c r="AR66" s="183">
        <f>+IF(Parametri!$C$12=0,0,+IF(Parametri!$C$12=30,(AQ11+AQ38),+IF(Parametri!$C$12=60,(SUM(AQ11:AR11)+SUM(AQ38:AR38)),(SUM(AP11:AR11)+SUM(AP38:AR38)))))</f>
        <v>2978.2631571346974</v>
      </c>
      <c r="AS66" s="183">
        <f>+IF(Parametri!$C$12=0,0,+IF(Parametri!$C$12=30,(AR11+AR38),+IF(Parametri!$C$12=60,(SUM(AR11:AS11)+SUM(AR38:AS38)),(SUM(AQ11:AS11)+SUM(AQ38:AS38)))))</f>
        <v>3037.8284202773916</v>
      </c>
      <c r="AT66" s="183">
        <f>+IF(Parametri!$C$12=0,0,+IF(Parametri!$C$12=30,(AS11+AS38),+IF(Parametri!$C$12=60,(SUM(AS11:AT11)+SUM(AS38:AT38)),(SUM(AR11:AT11)+SUM(AR38:AT38)))))</f>
        <v>3098.5849886829392</v>
      </c>
      <c r="AU66" s="183">
        <f>+IF(Parametri!$C$12=0,0,+IF(Parametri!$C$12=30,(AT11+AT38),+IF(Parametri!$C$12=60,(SUM(AT11:AU11)+SUM(AT38:AU38)),(SUM(AS11:AU11)+SUM(AS38:AU38)))))</f>
        <v>3160.5566884565978</v>
      </c>
      <c r="AV66" s="183">
        <f>+IF(Parametri!$C$12=0,0,+IF(Parametri!$C$12=30,(AU11+AU38),+IF(Parametri!$C$12=60,(SUM(AU11:AV11)+SUM(AU38:AV38)),(SUM(AT11:AV11)+SUM(AT38:AV38)))))</f>
        <v>3223.7678222257296</v>
      </c>
      <c r="AW66" s="183">
        <f>+IF(Parametri!$C$12=0,0,+IF(Parametri!$C$12=30,(AV11+AV38),+IF(Parametri!$C$12=60,(SUM(AV11:AW11)+SUM(AV38:AW38)),(SUM(AU11:AW11)+SUM(AU38:AW38)))))</f>
        <v>3288.2431786702437</v>
      </c>
      <c r="AX66" s="183">
        <f>+IF(Parametri!$C$12=0,0,+IF(Parametri!$C$12=30,(AW11+AW38),+IF(Parametri!$C$12=60,(SUM(AW11:AX11)+SUM(AW38:AX38)),(SUM(AV11:AX11)+SUM(AV38:AX38)))))</f>
        <v>3354.0080422436486</v>
      </c>
      <c r="AY66" s="183">
        <f>+IF(Parametri!$C$12=0,0,+IF(Parametri!$C$12=30,(AX11+AX38),+IF(Parametri!$C$12=60,(SUM(AX11:AY11)+SUM(AX38:AY38)),(SUM(AW11:AY11)+SUM(AW38:AY38)))))</f>
        <v>3421.0882030885223</v>
      </c>
      <c r="AZ66" s="183">
        <f>+IF(Parametri!$C$12=0,0,+IF(Parametri!$C$12=30,(AY11+AY38),+IF(Parametri!$C$12=60,(SUM(AY11:AZ11)+SUM(AY38:AZ38)),(SUM(AX11:AZ11)+SUM(AX38:AZ38)))))</f>
        <v>3489.5099671502921</v>
      </c>
      <c r="BB66" s="193">
        <f t="shared" si="46"/>
        <v>5957.0059536355038</v>
      </c>
      <c r="BC66" s="194">
        <f t="shared" si="47"/>
        <v>13851.092974566103</v>
      </c>
      <c r="BD66" s="194">
        <f t="shared" si="48"/>
        <v>24874.572940695223</v>
      </c>
      <c r="BE66" s="195">
        <f t="shared" si="49"/>
        <v>37640.813768333966</v>
      </c>
    </row>
    <row r="67" spans="3:57" x14ac:dyDescent="0.25">
      <c r="C67" s="231" t="str">
        <f t="shared" si="45"/>
        <v>Servizio / Prodotto 10</v>
      </c>
      <c r="E67" s="183">
        <f>+IF(Parametri!$C$12=0,0,(E12+E39))</f>
        <v>305</v>
      </c>
      <c r="F67" s="183">
        <f>+IF(Parametri!$C$12=0,0,+IF(Parametri!$C$12=30,(E12+E39),(SUM(E12:F12)+SUM(E39:F39))))</f>
        <v>305</v>
      </c>
      <c r="G67" s="183">
        <f>+IF(Parametri!$C$12=0,0,+IF(Parametri!$C$12=30,(F12+F39),+IF(Parametri!$C$12=60,(SUM(F12:G12)+SUM(F39:G39)),(SUM(E12:G12)+SUM(E39:G39)))))</f>
        <v>335.50000000000006</v>
      </c>
      <c r="H67" s="183">
        <f>+IF(Parametri!$C$12=0,0,+IF(Parametri!$C$12=30,(G12+G39),+IF(Parametri!$C$12=60,(SUM(G12:H12)+SUM(G39:H39)),(SUM(F12:H12)+SUM(F39:H39)))))</f>
        <v>369.05000000000007</v>
      </c>
      <c r="I67" s="183">
        <f>+IF(Parametri!$C$12=0,0,+IF(Parametri!$C$12=30,(H12+H39),+IF(Parametri!$C$12=60,(SUM(H12:I12)+SUM(H39:I39)),(SUM(G12:I12)+SUM(G39:I39)))))</f>
        <v>405.95500000000015</v>
      </c>
      <c r="J67" s="183">
        <f>+IF(Parametri!$C$12=0,0,+IF(Parametri!$C$12=30,(I12+I39),+IF(Parametri!$C$12=60,(SUM(I12:J12)+SUM(I39:J39)),(SUM(H12:J12)+SUM(H39:J39)))))</f>
        <v>446.55050000000028</v>
      </c>
      <c r="K67" s="183">
        <f>+IF(Parametri!$C$12=0,0,+IF(Parametri!$C$12=30,(J12+J39),+IF(Parametri!$C$12=60,(SUM(J12:K12)+SUM(J39:K39)),(SUM(I12:K12)+SUM(I39:K39)))))</f>
        <v>491.20555000000036</v>
      </c>
      <c r="L67" s="183">
        <f>+IF(Parametri!$C$12=0,0,+IF(Parametri!$C$12=30,(K12+K39),+IF(Parametri!$C$12=60,(SUM(K12:L12)+SUM(K39:L39)),(SUM(J12:L12)+SUM(J39:L39)))))</f>
        <v>540.32610500000044</v>
      </c>
      <c r="M67" s="183">
        <f>+IF(Parametri!$C$12=0,0,+IF(Parametri!$C$12=30,(L12+L39),+IF(Parametri!$C$12=60,(SUM(L12:M12)+SUM(L39:M39)),(SUM(K12:M12)+SUM(K39:M39)))))</f>
        <v>594.35871550000047</v>
      </c>
      <c r="N67" s="183">
        <f>+IF(Parametri!$C$12=0,0,+IF(Parametri!$C$12=30,(M12+M39),+IF(Parametri!$C$12=60,(SUM(M12:N12)+SUM(M39:N39)),(SUM(L12:N12)+SUM(L39:N39)))))</f>
        <v>653.79458705000059</v>
      </c>
      <c r="O67" s="183">
        <f>+IF(Parametri!$C$12=0,0,+IF(Parametri!$C$12=30,(N12+N39),+IF(Parametri!$C$12=60,(SUM(N12:O12)+SUM(N39:O39)),(SUM(M12:O12)+SUM(M39:O39)))))</f>
        <v>719.17404575500063</v>
      </c>
      <c r="P67" s="183">
        <f>+IF(Parametri!$C$12=0,0,+IF(Parametri!$C$12=30,(O12+O39),+IF(Parametri!$C$12=60,(SUM(O12:P12)+SUM(O39:P39)),(SUM(N12:P12)+SUM(N39:P39)))))</f>
        <v>791.09145033050072</v>
      </c>
      <c r="Q67" s="183">
        <f>+IF(Parametri!$C$12=0,0,+IF(Parametri!$C$12=30,(P12+P39),+IF(Parametri!$C$12=60,(SUM(P12:Q12)+SUM(P39:Q39)),(SUM(O12:Q12)+SUM(O39:Q39)))))</f>
        <v>870.20059536355097</v>
      </c>
      <c r="R67" s="183">
        <f>+IF(Parametri!$C$12=0,0,+IF(Parametri!$C$12=30,(Q12+Q39),+IF(Parametri!$C$12=60,(SUM(Q12:R12)+SUM(Q39:R39)),(SUM(P12:R12)+SUM(P39:R39)))))</f>
        <v>913.71062513172853</v>
      </c>
      <c r="S67" s="183">
        <f>+IF(Parametri!$C$12=0,0,+IF(Parametri!$C$12=30,(R12+R39),+IF(Parametri!$C$12=60,(SUM(R12:S12)+SUM(R39:S39)),(SUM(Q12:S12)+SUM(Q39:S39)))))</f>
        <v>959.39615638831503</v>
      </c>
      <c r="T67" s="183">
        <f>+IF(Parametri!$C$12=0,0,+IF(Parametri!$C$12=30,(S12+S39),+IF(Parametri!$C$12=60,(SUM(S12:T12)+SUM(S39:T39)),(SUM(R12:T12)+SUM(R39:T39)))))</f>
        <v>1007.3659642077307</v>
      </c>
      <c r="U67" s="183">
        <f>+IF(Parametri!$C$12=0,0,+IF(Parametri!$C$12=30,(T12+T39),+IF(Parametri!$C$12=60,(SUM(T12:U12)+SUM(T39:U39)),(SUM(S12:U12)+SUM(S39:U39)))))</f>
        <v>1057.7342624181174</v>
      </c>
      <c r="V67" s="183">
        <f>+IF(Parametri!$C$12=0,0,+IF(Parametri!$C$12=30,(U12+U39),+IF(Parametri!$C$12=60,(SUM(U12:V12)+SUM(U39:V39)),(SUM(T12:V12)+SUM(T39:V39)))))</f>
        <v>1110.6209755390232</v>
      </c>
      <c r="W67" s="183">
        <f>+IF(Parametri!$C$12=0,0,+IF(Parametri!$C$12=30,(V12+V39),+IF(Parametri!$C$12=60,(SUM(V12:W12)+SUM(V39:W39)),(SUM(U12:W12)+SUM(U39:W39)))))</f>
        <v>1166.1520243159746</v>
      </c>
      <c r="X67" s="183">
        <f>+IF(Parametri!$C$12=0,0,+IF(Parametri!$C$12=30,(W12+W39),+IF(Parametri!$C$12=60,(SUM(W12:X12)+SUM(W39:X39)),(SUM(V12:X12)+SUM(V39:X39)))))</f>
        <v>1224.4596255317733</v>
      </c>
      <c r="Y67" s="183">
        <f>+IF(Parametri!$C$12=0,0,+IF(Parametri!$C$12=30,(X12+X39),+IF(Parametri!$C$12=60,(SUM(X12:Y12)+SUM(X39:Y39)),(SUM(W12:Y12)+SUM(W39:Y39)))))</f>
        <v>1285.6826068083619</v>
      </c>
      <c r="Z67" s="183">
        <f>+IF(Parametri!$C$12=0,0,+IF(Parametri!$C$12=30,(Y12+Y39),+IF(Parametri!$C$12=60,(SUM(Y12:Z12)+SUM(Y39:Z39)),(SUM(X12:Z12)+SUM(X39:Z39)))))</f>
        <v>1349.9667371487803</v>
      </c>
      <c r="AA67" s="183">
        <f>+IF(Parametri!$C$12=0,0,+IF(Parametri!$C$12=30,(Z12+Z39),+IF(Parametri!$C$12=60,(SUM(Z12:AA12)+SUM(Z39:AA39)),(SUM(Y12:AA12)+SUM(Y39:AA39)))))</f>
        <v>1417.4650740062191</v>
      </c>
      <c r="AB67" s="183">
        <f>+IF(Parametri!$C$12=0,0,+IF(Parametri!$C$12=30,(AA12+AA39),+IF(Parametri!$C$12=60,(SUM(AA12:AB12)+SUM(AA39:AB39)),(SUM(Z12:AB12)+SUM(Z39:AB39)))))</f>
        <v>1488.3383277065302</v>
      </c>
      <c r="AC67" s="183">
        <f>+IF(Parametri!$C$12=0,0,+IF(Parametri!$C$12=30,(AB12+AB39),+IF(Parametri!$C$12=60,(SUM(AB12:AC12)+SUM(AB39:AC39)),(SUM(AA12:AC12)+SUM(AA39:AC39)))))</f>
        <v>1562.7552440918566</v>
      </c>
      <c r="AD67" s="183">
        <f>+IF(Parametri!$C$12=0,0,+IF(Parametri!$C$12=30,(AC12+AC39),+IF(Parametri!$C$12=60,(SUM(AC12:AD12)+SUM(AC39:AD39)),(SUM(AB12:AD12)+SUM(AB39:AD39)))))</f>
        <v>1640.8930062964498</v>
      </c>
      <c r="AE67" s="183">
        <f>+IF(Parametri!$C$12=0,0,+IF(Parametri!$C$12=30,(AD12+AD39),+IF(Parametri!$C$12=60,(SUM(AD12:AE12)+SUM(AD39:AE39)),(SUM(AC12:AE12)+SUM(AC39:AE39)))))</f>
        <v>1722.9376566112724</v>
      </c>
      <c r="AF67" s="183">
        <f>+IF(Parametri!$C$12=0,0,+IF(Parametri!$C$12=30,(AE12+AE39),+IF(Parametri!$C$12=60,(SUM(AE12:AF12)+SUM(AE39:AF39)),(SUM(AD12:AF12)+SUM(AD39:AF39)))))</f>
        <v>1809.0845394418361</v>
      </c>
      <c r="AG67" s="183">
        <f>+IF(Parametri!$C$12=0,0,+IF(Parametri!$C$12=30,(AF12+AF39),+IF(Parametri!$C$12=60,(SUM(AF12:AG12)+SUM(AF39:AG39)),(SUM(AE12:AG12)+SUM(AE39:AG39)))))</f>
        <v>1899.5387664139278</v>
      </c>
      <c r="AH67" s="183">
        <f>+IF(Parametri!$C$12=0,0,+IF(Parametri!$C$12=30,(AG12+AG39),+IF(Parametri!$C$12=60,(SUM(AG12:AH12)+SUM(AG39:AH39)),(SUM(AF12:AH12)+SUM(AF39:AH39)))))</f>
        <v>1994.5157047346243</v>
      </c>
      <c r="AI67" s="183">
        <f>+IF(Parametri!$C$12=0,0,+IF(Parametri!$C$12=30,(AH12+AH39),+IF(Parametri!$C$12=60,(SUM(AH12:AI12)+SUM(AH39:AI39)),(SUM(AG12:AI12)+SUM(AG39:AI39)))))</f>
        <v>2094.2414899713558</v>
      </c>
      <c r="AJ67" s="183">
        <f>+IF(Parametri!$C$12=0,0,+IF(Parametri!$C$12=30,(AI12+AI39),+IF(Parametri!$C$12=60,(SUM(AI12:AJ12)+SUM(AI39:AJ39)),(SUM(AH12:AJ12)+SUM(AH39:AJ39)))))</f>
        <v>2198.9535644699235</v>
      </c>
      <c r="AK67" s="183">
        <f>+IF(Parametri!$C$12=0,0,+IF(Parametri!$C$12=30,(AJ12+AJ39),+IF(Parametri!$C$12=60,(SUM(AJ12:AK12)+SUM(AJ39:AK39)),(SUM(AI12:AK12)+SUM(AI39:AK39)))))</f>
        <v>2308.90124269342</v>
      </c>
      <c r="AL67" s="183">
        <f>+IF(Parametri!$C$12=0,0,+IF(Parametri!$C$12=30,(AK12+AK39),+IF(Parametri!$C$12=60,(SUM(AK12:AL12)+SUM(AK39:AL39)),(SUM(AJ12:AL12)+SUM(AJ39:AL39)))))</f>
        <v>2424.346304828091</v>
      </c>
      <c r="AM67" s="183">
        <f>+IF(Parametri!$C$12=0,0,+IF(Parametri!$C$12=30,(AL12+AL39),+IF(Parametri!$C$12=60,(SUM(AL12:AM12)+SUM(AL39:AM39)),(SUM(AK12:AM12)+SUM(AK39:AM39)))))</f>
        <v>2545.5636200694958</v>
      </c>
      <c r="AN67" s="183">
        <f>+IF(Parametri!$C$12=0,0,+IF(Parametri!$C$12=30,(AM12+AM39),+IF(Parametri!$C$12=60,(SUM(AM12:AN12)+SUM(AM39:AN39)),(SUM(AL12:AN12)+SUM(AL39:AN39)))))</f>
        <v>2672.8418010729706</v>
      </c>
      <c r="AO67" s="183">
        <f>+IF(Parametri!$C$12=0,0,+IF(Parametri!$C$12=30,(AN12+AN39),+IF(Parametri!$C$12=60,(SUM(AN12:AO12)+SUM(AN39:AO39)),(SUM(AM12:AO12)+SUM(AM39:AO39)))))</f>
        <v>2806.4838911266197</v>
      </c>
      <c r="AP67" s="183">
        <f>+IF(Parametri!$C$12=0,0,+IF(Parametri!$C$12=30,(AO12+AO39),+IF(Parametri!$C$12=60,(SUM(AO12:AP12)+SUM(AO39:AP39)),(SUM(AN12:AP12)+SUM(AN39:AP39)))))</f>
        <v>2862.6135689491516</v>
      </c>
      <c r="AQ67" s="183">
        <f>+IF(Parametri!$C$12=0,0,+IF(Parametri!$C$12=30,(AP12+AP39),+IF(Parametri!$C$12=60,(SUM(AP12:AQ12)+SUM(AP39:AQ39)),(SUM(AO12:AQ12)+SUM(AO39:AQ39)))))</f>
        <v>2919.8658403281352</v>
      </c>
      <c r="AR67" s="183">
        <f>+IF(Parametri!$C$12=0,0,+IF(Parametri!$C$12=30,(AQ12+AQ39),+IF(Parametri!$C$12=60,(SUM(AQ12:AR12)+SUM(AQ39:AR39)),(SUM(AP12:AR12)+SUM(AP39:AR39)))))</f>
        <v>2978.2631571346974</v>
      </c>
      <c r="AS67" s="183">
        <f>+IF(Parametri!$C$12=0,0,+IF(Parametri!$C$12=30,(AR12+AR39),+IF(Parametri!$C$12=60,(SUM(AR12:AS12)+SUM(AR39:AS39)),(SUM(AQ12:AS12)+SUM(AQ39:AS39)))))</f>
        <v>3037.8284202773916</v>
      </c>
      <c r="AT67" s="183">
        <f>+IF(Parametri!$C$12=0,0,+IF(Parametri!$C$12=30,(AS12+AS39),+IF(Parametri!$C$12=60,(SUM(AS12:AT12)+SUM(AS39:AT39)),(SUM(AR12:AT12)+SUM(AR39:AT39)))))</f>
        <v>3098.5849886829392</v>
      </c>
      <c r="AU67" s="183">
        <f>+IF(Parametri!$C$12=0,0,+IF(Parametri!$C$12=30,(AT12+AT39),+IF(Parametri!$C$12=60,(SUM(AT12:AU12)+SUM(AT39:AU39)),(SUM(AS12:AU12)+SUM(AS39:AU39)))))</f>
        <v>3160.5566884565978</v>
      </c>
      <c r="AV67" s="183">
        <f>+IF(Parametri!$C$12=0,0,+IF(Parametri!$C$12=30,(AU12+AU39),+IF(Parametri!$C$12=60,(SUM(AU12:AV12)+SUM(AU39:AV39)),(SUM(AT12:AV12)+SUM(AT39:AV39)))))</f>
        <v>3223.7678222257296</v>
      </c>
      <c r="AW67" s="183">
        <f>+IF(Parametri!$C$12=0,0,+IF(Parametri!$C$12=30,(AV12+AV39),+IF(Parametri!$C$12=60,(SUM(AV12:AW12)+SUM(AV39:AW39)),(SUM(AU12:AW12)+SUM(AU39:AW39)))))</f>
        <v>3288.2431786702437</v>
      </c>
      <c r="AX67" s="183">
        <f>+IF(Parametri!$C$12=0,0,+IF(Parametri!$C$12=30,(AW12+AW39),+IF(Parametri!$C$12=60,(SUM(AW12:AX12)+SUM(AW39:AX39)),(SUM(AV12:AX12)+SUM(AV39:AX39)))))</f>
        <v>3354.0080422436486</v>
      </c>
      <c r="AY67" s="183">
        <f>+IF(Parametri!$C$12=0,0,+IF(Parametri!$C$12=30,(AX12+AX39),+IF(Parametri!$C$12=60,(SUM(AX12:AY12)+SUM(AX39:AY39)),(SUM(AW12:AY12)+SUM(AW39:AY39)))))</f>
        <v>3421.0882030885223</v>
      </c>
      <c r="AZ67" s="183">
        <f>+IF(Parametri!$C$12=0,0,+IF(Parametri!$C$12=30,(AY12+AY39),+IF(Parametri!$C$12=60,(SUM(AY12:AZ12)+SUM(AY39:AZ39)),(SUM(AX12:AZ12)+SUM(AX39:AZ39)))))</f>
        <v>3489.5099671502921</v>
      </c>
      <c r="BB67" s="193">
        <f t="shared" si="46"/>
        <v>5957.0059536355038</v>
      </c>
      <c r="BC67" s="194">
        <f t="shared" si="47"/>
        <v>13851.092974566103</v>
      </c>
      <c r="BD67" s="194">
        <f t="shared" si="48"/>
        <v>24874.572940695223</v>
      </c>
      <c r="BE67" s="195">
        <f t="shared" si="49"/>
        <v>37640.813768333966</v>
      </c>
    </row>
    <row r="68" spans="3:57" x14ac:dyDescent="0.25">
      <c r="C68" s="231" t="str">
        <f t="shared" si="45"/>
        <v>Servizio / Prodotto 11</v>
      </c>
      <c r="E68" s="183">
        <f>+IF(Parametri!$C$12=0,0,(E13+E40))</f>
        <v>305</v>
      </c>
      <c r="F68" s="183">
        <f>+IF(Parametri!$C$12=0,0,+IF(Parametri!$C$12=30,(E13+E40),(SUM(E13:F13)+SUM(E40:F40))))</f>
        <v>305</v>
      </c>
      <c r="G68" s="183">
        <f>+IF(Parametri!$C$12=0,0,+IF(Parametri!$C$12=30,(F13+F40),+IF(Parametri!$C$12=60,(SUM(F13:G13)+SUM(F40:G40)),(SUM(E13:G13)+SUM(E40:G40)))))</f>
        <v>335.50000000000006</v>
      </c>
      <c r="H68" s="183">
        <f>+IF(Parametri!$C$12=0,0,+IF(Parametri!$C$12=30,(G13+G40),+IF(Parametri!$C$12=60,(SUM(G13:H13)+SUM(G40:H40)),(SUM(F13:H13)+SUM(F40:H40)))))</f>
        <v>369.05000000000007</v>
      </c>
      <c r="I68" s="183">
        <f>+IF(Parametri!$C$12=0,0,+IF(Parametri!$C$12=30,(H13+H40),+IF(Parametri!$C$12=60,(SUM(H13:I13)+SUM(H40:I40)),(SUM(G13:I13)+SUM(G40:I40)))))</f>
        <v>405.95500000000015</v>
      </c>
      <c r="J68" s="183">
        <f>+IF(Parametri!$C$12=0,0,+IF(Parametri!$C$12=30,(I13+I40),+IF(Parametri!$C$12=60,(SUM(I13:J13)+SUM(I40:J40)),(SUM(H13:J13)+SUM(H40:J40)))))</f>
        <v>446.55050000000028</v>
      </c>
      <c r="K68" s="183">
        <f>+IF(Parametri!$C$12=0,0,+IF(Parametri!$C$12=30,(J13+J40),+IF(Parametri!$C$12=60,(SUM(J13:K13)+SUM(J40:K40)),(SUM(I13:K13)+SUM(I40:K40)))))</f>
        <v>491.20555000000036</v>
      </c>
      <c r="L68" s="183">
        <f>+IF(Parametri!$C$12=0,0,+IF(Parametri!$C$12=30,(K13+K40),+IF(Parametri!$C$12=60,(SUM(K13:L13)+SUM(K40:L40)),(SUM(J13:L13)+SUM(J40:L40)))))</f>
        <v>540.32610500000044</v>
      </c>
      <c r="M68" s="183">
        <f>+IF(Parametri!$C$12=0,0,+IF(Parametri!$C$12=30,(L13+L40),+IF(Parametri!$C$12=60,(SUM(L13:M13)+SUM(L40:M40)),(SUM(K13:M13)+SUM(K40:M40)))))</f>
        <v>594.35871550000047</v>
      </c>
      <c r="N68" s="183">
        <f>+IF(Parametri!$C$12=0,0,+IF(Parametri!$C$12=30,(M13+M40),+IF(Parametri!$C$12=60,(SUM(M13:N13)+SUM(M40:N40)),(SUM(L13:N13)+SUM(L40:N40)))))</f>
        <v>653.79458705000059</v>
      </c>
      <c r="O68" s="183">
        <f>+IF(Parametri!$C$12=0,0,+IF(Parametri!$C$12=30,(N13+N40),+IF(Parametri!$C$12=60,(SUM(N13:O13)+SUM(N40:O40)),(SUM(M13:O13)+SUM(M40:O40)))))</f>
        <v>719.17404575500063</v>
      </c>
      <c r="P68" s="183">
        <f>+IF(Parametri!$C$12=0,0,+IF(Parametri!$C$12=30,(O13+O40),+IF(Parametri!$C$12=60,(SUM(O13:P13)+SUM(O40:P40)),(SUM(N13:P13)+SUM(N40:P40)))))</f>
        <v>791.09145033050072</v>
      </c>
      <c r="Q68" s="183">
        <f>+IF(Parametri!$C$12=0,0,+IF(Parametri!$C$12=30,(P13+P40),+IF(Parametri!$C$12=60,(SUM(P13:Q13)+SUM(P40:Q40)),(SUM(O13:Q13)+SUM(O40:Q40)))))</f>
        <v>870.20059536355097</v>
      </c>
      <c r="R68" s="183">
        <f>+IF(Parametri!$C$12=0,0,+IF(Parametri!$C$12=30,(Q13+Q40),+IF(Parametri!$C$12=60,(SUM(Q13:R13)+SUM(Q40:R40)),(SUM(P13:R13)+SUM(P40:R40)))))</f>
        <v>913.71062513172853</v>
      </c>
      <c r="S68" s="183">
        <f>+IF(Parametri!$C$12=0,0,+IF(Parametri!$C$12=30,(R13+R40),+IF(Parametri!$C$12=60,(SUM(R13:S13)+SUM(R40:S40)),(SUM(Q13:S13)+SUM(Q40:S40)))))</f>
        <v>959.39615638831503</v>
      </c>
      <c r="T68" s="183">
        <f>+IF(Parametri!$C$12=0,0,+IF(Parametri!$C$12=30,(S13+S40),+IF(Parametri!$C$12=60,(SUM(S13:T13)+SUM(S40:T40)),(SUM(R13:T13)+SUM(R40:T40)))))</f>
        <v>1007.3659642077307</v>
      </c>
      <c r="U68" s="183">
        <f>+IF(Parametri!$C$12=0,0,+IF(Parametri!$C$12=30,(T13+T40),+IF(Parametri!$C$12=60,(SUM(T13:U13)+SUM(T40:U40)),(SUM(S13:U13)+SUM(S40:U40)))))</f>
        <v>1057.7342624181174</v>
      </c>
      <c r="V68" s="183">
        <f>+IF(Parametri!$C$12=0,0,+IF(Parametri!$C$12=30,(U13+U40),+IF(Parametri!$C$12=60,(SUM(U13:V13)+SUM(U40:V40)),(SUM(T13:V13)+SUM(T40:V40)))))</f>
        <v>1110.6209755390232</v>
      </c>
      <c r="W68" s="183">
        <f>+IF(Parametri!$C$12=0,0,+IF(Parametri!$C$12=30,(V13+V40),+IF(Parametri!$C$12=60,(SUM(V13:W13)+SUM(V40:W40)),(SUM(U13:W13)+SUM(U40:W40)))))</f>
        <v>1166.1520243159746</v>
      </c>
      <c r="X68" s="183">
        <f>+IF(Parametri!$C$12=0,0,+IF(Parametri!$C$12=30,(W13+W40),+IF(Parametri!$C$12=60,(SUM(W13:X13)+SUM(W40:X40)),(SUM(V13:X13)+SUM(V40:X40)))))</f>
        <v>1224.4596255317733</v>
      </c>
      <c r="Y68" s="183">
        <f>+IF(Parametri!$C$12=0,0,+IF(Parametri!$C$12=30,(X13+X40),+IF(Parametri!$C$12=60,(SUM(X13:Y13)+SUM(X40:Y40)),(SUM(W13:Y13)+SUM(W40:Y40)))))</f>
        <v>1285.6826068083619</v>
      </c>
      <c r="Z68" s="183">
        <f>+IF(Parametri!$C$12=0,0,+IF(Parametri!$C$12=30,(Y13+Y40),+IF(Parametri!$C$12=60,(SUM(Y13:Z13)+SUM(Y40:Z40)),(SUM(X13:Z13)+SUM(X40:Z40)))))</f>
        <v>1349.9667371487803</v>
      </c>
      <c r="AA68" s="183">
        <f>+IF(Parametri!$C$12=0,0,+IF(Parametri!$C$12=30,(Z13+Z40),+IF(Parametri!$C$12=60,(SUM(Z13:AA13)+SUM(Z40:AA40)),(SUM(Y13:AA13)+SUM(Y40:AA40)))))</f>
        <v>1417.4650740062191</v>
      </c>
      <c r="AB68" s="183">
        <f>+IF(Parametri!$C$12=0,0,+IF(Parametri!$C$12=30,(AA13+AA40),+IF(Parametri!$C$12=60,(SUM(AA13:AB13)+SUM(AA40:AB40)),(SUM(Z13:AB13)+SUM(Z40:AB40)))))</f>
        <v>1488.3383277065302</v>
      </c>
      <c r="AC68" s="183">
        <f>+IF(Parametri!$C$12=0,0,+IF(Parametri!$C$12=30,(AB13+AB40),+IF(Parametri!$C$12=60,(SUM(AB13:AC13)+SUM(AB40:AC40)),(SUM(AA13:AC13)+SUM(AA40:AC40)))))</f>
        <v>1562.7552440918566</v>
      </c>
      <c r="AD68" s="183">
        <f>+IF(Parametri!$C$12=0,0,+IF(Parametri!$C$12=30,(AC13+AC40),+IF(Parametri!$C$12=60,(SUM(AC13:AD13)+SUM(AC40:AD40)),(SUM(AB13:AD13)+SUM(AB40:AD40)))))</f>
        <v>1640.8930062964498</v>
      </c>
      <c r="AE68" s="183">
        <f>+IF(Parametri!$C$12=0,0,+IF(Parametri!$C$12=30,(AD13+AD40),+IF(Parametri!$C$12=60,(SUM(AD13:AE13)+SUM(AD40:AE40)),(SUM(AC13:AE13)+SUM(AC40:AE40)))))</f>
        <v>1722.9376566112724</v>
      </c>
      <c r="AF68" s="183">
        <f>+IF(Parametri!$C$12=0,0,+IF(Parametri!$C$12=30,(AE13+AE40),+IF(Parametri!$C$12=60,(SUM(AE13:AF13)+SUM(AE40:AF40)),(SUM(AD13:AF13)+SUM(AD40:AF40)))))</f>
        <v>1809.0845394418361</v>
      </c>
      <c r="AG68" s="183">
        <f>+IF(Parametri!$C$12=0,0,+IF(Parametri!$C$12=30,(AF13+AF40),+IF(Parametri!$C$12=60,(SUM(AF13:AG13)+SUM(AF40:AG40)),(SUM(AE13:AG13)+SUM(AE40:AG40)))))</f>
        <v>1899.5387664139278</v>
      </c>
      <c r="AH68" s="183">
        <f>+IF(Parametri!$C$12=0,0,+IF(Parametri!$C$12=30,(AG13+AG40),+IF(Parametri!$C$12=60,(SUM(AG13:AH13)+SUM(AG40:AH40)),(SUM(AF13:AH13)+SUM(AF40:AH40)))))</f>
        <v>1994.5157047346243</v>
      </c>
      <c r="AI68" s="183">
        <f>+IF(Parametri!$C$12=0,0,+IF(Parametri!$C$12=30,(AH13+AH40),+IF(Parametri!$C$12=60,(SUM(AH13:AI13)+SUM(AH40:AI40)),(SUM(AG13:AI13)+SUM(AG40:AI40)))))</f>
        <v>2094.2414899713558</v>
      </c>
      <c r="AJ68" s="183">
        <f>+IF(Parametri!$C$12=0,0,+IF(Parametri!$C$12=30,(AI13+AI40),+IF(Parametri!$C$12=60,(SUM(AI13:AJ13)+SUM(AI40:AJ40)),(SUM(AH13:AJ13)+SUM(AH40:AJ40)))))</f>
        <v>2198.9535644699235</v>
      </c>
      <c r="AK68" s="183">
        <f>+IF(Parametri!$C$12=0,0,+IF(Parametri!$C$12=30,(AJ13+AJ40),+IF(Parametri!$C$12=60,(SUM(AJ13:AK13)+SUM(AJ40:AK40)),(SUM(AI13:AK13)+SUM(AI40:AK40)))))</f>
        <v>2308.90124269342</v>
      </c>
      <c r="AL68" s="183">
        <f>+IF(Parametri!$C$12=0,0,+IF(Parametri!$C$12=30,(AK13+AK40),+IF(Parametri!$C$12=60,(SUM(AK13:AL13)+SUM(AK40:AL40)),(SUM(AJ13:AL13)+SUM(AJ40:AL40)))))</f>
        <v>2424.346304828091</v>
      </c>
      <c r="AM68" s="183">
        <f>+IF(Parametri!$C$12=0,0,+IF(Parametri!$C$12=30,(AL13+AL40),+IF(Parametri!$C$12=60,(SUM(AL13:AM13)+SUM(AL40:AM40)),(SUM(AK13:AM13)+SUM(AK40:AM40)))))</f>
        <v>2545.5636200694958</v>
      </c>
      <c r="AN68" s="183">
        <f>+IF(Parametri!$C$12=0,0,+IF(Parametri!$C$12=30,(AM13+AM40),+IF(Parametri!$C$12=60,(SUM(AM13:AN13)+SUM(AM40:AN40)),(SUM(AL13:AN13)+SUM(AL40:AN40)))))</f>
        <v>2672.8418010729706</v>
      </c>
      <c r="AO68" s="183">
        <f>+IF(Parametri!$C$12=0,0,+IF(Parametri!$C$12=30,(AN13+AN40),+IF(Parametri!$C$12=60,(SUM(AN13:AO13)+SUM(AN40:AO40)),(SUM(AM13:AO13)+SUM(AM40:AO40)))))</f>
        <v>2806.4838911266197</v>
      </c>
      <c r="AP68" s="183">
        <f>+IF(Parametri!$C$12=0,0,+IF(Parametri!$C$12=30,(AO13+AO40),+IF(Parametri!$C$12=60,(SUM(AO13:AP13)+SUM(AO40:AP40)),(SUM(AN13:AP13)+SUM(AN40:AP40)))))</f>
        <v>2862.6135689491516</v>
      </c>
      <c r="AQ68" s="183">
        <f>+IF(Parametri!$C$12=0,0,+IF(Parametri!$C$12=30,(AP13+AP40),+IF(Parametri!$C$12=60,(SUM(AP13:AQ13)+SUM(AP40:AQ40)),(SUM(AO13:AQ13)+SUM(AO40:AQ40)))))</f>
        <v>2919.8658403281352</v>
      </c>
      <c r="AR68" s="183">
        <f>+IF(Parametri!$C$12=0,0,+IF(Parametri!$C$12=30,(AQ13+AQ40),+IF(Parametri!$C$12=60,(SUM(AQ13:AR13)+SUM(AQ40:AR40)),(SUM(AP13:AR13)+SUM(AP40:AR40)))))</f>
        <v>2978.2631571346974</v>
      </c>
      <c r="AS68" s="183">
        <f>+IF(Parametri!$C$12=0,0,+IF(Parametri!$C$12=30,(AR13+AR40),+IF(Parametri!$C$12=60,(SUM(AR13:AS13)+SUM(AR40:AS40)),(SUM(AQ13:AS13)+SUM(AQ40:AS40)))))</f>
        <v>3037.8284202773916</v>
      </c>
      <c r="AT68" s="183">
        <f>+IF(Parametri!$C$12=0,0,+IF(Parametri!$C$12=30,(AS13+AS40),+IF(Parametri!$C$12=60,(SUM(AS13:AT13)+SUM(AS40:AT40)),(SUM(AR13:AT13)+SUM(AR40:AT40)))))</f>
        <v>3098.5849886829392</v>
      </c>
      <c r="AU68" s="183">
        <f>+IF(Parametri!$C$12=0,0,+IF(Parametri!$C$12=30,(AT13+AT40),+IF(Parametri!$C$12=60,(SUM(AT13:AU13)+SUM(AT40:AU40)),(SUM(AS13:AU13)+SUM(AS40:AU40)))))</f>
        <v>3160.5566884565978</v>
      </c>
      <c r="AV68" s="183">
        <f>+IF(Parametri!$C$12=0,0,+IF(Parametri!$C$12=30,(AU13+AU40),+IF(Parametri!$C$12=60,(SUM(AU13:AV13)+SUM(AU40:AV40)),(SUM(AT13:AV13)+SUM(AT40:AV40)))))</f>
        <v>3223.7678222257296</v>
      </c>
      <c r="AW68" s="183">
        <f>+IF(Parametri!$C$12=0,0,+IF(Parametri!$C$12=30,(AV13+AV40),+IF(Parametri!$C$12=60,(SUM(AV13:AW13)+SUM(AV40:AW40)),(SUM(AU13:AW13)+SUM(AU40:AW40)))))</f>
        <v>3288.2431786702437</v>
      </c>
      <c r="AX68" s="183">
        <f>+IF(Parametri!$C$12=0,0,+IF(Parametri!$C$12=30,(AW13+AW40),+IF(Parametri!$C$12=60,(SUM(AW13:AX13)+SUM(AW40:AX40)),(SUM(AV13:AX13)+SUM(AV40:AX40)))))</f>
        <v>3354.0080422436486</v>
      </c>
      <c r="AY68" s="183">
        <f>+IF(Parametri!$C$12=0,0,+IF(Parametri!$C$12=30,(AX13+AX40),+IF(Parametri!$C$12=60,(SUM(AX13:AY13)+SUM(AX40:AY40)),(SUM(AW13:AY13)+SUM(AW40:AY40)))))</f>
        <v>3421.0882030885223</v>
      </c>
      <c r="AZ68" s="183">
        <f>+IF(Parametri!$C$12=0,0,+IF(Parametri!$C$12=30,(AY13+AY40),+IF(Parametri!$C$12=60,(SUM(AY13:AZ13)+SUM(AY40:AZ40)),(SUM(AX13:AZ13)+SUM(AX40:AZ40)))))</f>
        <v>3489.5099671502921</v>
      </c>
      <c r="BB68" s="193">
        <f t="shared" si="46"/>
        <v>5957.0059536355038</v>
      </c>
      <c r="BC68" s="194">
        <f t="shared" si="47"/>
        <v>13851.092974566103</v>
      </c>
      <c r="BD68" s="194">
        <f t="shared" si="48"/>
        <v>24874.572940695223</v>
      </c>
      <c r="BE68" s="195">
        <f t="shared" si="49"/>
        <v>37640.813768333966</v>
      </c>
    </row>
    <row r="69" spans="3:57" x14ac:dyDescent="0.25">
      <c r="C69" s="231" t="str">
        <f t="shared" si="45"/>
        <v>Servizio / Prodotto 12</v>
      </c>
      <c r="E69" s="183">
        <f>+IF(Parametri!$C$12=0,0,(E14+E41))</f>
        <v>305</v>
      </c>
      <c r="F69" s="183">
        <f>+IF(Parametri!$C$12=0,0,+IF(Parametri!$C$12=30,(E14+E41),(SUM(E14:F14)+SUM(E41:F41))))</f>
        <v>305</v>
      </c>
      <c r="G69" s="183">
        <f>+IF(Parametri!$C$12=0,0,+IF(Parametri!$C$12=30,(F14+F41),+IF(Parametri!$C$12=60,(SUM(F14:G14)+SUM(F41:G41)),(SUM(E14:G14)+SUM(E41:G41)))))</f>
        <v>335.50000000000006</v>
      </c>
      <c r="H69" s="183">
        <f>+IF(Parametri!$C$12=0,0,+IF(Parametri!$C$12=30,(G14+G41),+IF(Parametri!$C$12=60,(SUM(G14:H14)+SUM(G41:H41)),(SUM(F14:H14)+SUM(F41:H41)))))</f>
        <v>369.05000000000007</v>
      </c>
      <c r="I69" s="183">
        <f>+IF(Parametri!$C$12=0,0,+IF(Parametri!$C$12=30,(H14+H41),+IF(Parametri!$C$12=60,(SUM(H14:I14)+SUM(H41:I41)),(SUM(G14:I14)+SUM(G41:I41)))))</f>
        <v>405.95500000000015</v>
      </c>
      <c r="J69" s="183">
        <f>+IF(Parametri!$C$12=0,0,+IF(Parametri!$C$12=30,(I14+I41),+IF(Parametri!$C$12=60,(SUM(I14:J14)+SUM(I41:J41)),(SUM(H14:J14)+SUM(H41:J41)))))</f>
        <v>446.55050000000028</v>
      </c>
      <c r="K69" s="183">
        <f>+IF(Parametri!$C$12=0,0,+IF(Parametri!$C$12=30,(J14+J41),+IF(Parametri!$C$12=60,(SUM(J14:K14)+SUM(J41:K41)),(SUM(I14:K14)+SUM(I41:K41)))))</f>
        <v>491.20555000000036</v>
      </c>
      <c r="L69" s="183">
        <f>+IF(Parametri!$C$12=0,0,+IF(Parametri!$C$12=30,(K14+K41),+IF(Parametri!$C$12=60,(SUM(K14:L14)+SUM(K41:L41)),(SUM(J14:L14)+SUM(J41:L41)))))</f>
        <v>540.32610500000044</v>
      </c>
      <c r="M69" s="183">
        <f>+IF(Parametri!$C$12=0,0,+IF(Parametri!$C$12=30,(L14+L41),+IF(Parametri!$C$12=60,(SUM(L14:M14)+SUM(L41:M41)),(SUM(K14:M14)+SUM(K41:M41)))))</f>
        <v>594.35871550000047</v>
      </c>
      <c r="N69" s="183">
        <f>+IF(Parametri!$C$12=0,0,+IF(Parametri!$C$12=30,(M14+M41),+IF(Parametri!$C$12=60,(SUM(M14:N14)+SUM(M41:N41)),(SUM(L14:N14)+SUM(L41:N41)))))</f>
        <v>653.79458705000059</v>
      </c>
      <c r="O69" s="183">
        <f>+IF(Parametri!$C$12=0,0,+IF(Parametri!$C$12=30,(N14+N41),+IF(Parametri!$C$12=60,(SUM(N14:O14)+SUM(N41:O41)),(SUM(M14:O14)+SUM(M41:O41)))))</f>
        <v>719.17404575500063</v>
      </c>
      <c r="P69" s="183">
        <f>+IF(Parametri!$C$12=0,0,+IF(Parametri!$C$12=30,(O14+O41),+IF(Parametri!$C$12=60,(SUM(O14:P14)+SUM(O41:P41)),(SUM(N14:P14)+SUM(N41:P41)))))</f>
        <v>791.09145033050072</v>
      </c>
      <c r="Q69" s="183">
        <f>+IF(Parametri!$C$12=0,0,+IF(Parametri!$C$12=30,(P14+P41),+IF(Parametri!$C$12=60,(SUM(P14:Q14)+SUM(P41:Q41)),(SUM(O14:Q14)+SUM(O41:Q41)))))</f>
        <v>870.20059536355097</v>
      </c>
      <c r="R69" s="183">
        <f>+IF(Parametri!$C$12=0,0,+IF(Parametri!$C$12=30,(Q14+Q41),+IF(Parametri!$C$12=60,(SUM(Q14:R14)+SUM(Q41:R41)),(SUM(P14:R14)+SUM(P41:R41)))))</f>
        <v>913.71062513172853</v>
      </c>
      <c r="S69" s="183">
        <f>+IF(Parametri!$C$12=0,0,+IF(Parametri!$C$12=30,(R14+R41),+IF(Parametri!$C$12=60,(SUM(R14:S14)+SUM(R41:S41)),(SUM(Q14:S14)+SUM(Q41:S41)))))</f>
        <v>959.39615638831503</v>
      </c>
      <c r="T69" s="183">
        <f>+IF(Parametri!$C$12=0,0,+IF(Parametri!$C$12=30,(S14+S41),+IF(Parametri!$C$12=60,(SUM(S14:T14)+SUM(S41:T41)),(SUM(R14:T14)+SUM(R41:T41)))))</f>
        <v>1007.3659642077307</v>
      </c>
      <c r="U69" s="183">
        <f>+IF(Parametri!$C$12=0,0,+IF(Parametri!$C$12=30,(T14+T41),+IF(Parametri!$C$12=60,(SUM(T14:U14)+SUM(T41:U41)),(SUM(S14:U14)+SUM(S41:U41)))))</f>
        <v>1057.7342624181174</v>
      </c>
      <c r="V69" s="183">
        <f>+IF(Parametri!$C$12=0,0,+IF(Parametri!$C$12=30,(U14+U41),+IF(Parametri!$C$12=60,(SUM(U14:V14)+SUM(U41:V41)),(SUM(T14:V14)+SUM(T41:V41)))))</f>
        <v>1110.6209755390232</v>
      </c>
      <c r="W69" s="183">
        <f>+IF(Parametri!$C$12=0,0,+IF(Parametri!$C$12=30,(V14+V41),+IF(Parametri!$C$12=60,(SUM(V14:W14)+SUM(V41:W41)),(SUM(U14:W14)+SUM(U41:W41)))))</f>
        <v>1166.1520243159746</v>
      </c>
      <c r="X69" s="183">
        <f>+IF(Parametri!$C$12=0,0,+IF(Parametri!$C$12=30,(W14+W41),+IF(Parametri!$C$12=60,(SUM(W14:X14)+SUM(W41:X41)),(SUM(V14:X14)+SUM(V41:X41)))))</f>
        <v>1224.4596255317733</v>
      </c>
      <c r="Y69" s="183">
        <f>+IF(Parametri!$C$12=0,0,+IF(Parametri!$C$12=30,(X14+X41),+IF(Parametri!$C$12=60,(SUM(X14:Y14)+SUM(X41:Y41)),(SUM(W14:Y14)+SUM(W41:Y41)))))</f>
        <v>1285.6826068083619</v>
      </c>
      <c r="Z69" s="183">
        <f>+IF(Parametri!$C$12=0,0,+IF(Parametri!$C$12=30,(Y14+Y41),+IF(Parametri!$C$12=60,(SUM(Y14:Z14)+SUM(Y41:Z41)),(SUM(X14:Z14)+SUM(X41:Z41)))))</f>
        <v>1349.9667371487803</v>
      </c>
      <c r="AA69" s="183">
        <f>+IF(Parametri!$C$12=0,0,+IF(Parametri!$C$12=30,(Z14+Z41),+IF(Parametri!$C$12=60,(SUM(Z14:AA14)+SUM(Z41:AA41)),(SUM(Y14:AA14)+SUM(Y41:AA41)))))</f>
        <v>1417.4650740062191</v>
      </c>
      <c r="AB69" s="183">
        <f>+IF(Parametri!$C$12=0,0,+IF(Parametri!$C$12=30,(AA14+AA41),+IF(Parametri!$C$12=60,(SUM(AA14:AB14)+SUM(AA41:AB41)),(SUM(Z14:AB14)+SUM(Z41:AB41)))))</f>
        <v>1488.3383277065302</v>
      </c>
      <c r="AC69" s="183">
        <f>+IF(Parametri!$C$12=0,0,+IF(Parametri!$C$12=30,(AB14+AB41),+IF(Parametri!$C$12=60,(SUM(AB14:AC14)+SUM(AB41:AC41)),(SUM(AA14:AC14)+SUM(AA41:AC41)))))</f>
        <v>1562.7552440918566</v>
      </c>
      <c r="AD69" s="183">
        <f>+IF(Parametri!$C$12=0,0,+IF(Parametri!$C$12=30,(AC14+AC41),+IF(Parametri!$C$12=60,(SUM(AC14:AD14)+SUM(AC41:AD41)),(SUM(AB14:AD14)+SUM(AB41:AD41)))))</f>
        <v>1640.8930062964498</v>
      </c>
      <c r="AE69" s="183">
        <f>+IF(Parametri!$C$12=0,0,+IF(Parametri!$C$12=30,(AD14+AD41),+IF(Parametri!$C$12=60,(SUM(AD14:AE14)+SUM(AD41:AE41)),(SUM(AC14:AE14)+SUM(AC41:AE41)))))</f>
        <v>1722.9376566112724</v>
      </c>
      <c r="AF69" s="183">
        <f>+IF(Parametri!$C$12=0,0,+IF(Parametri!$C$12=30,(AE14+AE41),+IF(Parametri!$C$12=60,(SUM(AE14:AF14)+SUM(AE41:AF41)),(SUM(AD14:AF14)+SUM(AD41:AF41)))))</f>
        <v>1809.0845394418361</v>
      </c>
      <c r="AG69" s="183">
        <f>+IF(Parametri!$C$12=0,0,+IF(Parametri!$C$12=30,(AF14+AF41),+IF(Parametri!$C$12=60,(SUM(AF14:AG14)+SUM(AF41:AG41)),(SUM(AE14:AG14)+SUM(AE41:AG41)))))</f>
        <v>1899.5387664139278</v>
      </c>
      <c r="AH69" s="183">
        <f>+IF(Parametri!$C$12=0,0,+IF(Parametri!$C$12=30,(AG14+AG41),+IF(Parametri!$C$12=60,(SUM(AG14:AH14)+SUM(AG41:AH41)),(SUM(AF14:AH14)+SUM(AF41:AH41)))))</f>
        <v>1994.5157047346243</v>
      </c>
      <c r="AI69" s="183">
        <f>+IF(Parametri!$C$12=0,0,+IF(Parametri!$C$12=30,(AH14+AH41),+IF(Parametri!$C$12=60,(SUM(AH14:AI14)+SUM(AH41:AI41)),(SUM(AG14:AI14)+SUM(AG41:AI41)))))</f>
        <v>2094.2414899713558</v>
      </c>
      <c r="AJ69" s="183">
        <f>+IF(Parametri!$C$12=0,0,+IF(Parametri!$C$12=30,(AI14+AI41),+IF(Parametri!$C$12=60,(SUM(AI14:AJ14)+SUM(AI41:AJ41)),(SUM(AH14:AJ14)+SUM(AH41:AJ41)))))</f>
        <v>2198.9535644699235</v>
      </c>
      <c r="AK69" s="183">
        <f>+IF(Parametri!$C$12=0,0,+IF(Parametri!$C$12=30,(AJ14+AJ41),+IF(Parametri!$C$12=60,(SUM(AJ14:AK14)+SUM(AJ41:AK41)),(SUM(AI14:AK14)+SUM(AI41:AK41)))))</f>
        <v>2308.90124269342</v>
      </c>
      <c r="AL69" s="183">
        <f>+IF(Parametri!$C$12=0,0,+IF(Parametri!$C$12=30,(AK14+AK41),+IF(Parametri!$C$12=60,(SUM(AK14:AL14)+SUM(AK41:AL41)),(SUM(AJ14:AL14)+SUM(AJ41:AL41)))))</f>
        <v>2424.346304828091</v>
      </c>
      <c r="AM69" s="183">
        <f>+IF(Parametri!$C$12=0,0,+IF(Parametri!$C$12=30,(AL14+AL41),+IF(Parametri!$C$12=60,(SUM(AL14:AM14)+SUM(AL41:AM41)),(SUM(AK14:AM14)+SUM(AK41:AM41)))))</f>
        <v>2545.5636200694958</v>
      </c>
      <c r="AN69" s="183">
        <f>+IF(Parametri!$C$12=0,0,+IF(Parametri!$C$12=30,(AM14+AM41),+IF(Parametri!$C$12=60,(SUM(AM14:AN14)+SUM(AM41:AN41)),(SUM(AL14:AN14)+SUM(AL41:AN41)))))</f>
        <v>2672.8418010729706</v>
      </c>
      <c r="AO69" s="183">
        <f>+IF(Parametri!$C$12=0,0,+IF(Parametri!$C$12=30,(AN14+AN41),+IF(Parametri!$C$12=60,(SUM(AN14:AO14)+SUM(AN41:AO41)),(SUM(AM14:AO14)+SUM(AM41:AO41)))))</f>
        <v>2806.4838911266197</v>
      </c>
      <c r="AP69" s="183">
        <f>+IF(Parametri!$C$12=0,0,+IF(Parametri!$C$12=30,(AO14+AO41),+IF(Parametri!$C$12=60,(SUM(AO14:AP14)+SUM(AO41:AP41)),(SUM(AN14:AP14)+SUM(AN41:AP41)))))</f>
        <v>2862.6135689491516</v>
      </c>
      <c r="AQ69" s="183">
        <f>+IF(Parametri!$C$12=0,0,+IF(Parametri!$C$12=30,(AP14+AP41),+IF(Parametri!$C$12=60,(SUM(AP14:AQ14)+SUM(AP41:AQ41)),(SUM(AO14:AQ14)+SUM(AO41:AQ41)))))</f>
        <v>2919.8658403281352</v>
      </c>
      <c r="AR69" s="183">
        <f>+IF(Parametri!$C$12=0,0,+IF(Parametri!$C$12=30,(AQ14+AQ41),+IF(Parametri!$C$12=60,(SUM(AQ14:AR14)+SUM(AQ41:AR41)),(SUM(AP14:AR14)+SUM(AP41:AR41)))))</f>
        <v>2978.2631571346974</v>
      </c>
      <c r="AS69" s="183">
        <f>+IF(Parametri!$C$12=0,0,+IF(Parametri!$C$12=30,(AR14+AR41),+IF(Parametri!$C$12=60,(SUM(AR14:AS14)+SUM(AR41:AS41)),(SUM(AQ14:AS14)+SUM(AQ41:AS41)))))</f>
        <v>3037.8284202773916</v>
      </c>
      <c r="AT69" s="183">
        <f>+IF(Parametri!$C$12=0,0,+IF(Parametri!$C$12=30,(AS14+AS41),+IF(Parametri!$C$12=60,(SUM(AS14:AT14)+SUM(AS41:AT41)),(SUM(AR14:AT14)+SUM(AR41:AT41)))))</f>
        <v>3098.5849886829392</v>
      </c>
      <c r="AU69" s="183">
        <f>+IF(Parametri!$C$12=0,0,+IF(Parametri!$C$12=30,(AT14+AT41),+IF(Parametri!$C$12=60,(SUM(AT14:AU14)+SUM(AT41:AU41)),(SUM(AS14:AU14)+SUM(AS41:AU41)))))</f>
        <v>3160.5566884565978</v>
      </c>
      <c r="AV69" s="183">
        <f>+IF(Parametri!$C$12=0,0,+IF(Parametri!$C$12=30,(AU14+AU41),+IF(Parametri!$C$12=60,(SUM(AU14:AV14)+SUM(AU41:AV41)),(SUM(AT14:AV14)+SUM(AT41:AV41)))))</f>
        <v>3223.7678222257296</v>
      </c>
      <c r="AW69" s="183">
        <f>+IF(Parametri!$C$12=0,0,+IF(Parametri!$C$12=30,(AV14+AV41),+IF(Parametri!$C$12=60,(SUM(AV14:AW14)+SUM(AV41:AW41)),(SUM(AU14:AW14)+SUM(AU41:AW41)))))</f>
        <v>3288.2431786702437</v>
      </c>
      <c r="AX69" s="183">
        <f>+IF(Parametri!$C$12=0,0,+IF(Parametri!$C$12=30,(AW14+AW41),+IF(Parametri!$C$12=60,(SUM(AW14:AX14)+SUM(AW41:AX41)),(SUM(AV14:AX14)+SUM(AV41:AX41)))))</f>
        <v>3354.0080422436486</v>
      </c>
      <c r="AY69" s="183">
        <f>+IF(Parametri!$C$12=0,0,+IF(Parametri!$C$12=30,(AX14+AX41),+IF(Parametri!$C$12=60,(SUM(AX14:AY14)+SUM(AX41:AY41)),(SUM(AW14:AY14)+SUM(AW41:AY41)))))</f>
        <v>3421.0882030885223</v>
      </c>
      <c r="AZ69" s="183">
        <f>+IF(Parametri!$C$12=0,0,+IF(Parametri!$C$12=30,(AY14+AY41),+IF(Parametri!$C$12=60,(SUM(AY14:AZ14)+SUM(AY41:AZ41)),(SUM(AX14:AZ14)+SUM(AX41:AZ41)))))</f>
        <v>3489.5099671502921</v>
      </c>
      <c r="BB69" s="193">
        <f t="shared" si="46"/>
        <v>5957.0059536355038</v>
      </c>
      <c r="BC69" s="194">
        <f t="shared" si="47"/>
        <v>13851.092974566103</v>
      </c>
      <c r="BD69" s="194">
        <f t="shared" si="48"/>
        <v>24874.572940695223</v>
      </c>
      <c r="BE69" s="195">
        <f t="shared" si="49"/>
        <v>37640.813768333966</v>
      </c>
    </row>
    <row r="70" spans="3:57" x14ac:dyDescent="0.25">
      <c r="C70" s="231" t="str">
        <f t="shared" si="45"/>
        <v>Servizio / Prodotto 13</v>
      </c>
      <c r="E70" s="183">
        <f>+IF(Parametri!$C$12=0,0,(E15+E42))</f>
        <v>366</v>
      </c>
      <c r="F70" s="183">
        <f>+IF(Parametri!$C$12=0,0,+IF(Parametri!$C$12=30,(E15+E42),(SUM(E15:F15)+SUM(E42:F42))))</f>
        <v>366</v>
      </c>
      <c r="G70" s="183">
        <f>+IF(Parametri!$C$12=0,0,+IF(Parametri!$C$12=30,(F15+F42),+IF(Parametri!$C$12=60,(SUM(F15:G15)+SUM(F42:G42)),(SUM(E15:G15)+SUM(E42:G42)))))</f>
        <v>402.60000000000008</v>
      </c>
      <c r="H70" s="183">
        <f>+IF(Parametri!$C$12=0,0,+IF(Parametri!$C$12=30,(G15+G42),+IF(Parametri!$C$12=60,(SUM(G15:H15)+SUM(G42:H42)),(SUM(F15:H15)+SUM(F42:H42)))))</f>
        <v>442.86000000000013</v>
      </c>
      <c r="I70" s="183">
        <f>+IF(Parametri!$C$12=0,0,+IF(Parametri!$C$12=30,(H15+H42),+IF(Parametri!$C$12=60,(SUM(H15:I15)+SUM(H42:I42)),(SUM(G15:I15)+SUM(G42:I42)))))</f>
        <v>487.14600000000024</v>
      </c>
      <c r="J70" s="183">
        <f>+IF(Parametri!$C$12=0,0,+IF(Parametri!$C$12=30,(I15+I42),+IF(Parametri!$C$12=60,(SUM(I15:J15)+SUM(I42:J42)),(SUM(H15:J15)+SUM(H42:J42)))))</f>
        <v>535.86060000000032</v>
      </c>
      <c r="K70" s="183">
        <f>+IF(Parametri!$C$12=0,0,+IF(Parametri!$C$12=30,(J15+J42),+IF(Parametri!$C$12=60,(SUM(J15:K15)+SUM(J42:K42)),(SUM(I15:K15)+SUM(I42:K42)))))</f>
        <v>589.44666000000041</v>
      </c>
      <c r="L70" s="183">
        <f>+IF(Parametri!$C$12=0,0,+IF(Parametri!$C$12=30,(K15+K42),+IF(Parametri!$C$12=60,(SUM(K15:L15)+SUM(K42:L42)),(SUM(J15:L15)+SUM(J42:L42)))))</f>
        <v>648.39132600000039</v>
      </c>
      <c r="M70" s="183">
        <f>+IF(Parametri!$C$12=0,0,+IF(Parametri!$C$12=30,(L15+L42),+IF(Parametri!$C$12=60,(SUM(L15:M15)+SUM(L42:M42)),(SUM(K15:M15)+SUM(K42:M42)))))</f>
        <v>713.23045860000059</v>
      </c>
      <c r="N70" s="183">
        <f>+IF(Parametri!$C$12=0,0,+IF(Parametri!$C$12=30,(M15+M42),+IF(Parametri!$C$12=60,(SUM(M15:N15)+SUM(M42:N42)),(SUM(L15:N15)+SUM(L42:N42)))))</f>
        <v>784.55350446000068</v>
      </c>
      <c r="O70" s="183">
        <f>+IF(Parametri!$C$12=0,0,+IF(Parametri!$C$12=30,(N15+N42),+IF(Parametri!$C$12=60,(SUM(N15:O15)+SUM(N42:O42)),(SUM(M15:O15)+SUM(M42:O42)))))</f>
        <v>863.00885490600092</v>
      </c>
      <c r="P70" s="183">
        <f>+IF(Parametri!$C$12=0,0,+IF(Parametri!$C$12=30,(O15+O42),+IF(Parametri!$C$12=60,(SUM(O15:P15)+SUM(O42:P42)),(SUM(N15:P15)+SUM(N42:P42)))))</f>
        <v>949.309740396601</v>
      </c>
      <c r="Q70" s="183">
        <f>+IF(Parametri!$C$12=0,0,+IF(Parametri!$C$12=30,(P15+P42),+IF(Parametri!$C$12=60,(SUM(P15:Q15)+SUM(P42:Q42)),(SUM(O15:Q15)+SUM(O42:Q42)))))</f>
        <v>1044.240714436261</v>
      </c>
      <c r="R70" s="183">
        <f>+IF(Parametri!$C$12=0,0,+IF(Parametri!$C$12=30,(Q15+Q42),+IF(Parametri!$C$12=60,(SUM(Q15:R15)+SUM(Q42:R42)),(SUM(P15:R15)+SUM(P42:R42)))))</f>
        <v>1096.4527501580742</v>
      </c>
      <c r="S70" s="183">
        <f>+IF(Parametri!$C$12=0,0,+IF(Parametri!$C$12=30,(R15+R42),+IF(Parametri!$C$12=60,(SUM(R15:S15)+SUM(R42:S42)),(SUM(Q15:S15)+SUM(Q42:S42)))))</f>
        <v>1151.2753876659781</v>
      </c>
      <c r="T70" s="183">
        <f>+IF(Parametri!$C$12=0,0,+IF(Parametri!$C$12=30,(S15+S42),+IF(Parametri!$C$12=60,(SUM(S15:T15)+SUM(S42:T42)),(SUM(R15:T15)+SUM(R42:T42)))))</f>
        <v>1208.839157049277</v>
      </c>
      <c r="U70" s="183">
        <f>+IF(Parametri!$C$12=0,0,+IF(Parametri!$C$12=30,(T15+T42),+IF(Parametri!$C$12=60,(SUM(T15:U15)+SUM(T42:U42)),(SUM(S15:U15)+SUM(S42:U42)))))</f>
        <v>1269.2811149017411</v>
      </c>
      <c r="V70" s="183">
        <f>+IF(Parametri!$C$12=0,0,+IF(Parametri!$C$12=30,(U15+U42),+IF(Parametri!$C$12=60,(SUM(U15:V15)+SUM(U42:V42)),(SUM(T15:V15)+SUM(T42:V42)))))</f>
        <v>1332.745170646828</v>
      </c>
      <c r="W70" s="183">
        <f>+IF(Parametri!$C$12=0,0,+IF(Parametri!$C$12=30,(V15+V42),+IF(Parametri!$C$12=60,(SUM(V15:W15)+SUM(V42:W42)),(SUM(U15:W15)+SUM(U42:W42)))))</f>
        <v>1399.3824291791693</v>
      </c>
      <c r="X70" s="183">
        <f>+IF(Parametri!$C$12=0,0,+IF(Parametri!$C$12=30,(W15+W42),+IF(Parametri!$C$12=60,(SUM(W15:X15)+SUM(W42:X42)),(SUM(V15:X15)+SUM(V42:X42)))))</f>
        <v>1469.3515506381279</v>
      </c>
      <c r="Y70" s="183">
        <f>+IF(Parametri!$C$12=0,0,+IF(Parametri!$C$12=30,(X15+X42),+IF(Parametri!$C$12=60,(SUM(X15:Y15)+SUM(X42:Y42)),(SUM(W15:Y15)+SUM(W42:Y42)))))</f>
        <v>1542.8191281700347</v>
      </c>
      <c r="Z70" s="183">
        <f>+IF(Parametri!$C$12=0,0,+IF(Parametri!$C$12=30,(Y15+Y42),+IF(Parametri!$C$12=60,(SUM(Y15:Z15)+SUM(Y42:Z42)),(SUM(X15:Z15)+SUM(X42:Z42)))))</f>
        <v>1619.9600845785362</v>
      </c>
      <c r="AA70" s="183">
        <f>+IF(Parametri!$C$12=0,0,+IF(Parametri!$C$12=30,(Z15+Z42),+IF(Parametri!$C$12=60,(SUM(Z15:AA15)+SUM(Z42:AA42)),(SUM(Y15:AA15)+SUM(Y42:AA42)))))</f>
        <v>1700.9580888074634</v>
      </c>
      <c r="AB70" s="183">
        <f>+IF(Parametri!$C$12=0,0,+IF(Parametri!$C$12=30,(AA15+AA42),+IF(Parametri!$C$12=60,(SUM(AA15:AB15)+SUM(AA42:AB42)),(SUM(Z15:AB15)+SUM(Z42:AB42)))))</f>
        <v>1786.0059932478362</v>
      </c>
      <c r="AC70" s="183">
        <f>+IF(Parametri!$C$12=0,0,+IF(Parametri!$C$12=30,(AB15+AB42),+IF(Parametri!$C$12=60,(SUM(AB15:AC15)+SUM(AB42:AC42)),(SUM(AA15:AC15)+SUM(AA42:AC42)))))</f>
        <v>1875.306292910228</v>
      </c>
      <c r="AD70" s="183">
        <f>+IF(Parametri!$C$12=0,0,+IF(Parametri!$C$12=30,(AC15+AC42),+IF(Parametri!$C$12=60,(SUM(AC15:AD15)+SUM(AC42:AD42)),(SUM(AB15:AD15)+SUM(AB42:AD42)))))</f>
        <v>1969.0716075557395</v>
      </c>
      <c r="AE70" s="183">
        <f>+IF(Parametri!$C$12=0,0,+IF(Parametri!$C$12=30,(AD15+AD42),+IF(Parametri!$C$12=60,(SUM(AD15:AE15)+SUM(AD42:AE42)),(SUM(AC15:AE15)+SUM(AC42:AE42)))))</f>
        <v>2067.5251879335269</v>
      </c>
      <c r="AF70" s="183">
        <f>+IF(Parametri!$C$12=0,0,+IF(Parametri!$C$12=30,(AE15+AE42),+IF(Parametri!$C$12=60,(SUM(AE15:AF15)+SUM(AE42:AF42)),(SUM(AD15:AF15)+SUM(AD42:AF42)))))</f>
        <v>2170.9014473302036</v>
      </c>
      <c r="AG70" s="183">
        <f>+IF(Parametri!$C$12=0,0,+IF(Parametri!$C$12=30,(AF15+AF42),+IF(Parametri!$C$12=60,(SUM(AF15:AG15)+SUM(AF42:AG42)),(SUM(AE15:AG15)+SUM(AE42:AG42)))))</f>
        <v>2279.4465196967135</v>
      </c>
      <c r="AH70" s="183">
        <f>+IF(Parametri!$C$12=0,0,+IF(Parametri!$C$12=30,(AG15+AG42),+IF(Parametri!$C$12=60,(SUM(AG15:AH15)+SUM(AG42:AH42)),(SUM(AF15:AH15)+SUM(AF42:AH42)))))</f>
        <v>2393.4188456815491</v>
      </c>
      <c r="AI70" s="183">
        <f>+IF(Parametri!$C$12=0,0,+IF(Parametri!$C$12=30,(AH15+AH42),+IF(Parametri!$C$12=60,(SUM(AH15:AI15)+SUM(AH42:AI42)),(SUM(AG15:AI15)+SUM(AG42:AI42)))))</f>
        <v>2513.0897879656268</v>
      </c>
      <c r="AJ70" s="183">
        <f>+IF(Parametri!$C$12=0,0,+IF(Parametri!$C$12=30,(AI15+AI42),+IF(Parametri!$C$12=60,(SUM(AI15:AJ15)+SUM(AI42:AJ42)),(SUM(AH15:AJ15)+SUM(AH42:AJ42)))))</f>
        <v>2638.7442773639086</v>
      </c>
      <c r="AK70" s="183">
        <f>+IF(Parametri!$C$12=0,0,+IF(Parametri!$C$12=30,(AJ15+AJ42),+IF(Parametri!$C$12=60,(SUM(AJ15:AK15)+SUM(AJ42:AK42)),(SUM(AI15:AK15)+SUM(AI42:AK42)))))</f>
        <v>2770.6814912321038</v>
      </c>
      <c r="AL70" s="183">
        <f>+IF(Parametri!$C$12=0,0,+IF(Parametri!$C$12=30,(AK15+AK42),+IF(Parametri!$C$12=60,(SUM(AK15:AL15)+SUM(AK42:AL42)),(SUM(AJ15:AL15)+SUM(AJ42:AL42)))))</f>
        <v>2909.2155657937092</v>
      </c>
      <c r="AM70" s="183">
        <f>+IF(Parametri!$C$12=0,0,+IF(Parametri!$C$12=30,(AL15+AL42),+IF(Parametri!$C$12=60,(SUM(AL15:AM15)+SUM(AL42:AM42)),(SUM(AK15:AM15)+SUM(AK42:AM42)))))</f>
        <v>3054.6763440833947</v>
      </c>
      <c r="AN70" s="183">
        <f>+IF(Parametri!$C$12=0,0,+IF(Parametri!$C$12=30,(AM15+AM42),+IF(Parametri!$C$12=60,(SUM(AM15:AN15)+SUM(AM42:AN42)),(SUM(AL15:AN15)+SUM(AL42:AN42)))))</f>
        <v>3207.4101612875652</v>
      </c>
      <c r="AO70" s="183">
        <f>+IF(Parametri!$C$12=0,0,+IF(Parametri!$C$12=30,(AN15+AN42),+IF(Parametri!$C$12=60,(SUM(AN15:AO15)+SUM(AN42:AO42)),(SUM(AM15:AO15)+SUM(AM42:AO42)))))</f>
        <v>3367.7806693519433</v>
      </c>
      <c r="AP70" s="183">
        <f>+IF(Parametri!$C$12=0,0,+IF(Parametri!$C$12=30,(AO15+AO42),+IF(Parametri!$C$12=60,(SUM(AO15:AP15)+SUM(AO42:AP42)),(SUM(AN15:AP15)+SUM(AN42:AP42)))))</f>
        <v>3435.1362827389821</v>
      </c>
      <c r="AQ70" s="183">
        <f>+IF(Parametri!$C$12=0,0,+IF(Parametri!$C$12=30,(AP15+AP42),+IF(Parametri!$C$12=60,(SUM(AP15:AQ15)+SUM(AP42:AQ42)),(SUM(AO15:AQ15)+SUM(AO42:AQ42)))))</f>
        <v>3503.8390083937616</v>
      </c>
      <c r="AR70" s="183">
        <f>+IF(Parametri!$C$12=0,0,+IF(Parametri!$C$12=30,(AQ15+AQ42),+IF(Parametri!$C$12=60,(SUM(AQ15:AR15)+SUM(AQ42:AR42)),(SUM(AP15:AR15)+SUM(AP42:AR42)))))</f>
        <v>3573.9157885616369</v>
      </c>
      <c r="AS70" s="183">
        <f>+IF(Parametri!$C$12=0,0,+IF(Parametri!$C$12=30,(AR15+AR42),+IF(Parametri!$C$12=60,(SUM(AR15:AS15)+SUM(AR42:AS42)),(SUM(AQ15:AS15)+SUM(AQ42:AS42)))))</f>
        <v>3645.3941043328696</v>
      </c>
      <c r="AT70" s="183">
        <f>+IF(Parametri!$C$12=0,0,+IF(Parametri!$C$12=30,(AS15+AS42),+IF(Parametri!$C$12=60,(SUM(AS15:AT15)+SUM(AS42:AT42)),(SUM(AR15:AT15)+SUM(AR42:AT42)))))</f>
        <v>3718.3019864195267</v>
      </c>
      <c r="AU70" s="183">
        <f>+IF(Parametri!$C$12=0,0,+IF(Parametri!$C$12=30,(AT15+AT42),+IF(Parametri!$C$12=60,(SUM(AT15:AU15)+SUM(AT42:AU42)),(SUM(AS15:AU15)+SUM(AS42:AU42)))))</f>
        <v>3792.6680261479178</v>
      </c>
      <c r="AV70" s="183">
        <f>+IF(Parametri!$C$12=0,0,+IF(Parametri!$C$12=30,(AU15+AU42),+IF(Parametri!$C$12=60,(SUM(AU15:AV15)+SUM(AU42:AV42)),(SUM(AT15:AV15)+SUM(AT42:AV42)))))</f>
        <v>3868.5213866708755</v>
      </c>
      <c r="AW70" s="183">
        <f>+IF(Parametri!$C$12=0,0,+IF(Parametri!$C$12=30,(AV15+AV42),+IF(Parametri!$C$12=60,(SUM(AV15:AW15)+SUM(AV42:AW42)),(SUM(AU15:AW15)+SUM(AU42:AW42)))))</f>
        <v>3945.8918144042927</v>
      </c>
      <c r="AX70" s="183">
        <f>+IF(Parametri!$C$12=0,0,+IF(Parametri!$C$12=30,(AW15+AW42),+IF(Parametri!$C$12=60,(SUM(AW15:AX15)+SUM(AW42:AX42)),(SUM(AV15:AX15)+SUM(AV42:AX42)))))</f>
        <v>4024.8096506923789</v>
      </c>
      <c r="AY70" s="183">
        <f>+IF(Parametri!$C$12=0,0,+IF(Parametri!$C$12=30,(AX15+AX42),+IF(Parametri!$C$12=60,(SUM(AX15:AY15)+SUM(AX42:AY42)),(SUM(AW15:AY15)+SUM(AW42:AY42)))))</f>
        <v>4105.3058437062264</v>
      </c>
      <c r="AZ70" s="183">
        <f>+IF(Parametri!$C$12=0,0,+IF(Parametri!$C$12=30,(AY15+AY42),+IF(Parametri!$C$12=60,(SUM(AY15:AZ15)+SUM(AY42:AZ42)),(SUM(AX15:AZ15)+SUM(AX42:AZ42)))))</f>
        <v>4187.4119605803508</v>
      </c>
      <c r="BB70" s="193">
        <f t="shared" si="46"/>
        <v>7148.4071443626062</v>
      </c>
      <c r="BC70" s="194">
        <f t="shared" si="47"/>
        <v>16621.311569479327</v>
      </c>
      <c r="BD70" s="194">
        <f t="shared" si="48"/>
        <v>29849.48752883427</v>
      </c>
      <c r="BE70" s="195">
        <f t="shared" si="49"/>
        <v>45168.976522000761</v>
      </c>
    </row>
    <row r="71" spans="3:57" x14ac:dyDescent="0.25">
      <c r="C71" s="231" t="str">
        <f t="shared" si="45"/>
        <v>Servizio / Prodotto 14</v>
      </c>
      <c r="E71" s="183">
        <f>+IF(Parametri!$C$12=0,0,(E16+E43))</f>
        <v>366</v>
      </c>
      <c r="F71" s="183">
        <f>+IF(Parametri!$C$12=0,0,+IF(Parametri!$C$12=30,(E16+E43),(SUM(E16:F16)+SUM(E43:F43))))</f>
        <v>366</v>
      </c>
      <c r="G71" s="183">
        <f>+IF(Parametri!$C$12=0,0,+IF(Parametri!$C$12=30,(F16+F43),+IF(Parametri!$C$12=60,(SUM(F16:G16)+SUM(F43:G43)),(SUM(E16:G16)+SUM(E43:G43)))))</f>
        <v>402.60000000000008</v>
      </c>
      <c r="H71" s="183">
        <f>+IF(Parametri!$C$12=0,0,+IF(Parametri!$C$12=30,(G16+G43),+IF(Parametri!$C$12=60,(SUM(G16:H16)+SUM(G43:H43)),(SUM(F16:H16)+SUM(F43:H43)))))</f>
        <v>442.86000000000013</v>
      </c>
      <c r="I71" s="183">
        <f>+IF(Parametri!$C$12=0,0,+IF(Parametri!$C$12=30,(H16+H43),+IF(Parametri!$C$12=60,(SUM(H16:I16)+SUM(H43:I43)),(SUM(G16:I16)+SUM(G43:I43)))))</f>
        <v>487.14600000000024</v>
      </c>
      <c r="J71" s="183">
        <f>+IF(Parametri!$C$12=0,0,+IF(Parametri!$C$12=30,(I16+I43),+IF(Parametri!$C$12=60,(SUM(I16:J16)+SUM(I43:J43)),(SUM(H16:J16)+SUM(H43:J43)))))</f>
        <v>535.86060000000032</v>
      </c>
      <c r="K71" s="183">
        <f>+IF(Parametri!$C$12=0,0,+IF(Parametri!$C$12=30,(J16+J43),+IF(Parametri!$C$12=60,(SUM(J16:K16)+SUM(J43:K43)),(SUM(I16:K16)+SUM(I43:K43)))))</f>
        <v>589.44666000000041</v>
      </c>
      <c r="L71" s="183">
        <f>+IF(Parametri!$C$12=0,0,+IF(Parametri!$C$12=30,(K16+K43),+IF(Parametri!$C$12=60,(SUM(K16:L16)+SUM(K43:L43)),(SUM(J16:L16)+SUM(J43:L43)))))</f>
        <v>648.39132600000039</v>
      </c>
      <c r="M71" s="183">
        <f>+IF(Parametri!$C$12=0,0,+IF(Parametri!$C$12=30,(L16+L43),+IF(Parametri!$C$12=60,(SUM(L16:M16)+SUM(L43:M43)),(SUM(K16:M16)+SUM(K43:M43)))))</f>
        <v>713.23045860000059</v>
      </c>
      <c r="N71" s="183">
        <f>+IF(Parametri!$C$12=0,0,+IF(Parametri!$C$12=30,(M16+M43),+IF(Parametri!$C$12=60,(SUM(M16:N16)+SUM(M43:N43)),(SUM(L16:N16)+SUM(L43:N43)))))</f>
        <v>784.55350446000068</v>
      </c>
      <c r="O71" s="183">
        <f>+IF(Parametri!$C$12=0,0,+IF(Parametri!$C$12=30,(N16+N43),+IF(Parametri!$C$12=60,(SUM(N16:O16)+SUM(N43:O43)),(SUM(M16:O16)+SUM(M43:O43)))))</f>
        <v>863.00885490600092</v>
      </c>
      <c r="P71" s="183">
        <f>+IF(Parametri!$C$12=0,0,+IF(Parametri!$C$12=30,(O16+O43),+IF(Parametri!$C$12=60,(SUM(O16:P16)+SUM(O43:P43)),(SUM(N16:P16)+SUM(N43:P43)))))</f>
        <v>949.309740396601</v>
      </c>
      <c r="Q71" s="183">
        <f>+IF(Parametri!$C$12=0,0,+IF(Parametri!$C$12=30,(P16+P43),+IF(Parametri!$C$12=60,(SUM(P16:Q16)+SUM(P43:Q43)),(SUM(O16:Q16)+SUM(O43:Q43)))))</f>
        <v>1044.240714436261</v>
      </c>
      <c r="R71" s="183">
        <f>+IF(Parametri!$C$12=0,0,+IF(Parametri!$C$12=30,(Q16+Q43),+IF(Parametri!$C$12=60,(SUM(Q16:R16)+SUM(Q43:R43)),(SUM(P16:R16)+SUM(P43:R43)))))</f>
        <v>1096.4527501580742</v>
      </c>
      <c r="S71" s="183">
        <f>+IF(Parametri!$C$12=0,0,+IF(Parametri!$C$12=30,(R16+R43),+IF(Parametri!$C$12=60,(SUM(R16:S16)+SUM(R43:S43)),(SUM(Q16:S16)+SUM(Q43:S43)))))</f>
        <v>1151.2753876659781</v>
      </c>
      <c r="T71" s="183">
        <f>+IF(Parametri!$C$12=0,0,+IF(Parametri!$C$12=30,(S16+S43),+IF(Parametri!$C$12=60,(SUM(S16:T16)+SUM(S43:T43)),(SUM(R16:T16)+SUM(R43:T43)))))</f>
        <v>1208.839157049277</v>
      </c>
      <c r="U71" s="183">
        <f>+IF(Parametri!$C$12=0,0,+IF(Parametri!$C$12=30,(T16+T43),+IF(Parametri!$C$12=60,(SUM(T16:U16)+SUM(T43:U43)),(SUM(S16:U16)+SUM(S43:U43)))))</f>
        <v>1269.2811149017411</v>
      </c>
      <c r="V71" s="183">
        <f>+IF(Parametri!$C$12=0,0,+IF(Parametri!$C$12=30,(U16+U43),+IF(Parametri!$C$12=60,(SUM(U16:V16)+SUM(U43:V43)),(SUM(T16:V16)+SUM(T43:V43)))))</f>
        <v>1332.745170646828</v>
      </c>
      <c r="W71" s="183">
        <f>+IF(Parametri!$C$12=0,0,+IF(Parametri!$C$12=30,(V16+V43),+IF(Parametri!$C$12=60,(SUM(V16:W16)+SUM(V43:W43)),(SUM(U16:W16)+SUM(U43:W43)))))</f>
        <v>1399.3824291791693</v>
      </c>
      <c r="X71" s="183">
        <f>+IF(Parametri!$C$12=0,0,+IF(Parametri!$C$12=30,(W16+W43),+IF(Parametri!$C$12=60,(SUM(W16:X16)+SUM(W43:X43)),(SUM(V16:X16)+SUM(V43:X43)))))</f>
        <v>1469.3515506381279</v>
      </c>
      <c r="Y71" s="183">
        <f>+IF(Parametri!$C$12=0,0,+IF(Parametri!$C$12=30,(X16+X43),+IF(Parametri!$C$12=60,(SUM(X16:Y16)+SUM(X43:Y43)),(SUM(W16:Y16)+SUM(W43:Y43)))))</f>
        <v>1542.8191281700347</v>
      </c>
      <c r="Z71" s="183">
        <f>+IF(Parametri!$C$12=0,0,+IF(Parametri!$C$12=30,(Y16+Y43),+IF(Parametri!$C$12=60,(SUM(Y16:Z16)+SUM(Y43:Z43)),(SUM(X16:Z16)+SUM(X43:Z43)))))</f>
        <v>1619.9600845785362</v>
      </c>
      <c r="AA71" s="183">
        <f>+IF(Parametri!$C$12=0,0,+IF(Parametri!$C$12=30,(Z16+Z43),+IF(Parametri!$C$12=60,(SUM(Z16:AA16)+SUM(Z43:AA43)),(SUM(Y16:AA16)+SUM(Y43:AA43)))))</f>
        <v>1700.9580888074634</v>
      </c>
      <c r="AB71" s="183">
        <f>+IF(Parametri!$C$12=0,0,+IF(Parametri!$C$12=30,(AA16+AA43),+IF(Parametri!$C$12=60,(SUM(AA16:AB16)+SUM(AA43:AB43)),(SUM(Z16:AB16)+SUM(Z43:AB43)))))</f>
        <v>1786.0059932478362</v>
      </c>
      <c r="AC71" s="183">
        <f>+IF(Parametri!$C$12=0,0,+IF(Parametri!$C$12=30,(AB16+AB43),+IF(Parametri!$C$12=60,(SUM(AB16:AC16)+SUM(AB43:AC43)),(SUM(AA16:AC16)+SUM(AA43:AC43)))))</f>
        <v>1875.306292910228</v>
      </c>
      <c r="AD71" s="183">
        <f>+IF(Parametri!$C$12=0,0,+IF(Parametri!$C$12=30,(AC16+AC43),+IF(Parametri!$C$12=60,(SUM(AC16:AD16)+SUM(AC43:AD43)),(SUM(AB16:AD16)+SUM(AB43:AD43)))))</f>
        <v>1969.0716075557395</v>
      </c>
      <c r="AE71" s="183">
        <f>+IF(Parametri!$C$12=0,0,+IF(Parametri!$C$12=30,(AD16+AD43),+IF(Parametri!$C$12=60,(SUM(AD16:AE16)+SUM(AD43:AE43)),(SUM(AC16:AE16)+SUM(AC43:AE43)))))</f>
        <v>2067.5251879335269</v>
      </c>
      <c r="AF71" s="183">
        <f>+IF(Parametri!$C$12=0,0,+IF(Parametri!$C$12=30,(AE16+AE43),+IF(Parametri!$C$12=60,(SUM(AE16:AF16)+SUM(AE43:AF43)),(SUM(AD16:AF16)+SUM(AD43:AF43)))))</f>
        <v>2170.9014473302036</v>
      </c>
      <c r="AG71" s="183">
        <f>+IF(Parametri!$C$12=0,0,+IF(Parametri!$C$12=30,(AF16+AF43),+IF(Parametri!$C$12=60,(SUM(AF16:AG16)+SUM(AF43:AG43)),(SUM(AE16:AG16)+SUM(AE43:AG43)))))</f>
        <v>2279.4465196967135</v>
      </c>
      <c r="AH71" s="183">
        <f>+IF(Parametri!$C$12=0,0,+IF(Parametri!$C$12=30,(AG16+AG43),+IF(Parametri!$C$12=60,(SUM(AG16:AH16)+SUM(AG43:AH43)),(SUM(AF16:AH16)+SUM(AF43:AH43)))))</f>
        <v>2393.4188456815491</v>
      </c>
      <c r="AI71" s="183">
        <f>+IF(Parametri!$C$12=0,0,+IF(Parametri!$C$12=30,(AH16+AH43),+IF(Parametri!$C$12=60,(SUM(AH16:AI16)+SUM(AH43:AI43)),(SUM(AG16:AI16)+SUM(AG43:AI43)))))</f>
        <v>2513.0897879656268</v>
      </c>
      <c r="AJ71" s="183">
        <f>+IF(Parametri!$C$12=0,0,+IF(Parametri!$C$12=30,(AI16+AI43),+IF(Parametri!$C$12=60,(SUM(AI16:AJ16)+SUM(AI43:AJ43)),(SUM(AH16:AJ16)+SUM(AH43:AJ43)))))</f>
        <v>2638.7442773639086</v>
      </c>
      <c r="AK71" s="183">
        <f>+IF(Parametri!$C$12=0,0,+IF(Parametri!$C$12=30,(AJ16+AJ43),+IF(Parametri!$C$12=60,(SUM(AJ16:AK16)+SUM(AJ43:AK43)),(SUM(AI16:AK16)+SUM(AI43:AK43)))))</f>
        <v>2770.6814912321038</v>
      </c>
      <c r="AL71" s="183">
        <f>+IF(Parametri!$C$12=0,0,+IF(Parametri!$C$12=30,(AK16+AK43),+IF(Parametri!$C$12=60,(SUM(AK16:AL16)+SUM(AK43:AL43)),(SUM(AJ16:AL16)+SUM(AJ43:AL43)))))</f>
        <v>2909.2155657937092</v>
      </c>
      <c r="AM71" s="183">
        <f>+IF(Parametri!$C$12=0,0,+IF(Parametri!$C$12=30,(AL16+AL43),+IF(Parametri!$C$12=60,(SUM(AL16:AM16)+SUM(AL43:AM43)),(SUM(AK16:AM16)+SUM(AK43:AM43)))))</f>
        <v>3054.6763440833947</v>
      </c>
      <c r="AN71" s="183">
        <f>+IF(Parametri!$C$12=0,0,+IF(Parametri!$C$12=30,(AM16+AM43),+IF(Parametri!$C$12=60,(SUM(AM16:AN16)+SUM(AM43:AN43)),(SUM(AL16:AN16)+SUM(AL43:AN43)))))</f>
        <v>3207.4101612875652</v>
      </c>
      <c r="AO71" s="183">
        <f>+IF(Parametri!$C$12=0,0,+IF(Parametri!$C$12=30,(AN16+AN43),+IF(Parametri!$C$12=60,(SUM(AN16:AO16)+SUM(AN43:AO43)),(SUM(AM16:AO16)+SUM(AM43:AO43)))))</f>
        <v>3367.7806693519433</v>
      </c>
      <c r="AP71" s="183">
        <f>+IF(Parametri!$C$12=0,0,+IF(Parametri!$C$12=30,(AO16+AO43),+IF(Parametri!$C$12=60,(SUM(AO16:AP16)+SUM(AO43:AP43)),(SUM(AN16:AP16)+SUM(AN43:AP43)))))</f>
        <v>3435.1362827389821</v>
      </c>
      <c r="AQ71" s="183">
        <f>+IF(Parametri!$C$12=0,0,+IF(Parametri!$C$12=30,(AP16+AP43),+IF(Parametri!$C$12=60,(SUM(AP16:AQ16)+SUM(AP43:AQ43)),(SUM(AO16:AQ16)+SUM(AO43:AQ43)))))</f>
        <v>3503.8390083937616</v>
      </c>
      <c r="AR71" s="183">
        <f>+IF(Parametri!$C$12=0,0,+IF(Parametri!$C$12=30,(AQ16+AQ43),+IF(Parametri!$C$12=60,(SUM(AQ16:AR16)+SUM(AQ43:AR43)),(SUM(AP16:AR16)+SUM(AP43:AR43)))))</f>
        <v>3573.9157885616369</v>
      </c>
      <c r="AS71" s="183">
        <f>+IF(Parametri!$C$12=0,0,+IF(Parametri!$C$12=30,(AR16+AR43),+IF(Parametri!$C$12=60,(SUM(AR16:AS16)+SUM(AR43:AS43)),(SUM(AQ16:AS16)+SUM(AQ43:AS43)))))</f>
        <v>3645.3941043328696</v>
      </c>
      <c r="AT71" s="183">
        <f>+IF(Parametri!$C$12=0,0,+IF(Parametri!$C$12=30,(AS16+AS43),+IF(Parametri!$C$12=60,(SUM(AS16:AT16)+SUM(AS43:AT43)),(SUM(AR16:AT16)+SUM(AR43:AT43)))))</f>
        <v>3718.3019864195267</v>
      </c>
      <c r="AU71" s="183">
        <f>+IF(Parametri!$C$12=0,0,+IF(Parametri!$C$12=30,(AT16+AT43),+IF(Parametri!$C$12=60,(SUM(AT16:AU16)+SUM(AT43:AU43)),(SUM(AS16:AU16)+SUM(AS43:AU43)))))</f>
        <v>3792.6680261479178</v>
      </c>
      <c r="AV71" s="183">
        <f>+IF(Parametri!$C$12=0,0,+IF(Parametri!$C$12=30,(AU16+AU43),+IF(Parametri!$C$12=60,(SUM(AU16:AV16)+SUM(AU43:AV43)),(SUM(AT16:AV16)+SUM(AT43:AV43)))))</f>
        <v>3868.5213866708755</v>
      </c>
      <c r="AW71" s="183">
        <f>+IF(Parametri!$C$12=0,0,+IF(Parametri!$C$12=30,(AV16+AV43),+IF(Parametri!$C$12=60,(SUM(AV16:AW16)+SUM(AV43:AW43)),(SUM(AU16:AW16)+SUM(AU43:AW43)))))</f>
        <v>3945.8918144042927</v>
      </c>
      <c r="AX71" s="183">
        <f>+IF(Parametri!$C$12=0,0,+IF(Parametri!$C$12=30,(AW16+AW43),+IF(Parametri!$C$12=60,(SUM(AW16:AX16)+SUM(AW43:AX43)),(SUM(AV16:AX16)+SUM(AV43:AX43)))))</f>
        <v>4024.8096506923789</v>
      </c>
      <c r="AY71" s="183">
        <f>+IF(Parametri!$C$12=0,0,+IF(Parametri!$C$12=30,(AX16+AX43),+IF(Parametri!$C$12=60,(SUM(AX16:AY16)+SUM(AX43:AY43)),(SUM(AW16:AY16)+SUM(AW43:AY43)))))</f>
        <v>4105.3058437062264</v>
      </c>
      <c r="AZ71" s="183">
        <f>+IF(Parametri!$C$12=0,0,+IF(Parametri!$C$12=30,(AY16+AY43),+IF(Parametri!$C$12=60,(SUM(AY16:AZ16)+SUM(AY43:AZ43)),(SUM(AX16:AZ16)+SUM(AX43:AZ43)))))</f>
        <v>4187.4119605803508</v>
      </c>
      <c r="BB71" s="193">
        <f t="shared" si="46"/>
        <v>7148.4071443626062</v>
      </c>
      <c r="BC71" s="194">
        <f t="shared" si="47"/>
        <v>16621.311569479327</v>
      </c>
      <c r="BD71" s="194">
        <f t="shared" si="48"/>
        <v>29849.48752883427</v>
      </c>
      <c r="BE71" s="195">
        <f t="shared" si="49"/>
        <v>45168.976522000761</v>
      </c>
    </row>
    <row r="72" spans="3:57" x14ac:dyDescent="0.25">
      <c r="C72" s="231" t="str">
        <f t="shared" si="45"/>
        <v>Servizio / Prodotto 15</v>
      </c>
      <c r="E72" s="183">
        <f>+IF(Parametri!$C$12=0,0,(E17+E44))</f>
        <v>427</v>
      </c>
      <c r="F72" s="183">
        <f>+IF(Parametri!$C$12=0,0,+IF(Parametri!$C$12=30,(E17+E44),(SUM(E17:F17)+SUM(E44:F44))))</f>
        <v>427</v>
      </c>
      <c r="G72" s="183">
        <f>+IF(Parametri!$C$12=0,0,+IF(Parametri!$C$12=30,(F17+F44),+IF(Parametri!$C$12=60,(SUM(F17:G17)+SUM(F44:G44)),(SUM(E17:G17)+SUM(E44:G44)))))</f>
        <v>469.70000000000005</v>
      </c>
      <c r="H72" s="183">
        <f>+IF(Parametri!$C$12=0,0,+IF(Parametri!$C$12=30,(G17+G44),+IF(Parametri!$C$12=60,(SUM(G17:H17)+SUM(G44:H44)),(SUM(F17:H17)+SUM(F44:H44)))))</f>
        <v>516.67000000000019</v>
      </c>
      <c r="I72" s="183">
        <f>+IF(Parametri!$C$12=0,0,+IF(Parametri!$C$12=30,(H17+H44),+IF(Parametri!$C$12=60,(SUM(H17:I17)+SUM(H44:I44)),(SUM(G17:I17)+SUM(G44:I44)))))</f>
        <v>568.33700000000022</v>
      </c>
      <c r="J72" s="183">
        <f>+IF(Parametri!$C$12=0,0,+IF(Parametri!$C$12=30,(I17+I44),+IF(Parametri!$C$12=60,(SUM(I17:J17)+SUM(I44:J44)),(SUM(H17:J17)+SUM(H44:J44)))))</f>
        <v>625.17070000000035</v>
      </c>
      <c r="K72" s="183">
        <f>+IF(Parametri!$C$12=0,0,+IF(Parametri!$C$12=30,(J17+J44),+IF(Parametri!$C$12=60,(SUM(J17:K17)+SUM(J44:K44)),(SUM(I17:K17)+SUM(I44:K44)))))</f>
        <v>687.68777000000046</v>
      </c>
      <c r="L72" s="183">
        <f>+IF(Parametri!$C$12=0,0,+IF(Parametri!$C$12=30,(K17+K44),+IF(Parametri!$C$12=60,(SUM(K17:L17)+SUM(K44:L44)),(SUM(J17:L17)+SUM(J44:L44)))))</f>
        <v>756.45654700000046</v>
      </c>
      <c r="M72" s="183">
        <f>+IF(Parametri!$C$12=0,0,+IF(Parametri!$C$12=30,(L17+L44),+IF(Parametri!$C$12=60,(SUM(L17:M17)+SUM(L44:M44)),(SUM(K17:M17)+SUM(K44:M44)))))</f>
        <v>832.10220170000071</v>
      </c>
      <c r="N72" s="183">
        <f>+IF(Parametri!$C$12=0,0,+IF(Parametri!$C$12=30,(M17+M44),+IF(Parametri!$C$12=60,(SUM(M17:N17)+SUM(M44:N44)),(SUM(L17:N17)+SUM(L44:N44)))))</f>
        <v>915.31242187000089</v>
      </c>
      <c r="O72" s="183">
        <f>+IF(Parametri!$C$12=0,0,+IF(Parametri!$C$12=30,(N17+N44),+IF(Parametri!$C$12=60,(SUM(N17:O17)+SUM(N44:O44)),(SUM(M17:O17)+SUM(M44:O44)))))</f>
        <v>1006.843664057001</v>
      </c>
      <c r="P72" s="183">
        <f>+IF(Parametri!$C$12=0,0,+IF(Parametri!$C$12=30,(O17+O44),+IF(Parametri!$C$12=60,(SUM(O17:P17)+SUM(O44:P44)),(SUM(N17:P17)+SUM(N44:P44)))))</f>
        <v>1107.5280304627013</v>
      </c>
      <c r="Q72" s="183">
        <f>+IF(Parametri!$C$12=0,0,+IF(Parametri!$C$12=30,(P17+P44),+IF(Parametri!$C$12=60,(SUM(P17:Q17)+SUM(P44:Q44)),(SUM(O17:Q17)+SUM(O44:Q44)))))</f>
        <v>1218.2808335089712</v>
      </c>
      <c r="R72" s="183">
        <f>+IF(Parametri!$C$12=0,0,+IF(Parametri!$C$12=30,(Q17+Q44),+IF(Parametri!$C$12=60,(SUM(Q17:R17)+SUM(Q44:R44)),(SUM(P17:R17)+SUM(P44:R44)))))</f>
        <v>1279.1948751844197</v>
      </c>
      <c r="S72" s="183">
        <f>+IF(Parametri!$C$12=0,0,+IF(Parametri!$C$12=30,(R17+R44),+IF(Parametri!$C$12=60,(SUM(R17:S17)+SUM(R44:S44)),(SUM(Q17:S17)+SUM(Q44:S44)))))</f>
        <v>1343.154618943641</v>
      </c>
      <c r="T72" s="183">
        <f>+IF(Parametri!$C$12=0,0,+IF(Parametri!$C$12=30,(S17+S44),+IF(Parametri!$C$12=60,(SUM(S17:T17)+SUM(S44:T44)),(SUM(R17:T17)+SUM(R44:T44)))))</f>
        <v>1410.3123498908233</v>
      </c>
      <c r="U72" s="183">
        <f>+IF(Parametri!$C$12=0,0,+IF(Parametri!$C$12=30,(T17+T44),+IF(Parametri!$C$12=60,(SUM(T17:U17)+SUM(T44:U44)),(SUM(S17:U17)+SUM(S44:U44)))))</f>
        <v>1480.8279673853644</v>
      </c>
      <c r="V72" s="183">
        <f>+IF(Parametri!$C$12=0,0,+IF(Parametri!$C$12=30,(U17+U44),+IF(Parametri!$C$12=60,(SUM(U17:V17)+SUM(U44:V44)),(SUM(T17:V17)+SUM(T44:V44)))))</f>
        <v>1554.8693657546326</v>
      </c>
      <c r="W72" s="183">
        <f>+IF(Parametri!$C$12=0,0,+IF(Parametri!$C$12=30,(V17+V44),+IF(Parametri!$C$12=60,(SUM(V17:W17)+SUM(V44:W44)),(SUM(U17:W17)+SUM(U44:W44)))))</f>
        <v>1632.6128340423643</v>
      </c>
      <c r="X72" s="183">
        <f>+IF(Parametri!$C$12=0,0,+IF(Parametri!$C$12=30,(W17+W44),+IF(Parametri!$C$12=60,(SUM(W17:X17)+SUM(W44:X44)),(SUM(V17:X17)+SUM(V44:X44)))))</f>
        <v>1714.2434757444828</v>
      </c>
      <c r="Y72" s="183">
        <f>+IF(Parametri!$C$12=0,0,+IF(Parametri!$C$12=30,(X17+X44),+IF(Parametri!$C$12=60,(SUM(X17:Y17)+SUM(X44:Y44)),(SUM(W17:Y17)+SUM(W44:Y44)))))</f>
        <v>1799.955649531707</v>
      </c>
      <c r="Z72" s="183">
        <f>+IF(Parametri!$C$12=0,0,+IF(Parametri!$C$12=30,(Y17+Y44),+IF(Parametri!$C$12=60,(SUM(Y17:Z17)+SUM(Y44:Z44)),(SUM(X17:Z17)+SUM(X44:Z44)))))</f>
        <v>1889.9534320082921</v>
      </c>
      <c r="AA72" s="183">
        <f>+IF(Parametri!$C$12=0,0,+IF(Parametri!$C$12=30,(Z17+Z44),+IF(Parametri!$C$12=60,(SUM(Z17:AA17)+SUM(Z44:AA44)),(SUM(Y17:AA17)+SUM(Y44:AA44)))))</f>
        <v>1984.4511036087069</v>
      </c>
      <c r="AB72" s="183">
        <f>+IF(Parametri!$C$12=0,0,+IF(Parametri!$C$12=30,(AA17+AA44),+IF(Parametri!$C$12=60,(SUM(AA17:AB17)+SUM(AA44:AB44)),(SUM(Z17:AB17)+SUM(Z44:AB44)))))</f>
        <v>2083.6736587891423</v>
      </c>
      <c r="AC72" s="183">
        <f>+IF(Parametri!$C$12=0,0,+IF(Parametri!$C$12=30,(AB17+AB44),+IF(Parametri!$C$12=60,(SUM(AB17:AC17)+SUM(AB44:AC44)),(SUM(AA17:AC17)+SUM(AA44:AC44)))))</f>
        <v>2187.8573417285993</v>
      </c>
      <c r="AD72" s="183">
        <f>+IF(Parametri!$C$12=0,0,+IF(Parametri!$C$12=30,(AC17+AC44),+IF(Parametri!$C$12=60,(SUM(AC17:AD17)+SUM(AC44:AD44)),(SUM(AB17:AD17)+SUM(AB44:AD44)))))</f>
        <v>2297.2502088150295</v>
      </c>
      <c r="AE72" s="183">
        <f>+IF(Parametri!$C$12=0,0,+IF(Parametri!$C$12=30,(AD17+AD44),+IF(Parametri!$C$12=60,(SUM(AD17:AE17)+SUM(AD44:AE44)),(SUM(AC17:AE17)+SUM(AC44:AE44)))))</f>
        <v>2412.1127192557815</v>
      </c>
      <c r="AF72" s="183">
        <f>+IF(Parametri!$C$12=0,0,+IF(Parametri!$C$12=30,(AE17+AE44),+IF(Parametri!$C$12=60,(SUM(AE17:AF17)+SUM(AE44:AF44)),(SUM(AD17:AF17)+SUM(AD44:AF44)))))</f>
        <v>2532.7183552185707</v>
      </c>
      <c r="AG72" s="183">
        <f>+IF(Parametri!$C$12=0,0,+IF(Parametri!$C$12=30,(AF17+AF44),+IF(Parametri!$C$12=60,(SUM(AF17:AG17)+SUM(AF44:AG44)),(SUM(AE17:AG17)+SUM(AE44:AG44)))))</f>
        <v>2659.354272979499</v>
      </c>
      <c r="AH72" s="183">
        <f>+IF(Parametri!$C$12=0,0,+IF(Parametri!$C$12=30,(AG17+AG44),+IF(Parametri!$C$12=60,(SUM(AG17:AH17)+SUM(AG44:AH44)),(SUM(AF17:AH17)+SUM(AF44:AH44)))))</f>
        <v>2792.3219866284744</v>
      </c>
      <c r="AI72" s="183">
        <f>+IF(Parametri!$C$12=0,0,+IF(Parametri!$C$12=30,(AH17+AH44),+IF(Parametri!$C$12=60,(SUM(AH17:AI17)+SUM(AH44:AI44)),(SUM(AG17:AI17)+SUM(AG44:AI44)))))</f>
        <v>2931.9380859598978</v>
      </c>
      <c r="AJ72" s="183">
        <f>+IF(Parametri!$C$12=0,0,+IF(Parametri!$C$12=30,(AI17+AI44),+IF(Parametri!$C$12=60,(SUM(AI17:AJ17)+SUM(AI44:AJ44)),(SUM(AH17:AJ17)+SUM(AH44:AJ44)))))</f>
        <v>3078.5349902578932</v>
      </c>
      <c r="AK72" s="183">
        <f>+IF(Parametri!$C$12=0,0,+IF(Parametri!$C$12=30,(AJ17+AJ44),+IF(Parametri!$C$12=60,(SUM(AJ17:AK17)+SUM(AJ44:AK44)),(SUM(AI17:AK17)+SUM(AI44:AK44)))))</f>
        <v>3232.461739770788</v>
      </c>
      <c r="AL72" s="183">
        <f>+IF(Parametri!$C$12=0,0,+IF(Parametri!$C$12=30,(AK17+AK44),+IF(Parametri!$C$12=60,(SUM(AK17:AL17)+SUM(AK44:AL44)),(SUM(AJ17:AL17)+SUM(AJ44:AL44)))))</f>
        <v>3394.0848267593274</v>
      </c>
      <c r="AM72" s="183">
        <f>+IF(Parametri!$C$12=0,0,+IF(Parametri!$C$12=30,(AL17+AL44),+IF(Parametri!$C$12=60,(SUM(AL17:AM17)+SUM(AL44:AM44)),(SUM(AK17:AM17)+SUM(AK44:AM44)))))</f>
        <v>3563.7890680972941</v>
      </c>
      <c r="AN72" s="183">
        <f>+IF(Parametri!$C$12=0,0,+IF(Parametri!$C$12=30,(AM17+AM44),+IF(Parametri!$C$12=60,(SUM(AM17:AN17)+SUM(AM44:AN44)),(SUM(AL17:AN17)+SUM(AL44:AN44)))))</f>
        <v>3741.9785215021593</v>
      </c>
      <c r="AO72" s="183">
        <f>+IF(Parametri!$C$12=0,0,+IF(Parametri!$C$12=30,(AN17+AN44),+IF(Parametri!$C$12=60,(SUM(AN17:AO17)+SUM(AN44:AO44)),(SUM(AM17:AO17)+SUM(AM44:AO44)))))</f>
        <v>3929.0774475772673</v>
      </c>
      <c r="AP72" s="183">
        <f>+IF(Parametri!$C$12=0,0,+IF(Parametri!$C$12=30,(AO17+AO44),+IF(Parametri!$C$12=60,(SUM(AO17:AP17)+SUM(AO44:AP44)),(SUM(AN17:AP17)+SUM(AN44:AP44)))))</f>
        <v>4007.6589965288122</v>
      </c>
      <c r="AQ72" s="183">
        <f>+IF(Parametri!$C$12=0,0,+IF(Parametri!$C$12=30,(AP17+AP44),+IF(Parametri!$C$12=60,(SUM(AP17:AQ17)+SUM(AP44:AQ44)),(SUM(AO17:AQ17)+SUM(AO44:AQ44)))))</f>
        <v>4087.8121764593884</v>
      </c>
      <c r="AR72" s="183">
        <f>+IF(Parametri!$C$12=0,0,+IF(Parametri!$C$12=30,(AQ17+AQ44),+IF(Parametri!$C$12=60,(SUM(AQ17:AR17)+SUM(AQ44:AR44)),(SUM(AP17:AR17)+SUM(AP44:AR44)))))</f>
        <v>4169.5684199885764</v>
      </c>
      <c r="AS72" s="183">
        <f>+IF(Parametri!$C$12=0,0,+IF(Parametri!$C$12=30,(AR17+AR44),+IF(Parametri!$C$12=60,(SUM(AR17:AS17)+SUM(AR44:AS44)),(SUM(AQ17:AS17)+SUM(AQ44:AS44)))))</f>
        <v>4252.9597883883471</v>
      </c>
      <c r="AT72" s="183">
        <f>+IF(Parametri!$C$12=0,0,+IF(Parametri!$C$12=30,(AS17+AS44),+IF(Parametri!$C$12=60,(SUM(AS17:AT17)+SUM(AS44:AT44)),(SUM(AR17:AT17)+SUM(AR44:AT44)))))</f>
        <v>4338.018984156115</v>
      </c>
      <c r="AU72" s="183">
        <f>+IF(Parametri!$C$12=0,0,+IF(Parametri!$C$12=30,(AT17+AT44),+IF(Parametri!$C$12=60,(SUM(AT17:AU17)+SUM(AT44:AU44)),(SUM(AS17:AU17)+SUM(AS44:AU44)))))</f>
        <v>4424.7793638392368</v>
      </c>
      <c r="AV72" s="183">
        <f>+IF(Parametri!$C$12=0,0,+IF(Parametri!$C$12=30,(AU17+AU44),+IF(Parametri!$C$12=60,(SUM(AU17:AV17)+SUM(AU44:AV44)),(SUM(AT17:AV17)+SUM(AT44:AV44)))))</f>
        <v>4513.2749511160218</v>
      </c>
      <c r="AW72" s="183">
        <f>+IF(Parametri!$C$12=0,0,+IF(Parametri!$C$12=30,(AV17+AV44),+IF(Parametri!$C$12=60,(SUM(AV17:AW17)+SUM(AV44:AW44)),(SUM(AU17:AW17)+SUM(AU44:AW44)))))</f>
        <v>4603.5404501383418</v>
      </c>
      <c r="AX72" s="183">
        <f>+IF(Parametri!$C$12=0,0,+IF(Parametri!$C$12=30,(AW17+AW44),+IF(Parametri!$C$12=60,(SUM(AW17:AX17)+SUM(AW44:AX44)),(SUM(AV17:AX17)+SUM(AV44:AX44)))))</f>
        <v>4695.6112591411083</v>
      </c>
      <c r="AY72" s="183">
        <f>+IF(Parametri!$C$12=0,0,+IF(Parametri!$C$12=30,(AX17+AX44),+IF(Parametri!$C$12=60,(SUM(AX17:AY17)+SUM(AX44:AY44)),(SUM(AW17:AY17)+SUM(AW44:AY44)))))</f>
        <v>4789.5234843239305</v>
      </c>
      <c r="AZ72" s="183">
        <f>+IF(Parametri!$C$12=0,0,+IF(Parametri!$C$12=30,(AY17+AY44),+IF(Parametri!$C$12=60,(SUM(AY17:AZ17)+SUM(AY44:AZ44)),(SUM(AX17:AZ17)+SUM(AX44:AZ44)))))</f>
        <v>4885.3139540104094</v>
      </c>
      <c r="BB72" s="193">
        <f t="shared" si="46"/>
        <v>8339.8083350897068</v>
      </c>
      <c r="BC72" s="194">
        <f t="shared" si="47"/>
        <v>19391.530164392545</v>
      </c>
      <c r="BD72" s="194">
        <f t="shared" si="48"/>
        <v>34824.402116973317</v>
      </c>
      <c r="BE72" s="195">
        <f t="shared" si="49"/>
        <v>52697.139275667556</v>
      </c>
    </row>
    <row r="73" spans="3:57" x14ac:dyDescent="0.25">
      <c r="C73" s="231" t="str">
        <f t="shared" si="45"/>
        <v>Servizio / Prodotto 16</v>
      </c>
      <c r="E73" s="183">
        <f>+IF(Parametri!$C$12=0,0,(E18+E45))</f>
        <v>427</v>
      </c>
      <c r="F73" s="183">
        <f>+IF(Parametri!$C$12=0,0,+IF(Parametri!$C$12=30,(E18+E45),(SUM(E18:F18)+SUM(E45:F45))))</f>
        <v>427</v>
      </c>
      <c r="G73" s="183">
        <f>+IF(Parametri!$C$12=0,0,+IF(Parametri!$C$12=30,(F18+F45),+IF(Parametri!$C$12=60,(SUM(F18:G18)+SUM(F45:G45)),(SUM(E18:G18)+SUM(E45:G45)))))</f>
        <v>469.70000000000005</v>
      </c>
      <c r="H73" s="183">
        <f>+IF(Parametri!$C$12=0,0,+IF(Parametri!$C$12=30,(G18+G45),+IF(Parametri!$C$12=60,(SUM(G18:H18)+SUM(G45:H45)),(SUM(F18:H18)+SUM(F45:H45)))))</f>
        <v>516.67000000000019</v>
      </c>
      <c r="I73" s="183">
        <f>+IF(Parametri!$C$12=0,0,+IF(Parametri!$C$12=30,(H18+H45),+IF(Parametri!$C$12=60,(SUM(H18:I18)+SUM(H45:I45)),(SUM(G18:I18)+SUM(G45:I45)))))</f>
        <v>568.33700000000022</v>
      </c>
      <c r="J73" s="183">
        <f>+IF(Parametri!$C$12=0,0,+IF(Parametri!$C$12=30,(I18+I45),+IF(Parametri!$C$12=60,(SUM(I18:J18)+SUM(I45:J45)),(SUM(H18:J18)+SUM(H45:J45)))))</f>
        <v>625.17070000000035</v>
      </c>
      <c r="K73" s="183">
        <f>+IF(Parametri!$C$12=0,0,+IF(Parametri!$C$12=30,(J18+J45),+IF(Parametri!$C$12=60,(SUM(J18:K18)+SUM(J45:K45)),(SUM(I18:K18)+SUM(I45:K45)))))</f>
        <v>687.68777000000046</v>
      </c>
      <c r="L73" s="183">
        <f>+IF(Parametri!$C$12=0,0,+IF(Parametri!$C$12=30,(K18+K45),+IF(Parametri!$C$12=60,(SUM(K18:L18)+SUM(K45:L45)),(SUM(J18:L18)+SUM(J45:L45)))))</f>
        <v>756.45654700000046</v>
      </c>
      <c r="M73" s="183">
        <f>+IF(Parametri!$C$12=0,0,+IF(Parametri!$C$12=30,(L18+L45),+IF(Parametri!$C$12=60,(SUM(L18:M18)+SUM(L45:M45)),(SUM(K18:M18)+SUM(K45:M45)))))</f>
        <v>832.10220170000071</v>
      </c>
      <c r="N73" s="183">
        <f>+IF(Parametri!$C$12=0,0,+IF(Parametri!$C$12=30,(M18+M45),+IF(Parametri!$C$12=60,(SUM(M18:N18)+SUM(M45:N45)),(SUM(L18:N18)+SUM(L45:N45)))))</f>
        <v>915.31242187000089</v>
      </c>
      <c r="O73" s="183">
        <f>+IF(Parametri!$C$12=0,0,+IF(Parametri!$C$12=30,(N18+N45),+IF(Parametri!$C$12=60,(SUM(N18:O18)+SUM(N45:O45)),(SUM(M18:O18)+SUM(M45:O45)))))</f>
        <v>1006.843664057001</v>
      </c>
      <c r="P73" s="183">
        <f>+IF(Parametri!$C$12=0,0,+IF(Parametri!$C$12=30,(O18+O45),+IF(Parametri!$C$12=60,(SUM(O18:P18)+SUM(O45:P45)),(SUM(N18:P18)+SUM(N45:P45)))))</f>
        <v>1107.5280304627013</v>
      </c>
      <c r="Q73" s="183">
        <f>+IF(Parametri!$C$12=0,0,+IF(Parametri!$C$12=30,(P18+P45),+IF(Parametri!$C$12=60,(SUM(P18:Q18)+SUM(P45:Q45)),(SUM(O18:Q18)+SUM(O45:Q45)))))</f>
        <v>1218.2808335089712</v>
      </c>
      <c r="R73" s="183">
        <f>+IF(Parametri!$C$12=0,0,+IF(Parametri!$C$12=30,(Q18+Q45),+IF(Parametri!$C$12=60,(SUM(Q18:R18)+SUM(Q45:R45)),(SUM(P18:R18)+SUM(P45:R45)))))</f>
        <v>1279.1948751844197</v>
      </c>
      <c r="S73" s="183">
        <f>+IF(Parametri!$C$12=0,0,+IF(Parametri!$C$12=30,(R18+R45),+IF(Parametri!$C$12=60,(SUM(R18:S18)+SUM(R45:S45)),(SUM(Q18:S18)+SUM(Q45:S45)))))</f>
        <v>1343.154618943641</v>
      </c>
      <c r="T73" s="183">
        <f>+IF(Parametri!$C$12=0,0,+IF(Parametri!$C$12=30,(S18+S45),+IF(Parametri!$C$12=60,(SUM(S18:T18)+SUM(S45:T45)),(SUM(R18:T18)+SUM(R45:T45)))))</f>
        <v>1410.3123498908233</v>
      </c>
      <c r="U73" s="183">
        <f>+IF(Parametri!$C$12=0,0,+IF(Parametri!$C$12=30,(T18+T45),+IF(Parametri!$C$12=60,(SUM(T18:U18)+SUM(T45:U45)),(SUM(S18:U18)+SUM(S45:U45)))))</f>
        <v>1480.8279673853644</v>
      </c>
      <c r="V73" s="183">
        <f>+IF(Parametri!$C$12=0,0,+IF(Parametri!$C$12=30,(U18+U45),+IF(Parametri!$C$12=60,(SUM(U18:V18)+SUM(U45:V45)),(SUM(T18:V18)+SUM(T45:V45)))))</f>
        <v>1554.8693657546326</v>
      </c>
      <c r="W73" s="183">
        <f>+IF(Parametri!$C$12=0,0,+IF(Parametri!$C$12=30,(V18+V45),+IF(Parametri!$C$12=60,(SUM(V18:W18)+SUM(V45:W45)),(SUM(U18:W18)+SUM(U45:W45)))))</f>
        <v>1632.6128340423643</v>
      </c>
      <c r="X73" s="183">
        <f>+IF(Parametri!$C$12=0,0,+IF(Parametri!$C$12=30,(W18+W45),+IF(Parametri!$C$12=60,(SUM(W18:X18)+SUM(W45:X45)),(SUM(V18:X18)+SUM(V45:X45)))))</f>
        <v>1714.2434757444828</v>
      </c>
      <c r="Y73" s="183">
        <f>+IF(Parametri!$C$12=0,0,+IF(Parametri!$C$12=30,(X18+X45),+IF(Parametri!$C$12=60,(SUM(X18:Y18)+SUM(X45:Y45)),(SUM(W18:Y18)+SUM(W45:Y45)))))</f>
        <v>1799.955649531707</v>
      </c>
      <c r="Z73" s="183">
        <f>+IF(Parametri!$C$12=0,0,+IF(Parametri!$C$12=30,(Y18+Y45),+IF(Parametri!$C$12=60,(SUM(Y18:Z18)+SUM(Y45:Z45)),(SUM(X18:Z18)+SUM(X45:Z45)))))</f>
        <v>1889.9534320082921</v>
      </c>
      <c r="AA73" s="183">
        <f>+IF(Parametri!$C$12=0,0,+IF(Parametri!$C$12=30,(Z18+Z45),+IF(Parametri!$C$12=60,(SUM(Z18:AA18)+SUM(Z45:AA45)),(SUM(Y18:AA18)+SUM(Y45:AA45)))))</f>
        <v>1984.4511036087069</v>
      </c>
      <c r="AB73" s="183">
        <f>+IF(Parametri!$C$12=0,0,+IF(Parametri!$C$12=30,(AA18+AA45),+IF(Parametri!$C$12=60,(SUM(AA18:AB18)+SUM(AA45:AB45)),(SUM(Z18:AB18)+SUM(Z45:AB45)))))</f>
        <v>2083.6736587891423</v>
      </c>
      <c r="AC73" s="183">
        <f>+IF(Parametri!$C$12=0,0,+IF(Parametri!$C$12=30,(AB18+AB45),+IF(Parametri!$C$12=60,(SUM(AB18:AC18)+SUM(AB45:AC45)),(SUM(AA18:AC18)+SUM(AA45:AC45)))))</f>
        <v>2187.8573417285993</v>
      </c>
      <c r="AD73" s="183">
        <f>+IF(Parametri!$C$12=0,0,+IF(Parametri!$C$12=30,(AC18+AC45),+IF(Parametri!$C$12=60,(SUM(AC18:AD18)+SUM(AC45:AD45)),(SUM(AB18:AD18)+SUM(AB45:AD45)))))</f>
        <v>2297.2502088150295</v>
      </c>
      <c r="AE73" s="183">
        <f>+IF(Parametri!$C$12=0,0,+IF(Parametri!$C$12=30,(AD18+AD45),+IF(Parametri!$C$12=60,(SUM(AD18:AE18)+SUM(AD45:AE45)),(SUM(AC18:AE18)+SUM(AC45:AE45)))))</f>
        <v>2412.1127192557815</v>
      </c>
      <c r="AF73" s="183">
        <f>+IF(Parametri!$C$12=0,0,+IF(Parametri!$C$12=30,(AE18+AE45),+IF(Parametri!$C$12=60,(SUM(AE18:AF18)+SUM(AE45:AF45)),(SUM(AD18:AF18)+SUM(AD45:AF45)))))</f>
        <v>2532.7183552185707</v>
      </c>
      <c r="AG73" s="183">
        <f>+IF(Parametri!$C$12=0,0,+IF(Parametri!$C$12=30,(AF18+AF45),+IF(Parametri!$C$12=60,(SUM(AF18:AG18)+SUM(AF45:AG45)),(SUM(AE18:AG18)+SUM(AE45:AG45)))))</f>
        <v>2659.354272979499</v>
      </c>
      <c r="AH73" s="183">
        <f>+IF(Parametri!$C$12=0,0,+IF(Parametri!$C$12=30,(AG18+AG45),+IF(Parametri!$C$12=60,(SUM(AG18:AH18)+SUM(AG45:AH45)),(SUM(AF18:AH18)+SUM(AF45:AH45)))))</f>
        <v>2792.3219866284744</v>
      </c>
      <c r="AI73" s="183">
        <f>+IF(Parametri!$C$12=0,0,+IF(Parametri!$C$12=30,(AH18+AH45),+IF(Parametri!$C$12=60,(SUM(AH18:AI18)+SUM(AH45:AI45)),(SUM(AG18:AI18)+SUM(AG45:AI45)))))</f>
        <v>2931.9380859598978</v>
      </c>
      <c r="AJ73" s="183">
        <f>+IF(Parametri!$C$12=0,0,+IF(Parametri!$C$12=30,(AI18+AI45),+IF(Parametri!$C$12=60,(SUM(AI18:AJ18)+SUM(AI45:AJ45)),(SUM(AH18:AJ18)+SUM(AH45:AJ45)))))</f>
        <v>3078.5349902578932</v>
      </c>
      <c r="AK73" s="183">
        <f>+IF(Parametri!$C$12=0,0,+IF(Parametri!$C$12=30,(AJ18+AJ45),+IF(Parametri!$C$12=60,(SUM(AJ18:AK18)+SUM(AJ45:AK45)),(SUM(AI18:AK18)+SUM(AI45:AK45)))))</f>
        <v>3232.461739770788</v>
      </c>
      <c r="AL73" s="183">
        <f>+IF(Parametri!$C$12=0,0,+IF(Parametri!$C$12=30,(AK18+AK45),+IF(Parametri!$C$12=60,(SUM(AK18:AL18)+SUM(AK45:AL45)),(SUM(AJ18:AL18)+SUM(AJ45:AL45)))))</f>
        <v>3394.0848267593274</v>
      </c>
      <c r="AM73" s="183">
        <f>+IF(Parametri!$C$12=0,0,+IF(Parametri!$C$12=30,(AL18+AL45),+IF(Parametri!$C$12=60,(SUM(AL18:AM18)+SUM(AL45:AM45)),(SUM(AK18:AM18)+SUM(AK45:AM45)))))</f>
        <v>3563.7890680972941</v>
      </c>
      <c r="AN73" s="183">
        <f>+IF(Parametri!$C$12=0,0,+IF(Parametri!$C$12=30,(AM18+AM45),+IF(Parametri!$C$12=60,(SUM(AM18:AN18)+SUM(AM45:AN45)),(SUM(AL18:AN18)+SUM(AL45:AN45)))))</f>
        <v>3741.9785215021593</v>
      </c>
      <c r="AO73" s="183">
        <f>+IF(Parametri!$C$12=0,0,+IF(Parametri!$C$12=30,(AN18+AN45),+IF(Parametri!$C$12=60,(SUM(AN18:AO18)+SUM(AN45:AO45)),(SUM(AM18:AO18)+SUM(AM45:AO45)))))</f>
        <v>3929.0774475772673</v>
      </c>
      <c r="AP73" s="183">
        <f>+IF(Parametri!$C$12=0,0,+IF(Parametri!$C$12=30,(AO18+AO45),+IF(Parametri!$C$12=60,(SUM(AO18:AP18)+SUM(AO45:AP45)),(SUM(AN18:AP18)+SUM(AN45:AP45)))))</f>
        <v>4007.6589965288122</v>
      </c>
      <c r="AQ73" s="183">
        <f>+IF(Parametri!$C$12=0,0,+IF(Parametri!$C$12=30,(AP18+AP45),+IF(Parametri!$C$12=60,(SUM(AP18:AQ18)+SUM(AP45:AQ45)),(SUM(AO18:AQ18)+SUM(AO45:AQ45)))))</f>
        <v>4087.8121764593884</v>
      </c>
      <c r="AR73" s="183">
        <f>+IF(Parametri!$C$12=0,0,+IF(Parametri!$C$12=30,(AQ18+AQ45),+IF(Parametri!$C$12=60,(SUM(AQ18:AR18)+SUM(AQ45:AR45)),(SUM(AP18:AR18)+SUM(AP45:AR45)))))</f>
        <v>4169.5684199885764</v>
      </c>
      <c r="AS73" s="183">
        <f>+IF(Parametri!$C$12=0,0,+IF(Parametri!$C$12=30,(AR18+AR45),+IF(Parametri!$C$12=60,(SUM(AR18:AS18)+SUM(AR45:AS45)),(SUM(AQ18:AS18)+SUM(AQ45:AS45)))))</f>
        <v>4252.9597883883471</v>
      </c>
      <c r="AT73" s="183">
        <f>+IF(Parametri!$C$12=0,0,+IF(Parametri!$C$12=30,(AS18+AS45),+IF(Parametri!$C$12=60,(SUM(AS18:AT18)+SUM(AS45:AT45)),(SUM(AR18:AT18)+SUM(AR45:AT45)))))</f>
        <v>4338.018984156115</v>
      </c>
      <c r="AU73" s="183">
        <f>+IF(Parametri!$C$12=0,0,+IF(Parametri!$C$12=30,(AT18+AT45),+IF(Parametri!$C$12=60,(SUM(AT18:AU18)+SUM(AT45:AU45)),(SUM(AS18:AU18)+SUM(AS45:AU45)))))</f>
        <v>4424.7793638392368</v>
      </c>
      <c r="AV73" s="183">
        <f>+IF(Parametri!$C$12=0,0,+IF(Parametri!$C$12=30,(AU18+AU45),+IF(Parametri!$C$12=60,(SUM(AU18:AV18)+SUM(AU45:AV45)),(SUM(AT18:AV18)+SUM(AT45:AV45)))))</f>
        <v>4513.2749511160218</v>
      </c>
      <c r="AW73" s="183">
        <f>+IF(Parametri!$C$12=0,0,+IF(Parametri!$C$12=30,(AV18+AV45),+IF(Parametri!$C$12=60,(SUM(AV18:AW18)+SUM(AV45:AW45)),(SUM(AU18:AW18)+SUM(AU45:AW45)))))</f>
        <v>4603.5404501383418</v>
      </c>
      <c r="AX73" s="183">
        <f>+IF(Parametri!$C$12=0,0,+IF(Parametri!$C$12=30,(AW18+AW45),+IF(Parametri!$C$12=60,(SUM(AW18:AX18)+SUM(AW45:AX45)),(SUM(AV18:AX18)+SUM(AV45:AX45)))))</f>
        <v>4695.6112591411083</v>
      </c>
      <c r="AY73" s="183">
        <f>+IF(Parametri!$C$12=0,0,+IF(Parametri!$C$12=30,(AX18+AX45),+IF(Parametri!$C$12=60,(SUM(AX18:AY18)+SUM(AX45:AY45)),(SUM(AW18:AY18)+SUM(AW45:AY45)))))</f>
        <v>4789.5234843239305</v>
      </c>
      <c r="AZ73" s="183">
        <f>+IF(Parametri!$C$12=0,0,+IF(Parametri!$C$12=30,(AY18+AY45),+IF(Parametri!$C$12=60,(SUM(AY18:AZ18)+SUM(AY45:AZ45)),(SUM(AX18:AZ18)+SUM(AX45:AZ45)))))</f>
        <v>4885.3139540104094</v>
      </c>
      <c r="BB73" s="193">
        <f t="shared" si="46"/>
        <v>8339.8083350897068</v>
      </c>
      <c r="BC73" s="194">
        <f t="shared" si="47"/>
        <v>19391.530164392545</v>
      </c>
      <c r="BD73" s="194">
        <f t="shared" si="48"/>
        <v>34824.402116973317</v>
      </c>
      <c r="BE73" s="195">
        <f t="shared" si="49"/>
        <v>52697.139275667556</v>
      </c>
    </row>
    <row r="74" spans="3:57" x14ac:dyDescent="0.25">
      <c r="C74" s="231" t="str">
        <f t="shared" si="45"/>
        <v>Servizio / Prodotto 17</v>
      </c>
      <c r="E74" s="183">
        <f>+IF(Parametri!$C$12=0,0,(E19+E46))</f>
        <v>427</v>
      </c>
      <c r="F74" s="183">
        <f>+IF(Parametri!$C$12=0,0,+IF(Parametri!$C$12=30,(E19+E46),(SUM(E19:F19)+SUM(E46:F46))))</f>
        <v>427</v>
      </c>
      <c r="G74" s="183">
        <f>+IF(Parametri!$C$12=0,0,+IF(Parametri!$C$12=30,(F19+F46),+IF(Parametri!$C$12=60,(SUM(F19:G19)+SUM(F46:G46)),(SUM(E19:G19)+SUM(E46:G46)))))</f>
        <v>469.70000000000005</v>
      </c>
      <c r="H74" s="183">
        <f>+IF(Parametri!$C$12=0,0,+IF(Parametri!$C$12=30,(G19+G46),+IF(Parametri!$C$12=60,(SUM(G19:H19)+SUM(G46:H46)),(SUM(F19:H19)+SUM(F46:H46)))))</f>
        <v>516.67000000000019</v>
      </c>
      <c r="I74" s="183">
        <f>+IF(Parametri!$C$12=0,0,+IF(Parametri!$C$12=30,(H19+H46),+IF(Parametri!$C$12=60,(SUM(H19:I19)+SUM(H46:I46)),(SUM(G19:I19)+SUM(G46:I46)))))</f>
        <v>568.33700000000022</v>
      </c>
      <c r="J74" s="183">
        <f>+IF(Parametri!$C$12=0,0,+IF(Parametri!$C$12=30,(I19+I46),+IF(Parametri!$C$12=60,(SUM(I19:J19)+SUM(I46:J46)),(SUM(H19:J19)+SUM(H46:J46)))))</f>
        <v>625.17070000000035</v>
      </c>
      <c r="K74" s="183">
        <f>+IF(Parametri!$C$12=0,0,+IF(Parametri!$C$12=30,(J19+J46),+IF(Parametri!$C$12=60,(SUM(J19:K19)+SUM(J46:K46)),(SUM(I19:K19)+SUM(I46:K46)))))</f>
        <v>687.68777000000046</v>
      </c>
      <c r="L74" s="183">
        <f>+IF(Parametri!$C$12=0,0,+IF(Parametri!$C$12=30,(K19+K46),+IF(Parametri!$C$12=60,(SUM(K19:L19)+SUM(K46:L46)),(SUM(J19:L19)+SUM(J46:L46)))))</f>
        <v>756.45654700000046</v>
      </c>
      <c r="M74" s="183">
        <f>+IF(Parametri!$C$12=0,0,+IF(Parametri!$C$12=30,(L19+L46),+IF(Parametri!$C$12=60,(SUM(L19:M19)+SUM(L46:M46)),(SUM(K19:M19)+SUM(K46:M46)))))</f>
        <v>832.10220170000071</v>
      </c>
      <c r="N74" s="183">
        <f>+IF(Parametri!$C$12=0,0,+IF(Parametri!$C$12=30,(M19+M46),+IF(Parametri!$C$12=60,(SUM(M19:N19)+SUM(M46:N46)),(SUM(L19:N19)+SUM(L46:N46)))))</f>
        <v>915.31242187000089</v>
      </c>
      <c r="O74" s="183">
        <f>+IF(Parametri!$C$12=0,0,+IF(Parametri!$C$12=30,(N19+N46),+IF(Parametri!$C$12=60,(SUM(N19:O19)+SUM(N46:O46)),(SUM(M19:O19)+SUM(M46:O46)))))</f>
        <v>1006.843664057001</v>
      </c>
      <c r="P74" s="183">
        <f>+IF(Parametri!$C$12=0,0,+IF(Parametri!$C$12=30,(O19+O46),+IF(Parametri!$C$12=60,(SUM(O19:P19)+SUM(O46:P46)),(SUM(N19:P19)+SUM(N46:P46)))))</f>
        <v>1107.5280304627013</v>
      </c>
      <c r="Q74" s="183">
        <f>+IF(Parametri!$C$12=0,0,+IF(Parametri!$C$12=30,(P19+P46),+IF(Parametri!$C$12=60,(SUM(P19:Q19)+SUM(P46:Q46)),(SUM(O19:Q19)+SUM(O46:Q46)))))</f>
        <v>1218.2808335089712</v>
      </c>
      <c r="R74" s="183">
        <f>+IF(Parametri!$C$12=0,0,+IF(Parametri!$C$12=30,(Q19+Q46),+IF(Parametri!$C$12=60,(SUM(Q19:R19)+SUM(Q46:R46)),(SUM(P19:R19)+SUM(P46:R46)))))</f>
        <v>1279.1948751844197</v>
      </c>
      <c r="S74" s="183">
        <f>+IF(Parametri!$C$12=0,0,+IF(Parametri!$C$12=30,(R19+R46),+IF(Parametri!$C$12=60,(SUM(R19:S19)+SUM(R46:S46)),(SUM(Q19:S19)+SUM(Q46:S46)))))</f>
        <v>1343.154618943641</v>
      </c>
      <c r="T74" s="183">
        <f>+IF(Parametri!$C$12=0,0,+IF(Parametri!$C$12=30,(S19+S46),+IF(Parametri!$C$12=60,(SUM(S19:T19)+SUM(S46:T46)),(SUM(R19:T19)+SUM(R46:T46)))))</f>
        <v>1410.3123498908233</v>
      </c>
      <c r="U74" s="183">
        <f>+IF(Parametri!$C$12=0,0,+IF(Parametri!$C$12=30,(T19+T46),+IF(Parametri!$C$12=60,(SUM(T19:U19)+SUM(T46:U46)),(SUM(S19:U19)+SUM(S46:U46)))))</f>
        <v>1480.8279673853644</v>
      </c>
      <c r="V74" s="183">
        <f>+IF(Parametri!$C$12=0,0,+IF(Parametri!$C$12=30,(U19+U46),+IF(Parametri!$C$12=60,(SUM(U19:V19)+SUM(U46:V46)),(SUM(T19:V19)+SUM(T46:V46)))))</f>
        <v>1554.8693657546326</v>
      </c>
      <c r="W74" s="183">
        <f>+IF(Parametri!$C$12=0,0,+IF(Parametri!$C$12=30,(V19+V46),+IF(Parametri!$C$12=60,(SUM(V19:W19)+SUM(V46:W46)),(SUM(U19:W19)+SUM(U46:W46)))))</f>
        <v>1632.6128340423643</v>
      </c>
      <c r="X74" s="183">
        <f>+IF(Parametri!$C$12=0,0,+IF(Parametri!$C$12=30,(W19+W46),+IF(Parametri!$C$12=60,(SUM(W19:X19)+SUM(W46:X46)),(SUM(V19:X19)+SUM(V46:X46)))))</f>
        <v>1714.2434757444828</v>
      </c>
      <c r="Y74" s="183">
        <f>+IF(Parametri!$C$12=0,0,+IF(Parametri!$C$12=30,(X19+X46),+IF(Parametri!$C$12=60,(SUM(X19:Y19)+SUM(X46:Y46)),(SUM(W19:Y19)+SUM(W46:Y46)))))</f>
        <v>1799.955649531707</v>
      </c>
      <c r="Z74" s="183">
        <f>+IF(Parametri!$C$12=0,0,+IF(Parametri!$C$12=30,(Y19+Y46),+IF(Parametri!$C$12=60,(SUM(Y19:Z19)+SUM(Y46:Z46)),(SUM(X19:Z19)+SUM(X46:Z46)))))</f>
        <v>1889.9534320082921</v>
      </c>
      <c r="AA74" s="183">
        <f>+IF(Parametri!$C$12=0,0,+IF(Parametri!$C$12=30,(Z19+Z46),+IF(Parametri!$C$12=60,(SUM(Z19:AA19)+SUM(Z46:AA46)),(SUM(Y19:AA19)+SUM(Y46:AA46)))))</f>
        <v>1984.4511036087069</v>
      </c>
      <c r="AB74" s="183">
        <f>+IF(Parametri!$C$12=0,0,+IF(Parametri!$C$12=30,(AA19+AA46),+IF(Parametri!$C$12=60,(SUM(AA19:AB19)+SUM(AA46:AB46)),(SUM(Z19:AB19)+SUM(Z46:AB46)))))</f>
        <v>2083.6736587891423</v>
      </c>
      <c r="AC74" s="183">
        <f>+IF(Parametri!$C$12=0,0,+IF(Parametri!$C$12=30,(AB19+AB46),+IF(Parametri!$C$12=60,(SUM(AB19:AC19)+SUM(AB46:AC46)),(SUM(AA19:AC19)+SUM(AA46:AC46)))))</f>
        <v>2187.8573417285993</v>
      </c>
      <c r="AD74" s="183">
        <f>+IF(Parametri!$C$12=0,0,+IF(Parametri!$C$12=30,(AC19+AC46),+IF(Parametri!$C$12=60,(SUM(AC19:AD19)+SUM(AC46:AD46)),(SUM(AB19:AD19)+SUM(AB46:AD46)))))</f>
        <v>2297.2502088150295</v>
      </c>
      <c r="AE74" s="183">
        <f>+IF(Parametri!$C$12=0,0,+IF(Parametri!$C$12=30,(AD19+AD46),+IF(Parametri!$C$12=60,(SUM(AD19:AE19)+SUM(AD46:AE46)),(SUM(AC19:AE19)+SUM(AC46:AE46)))))</f>
        <v>2412.1127192557815</v>
      </c>
      <c r="AF74" s="183">
        <f>+IF(Parametri!$C$12=0,0,+IF(Parametri!$C$12=30,(AE19+AE46),+IF(Parametri!$C$12=60,(SUM(AE19:AF19)+SUM(AE46:AF46)),(SUM(AD19:AF19)+SUM(AD46:AF46)))))</f>
        <v>2532.7183552185707</v>
      </c>
      <c r="AG74" s="183">
        <f>+IF(Parametri!$C$12=0,0,+IF(Parametri!$C$12=30,(AF19+AF46),+IF(Parametri!$C$12=60,(SUM(AF19:AG19)+SUM(AF46:AG46)),(SUM(AE19:AG19)+SUM(AE46:AG46)))))</f>
        <v>2659.354272979499</v>
      </c>
      <c r="AH74" s="183">
        <f>+IF(Parametri!$C$12=0,0,+IF(Parametri!$C$12=30,(AG19+AG46),+IF(Parametri!$C$12=60,(SUM(AG19:AH19)+SUM(AG46:AH46)),(SUM(AF19:AH19)+SUM(AF46:AH46)))))</f>
        <v>2792.3219866284744</v>
      </c>
      <c r="AI74" s="183">
        <f>+IF(Parametri!$C$12=0,0,+IF(Parametri!$C$12=30,(AH19+AH46),+IF(Parametri!$C$12=60,(SUM(AH19:AI19)+SUM(AH46:AI46)),(SUM(AG19:AI19)+SUM(AG46:AI46)))))</f>
        <v>2931.9380859598978</v>
      </c>
      <c r="AJ74" s="183">
        <f>+IF(Parametri!$C$12=0,0,+IF(Parametri!$C$12=30,(AI19+AI46),+IF(Parametri!$C$12=60,(SUM(AI19:AJ19)+SUM(AI46:AJ46)),(SUM(AH19:AJ19)+SUM(AH46:AJ46)))))</f>
        <v>3078.5349902578932</v>
      </c>
      <c r="AK74" s="183">
        <f>+IF(Parametri!$C$12=0,0,+IF(Parametri!$C$12=30,(AJ19+AJ46),+IF(Parametri!$C$12=60,(SUM(AJ19:AK19)+SUM(AJ46:AK46)),(SUM(AI19:AK19)+SUM(AI46:AK46)))))</f>
        <v>3232.461739770788</v>
      </c>
      <c r="AL74" s="183">
        <f>+IF(Parametri!$C$12=0,0,+IF(Parametri!$C$12=30,(AK19+AK46),+IF(Parametri!$C$12=60,(SUM(AK19:AL19)+SUM(AK46:AL46)),(SUM(AJ19:AL19)+SUM(AJ46:AL46)))))</f>
        <v>3394.0848267593274</v>
      </c>
      <c r="AM74" s="183">
        <f>+IF(Parametri!$C$12=0,0,+IF(Parametri!$C$12=30,(AL19+AL46),+IF(Parametri!$C$12=60,(SUM(AL19:AM19)+SUM(AL46:AM46)),(SUM(AK19:AM19)+SUM(AK46:AM46)))))</f>
        <v>3563.7890680972941</v>
      </c>
      <c r="AN74" s="183">
        <f>+IF(Parametri!$C$12=0,0,+IF(Parametri!$C$12=30,(AM19+AM46),+IF(Parametri!$C$12=60,(SUM(AM19:AN19)+SUM(AM46:AN46)),(SUM(AL19:AN19)+SUM(AL46:AN46)))))</f>
        <v>3741.9785215021593</v>
      </c>
      <c r="AO74" s="183">
        <f>+IF(Parametri!$C$12=0,0,+IF(Parametri!$C$12=30,(AN19+AN46),+IF(Parametri!$C$12=60,(SUM(AN19:AO19)+SUM(AN46:AO46)),(SUM(AM19:AO19)+SUM(AM46:AO46)))))</f>
        <v>3929.0774475772673</v>
      </c>
      <c r="AP74" s="183">
        <f>+IF(Parametri!$C$12=0,0,+IF(Parametri!$C$12=30,(AO19+AO46),+IF(Parametri!$C$12=60,(SUM(AO19:AP19)+SUM(AO46:AP46)),(SUM(AN19:AP19)+SUM(AN46:AP46)))))</f>
        <v>4007.6589965288122</v>
      </c>
      <c r="AQ74" s="183">
        <f>+IF(Parametri!$C$12=0,0,+IF(Parametri!$C$12=30,(AP19+AP46),+IF(Parametri!$C$12=60,(SUM(AP19:AQ19)+SUM(AP46:AQ46)),(SUM(AO19:AQ19)+SUM(AO46:AQ46)))))</f>
        <v>4087.8121764593884</v>
      </c>
      <c r="AR74" s="183">
        <f>+IF(Parametri!$C$12=0,0,+IF(Parametri!$C$12=30,(AQ19+AQ46),+IF(Parametri!$C$12=60,(SUM(AQ19:AR19)+SUM(AQ46:AR46)),(SUM(AP19:AR19)+SUM(AP46:AR46)))))</f>
        <v>4169.5684199885764</v>
      </c>
      <c r="AS74" s="183">
        <f>+IF(Parametri!$C$12=0,0,+IF(Parametri!$C$12=30,(AR19+AR46),+IF(Parametri!$C$12=60,(SUM(AR19:AS19)+SUM(AR46:AS46)),(SUM(AQ19:AS19)+SUM(AQ46:AS46)))))</f>
        <v>4252.9597883883471</v>
      </c>
      <c r="AT74" s="183">
        <f>+IF(Parametri!$C$12=0,0,+IF(Parametri!$C$12=30,(AS19+AS46),+IF(Parametri!$C$12=60,(SUM(AS19:AT19)+SUM(AS46:AT46)),(SUM(AR19:AT19)+SUM(AR46:AT46)))))</f>
        <v>4338.018984156115</v>
      </c>
      <c r="AU74" s="183">
        <f>+IF(Parametri!$C$12=0,0,+IF(Parametri!$C$12=30,(AT19+AT46),+IF(Parametri!$C$12=60,(SUM(AT19:AU19)+SUM(AT46:AU46)),(SUM(AS19:AU19)+SUM(AS46:AU46)))))</f>
        <v>4424.7793638392368</v>
      </c>
      <c r="AV74" s="183">
        <f>+IF(Parametri!$C$12=0,0,+IF(Parametri!$C$12=30,(AU19+AU46),+IF(Parametri!$C$12=60,(SUM(AU19:AV19)+SUM(AU46:AV46)),(SUM(AT19:AV19)+SUM(AT46:AV46)))))</f>
        <v>4513.2749511160218</v>
      </c>
      <c r="AW74" s="183">
        <f>+IF(Parametri!$C$12=0,0,+IF(Parametri!$C$12=30,(AV19+AV46),+IF(Parametri!$C$12=60,(SUM(AV19:AW19)+SUM(AV46:AW46)),(SUM(AU19:AW19)+SUM(AU46:AW46)))))</f>
        <v>4603.5404501383418</v>
      </c>
      <c r="AX74" s="183">
        <f>+IF(Parametri!$C$12=0,0,+IF(Parametri!$C$12=30,(AW19+AW46),+IF(Parametri!$C$12=60,(SUM(AW19:AX19)+SUM(AW46:AX46)),(SUM(AV19:AX19)+SUM(AV46:AX46)))))</f>
        <v>4695.6112591411083</v>
      </c>
      <c r="AY74" s="183">
        <f>+IF(Parametri!$C$12=0,0,+IF(Parametri!$C$12=30,(AX19+AX46),+IF(Parametri!$C$12=60,(SUM(AX19:AY19)+SUM(AX46:AY46)),(SUM(AW19:AY19)+SUM(AW46:AY46)))))</f>
        <v>4789.5234843239305</v>
      </c>
      <c r="AZ74" s="183">
        <f>+IF(Parametri!$C$12=0,0,+IF(Parametri!$C$12=30,(AY19+AY46),+IF(Parametri!$C$12=60,(SUM(AY19:AZ19)+SUM(AY46:AZ46)),(SUM(AX19:AZ19)+SUM(AX46:AZ46)))))</f>
        <v>4885.3139540104094</v>
      </c>
      <c r="BB74" s="193">
        <f t="shared" si="46"/>
        <v>8339.8083350897068</v>
      </c>
      <c r="BC74" s="194">
        <f t="shared" si="47"/>
        <v>19391.530164392545</v>
      </c>
      <c r="BD74" s="194">
        <f t="shared" si="48"/>
        <v>34824.402116973317</v>
      </c>
      <c r="BE74" s="195">
        <f t="shared" si="49"/>
        <v>52697.139275667556</v>
      </c>
    </row>
    <row r="75" spans="3:57" x14ac:dyDescent="0.25">
      <c r="C75" s="231" t="str">
        <f t="shared" si="45"/>
        <v>Servizio / Prodotto 18</v>
      </c>
      <c r="E75" s="183">
        <f>+IF(Parametri!$C$12=0,0,(E20+E47))</f>
        <v>152.5</v>
      </c>
      <c r="F75" s="183">
        <f>+IF(Parametri!$C$12=0,0,+IF(Parametri!$C$12=30,(E20+E47),(SUM(E20:F20)+SUM(E47:F47))))</f>
        <v>152.5</v>
      </c>
      <c r="G75" s="183">
        <f>+IF(Parametri!$C$12=0,0,+IF(Parametri!$C$12=30,(F20+F47),+IF(Parametri!$C$12=60,(SUM(F20:G20)+SUM(F47:G47)),(SUM(E20:G20)+SUM(E47:G47)))))</f>
        <v>167.75000000000003</v>
      </c>
      <c r="H75" s="183">
        <f>+IF(Parametri!$C$12=0,0,+IF(Parametri!$C$12=30,(G20+G47),+IF(Parametri!$C$12=60,(SUM(G20:H20)+SUM(G47:H47)),(SUM(F20:H20)+SUM(F47:H47)))))</f>
        <v>184.52500000000003</v>
      </c>
      <c r="I75" s="183">
        <f>+IF(Parametri!$C$12=0,0,+IF(Parametri!$C$12=30,(H20+H47),+IF(Parametri!$C$12=60,(SUM(H20:I20)+SUM(H47:I47)),(SUM(G20:I20)+SUM(G47:I47)))))</f>
        <v>202.97750000000008</v>
      </c>
      <c r="J75" s="183">
        <f>+IF(Parametri!$C$12=0,0,+IF(Parametri!$C$12=30,(I20+I47),+IF(Parametri!$C$12=60,(SUM(I20:J20)+SUM(I47:J47)),(SUM(H20:J20)+SUM(H47:J47)))))</f>
        <v>223.27525000000014</v>
      </c>
      <c r="K75" s="183">
        <f>+IF(Parametri!$C$12=0,0,+IF(Parametri!$C$12=30,(J20+J47),+IF(Parametri!$C$12=60,(SUM(J20:K20)+SUM(J47:K47)),(SUM(I20:K20)+SUM(I47:K47)))))</f>
        <v>245.60277500000018</v>
      </c>
      <c r="L75" s="183">
        <f>+IF(Parametri!$C$12=0,0,+IF(Parametri!$C$12=30,(K20+K47),+IF(Parametri!$C$12=60,(SUM(K20:L20)+SUM(K47:L47)),(SUM(J20:L20)+SUM(J47:L47)))))</f>
        <v>270.16305250000022</v>
      </c>
      <c r="M75" s="183">
        <f>+IF(Parametri!$C$12=0,0,+IF(Parametri!$C$12=30,(L20+L47),+IF(Parametri!$C$12=60,(SUM(L20:M20)+SUM(L47:M47)),(SUM(K20:M20)+SUM(K47:M47)))))</f>
        <v>297.17935775000024</v>
      </c>
      <c r="N75" s="183">
        <f>+IF(Parametri!$C$12=0,0,+IF(Parametri!$C$12=30,(M20+M47),+IF(Parametri!$C$12=60,(SUM(M20:N20)+SUM(M47:N47)),(SUM(L20:N20)+SUM(L47:N47)))))</f>
        <v>326.89729352500029</v>
      </c>
      <c r="O75" s="183">
        <f>+IF(Parametri!$C$12=0,0,+IF(Parametri!$C$12=30,(N20+N47),+IF(Parametri!$C$12=60,(SUM(N20:O20)+SUM(N47:O47)),(SUM(M20:O20)+SUM(M47:O47)))))</f>
        <v>359.58702287750032</v>
      </c>
      <c r="P75" s="183">
        <f>+IF(Parametri!$C$12=0,0,+IF(Parametri!$C$12=30,(O20+O47),+IF(Parametri!$C$12=60,(SUM(O20:P20)+SUM(O47:P47)),(SUM(N20:P20)+SUM(N47:P47)))))</f>
        <v>395.54572516525036</v>
      </c>
      <c r="Q75" s="183">
        <f>+IF(Parametri!$C$12=0,0,+IF(Parametri!$C$12=30,(P20+P47),+IF(Parametri!$C$12=60,(SUM(P20:Q20)+SUM(P47:Q47)),(SUM(O20:Q20)+SUM(O47:Q47)))))</f>
        <v>435.10029768177549</v>
      </c>
      <c r="R75" s="183">
        <f>+IF(Parametri!$C$12=0,0,+IF(Parametri!$C$12=30,(Q20+Q47),+IF(Parametri!$C$12=60,(SUM(Q20:R20)+SUM(Q47:R47)),(SUM(P20:R20)+SUM(P47:R47)))))</f>
        <v>456.85531256586427</v>
      </c>
      <c r="S75" s="183">
        <f>+IF(Parametri!$C$12=0,0,+IF(Parametri!$C$12=30,(R20+R47),+IF(Parametri!$C$12=60,(SUM(R20:S20)+SUM(R47:S47)),(SUM(Q20:S20)+SUM(Q47:S47)))))</f>
        <v>479.69807819415752</v>
      </c>
      <c r="T75" s="183">
        <f>+IF(Parametri!$C$12=0,0,+IF(Parametri!$C$12=30,(S20+S47),+IF(Parametri!$C$12=60,(SUM(S20:T20)+SUM(S47:T47)),(SUM(R20:T20)+SUM(R47:T47)))))</f>
        <v>503.68298210386536</v>
      </c>
      <c r="U75" s="183">
        <f>+IF(Parametri!$C$12=0,0,+IF(Parametri!$C$12=30,(T20+T47),+IF(Parametri!$C$12=60,(SUM(T20:U20)+SUM(T47:U47)),(SUM(S20:U20)+SUM(S47:U47)))))</f>
        <v>528.8671312090587</v>
      </c>
      <c r="V75" s="183">
        <f>+IF(Parametri!$C$12=0,0,+IF(Parametri!$C$12=30,(U20+U47),+IF(Parametri!$C$12=60,(SUM(U20:V20)+SUM(U47:V47)),(SUM(T20:V20)+SUM(T47:V47)))))</f>
        <v>555.31048776951161</v>
      </c>
      <c r="W75" s="183">
        <f>+IF(Parametri!$C$12=0,0,+IF(Parametri!$C$12=30,(V20+V47),+IF(Parametri!$C$12=60,(SUM(V20:W20)+SUM(V47:W47)),(SUM(U20:W20)+SUM(U47:W47)))))</f>
        <v>583.07601215798729</v>
      </c>
      <c r="X75" s="183">
        <f>+IF(Parametri!$C$12=0,0,+IF(Parametri!$C$12=30,(W20+W47),+IF(Parametri!$C$12=60,(SUM(W20:X20)+SUM(W47:X47)),(SUM(V20:X20)+SUM(V47:X47)))))</f>
        <v>612.22981276588666</v>
      </c>
      <c r="Y75" s="183">
        <f>+IF(Parametri!$C$12=0,0,+IF(Parametri!$C$12=30,(X20+X47),+IF(Parametri!$C$12=60,(SUM(X20:Y20)+SUM(X47:Y47)),(SUM(W20:Y20)+SUM(W47:Y47)))))</f>
        <v>642.84130340418096</v>
      </c>
      <c r="Z75" s="183">
        <f>+IF(Parametri!$C$12=0,0,+IF(Parametri!$C$12=30,(Y20+Y47),+IF(Parametri!$C$12=60,(SUM(Y20:Z20)+SUM(Y47:Z47)),(SUM(X20:Z20)+SUM(X47:Z47)))))</f>
        <v>674.98336857439017</v>
      </c>
      <c r="AA75" s="183">
        <f>+IF(Parametri!$C$12=0,0,+IF(Parametri!$C$12=30,(Z20+Z47),+IF(Parametri!$C$12=60,(SUM(Z20:AA20)+SUM(Z47:AA47)),(SUM(Y20:AA20)+SUM(Y47:AA47)))))</f>
        <v>708.73253700310954</v>
      </c>
      <c r="AB75" s="183">
        <f>+IF(Parametri!$C$12=0,0,+IF(Parametri!$C$12=30,(AA20+AA47),+IF(Parametri!$C$12=60,(SUM(AA20:AB20)+SUM(AA47:AB47)),(SUM(Z20:AB20)+SUM(Z47:AB47)))))</f>
        <v>744.1691638532651</v>
      </c>
      <c r="AC75" s="183">
        <f>+IF(Parametri!$C$12=0,0,+IF(Parametri!$C$12=30,(AB20+AB47),+IF(Parametri!$C$12=60,(SUM(AB20:AC20)+SUM(AB47:AC47)),(SUM(AA20:AC20)+SUM(AA47:AC47)))))</f>
        <v>781.37762204592832</v>
      </c>
      <c r="AD75" s="183">
        <f>+IF(Parametri!$C$12=0,0,+IF(Parametri!$C$12=30,(AC20+AC47),+IF(Parametri!$C$12=60,(SUM(AC20:AD20)+SUM(AC47:AD47)),(SUM(AB20:AD20)+SUM(AB47:AD47)))))</f>
        <v>820.44650314822491</v>
      </c>
      <c r="AE75" s="183">
        <f>+IF(Parametri!$C$12=0,0,+IF(Parametri!$C$12=30,(AD20+AD47),+IF(Parametri!$C$12=60,(SUM(AD20:AE20)+SUM(AD47:AE47)),(SUM(AC20:AE20)+SUM(AC47:AE47)))))</f>
        <v>861.46882830563618</v>
      </c>
      <c r="AF75" s="183">
        <f>+IF(Parametri!$C$12=0,0,+IF(Parametri!$C$12=30,(AE20+AE47),+IF(Parametri!$C$12=60,(SUM(AE20:AF20)+SUM(AE47:AF47)),(SUM(AD20:AF20)+SUM(AD47:AF47)))))</f>
        <v>904.54226972091806</v>
      </c>
      <c r="AG75" s="183">
        <f>+IF(Parametri!$C$12=0,0,+IF(Parametri!$C$12=30,(AF20+AF47),+IF(Parametri!$C$12=60,(SUM(AF20:AG20)+SUM(AF47:AG47)),(SUM(AE20:AG20)+SUM(AE47:AG47)))))</f>
        <v>949.76938320696388</v>
      </c>
      <c r="AH75" s="183">
        <f>+IF(Parametri!$C$12=0,0,+IF(Parametri!$C$12=30,(AG20+AG47),+IF(Parametri!$C$12=60,(SUM(AG20:AH20)+SUM(AG47:AH47)),(SUM(AF20:AH20)+SUM(AF47:AH47)))))</f>
        <v>997.25785236731213</v>
      </c>
      <c r="AI75" s="183">
        <f>+IF(Parametri!$C$12=0,0,+IF(Parametri!$C$12=30,(AH20+AH47),+IF(Parametri!$C$12=60,(SUM(AH20:AI20)+SUM(AH47:AI47)),(SUM(AG20:AI20)+SUM(AG47:AI47)))))</f>
        <v>1047.1207449856779</v>
      </c>
      <c r="AJ75" s="183">
        <f>+IF(Parametri!$C$12=0,0,+IF(Parametri!$C$12=30,(AI20+AI47),+IF(Parametri!$C$12=60,(SUM(AI20:AJ20)+SUM(AI47:AJ47)),(SUM(AH20:AJ20)+SUM(AH47:AJ47)))))</f>
        <v>1099.4767822349618</v>
      </c>
      <c r="AK75" s="183">
        <f>+IF(Parametri!$C$12=0,0,+IF(Parametri!$C$12=30,(AJ20+AJ47),+IF(Parametri!$C$12=60,(SUM(AJ20:AK20)+SUM(AJ47:AK47)),(SUM(AI20:AK20)+SUM(AI47:AK47)))))</f>
        <v>1154.45062134671</v>
      </c>
      <c r="AL75" s="183">
        <f>+IF(Parametri!$C$12=0,0,+IF(Parametri!$C$12=30,(AK20+AK47),+IF(Parametri!$C$12=60,(SUM(AK20:AL20)+SUM(AK47:AL47)),(SUM(AJ20:AL20)+SUM(AJ47:AL47)))))</f>
        <v>1212.1731524140455</v>
      </c>
      <c r="AM75" s="183">
        <f>+IF(Parametri!$C$12=0,0,+IF(Parametri!$C$12=30,(AL20+AL47),+IF(Parametri!$C$12=60,(SUM(AL20:AM20)+SUM(AL47:AM47)),(SUM(AK20:AM20)+SUM(AK47:AM47)))))</f>
        <v>1272.7818100347479</v>
      </c>
      <c r="AN75" s="183">
        <f>+IF(Parametri!$C$12=0,0,+IF(Parametri!$C$12=30,(AM20+AM47),+IF(Parametri!$C$12=60,(SUM(AM20:AN20)+SUM(AM47:AN47)),(SUM(AL20:AN20)+SUM(AL47:AN47)))))</f>
        <v>1336.4209005364853</v>
      </c>
      <c r="AO75" s="183">
        <f>+IF(Parametri!$C$12=0,0,+IF(Parametri!$C$12=30,(AN20+AN47),+IF(Parametri!$C$12=60,(SUM(AN20:AO20)+SUM(AN47:AO47)),(SUM(AM20:AO20)+SUM(AM47:AO47)))))</f>
        <v>1403.2419455633099</v>
      </c>
      <c r="AP75" s="183">
        <f>+IF(Parametri!$C$12=0,0,+IF(Parametri!$C$12=30,(AO20+AO47),+IF(Parametri!$C$12=60,(SUM(AO20:AP20)+SUM(AO47:AP47)),(SUM(AN20:AP20)+SUM(AN47:AP47)))))</f>
        <v>1431.3067844745758</v>
      </c>
      <c r="AQ75" s="183">
        <f>+IF(Parametri!$C$12=0,0,+IF(Parametri!$C$12=30,(AP20+AP47),+IF(Parametri!$C$12=60,(SUM(AP20:AQ20)+SUM(AP47:AQ47)),(SUM(AO20:AQ20)+SUM(AO47:AQ47)))))</f>
        <v>1459.9329201640676</v>
      </c>
      <c r="AR75" s="183">
        <f>+IF(Parametri!$C$12=0,0,+IF(Parametri!$C$12=30,(AQ20+AQ47),+IF(Parametri!$C$12=60,(SUM(AQ20:AR20)+SUM(AQ47:AR47)),(SUM(AP20:AR20)+SUM(AP47:AR47)))))</f>
        <v>1489.1315785673487</v>
      </c>
      <c r="AS75" s="183">
        <f>+IF(Parametri!$C$12=0,0,+IF(Parametri!$C$12=30,(AR20+AR47),+IF(Parametri!$C$12=60,(SUM(AR20:AS20)+SUM(AR47:AS47)),(SUM(AQ20:AS20)+SUM(AQ47:AS47)))))</f>
        <v>1518.9142101386958</v>
      </c>
      <c r="AT75" s="183">
        <f>+IF(Parametri!$C$12=0,0,+IF(Parametri!$C$12=30,(AS20+AS47),+IF(Parametri!$C$12=60,(SUM(AS20:AT20)+SUM(AS47:AT47)),(SUM(AR20:AT20)+SUM(AR47:AT47)))))</f>
        <v>1549.2924943414696</v>
      </c>
      <c r="AU75" s="183">
        <f>+IF(Parametri!$C$12=0,0,+IF(Parametri!$C$12=30,(AT20+AT47),+IF(Parametri!$C$12=60,(SUM(AT20:AU20)+SUM(AT47:AU47)),(SUM(AS20:AU20)+SUM(AS47:AU47)))))</f>
        <v>1580.2783442282989</v>
      </c>
      <c r="AV75" s="183">
        <f>+IF(Parametri!$C$12=0,0,+IF(Parametri!$C$12=30,(AU20+AU47),+IF(Parametri!$C$12=60,(SUM(AU20:AV20)+SUM(AU47:AV47)),(SUM(AT20:AV20)+SUM(AT47:AV47)))))</f>
        <v>1611.8839111128648</v>
      </c>
      <c r="AW75" s="183">
        <f>+IF(Parametri!$C$12=0,0,+IF(Parametri!$C$12=30,(AV20+AV47),+IF(Parametri!$C$12=60,(SUM(AV20:AW20)+SUM(AV47:AW47)),(SUM(AU20:AW20)+SUM(AU47:AW47)))))</f>
        <v>1644.1215893351218</v>
      </c>
      <c r="AX75" s="183">
        <f>+IF(Parametri!$C$12=0,0,+IF(Parametri!$C$12=30,(AW20+AW47),+IF(Parametri!$C$12=60,(SUM(AW20:AX20)+SUM(AW47:AX47)),(SUM(AV20:AX20)+SUM(AV47:AX47)))))</f>
        <v>1677.0040211218243</v>
      </c>
      <c r="AY75" s="183">
        <f>+IF(Parametri!$C$12=0,0,+IF(Parametri!$C$12=30,(AX20+AX47),+IF(Parametri!$C$12=60,(SUM(AX20:AY20)+SUM(AX47:AY47)),(SUM(AW20:AY20)+SUM(AW47:AY47)))))</f>
        <v>1710.5441015442611</v>
      </c>
      <c r="AZ75" s="183">
        <f>+IF(Parametri!$C$12=0,0,+IF(Parametri!$C$12=30,(AY20+AY47),+IF(Parametri!$C$12=60,(SUM(AY20:AZ20)+SUM(AY47:AZ47)),(SUM(AX20:AZ20)+SUM(AX47:AZ47)))))</f>
        <v>1744.7549835751461</v>
      </c>
      <c r="BB75" s="193">
        <f t="shared" si="46"/>
        <v>2978.5029768177519</v>
      </c>
      <c r="BC75" s="194">
        <f t="shared" si="47"/>
        <v>6925.5464872830516</v>
      </c>
      <c r="BD75" s="194">
        <f t="shared" si="48"/>
        <v>12437.286470347612</v>
      </c>
      <c r="BE75" s="195">
        <f t="shared" si="49"/>
        <v>18820.406884166983</v>
      </c>
    </row>
    <row r="76" spans="3:57" x14ac:dyDescent="0.25">
      <c r="C76" s="231" t="str">
        <f t="shared" si="45"/>
        <v>Servizio / Prodotto 19</v>
      </c>
      <c r="E76" s="183">
        <f>+IF(Parametri!$C$12=0,0,(E21+E48))</f>
        <v>152.5</v>
      </c>
      <c r="F76" s="183">
        <f>+IF(Parametri!$C$12=0,0,+IF(Parametri!$C$12=30,(E21+E48),(SUM(E21:F21)+SUM(E48:F48))))</f>
        <v>152.5</v>
      </c>
      <c r="G76" s="183">
        <f>+IF(Parametri!$C$12=0,0,+IF(Parametri!$C$12=30,(F21+F48),+IF(Parametri!$C$12=60,(SUM(F21:G21)+SUM(F48:G48)),(SUM(E21:G21)+SUM(E48:G48)))))</f>
        <v>167.75000000000003</v>
      </c>
      <c r="H76" s="183">
        <f>+IF(Parametri!$C$12=0,0,+IF(Parametri!$C$12=30,(G21+G48),+IF(Parametri!$C$12=60,(SUM(G21:H21)+SUM(G48:H48)),(SUM(F21:H21)+SUM(F48:H48)))))</f>
        <v>184.52500000000003</v>
      </c>
      <c r="I76" s="183">
        <f>+IF(Parametri!$C$12=0,0,+IF(Parametri!$C$12=30,(H21+H48),+IF(Parametri!$C$12=60,(SUM(H21:I21)+SUM(H48:I48)),(SUM(G21:I21)+SUM(G48:I48)))))</f>
        <v>202.97750000000008</v>
      </c>
      <c r="J76" s="183">
        <f>+IF(Parametri!$C$12=0,0,+IF(Parametri!$C$12=30,(I21+I48),+IF(Parametri!$C$12=60,(SUM(I21:J21)+SUM(I48:J48)),(SUM(H21:J21)+SUM(H48:J48)))))</f>
        <v>223.27525000000014</v>
      </c>
      <c r="K76" s="183">
        <f>+IF(Parametri!$C$12=0,0,+IF(Parametri!$C$12=30,(J21+J48),+IF(Parametri!$C$12=60,(SUM(J21:K21)+SUM(J48:K48)),(SUM(I21:K21)+SUM(I48:K48)))))</f>
        <v>245.60277500000018</v>
      </c>
      <c r="L76" s="183">
        <f>+IF(Parametri!$C$12=0,0,+IF(Parametri!$C$12=30,(K21+K48),+IF(Parametri!$C$12=60,(SUM(K21:L21)+SUM(K48:L48)),(SUM(J21:L21)+SUM(J48:L48)))))</f>
        <v>270.16305250000022</v>
      </c>
      <c r="M76" s="183">
        <f>+IF(Parametri!$C$12=0,0,+IF(Parametri!$C$12=30,(L21+L48),+IF(Parametri!$C$12=60,(SUM(L21:M21)+SUM(L48:M48)),(SUM(K21:M21)+SUM(K48:M48)))))</f>
        <v>297.17935775000024</v>
      </c>
      <c r="N76" s="183">
        <f>+IF(Parametri!$C$12=0,0,+IF(Parametri!$C$12=30,(M21+M48),+IF(Parametri!$C$12=60,(SUM(M21:N21)+SUM(M48:N48)),(SUM(L21:N21)+SUM(L48:N48)))))</f>
        <v>326.89729352500029</v>
      </c>
      <c r="O76" s="183">
        <f>+IF(Parametri!$C$12=0,0,+IF(Parametri!$C$12=30,(N21+N48),+IF(Parametri!$C$12=60,(SUM(N21:O21)+SUM(N48:O48)),(SUM(M21:O21)+SUM(M48:O48)))))</f>
        <v>359.58702287750032</v>
      </c>
      <c r="P76" s="183">
        <f>+IF(Parametri!$C$12=0,0,+IF(Parametri!$C$12=30,(O21+O48),+IF(Parametri!$C$12=60,(SUM(O21:P21)+SUM(O48:P48)),(SUM(N21:P21)+SUM(N48:P48)))))</f>
        <v>395.54572516525036</v>
      </c>
      <c r="Q76" s="183">
        <f>+IF(Parametri!$C$12=0,0,+IF(Parametri!$C$12=30,(P21+P48),+IF(Parametri!$C$12=60,(SUM(P21:Q21)+SUM(P48:Q48)),(SUM(O21:Q21)+SUM(O48:Q48)))))</f>
        <v>435.10029768177549</v>
      </c>
      <c r="R76" s="183">
        <f>+IF(Parametri!$C$12=0,0,+IF(Parametri!$C$12=30,(Q21+Q48),+IF(Parametri!$C$12=60,(SUM(Q21:R21)+SUM(Q48:R48)),(SUM(P21:R21)+SUM(P48:R48)))))</f>
        <v>456.85531256586427</v>
      </c>
      <c r="S76" s="183">
        <f>+IF(Parametri!$C$12=0,0,+IF(Parametri!$C$12=30,(R21+R48),+IF(Parametri!$C$12=60,(SUM(R21:S21)+SUM(R48:S48)),(SUM(Q21:S21)+SUM(Q48:S48)))))</f>
        <v>479.69807819415752</v>
      </c>
      <c r="T76" s="183">
        <f>+IF(Parametri!$C$12=0,0,+IF(Parametri!$C$12=30,(S21+S48),+IF(Parametri!$C$12=60,(SUM(S21:T21)+SUM(S48:T48)),(SUM(R21:T21)+SUM(R48:T48)))))</f>
        <v>503.68298210386536</v>
      </c>
      <c r="U76" s="183">
        <f>+IF(Parametri!$C$12=0,0,+IF(Parametri!$C$12=30,(T21+T48),+IF(Parametri!$C$12=60,(SUM(T21:U21)+SUM(T48:U48)),(SUM(S21:U21)+SUM(S48:U48)))))</f>
        <v>528.8671312090587</v>
      </c>
      <c r="V76" s="183">
        <f>+IF(Parametri!$C$12=0,0,+IF(Parametri!$C$12=30,(U21+U48),+IF(Parametri!$C$12=60,(SUM(U21:V21)+SUM(U48:V48)),(SUM(T21:V21)+SUM(T48:V48)))))</f>
        <v>555.31048776951161</v>
      </c>
      <c r="W76" s="183">
        <f>+IF(Parametri!$C$12=0,0,+IF(Parametri!$C$12=30,(V21+V48),+IF(Parametri!$C$12=60,(SUM(V21:W21)+SUM(V48:W48)),(SUM(U21:W21)+SUM(U48:W48)))))</f>
        <v>583.07601215798729</v>
      </c>
      <c r="X76" s="183">
        <f>+IF(Parametri!$C$12=0,0,+IF(Parametri!$C$12=30,(W21+W48),+IF(Parametri!$C$12=60,(SUM(W21:X21)+SUM(W48:X48)),(SUM(V21:X21)+SUM(V48:X48)))))</f>
        <v>612.22981276588666</v>
      </c>
      <c r="Y76" s="183">
        <f>+IF(Parametri!$C$12=0,0,+IF(Parametri!$C$12=30,(X21+X48),+IF(Parametri!$C$12=60,(SUM(X21:Y21)+SUM(X48:Y48)),(SUM(W21:Y21)+SUM(W48:Y48)))))</f>
        <v>642.84130340418096</v>
      </c>
      <c r="Z76" s="183">
        <f>+IF(Parametri!$C$12=0,0,+IF(Parametri!$C$12=30,(Y21+Y48),+IF(Parametri!$C$12=60,(SUM(Y21:Z21)+SUM(Y48:Z48)),(SUM(X21:Z21)+SUM(X48:Z48)))))</f>
        <v>674.98336857439017</v>
      </c>
      <c r="AA76" s="183">
        <f>+IF(Parametri!$C$12=0,0,+IF(Parametri!$C$12=30,(Z21+Z48),+IF(Parametri!$C$12=60,(SUM(Z21:AA21)+SUM(Z48:AA48)),(SUM(Y21:AA21)+SUM(Y48:AA48)))))</f>
        <v>708.73253700310954</v>
      </c>
      <c r="AB76" s="183">
        <f>+IF(Parametri!$C$12=0,0,+IF(Parametri!$C$12=30,(AA21+AA48),+IF(Parametri!$C$12=60,(SUM(AA21:AB21)+SUM(AA48:AB48)),(SUM(Z21:AB21)+SUM(Z48:AB48)))))</f>
        <v>744.1691638532651</v>
      </c>
      <c r="AC76" s="183">
        <f>+IF(Parametri!$C$12=0,0,+IF(Parametri!$C$12=30,(AB21+AB48),+IF(Parametri!$C$12=60,(SUM(AB21:AC21)+SUM(AB48:AC48)),(SUM(AA21:AC21)+SUM(AA48:AC48)))))</f>
        <v>781.37762204592832</v>
      </c>
      <c r="AD76" s="183">
        <f>+IF(Parametri!$C$12=0,0,+IF(Parametri!$C$12=30,(AC21+AC48),+IF(Parametri!$C$12=60,(SUM(AC21:AD21)+SUM(AC48:AD48)),(SUM(AB21:AD21)+SUM(AB48:AD48)))))</f>
        <v>820.44650314822491</v>
      </c>
      <c r="AE76" s="183">
        <f>+IF(Parametri!$C$12=0,0,+IF(Parametri!$C$12=30,(AD21+AD48),+IF(Parametri!$C$12=60,(SUM(AD21:AE21)+SUM(AD48:AE48)),(SUM(AC21:AE21)+SUM(AC48:AE48)))))</f>
        <v>861.46882830563618</v>
      </c>
      <c r="AF76" s="183">
        <f>+IF(Parametri!$C$12=0,0,+IF(Parametri!$C$12=30,(AE21+AE48),+IF(Parametri!$C$12=60,(SUM(AE21:AF21)+SUM(AE48:AF48)),(SUM(AD21:AF21)+SUM(AD48:AF48)))))</f>
        <v>904.54226972091806</v>
      </c>
      <c r="AG76" s="183">
        <f>+IF(Parametri!$C$12=0,0,+IF(Parametri!$C$12=30,(AF21+AF48),+IF(Parametri!$C$12=60,(SUM(AF21:AG21)+SUM(AF48:AG48)),(SUM(AE21:AG21)+SUM(AE48:AG48)))))</f>
        <v>949.76938320696388</v>
      </c>
      <c r="AH76" s="183">
        <f>+IF(Parametri!$C$12=0,0,+IF(Parametri!$C$12=30,(AG21+AG48),+IF(Parametri!$C$12=60,(SUM(AG21:AH21)+SUM(AG48:AH48)),(SUM(AF21:AH21)+SUM(AF48:AH48)))))</f>
        <v>997.25785236731213</v>
      </c>
      <c r="AI76" s="183">
        <f>+IF(Parametri!$C$12=0,0,+IF(Parametri!$C$12=30,(AH21+AH48),+IF(Parametri!$C$12=60,(SUM(AH21:AI21)+SUM(AH48:AI48)),(SUM(AG21:AI21)+SUM(AG48:AI48)))))</f>
        <v>1047.1207449856779</v>
      </c>
      <c r="AJ76" s="183">
        <f>+IF(Parametri!$C$12=0,0,+IF(Parametri!$C$12=30,(AI21+AI48),+IF(Parametri!$C$12=60,(SUM(AI21:AJ21)+SUM(AI48:AJ48)),(SUM(AH21:AJ21)+SUM(AH48:AJ48)))))</f>
        <v>1099.4767822349618</v>
      </c>
      <c r="AK76" s="183">
        <f>+IF(Parametri!$C$12=0,0,+IF(Parametri!$C$12=30,(AJ21+AJ48),+IF(Parametri!$C$12=60,(SUM(AJ21:AK21)+SUM(AJ48:AK48)),(SUM(AI21:AK21)+SUM(AI48:AK48)))))</f>
        <v>1154.45062134671</v>
      </c>
      <c r="AL76" s="183">
        <f>+IF(Parametri!$C$12=0,0,+IF(Parametri!$C$12=30,(AK21+AK48),+IF(Parametri!$C$12=60,(SUM(AK21:AL21)+SUM(AK48:AL48)),(SUM(AJ21:AL21)+SUM(AJ48:AL48)))))</f>
        <v>1212.1731524140455</v>
      </c>
      <c r="AM76" s="183">
        <f>+IF(Parametri!$C$12=0,0,+IF(Parametri!$C$12=30,(AL21+AL48),+IF(Parametri!$C$12=60,(SUM(AL21:AM21)+SUM(AL48:AM48)),(SUM(AK21:AM21)+SUM(AK48:AM48)))))</f>
        <v>1272.7818100347479</v>
      </c>
      <c r="AN76" s="183">
        <f>+IF(Parametri!$C$12=0,0,+IF(Parametri!$C$12=30,(AM21+AM48),+IF(Parametri!$C$12=60,(SUM(AM21:AN21)+SUM(AM48:AN48)),(SUM(AL21:AN21)+SUM(AL48:AN48)))))</f>
        <v>1336.4209005364853</v>
      </c>
      <c r="AO76" s="183">
        <f>+IF(Parametri!$C$12=0,0,+IF(Parametri!$C$12=30,(AN21+AN48),+IF(Parametri!$C$12=60,(SUM(AN21:AO21)+SUM(AN48:AO48)),(SUM(AM21:AO21)+SUM(AM48:AO48)))))</f>
        <v>1403.2419455633099</v>
      </c>
      <c r="AP76" s="183">
        <f>+IF(Parametri!$C$12=0,0,+IF(Parametri!$C$12=30,(AO21+AO48),+IF(Parametri!$C$12=60,(SUM(AO21:AP21)+SUM(AO48:AP48)),(SUM(AN21:AP21)+SUM(AN48:AP48)))))</f>
        <v>1431.3067844745758</v>
      </c>
      <c r="AQ76" s="183">
        <f>+IF(Parametri!$C$12=0,0,+IF(Parametri!$C$12=30,(AP21+AP48),+IF(Parametri!$C$12=60,(SUM(AP21:AQ21)+SUM(AP48:AQ48)),(SUM(AO21:AQ21)+SUM(AO48:AQ48)))))</f>
        <v>1459.9329201640676</v>
      </c>
      <c r="AR76" s="183">
        <f>+IF(Parametri!$C$12=0,0,+IF(Parametri!$C$12=30,(AQ21+AQ48),+IF(Parametri!$C$12=60,(SUM(AQ21:AR21)+SUM(AQ48:AR48)),(SUM(AP21:AR21)+SUM(AP48:AR48)))))</f>
        <v>1489.1315785673487</v>
      </c>
      <c r="AS76" s="183">
        <f>+IF(Parametri!$C$12=0,0,+IF(Parametri!$C$12=30,(AR21+AR48),+IF(Parametri!$C$12=60,(SUM(AR21:AS21)+SUM(AR48:AS48)),(SUM(AQ21:AS21)+SUM(AQ48:AS48)))))</f>
        <v>1518.9142101386958</v>
      </c>
      <c r="AT76" s="183">
        <f>+IF(Parametri!$C$12=0,0,+IF(Parametri!$C$12=30,(AS21+AS48),+IF(Parametri!$C$12=60,(SUM(AS21:AT21)+SUM(AS48:AT48)),(SUM(AR21:AT21)+SUM(AR48:AT48)))))</f>
        <v>1549.2924943414696</v>
      </c>
      <c r="AU76" s="183">
        <f>+IF(Parametri!$C$12=0,0,+IF(Parametri!$C$12=30,(AT21+AT48),+IF(Parametri!$C$12=60,(SUM(AT21:AU21)+SUM(AT48:AU48)),(SUM(AS21:AU21)+SUM(AS48:AU48)))))</f>
        <v>1580.2783442282989</v>
      </c>
      <c r="AV76" s="183">
        <f>+IF(Parametri!$C$12=0,0,+IF(Parametri!$C$12=30,(AU21+AU48),+IF(Parametri!$C$12=60,(SUM(AU21:AV21)+SUM(AU48:AV48)),(SUM(AT21:AV21)+SUM(AT48:AV48)))))</f>
        <v>1611.8839111128648</v>
      </c>
      <c r="AW76" s="183">
        <f>+IF(Parametri!$C$12=0,0,+IF(Parametri!$C$12=30,(AV21+AV48),+IF(Parametri!$C$12=60,(SUM(AV21:AW21)+SUM(AV48:AW48)),(SUM(AU21:AW21)+SUM(AU48:AW48)))))</f>
        <v>1644.1215893351218</v>
      </c>
      <c r="AX76" s="183">
        <f>+IF(Parametri!$C$12=0,0,+IF(Parametri!$C$12=30,(AW21+AW48),+IF(Parametri!$C$12=60,(SUM(AW21:AX21)+SUM(AW48:AX48)),(SUM(AV21:AX21)+SUM(AV48:AX48)))))</f>
        <v>1677.0040211218243</v>
      </c>
      <c r="AY76" s="183">
        <f>+IF(Parametri!$C$12=0,0,+IF(Parametri!$C$12=30,(AX21+AX48),+IF(Parametri!$C$12=60,(SUM(AX21:AY21)+SUM(AX48:AY48)),(SUM(AW21:AY21)+SUM(AW48:AY48)))))</f>
        <v>1710.5441015442611</v>
      </c>
      <c r="AZ76" s="183">
        <f>+IF(Parametri!$C$12=0,0,+IF(Parametri!$C$12=30,(AY21+AY48),+IF(Parametri!$C$12=60,(SUM(AY21:AZ21)+SUM(AY48:AZ48)),(SUM(AX21:AZ21)+SUM(AX48:AZ48)))))</f>
        <v>1744.7549835751461</v>
      </c>
      <c r="BB76" s="193">
        <f t="shared" si="46"/>
        <v>2978.5029768177519</v>
      </c>
      <c r="BC76" s="194">
        <f t="shared" si="47"/>
        <v>6925.5464872830516</v>
      </c>
      <c r="BD76" s="194">
        <f t="shared" si="48"/>
        <v>12437.286470347612</v>
      </c>
      <c r="BE76" s="195">
        <f t="shared" si="49"/>
        <v>18820.406884166983</v>
      </c>
    </row>
    <row r="77" spans="3:57" x14ac:dyDescent="0.25">
      <c r="C77" s="231" t="str">
        <f t="shared" si="45"/>
        <v>Servizio / Prodotto 20</v>
      </c>
      <c r="E77" s="183">
        <f>+IF(Parametri!$C$12=0,0,(E22+E49))</f>
        <v>244</v>
      </c>
      <c r="F77" s="183">
        <f>+IF(Parametri!$C$12=0,0,+IF(Parametri!$C$12=30,(E22+E49),(SUM(E22:F22)+SUM(E49:F49))))</f>
        <v>244</v>
      </c>
      <c r="G77" s="183">
        <f>+IF(Parametri!$C$12=0,0,+IF(Parametri!$C$12=30,(F22+F49),+IF(Parametri!$C$12=60,(SUM(F22:G22)+SUM(F49:G49)),(SUM(E22:G22)+SUM(E49:G49)))))</f>
        <v>268.40000000000003</v>
      </c>
      <c r="H77" s="183">
        <f>+IF(Parametri!$C$12=0,0,+IF(Parametri!$C$12=30,(G22+G49),+IF(Parametri!$C$12=60,(SUM(G22:H22)+SUM(G49:H49)),(SUM(F22:H22)+SUM(F49:H49)))))</f>
        <v>295.24000000000007</v>
      </c>
      <c r="I77" s="183">
        <f>+IF(Parametri!$C$12=0,0,+IF(Parametri!$C$12=30,(H22+H49),+IF(Parametri!$C$12=60,(SUM(H22:I22)+SUM(H49:I49)),(SUM(G22:I22)+SUM(G49:I49)))))</f>
        <v>324.76400000000012</v>
      </c>
      <c r="J77" s="183">
        <f>+IF(Parametri!$C$12=0,0,+IF(Parametri!$C$12=30,(I22+I49),+IF(Parametri!$C$12=60,(SUM(I22:J22)+SUM(I49:J49)),(SUM(H22:J22)+SUM(H49:J49)))))</f>
        <v>357.24040000000019</v>
      </c>
      <c r="K77" s="183">
        <f>+IF(Parametri!$C$12=0,0,+IF(Parametri!$C$12=30,(J22+J49),+IF(Parametri!$C$12=60,(SUM(J22:K22)+SUM(J49:K49)),(SUM(I22:K22)+SUM(I49:K49)))))</f>
        <v>392.96444000000025</v>
      </c>
      <c r="L77" s="183">
        <f>+IF(Parametri!$C$12=0,0,+IF(Parametri!$C$12=30,(K22+K49),+IF(Parametri!$C$12=60,(SUM(K22:L22)+SUM(K49:L49)),(SUM(J22:L22)+SUM(J49:L49)))))</f>
        <v>432.26088400000032</v>
      </c>
      <c r="M77" s="183">
        <f>+IF(Parametri!$C$12=0,0,+IF(Parametri!$C$12=30,(L22+L49),+IF(Parametri!$C$12=60,(SUM(L22:M22)+SUM(L49:M49)),(SUM(K22:M22)+SUM(K49:M49)))))</f>
        <v>475.48697240000035</v>
      </c>
      <c r="N77" s="183">
        <f>+IF(Parametri!$C$12=0,0,+IF(Parametri!$C$12=30,(M22+M49),+IF(Parametri!$C$12=60,(SUM(M22:N22)+SUM(M49:N49)),(SUM(L22:N22)+SUM(L49:N49)))))</f>
        <v>523.03566964000049</v>
      </c>
      <c r="O77" s="183">
        <f>+IF(Parametri!$C$12=0,0,+IF(Parametri!$C$12=30,(N22+N49),+IF(Parametri!$C$12=60,(SUM(N22:O22)+SUM(N49:O49)),(SUM(M22:O22)+SUM(M49:O49)))))</f>
        <v>575.33923660400058</v>
      </c>
      <c r="P77" s="183">
        <f>+IF(Parametri!$C$12=0,0,+IF(Parametri!$C$12=30,(O22+O49),+IF(Parametri!$C$12=60,(SUM(O22:P22)+SUM(O49:P49)),(SUM(N22:P22)+SUM(N49:P49)))))</f>
        <v>632.87316026440067</v>
      </c>
      <c r="Q77" s="183">
        <f>+IF(Parametri!$C$12=0,0,+IF(Parametri!$C$12=30,(P22+P49),+IF(Parametri!$C$12=60,(SUM(P22:Q22)+SUM(P49:Q49)),(SUM(O22:Q22)+SUM(O49:Q49)))))</f>
        <v>696.16047629084073</v>
      </c>
      <c r="R77" s="183">
        <f>+IF(Parametri!$C$12=0,0,+IF(Parametri!$C$12=30,(Q22+Q49),+IF(Parametri!$C$12=60,(SUM(Q22:R22)+SUM(Q49:R49)),(SUM(P22:R22)+SUM(P49:R49)))))</f>
        <v>730.96850010538276</v>
      </c>
      <c r="S77" s="183">
        <f>+IF(Parametri!$C$12=0,0,+IF(Parametri!$C$12=30,(R22+R49),+IF(Parametri!$C$12=60,(SUM(R22:S22)+SUM(R49:S49)),(SUM(Q22:S22)+SUM(Q49:S49)))))</f>
        <v>767.51692511065198</v>
      </c>
      <c r="T77" s="183">
        <f>+IF(Parametri!$C$12=0,0,+IF(Parametri!$C$12=30,(S22+S49),+IF(Parametri!$C$12=60,(SUM(S22:T22)+SUM(S49:T49)),(SUM(R22:T22)+SUM(R49:T49)))))</f>
        <v>805.89277136618466</v>
      </c>
      <c r="U77" s="183">
        <f>+IF(Parametri!$C$12=0,0,+IF(Parametri!$C$12=30,(T22+T49),+IF(Parametri!$C$12=60,(SUM(T22:U22)+SUM(T49:U49)),(SUM(S22:U22)+SUM(S49:U49)))))</f>
        <v>846.18740993449399</v>
      </c>
      <c r="V77" s="183">
        <f>+IF(Parametri!$C$12=0,0,+IF(Parametri!$C$12=30,(U22+U49),+IF(Parametri!$C$12=60,(SUM(U22:V22)+SUM(U49:V49)),(SUM(T22:V22)+SUM(T49:V49)))))</f>
        <v>888.49678043121867</v>
      </c>
      <c r="W77" s="183">
        <f>+IF(Parametri!$C$12=0,0,+IF(Parametri!$C$12=30,(V22+V49),+IF(Parametri!$C$12=60,(SUM(V22:W22)+SUM(V49:W49)),(SUM(U22:W22)+SUM(U49:W49)))))</f>
        <v>932.92161945277962</v>
      </c>
      <c r="X77" s="183">
        <f>+IF(Parametri!$C$12=0,0,+IF(Parametri!$C$12=30,(W22+W49),+IF(Parametri!$C$12=60,(SUM(W22:X22)+SUM(W49:X49)),(SUM(V22:X22)+SUM(V49:X49)))))</f>
        <v>979.56770042541871</v>
      </c>
      <c r="Y77" s="183">
        <f>+IF(Parametri!$C$12=0,0,+IF(Parametri!$C$12=30,(X22+X49),+IF(Parametri!$C$12=60,(SUM(X22:Y22)+SUM(X49:Y49)),(SUM(W22:Y22)+SUM(W49:Y49)))))</f>
        <v>1028.5460854466896</v>
      </c>
      <c r="Z77" s="183">
        <f>+IF(Parametri!$C$12=0,0,+IF(Parametri!$C$12=30,(Y22+Y49),+IF(Parametri!$C$12=60,(SUM(Y22:Z22)+SUM(Y49:Z49)),(SUM(X22:Z22)+SUM(X49:Z49)))))</f>
        <v>1079.9733897190242</v>
      </c>
      <c r="AA77" s="183">
        <f>+IF(Parametri!$C$12=0,0,+IF(Parametri!$C$12=30,(Z22+Z49),+IF(Parametri!$C$12=60,(SUM(Z22:AA22)+SUM(Z49:AA49)),(SUM(Y22:AA22)+SUM(Y49:AA49)))))</f>
        <v>1133.9720592049755</v>
      </c>
      <c r="AB77" s="183">
        <f>+IF(Parametri!$C$12=0,0,+IF(Parametri!$C$12=30,(AA22+AA49),+IF(Parametri!$C$12=60,(SUM(AA22:AB22)+SUM(AA49:AB49)),(SUM(Z22:AB22)+SUM(Z49:AB49)))))</f>
        <v>1190.6706621652243</v>
      </c>
      <c r="AC77" s="183">
        <f>+IF(Parametri!$C$12=0,0,+IF(Parametri!$C$12=30,(AB22+AB49),+IF(Parametri!$C$12=60,(SUM(AB22:AC22)+SUM(AB49:AC49)),(SUM(AA22:AC22)+SUM(AA49:AC49)))))</f>
        <v>1250.2041952734853</v>
      </c>
      <c r="AD77" s="183">
        <f>+IF(Parametri!$C$12=0,0,+IF(Parametri!$C$12=30,(AC22+AC49),+IF(Parametri!$C$12=60,(SUM(AC22:AD22)+SUM(AC49:AD49)),(SUM(AB22:AD22)+SUM(AB49:AD49)))))</f>
        <v>1312.7144050371598</v>
      </c>
      <c r="AE77" s="183">
        <f>+IF(Parametri!$C$12=0,0,+IF(Parametri!$C$12=30,(AD22+AD49),+IF(Parametri!$C$12=60,(SUM(AD22:AE22)+SUM(AD49:AE49)),(SUM(AC22:AE22)+SUM(AC49:AE49)))))</f>
        <v>1378.350125289018</v>
      </c>
      <c r="AF77" s="183">
        <f>+IF(Parametri!$C$12=0,0,+IF(Parametri!$C$12=30,(AE22+AE49),+IF(Parametri!$C$12=60,(SUM(AE22:AF22)+SUM(AE49:AF49)),(SUM(AD22:AF22)+SUM(AD49:AF49)))))</f>
        <v>1447.2676315534688</v>
      </c>
      <c r="AG77" s="183">
        <f>+IF(Parametri!$C$12=0,0,+IF(Parametri!$C$12=30,(AF22+AF49),+IF(Parametri!$C$12=60,(SUM(AF22:AG22)+SUM(AF49:AG49)),(SUM(AE22:AG22)+SUM(AE49:AG49)))))</f>
        <v>1519.6310131311423</v>
      </c>
      <c r="AH77" s="183">
        <f>+IF(Parametri!$C$12=0,0,+IF(Parametri!$C$12=30,(AG22+AG49),+IF(Parametri!$C$12=60,(SUM(AG22:AH22)+SUM(AG49:AH49)),(SUM(AF22:AH22)+SUM(AF49:AH49)))))</f>
        <v>1595.6125637876994</v>
      </c>
      <c r="AI77" s="183">
        <f>+IF(Parametri!$C$12=0,0,+IF(Parametri!$C$12=30,(AH22+AH49),+IF(Parametri!$C$12=60,(SUM(AH22:AI22)+SUM(AH49:AI49)),(SUM(AG22:AI22)+SUM(AG49:AI49)))))</f>
        <v>1675.3931919770846</v>
      </c>
      <c r="AJ77" s="183">
        <f>+IF(Parametri!$C$12=0,0,+IF(Parametri!$C$12=30,(AI22+AI49),+IF(Parametri!$C$12=60,(SUM(AI22:AJ22)+SUM(AI49:AJ49)),(SUM(AH22:AJ22)+SUM(AH49:AJ49)))))</f>
        <v>1759.1628515759389</v>
      </c>
      <c r="AK77" s="183">
        <f>+IF(Parametri!$C$12=0,0,+IF(Parametri!$C$12=30,(AJ22+AJ49),+IF(Parametri!$C$12=60,(SUM(AJ22:AK22)+SUM(AJ49:AK49)),(SUM(AI22:AK22)+SUM(AI49:AK49)))))</f>
        <v>1847.1209941547361</v>
      </c>
      <c r="AL77" s="183">
        <f>+IF(Parametri!$C$12=0,0,+IF(Parametri!$C$12=30,(AK22+AK49),+IF(Parametri!$C$12=60,(SUM(AK22:AL22)+SUM(AK49:AL49)),(SUM(AJ22:AL22)+SUM(AJ49:AL49)))))</f>
        <v>1939.4770438624728</v>
      </c>
      <c r="AM77" s="183">
        <f>+IF(Parametri!$C$12=0,0,+IF(Parametri!$C$12=30,(AL22+AL49),+IF(Parametri!$C$12=60,(SUM(AL22:AM22)+SUM(AL49:AM49)),(SUM(AK22:AM22)+SUM(AK49:AM49)))))</f>
        <v>2036.4508960555966</v>
      </c>
      <c r="AN77" s="183">
        <f>+IF(Parametri!$C$12=0,0,+IF(Parametri!$C$12=30,(AM22+AM49),+IF(Parametri!$C$12=60,(SUM(AM22:AN22)+SUM(AM49:AN49)),(SUM(AL22:AN22)+SUM(AL49:AN49)))))</f>
        <v>2138.2734408583765</v>
      </c>
      <c r="AO77" s="183">
        <f>+IF(Parametri!$C$12=0,0,+IF(Parametri!$C$12=30,(AN22+AN49),+IF(Parametri!$C$12=60,(SUM(AN22:AO22)+SUM(AN49:AO49)),(SUM(AM22:AO22)+SUM(AM49:AO49)))))</f>
        <v>2245.1871129012957</v>
      </c>
      <c r="AP77" s="183">
        <f>+IF(Parametri!$C$12=0,0,+IF(Parametri!$C$12=30,(AO22+AO49),+IF(Parametri!$C$12=60,(SUM(AO22:AP22)+SUM(AO49:AP49)),(SUM(AN22:AP22)+SUM(AN49:AP49)))))</f>
        <v>2290.0908551593216</v>
      </c>
      <c r="AQ77" s="183">
        <f>+IF(Parametri!$C$12=0,0,+IF(Parametri!$C$12=30,(AP22+AP49),+IF(Parametri!$C$12=60,(SUM(AP22:AQ22)+SUM(AP49:AQ49)),(SUM(AO22:AQ22)+SUM(AO49:AQ49)))))</f>
        <v>2335.8926722625079</v>
      </c>
      <c r="AR77" s="183">
        <f>+IF(Parametri!$C$12=0,0,+IF(Parametri!$C$12=30,(AQ22+AQ49),+IF(Parametri!$C$12=60,(SUM(AQ22:AR22)+SUM(AQ49:AR49)),(SUM(AP22:AR22)+SUM(AP49:AR49)))))</f>
        <v>2382.6105257077579</v>
      </c>
      <c r="AS77" s="183">
        <f>+IF(Parametri!$C$12=0,0,+IF(Parametri!$C$12=30,(AR22+AR49),+IF(Parametri!$C$12=60,(SUM(AR22:AS22)+SUM(AR49:AS49)),(SUM(AQ22:AS22)+SUM(AQ49:AS49)))))</f>
        <v>2430.2627362219127</v>
      </c>
      <c r="AT77" s="183">
        <f>+IF(Parametri!$C$12=0,0,+IF(Parametri!$C$12=30,(AS22+AS49),+IF(Parametri!$C$12=60,(SUM(AS22:AT22)+SUM(AS49:AT49)),(SUM(AR22:AT22)+SUM(AR49:AT49)))))</f>
        <v>2478.8679909463513</v>
      </c>
      <c r="AU77" s="183">
        <f>+IF(Parametri!$C$12=0,0,+IF(Parametri!$C$12=30,(AT22+AT49),+IF(Parametri!$C$12=60,(SUM(AT22:AU22)+SUM(AT49:AU49)),(SUM(AS22:AU22)+SUM(AS49:AU49)))))</f>
        <v>2528.4453507652784</v>
      </c>
      <c r="AV77" s="183">
        <f>+IF(Parametri!$C$12=0,0,+IF(Parametri!$C$12=30,(AU22+AU49),+IF(Parametri!$C$12=60,(SUM(AU22:AV22)+SUM(AU49:AV49)),(SUM(AT22:AV22)+SUM(AT49:AV49)))))</f>
        <v>2579.0142577805836</v>
      </c>
      <c r="AW77" s="183">
        <f>+IF(Parametri!$C$12=0,0,+IF(Parametri!$C$12=30,(AV22+AV49),+IF(Parametri!$C$12=60,(SUM(AV22:AW22)+SUM(AV49:AW49)),(SUM(AU22:AW22)+SUM(AU49:AW49)))))</f>
        <v>2630.5945429361955</v>
      </c>
      <c r="AX77" s="183">
        <f>+IF(Parametri!$C$12=0,0,+IF(Parametri!$C$12=30,(AW22+AW49),+IF(Parametri!$C$12=60,(SUM(AW22:AX22)+SUM(AW49:AX49)),(SUM(AV22:AX22)+SUM(AV49:AX49)))))</f>
        <v>2683.2064337949191</v>
      </c>
      <c r="AY77" s="183">
        <f>+IF(Parametri!$C$12=0,0,+IF(Parametri!$C$12=30,(AX22+AX49),+IF(Parametri!$C$12=60,(SUM(AX22:AY22)+SUM(AX49:AY49)),(SUM(AW22:AY22)+SUM(AW49:AY49)))))</f>
        <v>2736.8705624708173</v>
      </c>
      <c r="AZ77" s="183">
        <f>+IF(Parametri!$C$12=0,0,+IF(Parametri!$C$12=30,(AY22+AY49),+IF(Parametri!$C$12=60,(SUM(AY22:AZ22)+SUM(AY49:AZ49)),(SUM(AX22:AZ22)+SUM(AX49:AZ49)))))</f>
        <v>2791.6079737202335</v>
      </c>
      <c r="BB77" s="193">
        <f t="shared" si="46"/>
        <v>4765.6047629084023</v>
      </c>
      <c r="BC77" s="194">
        <f t="shared" si="47"/>
        <v>11080.874379652885</v>
      </c>
      <c r="BD77" s="194">
        <f t="shared" si="48"/>
        <v>19899.65835255618</v>
      </c>
      <c r="BE77" s="195">
        <f t="shared" si="49"/>
        <v>30112.651014667175</v>
      </c>
    </row>
    <row r="78" spans="3:57" x14ac:dyDescent="0.25">
      <c r="C78" s="231" t="str">
        <f t="shared" si="45"/>
        <v>Servizio / Prodotto 21</v>
      </c>
      <c r="E78" s="183">
        <f>+IF(Parametri!$C$12=0,0,(E23+E50))</f>
        <v>244</v>
      </c>
      <c r="F78" s="183">
        <f>+IF(Parametri!$C$12=0,0,+IF(Parametri!$C$12=30,(E23+E50),(SUM(E23:F23)+SUM(E50:F50))))</f>
        <v>244</v>
      </c>
      <c r="G78" s="183">
        <f>+IF(Parametri!$C$12=0,0,+IF(Parametri!$C$12=30,(F23+F50),+IF(Parametri!$C$12=60,(SUM(F23:G23)+SUM(F50:G50)),(SUM(E23:G23)+SUM(E50:G50)))))</f>
        <v>268.40000000000003</v>
      </c>
      <c r="H78" s="183">
        <f>+IF(Parametri!$C$12=0,0,+IF(Parametri!$C$12=30,(G23+G50),+IF(Parametri!$C$12=60,(SUM(G23:H23)+SUM(G50:H50)),(SUM(F23:H23)+SUM(F50:H50)))))</f>
        <v>295.24000000000007</v>
      </c>
      <c r="I78" s="183">
        <f>+IF(Parametri!$C$12=0,0,+IF(Parametri!$C$12=30,(H23+H50),+IF(Parametri!$C$12=60,(SUM(H23:I23)+SUM(H50:I50)),(SUM(G23:I23)+SUM(G50:I50)))))</f>
        <v>324.76400000000012</v>
      </c>
      <c r="J78" s="183">
        <f>+IF(Parametri!$C$12=0,0,+IF(Parametri!$C$12=30,(I23+I50),+IF(Parametri!$C$12=60,(SUM(I23:J23)+SUM(I50:J50)),(SUM(H23:J23)+SUM(H50:J50)))))</f>
        <v>357.24040000000019</v>
      </c>
      <c r="K78" s="183">
        <f>+IF(Parametri!$C$12=0,0,+IF(Parametri!$C$12=30,(J23+J50),+IF(Parametri!$C$12=60,(SUM(J23:K23)+SUM(J50:K50)),(SUM(I23:K23)+SUM(I50:K50)))))</f>
        <v>392.96444000000025</v>
      </c>
      <c r="L78" s="183">
        <f>+IF(Parametri!$C$12=0,0,+IF(Parametri!$C$12=30,(K23+K50),+IF(Parametri!$C$12=60,(SUM(K23:L23)+SUM(K50:L50)),(SUM(J23:L23)+SUM(J50:L50)))))</f>
        <v>432.26088400000032</v>
      </c>
      <c r="M78" s="183">
        <f>+IF(Parametri!$C$12=0,0,+IF(Parametri!$C$12=30,(L23+L50),+IF(Parametri!$C$12=60,(SUM(L23:M23)+SUM(L50:M50)),(SUM(K23:M23)+SUM(K50:M50)))))</f>
        <v>475.48697240000035</v>
      </c>
      <c r="N78" s="183">
        <f>+IF(Parametri!$C$12=0,0,+IF(Parametri!$C$12=30,(M23+M50),+IF(Parametri!$C$12=60,(SUM(M23:N23)+SUM(M50:N50)),(SUM(L23:N23)+SUM(L50:N50)))))</f>
        <v>523.03566964000049</v>
      </c>
      <c r="O78" s="183">
        <f>+IF(Parametri!$C$12=0,0,+IF(Parametri!$C$12=30,(N23+N50),+IF(Parametri!$C$12=60,(SUM(N23:O23)+SUM(N50:O50)),(SUM(M23:O23)+SUM(M50:O50)))))</f>
        <v>575.33923660400058</v>
      </c>
      <c r="P78" s="183">
        <f>+IF(Parametri!$C$12=0,0,+IF(Parametri!$C$12=30,(O23+O50),+IF(Parametri!$C$12=60,(SUM(O23:P23)+SUM(O50:P50)),(SUM(N23:P23)+SUM(N50:P50)))))</f>
        <v>632.87316026440067</v>
      </c>
      <c r="Q78" s="183">
        <f>+IF(Parametri!$C$12=0,0,+IF(Parametri!$C$12=30,(P23+P50),+IF(Parametri!$C$12=60,(SUM(P23:Q23)+SUM(P50:Q50)),(SUM(O23:Q23)+SUM(O50:Q50)))))</f>
        <v>696.16047629084073</v>
      </c>
      <c r="R78" s="183">
        <f>+IF(Parametri!$C$12=0,0,+IF(Parametri!$C$12=30,(Q23+Q50),+IF(Parametri!$C$12=60,(SUM(Q23:R23)+SUM(Q50:R50)),(SUM(P23:R23)+SUM(P50:R50)))))</f>
        <v>730.96850010538276</v>
      </c>
      <c r="S78" s="183">
        <f>+IF(Parametri!$C$12=0,0,+IF(Parametri!$C$12=30,(R23+R50),+IF(Parametri!$C$12=60,(SUM(R23:S23)+SUM(R50:S50)),(SUM(Q23:S23)+SUM(Q50:S50)))))</f>
        <v>767.51692511065198</v>
      </c>
      <c r="T78" s="183">
        <f>+IF(Parametri!$C$12=0,0,+IF(Parametri!$C$12=30,(S23+S50),+IF(Parametri!$C$12=60,(SUM(S23:T23)+SUM(S50:T50)),(SUM(R23:T23)+SUM(R50:T50)))))</f>
        <v>805.89277136618466</v>
      </c>
      <c r="U78" s="183">
        <f>+IF(Parametri!$C$12=0,0,+IF(Parametri!$C$12=30,(T23+T50),+IF(Parametri!$C$12=60,(SUM(T23:U23)+SUM(T50:U50)),(SUM(S23:U23)+SUM(S50:U50)))))</f>
        <v>846.18740993449399</v>
      </c>
      <c r="V78" s="183">
        <f>+IF(Parametri!$C$12=0,0,+IF(Parametri!$C$12=30,(U23+U50),+IF(Parametri!$C$12=60,(SUM(U23:V23)+SUM(U50:V50)),(SUM(T23:V23)+SUM(T50:V50)))))</f>
        <v>888.49678043121867</v>
      </c>
      <c r="W78" s="183">
        <f>+IF(Parametri!$C$12=0,0,+IF(Parametri!$C$12=30,(V23+V50),+IF(Parametri!$C$12=60,(SUM(V23:W23)+SUM(V50:W50)),(SUM(U23:W23)+SUM(U50:W50)))))</f>
        <v>932.92161945277962</v>
      </c>
      <c r="X78" s="183">
        <f>+IF(Parametri!$C$12=0,0,+IF(Parametri!$C$12=30,(W23+W50),+IF(Parametri!$C$12=60,(SUM(W23:X23)+SUM(W50:X50)),(SUM(V23:X23)+SUM(V50:X50)))))</f>
        <v>979.56770042541871</v>
      </c>
      <c r="Y78" s="183">
        <f>+IF(Parametri!$C$12=0,0,+IF(Parametri!$C$12=30,(X23+X50),+IF(Parametri!$C$12=60,(SUM(X23:Y23)+SUM(X50:Y50)),(SUM(W23:Y23)+SUM(W50:Y50)))))</f>
        <v>1028.5460854466896</v>
      </c>
      <c r="Z78" s="183">
        <f>+IF(Parametri!$C$12=0,0,+IF(Parametri!$C$12=30,(Y23+Y50),+IF(Parametri!$C$12=60,(SUM(Y23:Z23)+SUM(Y50:Z50)),(SUM(X23:Z23)+SUM(X50:Z50)))))</f>
        <v>1079.9733897190242</v>
      </c>
      <c r="AA78" s="183">
        <f>+IF(Parametri!$C$12=0,0,+IF(Parametri!$C$12=30,(Z23+Z50),+IF(Parametri!$C$12=60,(SUM(Z23:AA23)+SUM(Z50:AA50)),(SUM(Y23:AA23)+SUM(Y50:AA50)))))</f>
        <v>1133.9720592049755</v>
      </c>
      <c r="AB78" s="183">
        <f>+IF(Parametri!$C$12=0,0,+IF(Parametri!$C$12=30,(AA23+AA50),+IF(Parametri!$C$12=60,(SUM(AA23:AB23)+SUM(AA50:AB50)),(SUM(Z23:AB23)+SUM(Z50:AB50)))))</f>
        <v>1190.6706621652243</v>
      </c>
      <c r="AC78" s="183">
        <f>+IF(Parametri!$C$12=0,0,+IF(Parametri!$C$12=30,(AB23+AB50),+IF(Parametri!$C$12=60,(SUM(AB23:AC23)+SUM(AB50:AC50)),(SUM(AA23:AC23)+SUM(AA50:AC50)))))</f>
        <v>1250.2041952734853</v>
      </c>
      <c r="AD78" s="183">
        <f>+IF(Parametri!$C$12=0,0,+IF(Parametri!$C$12=30,(AC23+AC50),+IF(Parametri!$C$12=60,(SUM(AC23:AD23)+SUM(AC50:AD50)),(SUM(AB23:AD23)+SUM(AB50:AD50)))))</f>
        <v>1312.7144050371598</v>
      </c>
      <c r="AE78" s="183">
        <f>+IF(Parametri!$C$12=0,0,+IF(Parametri!$C$12=30,(AD23+AD50),+IF(Parametri!$C$12=60,(SUM(AD23:AE23)+SUM(AD50:AE50)),(SUM(AC23:AE23)+SUM(AC50:AE50)))))</f>
        <v>1378.350125289018</v>
      </c>
      <c r="AF78" s="183">
        <f>+IF(Parametri!$C$12=0,0,+IF(Parametri!$C$12=30,(AE23+AE50),+IF(Parametri!$C$12=60,(SUM(AE23:AF23)+SUM(AE50:AF50)),(SUM(AD23:AF23)+SUM(AD50:AF50)))))</f>
        <v>1447.2676315534688</v>
      </c>
      <c r="AG78" s="183">
        <f>+IF(Parametri!$C$12=0,0,+IF(Parametri!$C$12=30,(AF23+AF50),+IF(Parametri!$C$12=60,(SUM(AF23:AG23)+SUM(AF50:AG50)),(SUM(AE23:AG23)+SUM(AE50:AG50)))))</f>
        <v>1519.6310131311423</v>
      </c>
      <c r="AH78" s="183">
        <f>+IF(Parametri!$C$12=0,0,+IF(Parametri!$C$12=30,(AG23+AG50),+IF(Parametri!$C$12=60,(SUM(AG23:AH23)+SUM(AG50:AH50)),(SUM(AF23:AH23)+SUM(AF50:AH50)))))</f>
        <v>1595.6125637876994</v>
      </c>
      <c r="AI78" s="183">
        <f>+IF(Parametri!$C$12=0,0,+IF(Parametri!$C$12=30,(AH23+AH50),+IF(Parametri!$C$12=60,(SUM(AH23:AI23)+SUM(AH50:AI50)),(SUM(AG23:AI23)+SUM(AG50:AI50)))))</f>
        <v>1675.3931919770846</v>
      </c>
      <c r="AJ78" s="183">
        <f>+IF(Parametri!$C$12=0,0,+IF(Parametri!$C$12=30,(AI23+AI50),+IF(Parametri!$C$12=60,(SUM(AI23:AJ23)+SUM(AI50:AJ50)),(SUM(AH23:AJ23)+SUM(AH50:AJ50)))))</f>
        <v>1759.1628515759389</v>
      </c>
      <c r="AK78" s="183">
        <f>+IF(Parametri!$C$12=0,0,+IF(Parametri!$C$12=30,(AJ23+AJ50),+IF(Parametri!$C$12=60,(SUM(AJ23:AK23)+SUM(AJ50:AK50)),(SUM(AI23:AK23)+SUM(AI50:AK50)))))</f>
        <v>1847.1209941547361</v>
      </c>
      <c r="AL78" s="183">
        <f>+IF(Parametri!$C$12=0,0,+IF(Parametri!$C$12=30,(AK23+AK50),+IF(Parametri!$C$12=60,(SUM(AK23:AL23)+SUM(AK50:AL50)),(SUM(AJ23:AL23)+SUM(AJ50:AL50)))))</f>
        <v>1939.4770438624728</v>
      </c>
      <c r="AM78" s="183">
        <f>+IF(Parametri!$C$12=0,0,+IF(Parametri!$C$12=30,(AL23+AL50),+IF(Parametri!$C$12=60,(SUM(AL23:AM23)+SUM(AL50:AM50)),(SUM(AK23:AM23)+SUM(AK50:AM50)))))</f>
        <v>2036.4508960555966</v>
      </c>
      <c r="AN78" s="183">
        <f>+IF(Parametri!$C$12=0,0,+IF(Parametri!$C$12=30,(AM23+AM50),+IF(Parametri!$C$12=60,(SUM(AM23:AN23)+SUM(AM50:AN50)),(SUM(AL23:AN23)+SUM(AL50:AN50)))))</f>
        <v>2138.2734408583765</v>
      </c>
      <c r="AO78" s="183">
        <f>+IF(Parametri!$C$12=0,0,+IF(Parametri!$C$12=30,(AN23+AN50),+IF(Parametri!$C$12=60,(SUM(AN23:AO23)+SUM(AN50:AO50)),(SUM(AM23:AO23)+SUM(AM50:AO50)))))</f>
        <v>2245.1871129012957</v>
      </c>
      <c r="AP78" s="183">
        <f>+IF(Parametri!$C$12=0,0,+IF(Parametri!$C$12=30,(AO23+AO50),+IF(Parametri!$C$12=60,(SUM(AO23:AP23)+SUM(AO50:AP50)),(SUM(AN23:AP23)+SUM(AN50:AP50)))))</f>
        <v>2290.0908551593216</v>
      </c>
      <c r="AQ78" s="183">
        <f>+IF(Parametri!$C$12=0,0,+IF(Parametri!$C$12=30,(AP23+AP50),+IF(Parametri!$C$12=60,(SUM(AP23:AQ23)+SUM(AP50:AQ50)),(SUM(AO23:AQ23)+SUM(AO50:AQ50)))))</f>
        <v>2335.8926722625079</v>
      </c>
      <c r="AR78" s="183">
        <f>+IF(Parametri!$C$12=0,0,+IF(Parametri!$C$12=30,(AQ23+AQ50),+IF(Parametri!$C$12=60,(SUM(AQ23:AR23)+SUM(AQ50:AR50)),(SUM(AP23:AR23)+SUM(AP50:AR50)))))</f>
        <v>2382.6105257077579</v>
      </c>
      <c r="AS78" s="183">
        <f>+IF(Parametri!$C$12=0,0,+IF(Parametri!$C$12=30,(AR23+AR50),+IF(Parametri!$C$12=60,(SUM(AR23:AS23)+SUM(AR50:AS50)),(SUM(AQ23:AS23)+SUM(AQ50:AS50)))))</f>
        <v>2430.2627362219127</v>
      </c>
      <c r="AT78" s="183">
        <f>+IF(Parametri!$C$12=0,0,+IF(Parametri!$C$12=30,(AS23+AS50),+IF(Parametri!$C$12=60,(SUM(AS23:AT23)+SUM(AS50:AT50)),(SUM(AR23:AT23)+SUM(AR50:AT50)))))</f>
        <v>2478.8679909463513</v>
      </c>
      <c r="AU78" s="183">
        <f>+IF(Parametri!$C$12=0,0,+IF(Parametri!$C$12=30,(AT23+AT50),+IF(Parametri!$C$12=60,(SUM(AT23:AU23)+SUM(AT50:AU50)),(SUM(AS23:AU23)+SUM(AS50:AU50)))))</f>
        <v>2528.4453507652784</v>
      </c>
      <c r="AV78" s="183">
        <f>+IF(Parametri!$C$12=0,0,+IF(Parametri!$C$12=30,(AU23+AU50),+IF(Parametri!$C$12=60,(SUM(AU23:AV23)+SUM(AU50:AV50)),(SUM(AT23:AV23)+SUM(AT50:AV50)))))</f>
        <v>2579.0142577805836</v>
      </c>
      <c r="AW78" s="183">
        <f>+IF(Parametri!$C$12=0,0,+IF(Parametri!$C$12=30,(AV23+AV50),+IF(Parametri!$C$12=60,(SUM(AV23:AW23)+SUM(AV50:AW50)),(SUM(AU23:AW23)+SUM(AU50:AW50)))))</f>
        <v>2630.5945429361955</v>
      </c>
      <c r="AX78" s="183">
        <f>+IF(Parametri!$C$12=0,0,+IF(Parametri!$C$12=30,(AW23+AW50),+IF(Parametri!$C$12=60,(SUM(AW23:AX23)+SUM(AW50:AX50)),(SUM(AV23:AX23)+SUM(AV50:AX50)))))</f>
        <v>2683.2064337949191</v>
      </c>
      <c r="AY78" s="183">
        <f>+IF(Parametri!$C$12=0,0,+IF(Parametri!$C$12=30,(AX23+AX50),+IF(Parametri!$C$12=60,(SUM(AX23:AY23)+SUM(AX50:AY50)),(SUM(AW23:AY23)+SUM(AW50:AY50)))))</f>
        <v>2736.8705624708173</v>
      </c>
      <c r="AZ78" s="183">
        <f>+IF(Parametri!$C$12=0,0,+IF(Parametri!$C$12=30,(AY23+AY50),+IF(Parametri!$C$12=60,(SUM(AY23:AZ23)+SUM(AY50:AZ50)),(SUM(AX23:AZ23)+SUM(AX50:AZ50)))))</f>
        <v>2791.6079737202335</v>
      </c>
      <c r="BB78" s="193">
        <f t="shared" si="46"/>
        <v>4765.6047629084023</v>
      </c>
      <c r="BC78" s="194">
        <f t="shared" si="47"/>
        <v>11080.874379652885</v>
      </c>
      <c r="BD78" s="194">
        <f t="shared" si="48"/>
        <v>19899.65835255618</v>
      </c>
      <c r="BE78" s="195">
        <f t="shared" si="49"/>
        <v>30112.651014667175</v>
      </c>
    </row>
    <row r="79" spans="3:57" x14ac:dyDescent="0.25">
      <c r="C79" s="231" t="str">
        <f t="shared" si="45"/>
        <v>Servizio / Prodotto 22</v>
      </c>
      <c r="E79" s="183">
        <f>+IF(Parametri!$C$12=0,0,(E24+E51))</f>
        <v>244</v>
      </c>
      <c r="F79" s="183">
        <f>+IF(Parametri!$C$12=0,0,+IF(Parametri!$C$12=30,(E24+E51),(SUM(E24:F24)+SUM(E51:F51))))</f>
        <v>244</v>
      </c>
      <c r="G79" s="183">
        <f>+IF(Parametri!$C$12=0,0,+IF(Parametri!$C$12=30,(F24+F51),+IF(Parametri!$C$12=60,(SUM(F24:G24)+SUM(F51:G51)),(SUM(E24:G24)+SUM(E51:G51)))))</f>
        <v>268.40000000000003</v>
      </c>
      <c r="H79" s="183">
        <f>+IF(Parametri!$C$12=0,0,+IF(Parametri!$C$12=30,(G24+G51),+IF(Parametri!$C$12=60,(SUM(G24:H24)+SUM(G51:H51)),(SUM(F24:H24)+SUM(F51:H51)))))</f>
        <v>295.24000000000007</v>
      </c>
      <c r="I79" s="183">
        <f>+IF(Parametri!$C$12=0,0,+IF(Parametri!$C$12=30,(H24+H51),+IF(Parametri!$C$12=60,(SUM(H24:I24)+SUM(H51:I51)),(SUM(G24:I24)+SUM(G51:I51)))))</f>
        <v>324.76400000000012</v>
      </c>
      <c r="J79" s="183">
        <f>+IF(Parametri!$C$12=0,0,+IF(Parametri!$C$12=30,(I24+I51),+IF(Parametri!$C$12=60,(SUM(I24:J24)+SUM(I51:J51)),(SUM(H24:J24)+SUM(H51:J51)))))</f>
        <v>357.24040000000019</v>
      </c>
      <c r="K79" s="183">
        <f>+IF(Parametri!$C$12=0,0,+IF(Parametri!$C$12=30,(J24+J51),+IF(Parametri!$C$12=60,(SUM(J24:K24)+SUM(J51:K51)),(SUM(I24:K24)+SUM(I51:K51)))))</f>
        <v>392.96444000000025</v>
      </c>
      <c r="L79" s="183">
        <f>+IF(Parametri!$C$12=0,0,+IF(Parametri!$C$12=30,(K24+K51),+IF(Parametri!$C$12=60,(SUM(K24:L24)+SUM(K51:L51)),(SUM(J24:L24)+SUM(J51:L51)))))</f>
        <v>432.26088400000032</v>
      </c>
      <c r="M79" s="183">
        <f>+IF(Parametri!$C$12=0,0,+IF(Parametri!$C$12=30,(L24+L51),+IF(Parametri!$C$12=60,(SUM(L24:M24)+SUM(L51:M51)),(SUM(K24:M24)+SUM(K51:M51)))))</f>
        <v>475.48697240000035</v>
      </c>
      <c r="N79" s="183">
        <f>+IF(Parametri!$C$12=0,0,+IF(Parametri!$C$12=30,(M24+M51),+IF(Parametri!$C$12=60,(SUM(M24:N24)+SUM(M51:N51)),(SUM(L24:N24)+SUM(L51:N51)))))</f>
        <v>523.03566964000049</v>
      </c>
      <c r="O79" s="183">
        <f>+IF(Parametri!$C$12=0,0,+IF(Parametri!$C$12=30,(N24+N51),+IF(Parametri!$C$12=60,(SUM(N24:O24)+SUM(N51:O51)),(SUM(M24:O24)+SUM(M51:O51)))))</f>
        <v>575.33923660400058</v>
      </c>
      <c r="P79" s="183">
        <f>+IF(Parametri!$C$12=0,0,+IF(Parametri!$C$12=30,(O24+O51),+IF(Parametri!$C$12=60,(SUM(O24:P24)+SUM(O51:P51)),(SUM(N24:P24)+SUM(N51:P51)))))</f>
        <v>632.87316026440067</v>
      </c>
      <c r="Q79" s="183">
        <f>+IF(Parametri!$C$12=0,0,+IF(Parametri!$C$12=30,(P24+P51),+IF(Parametri!$C$12=60,(SUM(P24:Q24)+SUM(P51:Q51)),(SUM(O24:Q24)+SUM(O51:Q51)))))</f>
        <v>696.16047629084073</v>
      </c>
      <c r="R79" s="183">
        <f>+IF(Parametri!$C$12=0,0,+IF(Parametri!$C$12=30,(Q24+Q51),+IF(Parametri!$C$12=60,(SUM(Q24:R24)+SUM(Q51:R51)),(SUM(P24:R24)+SUM(P51:R51)))))</f>
        <v>730.96850010538276</v>
      </c>
      <c r="S79" s="183">
        <f>+IF(Parametri!$C$12=0,0,+IF(Parametri!$C$12=30,(R24+R51),+IF(Parametri!$C$12=60,(SUM(R24:S24)+SUM(R51:S51)),(SUM(Q24:S24)+SUM(Q51:S51)))))</f>
        <v>767.51692511065198</v>
      </c>
      <c r="T79" s="183">
        <f>+IF(Parametri!$C$12=0,0,+IF(Parametri!$C$12=30,(S24+S51),+IF(Parametri!$C$12=60,(SUM(S24:T24)+SUM(S51:T51)),(SUM(R24:T24)+SUM(R51:T51)))))</f>
        <v>805.89277136618466</v>
      </c>
      <c r="U79" s="183">
        <f>+IF(Parametri!$C$12=0,0,+IF(Parametri!$C$12=30,(T24+T51),+IF(Parametri!$C$12=60,(SUM(T24:U24)+SUM(T51:U51)),(SUM(S24:U24)+SUM(S51:U51)))))</f>
        <v>846.18740993449399</v>
      </c>
      <c r="V79" s="183">
        <f>+IF(Parametri!$C$12=0,0,+IF(Parametri!$C$12=30,(U24+U51),+IF(Parametri!$C$12=60,(SUM(U24:V24)+SUM(U51:V51)),(SUM(T24:V24)+SUM(T51:V51)))))</f>
        <v>888.49678043121867</v>
      </c>
      <c r="W79" s="183">
        <f>+IF(Parametri!$C$12=0,0,+IF(Parametri!$C$12=30,(V24+V51),+IF(Parametri!$C$12=60,(SUM(V24:W24)+SUM(V51:W51)),(SUM(U24:W24)+SUM(U51:W51)))))</f>
        <v>932.92161945277962</v>
      </c>
      <c r="X79" s="183">
        <f>+IF(Parametri!$C$12=0,0,+IF(Parametri!$C$12=30,(W24+W51),+IF(Parametri!$C$12=60,(SUM(W24:X24)+SUM(W51:X51)),(SUM(V24:X24)+SUM(V51:X51)))))</f>
        <v>979.56770042541871</v>
      </c>
      <c r="Y79" s="183">
        <f>+IF(Parametri!$C$12=0,0,+IF(Parametri!$C$12=30,(X24+X51),+IF(Parametri!$C$12=60,(SUM(X24:Y24)+SUM(X51:Y51)),(SUM(W24:Y24)+SUM(W51:Y51)))))</f>
        <v>1028.5460854466896</v>
      </c>
      <c r="Z79" s="183">
        <f>+IF(Parametri!$C$12=0,0,+IF(Parametri!$C$12=30,(Y24+Y51),+IF(Parametri!$C$12=60,(SUM(Y24:Z24)+SUM(Y51:Z51)),(SUM(X24:Z24)+SUM(X51:Z51)))))</f>
        <v>1079.9733897190242</v>
      </c>
      <c r="AA79" s="183">
        <f>+IF(Parametri!$C$12=0,0,+IF(Parametri!$C$12=30,(Z24+Z51),+IF(Parametri!$C$12=60,(SUM(Z24:AA24)+SUM(Z51:AA51)),(SUM(Y24:AA24)+SUM(Y51:AA51)))))</f>
        <v>1133.9720592049755</v>
      </c>
      <c r="AB79" s="183">
        <f>+IF(Parametri!$C$12=0,0,+IF(Parametri!$C$12=30,(AA24+AA51),+IF(Parametri!$C$12=60,(SUM(AA24:AB24)+SUM(AA51:AB51)),(SUM(Z24:AB24)+SUM(Z51:AB51)))))</f>
        <v>1190.6706621652243</v>
      </c>
      <c r="AC79" s="183">
        <f>+IF(Parametri!$C$12=0,0,+IF(Parametri!$C$12=30,(AB24+AB51),+IF(Parametri!$C$12=60,(SUM(AB24:AC24)+SUM(AB51:AC51)),(SUM(AA24:AC24)+SUM(AA51:AC51)))))</f>
        <v>1250.2041952734853</v>
      </c>
      <c r="AD79" s="183">
        <f>+IF(Parametri!$C$12=0,0,+IF(Parametri!$C$12=30,(AC24+AC51),+IF(Parametri!$C$12=60,(SUM(AC24:AD24)+SUM(AC51:AD51)),(SUM(AB24:AD24)+SUM(AB51:AD51)))))</f>
        <v>1312.7144050371598</v>
      </c>
      <c r="AE79" s="183">
        <f>+IF(Parametri!$C$12=0,0,+IF(Parametri!$C$12=30,(AD24+AD51),+IF(Parametri!$C$12=60,(SUM(AD24:AE24)+SUM(AD51:AE51)),(SUM(AC24:AE24)+SUM(AC51:AE51)))))</f>
        <v>1378.350125289018</v>
      </c>
      <c r="AF79" s="183">
        <f>+IF(Parametri!$C$12=0,0,+IF(Parametri!$C$12=30,(AE24+AE51),+IF(Parametri!$C$12=60,(SUM(AE24:AF24)+SUM(AE51:AF51)),(SUM(AD24:AF24)+SUM(AD51:AF51)))))</f>
        <v>1447.2676315534688</v>
      </c>
      <c r="AG79" s="183">
        <f>+IF(Parametri!$C$12=0,0,+IF(Parametri!$C$12=30,(AF24+AF51),+IF(Parametri!$C$12=60,(SUM(AF24:AG24)+SUM(AF51:AG51)),(SUM(AE24:AG24)+SUM(AE51:AG51)))))</f>
        <v>1519.6310131311423</v>
      </c>
      <c r="AH79" s="183">
        <f>+IF(Parametri!$C$12=0,0,+IF(Parametri!$C$12=30,(AG24+AG51),+IF(Parametri!$C$12=60,(SUM(AG24:AH24)+SUM(AG51:AH51)),(SUM(AF24:AH24)+SUM(AF51:AH51)))))</f>
        <v>1595.6125637876994</v>
      </c>
      <c r="AI79" s="183">
        <f>+IF(Parametri!$C$12=0,0,+IF(Parametri!$C$12=30,(AH24+AH51),+IF(Parametri!$C$12=60,(SUM(AH24:AI24)+SUM(AH51:AI51)),(SUM(AG24:AI24)+SUM(AG51:AI51)))))</f>
        <v>1675.3931919770846</v>
      </c>
      <c r="AJ79" s="183">
        <f>+IF(Parametri!$C$12=0,0,+IF(Parametri!$C$12=30,(AI24+AI51),+IF(Parametri!$C$12=60,(SUM(AI24:AJ24)+SUM(AI51:AJ51)),(SUM(AH24:AJ24)+SUM(AH51:AJ51)))))</f>
        <v>1759.1628515759389</v>
      </c>
      <c r="AK79" s="183">
        <f>+IF(Parametri!$C$12=0,0,+IF(Parametri!$C$12=30,(AJ24+AJ51),+IF(Parametri!$C$12=60,(SUM(AJ24:AK24)+SUM(AJ51:AK51)),(SUM(AI24:AK24)+SUM(AI51:AK51)))))</f>
        <v>1847.1209941547361</v>
      </c>
      <c r="AL79" s="183">
        <f>+IF(Parametri!$C$12=0,0,+IF(Parametri!$C$12=30,(AK24+AK51),+IF(Parametri!$C$12=60,(SUM(AK24:AL24)+SUM(AK51:AL51)),(SUM(AJ24:AL24)+SUM(AJ51:AL51)))))</f>
        <v>1939.4770438624728</v>
      </c>
      <c r="AM79" s="183">
        <f>+IF(Parametri!$C$12=0,0,+IF(Parametri!$C$12=30,(AL24+AL51),+IF(Parametri!$C$12=60,(SUM(AL24:AM24)+SUM(AL51:AM51)),(SUM(AK24:AM24)+SUM(AK51:AM51)))))</f>
        <v>2036.4508960555966</v>
      </c>
      <c r="AN79" s="183">
        <f>+IF(Parametri!$C$12=0,0,+IF(Parametri!$C$12=30,(AM24+AM51),+IF(Parametri!$C$12=60,(SUM(AM24:AN24)+SUM(AM51:AN51)),(SUM(AL24:AN24)+SUM(AL51:AN51)))))</f>
        <v>2138.2734408583765</v>
      </c>
      <c r="AO79" s="183">
        <f>+IF(Parametri!$C$12=0,0,+IF(Parametri!$C$12=30,(AN24+AN51),+IF(Parametri!$C$12=60,(SUM(AN24:AO24)+SUM(AN51:AO51)),(SUM(AM24:AO24)+SUM(AM51:AO51)))))</f>
        <v>2245.1871129012957</v>
      </c>
      <c r="AP79" s="183">
        <f>+IF(Parametri!$C$12=0,0,+IF(Parametri!$C$12=30,(AO24+AO51),+IF(Parametri!$C$12=60,(SUM(AO24:AP24)+SUM(AO51:AP51)),(SUM(AN24:AP24)+SUM(AN51:AP51)))))</f>
        <v>2290.0908551593216</v>
      </c>
      <c r="AQ79" s="183">
        <f>+IF(Parametri!$C$12=0,0,+IF(Parametri!$C$12=30,(AP24+AP51),+IF(Parametri!$C$12=60,(SUM(AP24:AQ24)+SUM(AP51:AQ51)),(SUM(AO24:AQ24)+SUM(AO51:AQ51)))))</f>
        <v>2335.8926722625079</v>
      </c>
      <c r="AR79" s="183">
        <f>+IF(Parametri!$C$12=0,0,+IF(Parametri!$C$12=30,(AQ24+AQ51),+IF(Parametri!$C$12=60,(SUM(AQ24:AR24)+SUM(AQ51:AR51)),(SUM(AP24:AR24)+SUM(AP51:AR51)))))</f>
        <v>2382.6105257077579</v>
      </c>
      <c r="AS79" s="183">
        <f>+IF(Parametri!$C$12=0,0,+IF(Parametri!$C$12=30,(AR24+AR51),+IF(Parametri!$C$12=60,(SUM(AR24:AS24)+SUM(AR51:AS51)),(SUM(AQ24:AS24)+SUM(AQ51:AS51)))))</f>
        <v>2430.2627362219127</v>
      </c>
      <c r="AT79" s="183">
        <f>+IF(Parametri!$C$12=0,0,+IF(Parametri!$C$12=30,(AS24+AS51),+IF(Parametri!$C$12=60,(SUM(AS24:AT24)+SUM(AS51:AT51)),(SUM(AR24:AT24)+SUM(AR51:AT51)))))</f>
        <v>2478.8679909463513</v>
      </c>
      <c r="AU79" s="183">
        <f>+IF(Parametri!$C$12=0,0,+IF(Parametri!$C$12=30,(AT24+AT51),+IF(Parametri!$C$12=60,(SUM(AT24:AU24)+SUM(AT51:AU51)),(SUM(AS24:AU24)+SUM(AS51:AU51)))))</f>
        <v>2528.4453507652784</v>
      </c>
      <c r="AV79" s="183">
        <f>+IF(Parametri!$C$12=0,0,+IF(Parametri!$C$12=30,(AU24+AU51),+IF(Parametri!$C$12=60,(SUM(AU24:AV24)+SUM(AU51:AV51)),(SUM(AT24:AV24)+SUM(AT51:AV51)))))</f>
        <v>2579.0142577805836</v>
      </c>
      <c r="AW79" s="183">
        <f>+IF(Parametri!$C$12=0,0,+IF(Parametri!$C$12=30,(AV24+AV51),+IF(Parametri!$C$12=60,(SUM(AV24:AW24)+SUM(AV51:AW51)),(SUM(AU24:AW24)+SUM(AU51:AW51)))))</f>
        <v>2630.5945429361955</v>
      </c>
      <c r="AX79" s="183">
        <f>+IF(Parametri!$C$12=0,0,+IF(Parametri!$C$12=30,(AW24+AW51),+IF(Parametri!$C$12=60,(SUM(AW24:AX24)+SUM(AW51:AX51)),(SUM(AV24:AX24)+SUM(AV51:AX51)))))</f>
        <v>2683.2064337949191</v>
      </c>
      <c r="AY79" s="183">
        <f>+IF(Parametri!$C$12=0,0,+IF(Parametri!$C$12=30,(AX24+AX51),+IF(Parametri!$C$12=60,(SUM(AX24:AY24)+SUM(AX51:AY51)),(SUM(AW24:AY24)+SUM(AW51:AY51)))))</f>
        <v>2736.8705624708173</v>
      </c>
      <c r="AZ79" s="183">
        <f>+IF(Parametri!$C$12=0,0,+IF(Parametri!$C$12=30,(AY24+AY51),+IF(Parametri!$C$12=60,(SUM(AY24:AZ24)+SUM(AY51:AZ51)),(SUM(AX24:AZ24)+SUM(AX51:AZ51)))))</f>
        <v>2791.6079737202335</v>
      </c>
      <c r="BB79" s="193">
        <f t="shared" si="46"/>
        <v>4765.6047629084023</v>
      </c>
      <c r="BC79" s="194">
        <f t="shared" si="47"/>
        <v>11080.874379652885</v>
      </c>
      <c r="BD79" s="194">
        <f t="shared" si="48"/>
        <v>19899.65835255618</v>
      </c>
      <c r="BE79" s="195">
        <f t="shared" si="49"/>
        <v>30112.651014667175</v>
      </c>
    </row>
    <row r="80" spans="3:57" x14ac:dyDescent="0.25">
      <c r="C80" s="231" t="str">
        <f t="shared" si="45"/>
        <v>Servizio / Prodotto 23</v>
      </c>
      <c r="E80" s="183">
        <f>+IF(Parametri!$C$12=0,0,(E25+E52))</f>
        <v>244</v>
      </c>
      <c r="F80" s="183">
        <f>+IF(Parametri!$C$12=0,0,+IF(Parametri!$C$12=30,(E25+E52),(SUM(E25:F25)+SUM(E52:F52))))</f>
        <v>244</v>
      </c>
      <c r="G80" s="183">
        <f>+IF(Parametri!$C$12=0,0,+IF(Parametri!$C$12=30,(F25+F52),+IF(Parametri!$C$12=60,(SUM(F25:G25)+SUM(F52:G52)),(SUM(E25:G25)+SUM(E52:G52)))))</f>
        <v>268.40000000000003</v>
      </c>
      <c r="H80" s="183">
        <f>+IF(Parametri!$C$12=0,0,+IF(Parametri!$C$12=30,(G25+G52),+IF(Parametri!$C$12=60,(SUM(G25:H25)+SUM(G52:H52)),(SUM(F25:H25)+SUM(F52:H52)))))</f>
        <v>295.24000000000007</v>
      </c>
      <c r="I80" s="183">
        <f>+IF(Parametri!$C$12=0,0,+IF(Parametri!$C$12=30,(H25+H52),+IF(Parametri!$C$12=60,(SUM(H25:I25)+SUM(H52:I52)),(SUM(G25:I25)+SUM(G52:I52)))))</f>
        <v>324.76400000000012</v>
      </c>
      <c r="J80" s="183">
        <f>+IF(Parametri!$C$12=0,0,+IF(Parametri!$C$12=30,(I25+I52),+IF(Parametri!$C$12=60,(SUM(I25:J25)+SUM(I52:J52)),(SUM(H25:J25)+SUM(H52:J52)))))</f>
        <v>357.24040000000019</v>
      </c>
      <c r="K80" s="183">
        <f>+IF(Parametri!$C$12=0,0,+IF(Parametri!$C$12=30,(J25+J52),+IF(Parametri!$C$12=60,(SUM(J25:K25)+SUM(J52:K52)),(SUM(I25:K25)+SUM(I52:K52)))))</f>
        <v>392.96444000000025</v>
      </c>
      <c r="L80" s="183">
        <f>+IF(Parametri!$C$12=0,0,+IF(Parametri!$C$12=30,(K25+K52),+IF(Parametri!$C$12=60,(SUM(K25:L25)+SUM(K52:L52)),(SUM(J25:L25)+SUM(J52:L52)))))</f>
        <v>432.26088400000032</v>
      </c>
      <c r="M80" s="183">
        <f>+IF(Parametri!$C$12=0,0,+IF(Parametri!$C$12=30,(L25+L52),+IF(Parametri!$C$12=60,(SUM(L25:M25)+SUM(L52:M52)),(SUM(K25:M25)+SUM(K52:M52)))))</f>
        <v>475.48697240000035</v>
      </c>
      <c r="N80" s="183">
        <f>+IF(Parametri!$C$12=0,0,+IF(Parametri!$C$12=30,(M25+M52),+IF(Parametri!$C$12=60,(SUM(M25:N25)+SUM(M52:N52)),(SUM(L25:N25)+SUM(L52:N52)))))</f>
        <v>523.03566964000049</v>
      </c>
      <c r="O80" s="183">
        <f>+IF(Parametri!$C$12=0,0,+IF(Parametri!$C$12=30,(N25+N52),+IF(Parametri!$C$12=60,(SUM(N25:O25)+SUM(N52:O52)),(SUM(M25:O25)+SUM(M52:O52)))))</f>
        <v>575.33923660400058</v>
      </c>
      <c r="P80" s="183">
        <f>+IF(Parametri!$C$12=0,0,+IF(Parametri!$C$12=30,(O25+O52),+IF(Parametri!$C$12=60,(SUM(O25:P25)+SUM(O52:P52)),(SUM(N25:P25)+SUM(N52:P52)))))</f>
        <v>632.87316026440067</v>
      </c>
      <c r="Q80" s="183">
        <f>+IF(Parametri!$C$12=0,0,+IF(Parametri!$C$12=30,(P25+P52),+IF(Parametri!$C$12=60,(SUM(P25:Q25)+SUM(P52:Q52)),(SUM(O25:Q25)+SUM(O52:Q52)))))</f>
        <v>696.16047629084073</v>
      </c>
      <c r="R80" s="183">
        <f>+IF(Parametri!$C$12=0,0,+IF(Parametri!$C$12=30,(Q25+Q52),+IF(Parametri!$C$12=60,(SUM(Q25:R25)+SUM(Q52:R52)),(SUM(P25:R25)+SUM(P52:R52)))))</f>
        <v>730.96850010538276</v>
      </c>
      <c r="S80" s="183">
        <f>+IF(Parametri!$C$12=0,0,+IF(Parametri!$C$12=30,(R25+R52),+IF(Parametri!$C$12=60,(SUM(R25:S25)+SUM(R52:S52)),(SUM(Q25:S25)+SUM(Q52:S52)))))</f>
        <v>767.51692511065198</v>
      </c>
      <c r="T80" s="183">
        <f>+IF(Parametri!$C$12=0,0,+IF(Parametri!$C$12=30,(S25+S52),+IF(Parametri!$C$12=60,(SUM(S25:T25)+SUM(S52:T52)),(SUM(R25:T25)+SUM(R52:T52)))))</f>
        <v>805.89277136618466</v>
      </c>
      <c r="U80" s="183">
        <f>+IF(Parametri!$C$12=0,0,+IF(Parametri!$C$12=30,(T25+T52),+IF(Parametri!$C$12=60,(SUM(T25:U25)+SUM(T52:U52)),(SUM(S25:U25)+SUM(S52:U52)))))</f>
        <v>846.18740993449399</v>
      </c>
      <c r="V80" s="183">
        <f>+IF(Parametri!$C$12=0,0,+IF(Parametri!$C$12=30,(U25+U52),+IF(Parametri!$C$12=60,(SUM(U25:V25)+SUM(U52:V52)),(SUM(T25:V25)+SUM(T52:V52)))))</f>
        <v>888.49678043121867</v>
      </c>
      <c r="W80" s="183">
        <f>+IF(Parametri!$C$12=0,0,+IF(Parametri!$C$12=30,(V25+V52),+IF(Parametri!$C$12=60,(SUM(V25:W25)+SUM(V52:W52)),(SUM(U25:W25)+SUM(U52:W52)))))</f>
        <v>932.92161945277962</v>
      </c>
      <c r="X80" s="183">
        <f>+IF(Parametri!$C$12=0,0,+IF(Parametri!$C$12=30,(W25+W52),+IF(Parametri!$C$12=60,(SUM(W25:X25)+SUM(W52:X52)),(SUM(V25:X25)+SUM(V52:X52)))))</f>
        <v>979.56770042541871</v>
      </c>
      <c r="Y80" s="183">
        <f>+IF(Parametri!$C$12=0,0,+IF(Parametri!$C$12=30,(X25+X52),+IF(Parametri!$C$12=60,(SUM(X25:Y25)+SUM(X52:Y52)),(SUM(W25:Y25)+SUM(W52:Y52)))))</f>
        <v>1028.5460854466896</v>
      </c>
      <c r="Z80" s="183">
        <f>+IF(Parametri!$C$12=0,0,+IF(Parametri!$C$12=30,(Y25+Y52),+IF(Parametri!$C$12=60,(SUM(Y25:Z25)+SUM(Y52:Z52)),(SUM(X25:Z25)+SUM(X52:Z52)))))</f>
        <v>1079.9733897190242</v>
      </c>
      <c r="AA80" s="183">
        <f>+IF(Parametri!$C$12=0,0,+IF(Parametri!$C$12=30,(Z25+Z52),+IF(Parametri!$C$12=60,(SUM(Z25:AA25)+SUM(Z52:AA52)),(SUM(Y25:AA25)+SUM(Y52:AA52)))))</f>
        <v>1133.9720592049755</v>
      </c>
      <c r="AB80" s="183">
        <f>+IF(Parametri!$C$12=0,0,+IF(Parametri!$C$12=30,(AA25+AA52),+IF(Parametri!$C$12=60,(SUM(AA25:AB25)+SUM(AA52:AB52)),(SUM(Z25:AB25)+SUM(Z52:AB52)))))</f>
        <v>1190.6706621652243</v>
      </c>
      <c r="AC80" s="183">
        <f>+IF(Parametri!$C$12=0,0,+IF(Parametri!$C$12=30,(AB25+AB52),+IF(Parametri!$C$12=60,(SUM(AB25:AC25)+SUM(AB52:AC52)),(SUM(AA25:AC25)+SUM(AA52:AC52)))))</f>
        <v>1250.2041952734853</v>
      </c>
      <c r="AD80" s="183">
        <f>+IF(Parametri!$C$12=0,0,+IF(Parametri!$C$12=30,(AC25+AC52),+IF(Parametri!$C$12=60,(SUM(AC25:AD25)+SUM(AC52:AD52)),(SUM(AB25:AD25)+SUM(AB52:AD52)))))</f>
        <v>1312.7144050371598</v>
      </c>
      <c r="AE80" s="183">
        <f>+IF(Parametri!$C$12=0,0,+IF(Parametri!$C$12=30,(AD25+AD52),+IF(Parametri!$C$12=60,(SUM(AD25:AE25)+SUM(AD52:AE52)),(SUM(AC25:AE25)+SUM(AC52:AE52)))))</f>
        <v>1378.350125289018</v>
      </c>
      <c r="AF80" s="183">
        <f>+IF(Parametri!$C$12=0,0,+IF(Parametri!$C$12=30,(AE25+AE52),+IF(Parametri!$C$12=60,(SUM(AE25:AF25)+SUM(AE52:AF52)),(SUM(AD25:AF25)+SUM(AD52:AF52)))))</f>
        <v>1447.2676315534688</v>
      </c>
      <c r="AG80" s="183">
        <f>+IF(Parametri!$C$12=0,0,+IF(Parametri!$C$12=30,(AF25+AF52),+IF(Parametri!$C$12=60,(SUM(AF25:AG25)+SUM(AF52:AG52)),(SUM(AE25:AG25)+SUM(AE52:AG52)))))</f>
        <v>1519.6310131311423</v>
      </c>
      <c r="AH80" s="183">
        <f>+IF(Parametri!$C$12=0,0,+IF(Parametri!$C$12=30,(AG25+AG52),+IF(Parametri!$C$12=60,(SUM(AG25:AH25)+SUM(AG52:AH52)),(SUM(AF25:AH25)+SUM(AF52:AH52)))))</f>
        <v>1595.6125637876994</v>
      </c>
      <c r="AI80" s="183">
        <f>+IF(Parametri!$C$12=0,0,+IF(Parametri!$C$12=30,(AH25+AH52),+IF(Parametri!$C$12=60,(SUM(AH25:AI25)+SUM(AH52:AI52)),(SUM(AG25:AI25)+SUM(AG52:AI52)))))</f>
        <v>1675.3931919770846</v>
      </c>
      <c r="AJ80" s="183">
        <f>+IF(Parametri!$C$12=0,0,+IF(Parametri!$C$12=30,(AI25+AI52),+IF(Parametri!$C$12=60,(SUM(AI25:AJ25)+SUM(AI52:AJ52)),(SUM(AH25:AJ25)+SUM(AH52:AJ52)))))</f>
        <v>1759.1628515759389</v>
      </c>
      <c r="AK80" s="183">
        <f>+IF(Parametri!$C$12=0,0,+IF(Parametri!$C$12=30,(AJ25+AJ52),+IF(Parametri!$C$12=60,(SUM(AJ25:AK25)+SUM(AJ52:AK52)),(SUM(AI25:AK25)+SUM(AI52:AK52)))))</f>
        <v>1847.1209941547361</v>
      </c>
      <c r="AL80" s="183">
        <f>+IF(Parametri!$C$12=0,0,+IF(Parametri!$C$12=30,(AK25+AK52),+IF(Parametri!$C$12=60,(SUM(AK25:AL25)+SUM(AK52:AL52)),(SUM(AJ25:AL25)+SUM(AJ52:AL52)))))</f>
        <v>1939.4770438624728</v>
      </c>
      <c r="AM80" s="183">
        <f>+IF(Parametri!$C$12=0,0,+IF(Parametri!$C$12=30,(AL25+AL52),+IF(Parametri!$C$12=60,(SUM(AL25:AM25)+SUM(AL52:AM52)),(SUM(AK25:AM25)+SUM(AK52:AM52)))))</f>
        <v>2036.4508960555966</v>
      </c>
      <c r="AN80" s="183">
        <f>+IF(Parametri!$C$12=0,0,+IF(Parametri!$C$12=30,(AM25+AM52),+IF(Parametri!$C$12=60,(SUM(AM25:AN25)+SUM(AM52:AN52)),(SUM(AL25:AN25)+SUM(AL52:AN52)))))</f>
        <v>2138.2734408583765</v>
      </c>
      <c r="AO80" s="183">
        <f>+IF(Parametri!$C$12=0,0,+IF(Parametri!$C$12=30,(AN25+AN52),+IF(Parametri!$C$12=60,(SUM(AN25:AO25)+SUM(AN52:AO52)),(SUM(AM25:AO25)+SUM(AM52:AO52)))))</f>
        <v>2245.1871129012957</v>
      </c>
      <c r="AP80" s="183">
        <f>+IF(Parametri!$C$12=0,0,+IF(Parametri!$C$12=30,(AO25+AO52),+IF(Parametri!$C$12=60,(SUM(AO25:AP25)+SUM(AO52:AP52)),(SUM(AN25:AP25)+SUM(AN52:AP52)))))</f>
        <v>2290.0908551593216</v>
      </c>
      <c r="AQ80" s="183">
        <f>+IF(Parametri!$C$12=0,0,+IF(Parametri!$C$12=30,(AP25+AP52),+IF(Parametri!$C$12=60,(SUM(AP25:AQ25)+SUM(AP52:AQ52)),(SUM(AO25:AQ25)+SUM(AO52:AQ52)))))</f>
        <v>2335.8926722625079</v>
      </c>
      <c r="AR80" s="183">
        <f>+IF(Parametri!$C$12=0,0,+IF(Parametri!$C$12=30,(AQ25+AQ52),+IF(Parametri!$C$12=60,(SUM(AQ25:AR25)+SUM(AQ52:AR52)),(SUM(AP25:AR25)+SUM(AP52:AR52)))))</f>
        <v>2382.6105257077579</v>
      </c>
      <c r="AS80" s="183">
        <f>+IF(Parametri!$C$12=0,0,+IF(Parametri!$C$12=30,(AR25+AR52),+IF(Parametri!$C$12=60,(SUM(AR25:AS25)+SUM(AR52:AS52)),(SUM(AQ25:AS25)+SUM(AQ52:AS52)))))</f>
        <v>2430.2627362219127</v>
      </c>
      <c r="AT80" s="183">
        <f>+IF(Parametri!$C$12=0,0,+IF(Parametri!$C$12=30,(AS25+AS52),+IF(Parametri!$C$12=60,(SUM(AS25:AT25)+SUM(AS52:AT52)),(SUM(AR25:AT25)+SUM(AR52:AT52)))))</f>
        <v>2478.8679909463513</v>
      </c>
      <c r="AU80" s="183">
        <f>+IF(Parametri!$C$12=0,0,+IF(Parametri!$C$12=30,(AT25+AT52),+IF(Parametri!$C$12=60,(SUM(AT25:AU25)+SUM(AT52:AU52)),(SUM(AS25:AU25)+SUM(AS52:AU52)))))</f>
        <v>2528.4453507652784</v>
      </c>
      <c r="AV80" s="183">
        <f>+IF(Parametri!$C$12=0,0,+IF(Parametri!$C$12=30,(AU25+AU52),+IF(Parametri!$C$12=60,(SUM(AU25:AV25)+SUM(AU52:AV52)),(SUM(AT25:AV25)+SUM(AT52:AV52)))))</f>
        <v>2579.0142577805836</v>
      </c>
      <c r="AW80" s="183">
        <f>+IF(Parametri!$C$12=0,0,+IF(Parametri!$C$12=30,(AV25+AV52),+IF(Parametri!$C$12=60,(SUM(AV25:AW25)+SUM(AV52:AW52)),(SUM(AU25:AW25)+SUM(AU52:AW52)))))</f>
        <v>2630.5945429361955</v>
      </c>
      <c r="AX80" s="183">
        <f>+IF(Parametri!$C$12=0,0,+IF(Parametri!$C$12=30,(AW25+AW52),+IF(Parametri!$C$12=60,(SUM(AW25:AX25)+SUM(AW52:AX52)),(SUM(AV25:AX25)+SUM(AV52:AX52)))))</f>
        <v>2683.2064337949191</v>
      </c>
      <c r="AY80" s="183">
        <f>+IF(Parametri!$C$12=0,0,+IF(Parametri!$C$12=30,(AX25+AX52),+IF(Parametri!$C$12=60,(SUM(AX25:AY25)+SUM(AX52:AY52)),(SUM(AW25:AY25)+SUM(AW52:AY52)))))</f>
        <v>2736.8705624708173</v>
      </c>
      <c r="AZ80" s="183">
        <f>+IF(Parametri!$C$12=0,0,+IF(Parametri!$C$12=30,(AY25+AY52),+IF(Parametri!$C$12=60,(SUM(AY25:AZ25)+SUM(AY52:AZ52)),(SUM(AX25:AZ25)+SUM(AX52:AZ52)))))</f>
        <v>2791.6079737202335</v>
      </c>
      <c r="BB80" s="193">
        <f t="shared" si="46"/>
        <v>4765.6047629084023</v>
      </c>
      <c r="BC80" s="194">
        <f t="shared" si="47"/>
        <v>11080.874379652885</v>
      </c>
      <c r="BD80" s="194">
        <f t="shared" si="48"/>
        <v>19899.65835255618</v>
      </c>
      <c r="BE80" s="195">
        <f t="shared" si="49"/>
        <v>30112.651014667175</v>
      </c>
    </row>
    <row r="81" spans="3:57" x14ac:dyDescent="0.25">
      <c r="C81" s="231" t="str">
        <f t="shared" si="45"/>
        <v>Servizio / Prodotto 24</v>
      </c>
      <c r="E81" s="183">
        <f>+IF(Parametri!$C$12=0,0,(E26+E53))</f>
        <v>183</v>
      </c>
      <c r="F81" s="183">
        <f>+IF(Parametri!$C$12=0,0,+IF(Parametri!$C$12=30,(E26+E53),(SUM(E26:F26)+SUM(E53:F53))))</f>
        <v>183</v>
      </c>
      <c r="G81" s="183">
        <f>+IF(Parametri!$C$12=0,0,+IF(Parametri!$C$12=30,(F26+F53),+IF(Parametri!$C$12=60,(SUM(F26:G26)+SUM(F53:G53)),(SUM(E26:G26)+SUM(E53:G53)))))</f>
        <v>201.30000000000004</v>
      </c>
      <c r="H81" s="183">
        <f>+IF(Parametri!$C$12=0,0,+IF(Parametri!$C$12=30,(G26+G53),+IF(Parametri!$C$12=60,(SUM(G26:H26)+SUM(G53:H53)),(SUM(F26:H26)+SUM(F53:H53)))))</f>
        <v>221.43000000000006</v>
      </c>
      <c r="I81" s="183">
        <f>+IF(Parametri!$C$12=0,0,+IF(Parametri!$C$12=30,(H26+H53),+IF(Parametri!$C$12=60,(SUM(H26:I26)+SUM(H53:I53)),(SUM(G26:I26)+SUM(G53:I53)))))</f>
        <v>243.57300000000012</v>
      </c>
      <c r="J81" s="183">
        <f>+IF(Parametri!$C$12=0,0,+IF(Parametri!$C$12=30,(I26+I53),+IF(Parametri!$C$12=60,(SUM(I26:J26)+SUM(I53:J53)),(SUM(H26:J26)+SUM(H53:J53)))))</f>
        <v>267.93030000000016</v>
      </c>
      <c r="K81" s="183">
        <f>+IF(Parametri!$C$12=0,0,+IF(Parametri!$C$12=30,(J26+J53),+IF(Parametri!$C$12=60,(SUM(J26:K26)+SUM(J53:K53)),(SUM(I26:K26)+SUM(I53:K53)))))</f>
        <v>294.7233300000002</v>
      </c>
      <c r="L81" s="183">
        <f>+IF(Parametri!$C$12=0,0,+IF(Parametri!$C$12=30,(K26+K53),+IF(Parametri!$C$12=60,(SUM(K26:L26)+SUM(K53:L53)),(SUM(J26:L26)+SUM(J53:L53)))))</f>
        <v>324.1956630000002</v>
      </c>
      <c r="M81" s="183">
        <f>+IF(Parametri!$C$12=0,0,+IF(Parametri!$C$12=30,(L26+L53),+IF(Parametri!$C$12=60,(SUM(L26:M26)+SUM(L53:M53)),(SUM(K26:M26)+SUM(K53:M53)))))</f>
        <v>356.61522930000029</v>
      </c>
      <c r="N81" s="183">
        <f>+IF(Parametri!$C$12=0,0,+IF(Parametri!$C$12=30,(M26+M53),+IF(Parametri!$C$12=60,(SUM(M26:N26)+SUM(M53:N53)),(SUM(L26:N26)+SUM(L53:N53)))))</f>
        <v>392.27675223000034</v>
      </c>
      <c r="O81" s="183">
        <f>+IF(Parametri!$C$12=0,0,+IF(Parametri!$C$12=30,(N26+N53),+IF(Parametri!$C$12=60,(SUM(N26:O26)+SUM(N53:O53)),(SUM(M26:O26)+SUM(M53:O53)))))</f>
        <v>431.50442745300046</v>
      </c>
      <c r="P81" s="183">
        <f>+IF(Parametri!$C$12=0,0,+IF(Parametri!$C$12=30,(O26+O53),+IF(Parametri!$C$12=60,(SUM(O26:P26)+SUM(O53:P53)),(SUM(N26:P26)+SUM(N53:P53)))))</f>
        <v>474.6548701983005</v>
      </c>
      <c r="Q81" s="183">
        <f>+IF(Parametri!$C$12=0,0,+IF(Parametri!$C$12=30,(P26+P53),+IF(Parametri!$C$12=60,(SUM(P26:Q26)+SUM(P53:Q53)),(SUM(O26:Q26)+SUM(O53:Q53)))))</f>
        <v>522.12035721813049</v>
      </c>
      <c r="R81" s="183">
        <f>+IF(Parametri!$C$12=0,0,+IF(Parametri!$C$12=30,(Q26+Q53),+IF(Parametri!$C$12=60,(SUM(Q26:R26)+SUM(Q53:R53)),(SUM(P26:R26)+SUM(P53:R53)))))</f>
        <v>548.2263750790371</v>
      </c>
      <c r="S81" s="183">
        <f>+IF(Parametri!$C$12=0,0,+IF(Parametri!$C$12=30,(R26+R53),+IF(Parametri!$C$12=60,(SUM(R26:S26)+SUM(R53:S53)),(SUM(Q26:S26)+SUM(Q53:S53)))))</f>
        <v>575.63769383298904</v>
      </c>
      <c r="T81" s="183">
        <f>+IF(Parametri!$C$12=0,0,+IF(Parametri!$C$12=30,(S26+S53),+IF(Parametri!$C$12=60,(SUM(S26:T26)+SUM(S53:T53)),(SUM(R26:T26)+SUM(R53:T53)))))</f>
        <v>604.4195785246385</v>
      </c>
      <c r="U81" s="183">
        <f>+IF(Parametri!$C$12=0,0,+IF(Parametri!$C$12=30,(T26+T53),+IF(Parametri!$C$12=60,(SUM(T26:U26)+SUM(T53:U53)),(SUM(S26:U26)+SUM(S53:U53)))))</f>
        <v>634.64055745087057</v>
      </c>
      <c r="V81" s="183">
        <f>+IF(Parametri!$C$12=0,0,+IF(Parametri!$C$12=30,(U26+U53),+IF(Parametri!$C$12=60,(SUM(U26:V26)+SUM(U53:V53)),(SUM(T26:V26)+SUM(T53:V53)))))</f>
        <v>666.372585323414</v>
      </c>
      <c r="W81" s="183">
        <f>+IF(Parametri!$C$12=0,0,+IF(Parametri!$C$12=30,(V26+V53),+IF(Parametri!$C$12=60,(SUM(V26:W26)+SUM(V53:W53)),(SUM(U26:W26)+SUM(U53:W53)))))</f>
        <v>699.69121458958466</v>
      </c>
      <c r="X81" s="183">
        <f>+IF(Parametri!$C$12=0,0,+IF(Parametri!$C$12=30,(W26+W53),+IF(Parametri!$C$12=60,(SUM(W26:X26)+SUM(W53:X53)),(SUM(V26:X26)+SUM(V53:X53)))))</f>
        <v>734.67577531906397</v>
      </c>
      <c r="Y81" s="183">
        <f>+IF(Parametri!$C$12=0,0,+IF(Parametri!$C$12=30,(X26+X53),+IF(Parametri!$C$12=60,(SUM(X26:Y26)+SUM(X53:Y53)),(SUM(W26:Y26)+SUM(W53:Y53)))))</f>
        <v>771.40956408501734</v>
      </c>
      <c r="Z81" s="183">
        <f>+IF(Parametri!$C$12=0,0,+IF(Parametri!$C$12=30,(Y26+Y53),+IF(Parametri!$C$12=60,(SUM(Y26:Z26)+SUM(Y53:Z53)),(SUM(X26:Z26)+SUM(X53:Z53)))))</f>
        <v>809.98004228926811</v>
      </c>
      <c r="AA81" s="183">
        <f>+IF(Parametri!$C$12=0,0,+IF(Parametri!$C$12=30,(Z26+Z53),+IF(Parametri!$C$12=60,(SUM(Z26:AA26)+SUM(Z53:AA53)),(SUM(Y26:AA26)+SUM(Y53:AA53)))))</f>
        <v>850.47904440373168</v>
      </c>
      <c r="AB81" s="183">
        <f>+IF(Parametri!$C$12=0,0,+IF(Parametri!$C$12=30,(AA26+AA53),+IF(Parametri!$C$12=60,(SUM(AA26:AB26)+SUM(AA53:AB53)),(SUM(Z26:AB26)+SUM(Z53:AB53)))))</f>
        <v>893.00299662391808</v>
      </c>
      <c r="AC81" s="183">
        <f>+IF(Parametri!$C$12=0,0,+IF(Parametri!$C$12=30,(AB26+AB53),+IF(Parametri!$C$12=60,(SUM(AB26:AC26)+SUM(AB53:AC53)),(SUM(AA26:AC26)+SUM(AA53:AC53)))))</f>
        <v>937.65314645511398</v>
      </c>
      <c r="AD81" s="183">
        <f>+IF(Parametri!$C$12=0,0,+IF(Parametri!$C$12=30,(AC26+AC53),+IF(Parametri!$C$12=60,(SUM(AC26:AD26)+SUM(AC53:AD53)),(SUM(AB26:AD26)+SUM(AB53:AD53)))))</f>
        <v>984.53580377786977</v>
      </c>
      <c r="AE81" s="183">
        <f>+IF(Parametri!$C$12=0,0,+IF(Parametri!$C$12=30,(AD26+AD53),+IF(Parametri!$C$12=60,(SUM(AD26:AE26)+SUM(AD53:AE53)),(SUM(AC26:AE26)+SUM(AC53:AE53)))))</f>
        <v>1033.7625939667635</v>
      </c>
      <c r="AF81" s="183">
        <f>+IF(Parametri!$C$12=0,0,+IF(Parametri!$C$12=30,(AE26+AE53),+IF(Parametri!$C$12=60,(SUM(AE26:AF26)+SUM(AE53:AF53)),(SUM(AD26:AF26)+SUM(AD53:AF53)))))</f>
        <v>1085.4507236651018</v>
      </c>
      <c r="AG81" s="183">
        <f>+IF(Parametri!$C$12=0,0,+IF(Parametri!$C$12=30,(AF26+AF53),+IF(Parametri!$C$12=60,(SUM(AF26:AG26)+SUM(AF53:AG53)),(SUM(AE26:AG26)+SUM(AE53:AG53)))))</f>
        <v>1139.7232598483567</v>
      </c>
      <c r="AH81" s="183">
        <f>+IF(Parametri!$C$12=0,0,+IF(Parametri!$C$12=30,(AG26+AG53),+IF(Parametri!$C$12=60,(SUM(AG26:AH26)+SUM(AG53:AH53)),(SUM(AF26:AH26)+SUM(AF53:AH53)))))</f>
        <v>1196.7094228407746</v>
      </c>
      <c r="AI81" s="183">
        <f>+IF(Parametri!$C$12=0,0,+IF(Parametri!$C$12=30,(AH26+AH53),+IF(Parametri!$C$12=60,(SUM(AH26:AI26)+SUM(AH53:AI53)),(SUM(AG26:AI26)+SUM(AG53:AI53)))))</f>
        <v>1256.5448939828134</v>
      </c>
      <c r="AJ81" s="183">
        <f>+IF(Parametri!$C$12=0,0,+IF(Parametri!$C$12=30,(AI26+AI53),+IF(Parametri!$C$12=60,(SUM(AI26:AJ26)+SUM(AI53:AJ53)),(SUM(AH26:AJ26)+SUM(AH53:AJ53)))))</f>
        <v>1319.3721386819543</v>
      </c>
      <c r="AK81" s="183">
        <f>+IF(Parametri!$C$12=0,0,+IF(Parametri!$C$12=30,(AJ26+AJ53),+IF(Parametri!$C$12=60,(SUM(AJ26:AK26)+SUM(AJ53:AK53)),(SUM(AI26:AK26)+SUM(AI53:AK53)))))</f>
        <v>1385.3407456160519</v>
      </c>
      <c r="AL81" s="183">
        <f>+IF(Parametri!$C$12=0,0,+IF(Parametri!$C$12=30,(AK26+AK53),+IF(Parametri!$C$12=60,(SUM(AK26:AL26)+SUM(AK53:AL53)),(SUM(AJ26:AL26)+SUM(AJ53:AL53)))))</f>
        <v>1454.6077828968546</v>
      </c>
      <c r="AM81" s="183">
        <f>+IF(Parametri!$C$12=0,0,+IF(Parametri!$C$12=30,(AL26+AL53),+IF(Parametri!$C$12=60,(SUM(AL26:AM26)+SUM(AL53:AM53)),(SUM(AK26:AM26)+SUM(AK53:AM53)))))</f>
        <v>1527.3381720416974</v>
      </c>
      <c r="AN81" s="183">
        <f>+IF(Parametri!$C$12=0,0,+IF(Parametri!$C$12=30,(AM26+AM53),+IF(Parametri!$C$12=60,(SUM(AM26:AN26)+SUM(AM53:AN53)),(SUM(AL26:AN26)+SUM(AL53:AN53)))))</f>
        <v>1603.7050806437826</v>
      </c>
      <c r="AO81" s="183">
        <f>+IF(Parametri!$C$12=0,0,+IF(Parametri!$C$12=30,(AN26+AN53),+IF(Parametri!$C$12=60,(SUM(AN26:AO26)+SUM(AN53:AO53)),(SUM(AM26:AO26)+SUM(AM53:AO53)))))</f>
        <v>1683.8903346759716</v>
      </c>
      <c r="AP81" s="183">
        <f>+IF(Parametri!$C$12=0,0,+IF(Parametri!$C$12=30,(AO26+AO53),+IF(Parametri!$C$12=60,(SUM(AO26:AP26)+SUM(AO53:AP53)),(SUM(AN26:AP26)+SUM(AN53:AP53)))))</f>
        <v>1717.5681413694911</v>
      </c>
      <c r="AQ81" s="183">
        <f>+IF(Parametri!$C$12=0,0,+IF(Parametri!$C$12=30,(AP26+AP53),+IF(Parametri!$C$12=60,(SUM(AP26:AQ26)+SUM(AP53:AQ53)),(SUM(AO26:AQ26)+SUM(AO53:AQ53)))))</f>
        <v>1751.9195041968808</v>
      </c>
      <c r="AR81" s="183">
        <f>+IF(Parametri!$C$12=0,0,+IF(Parametri!$C$12=30,(AQ26+AQ53),+IF(Parametri!$C$12=60,(SUM(AQ26:AR26)+SUM(AQ53:AR53)),(SUM(AP26:AR26)+SUM(AP53:AR53)))))</f>
        <v>1786.9578942808184</v>
      </c>
      <c r="AS81" s="183">
        <f>+IF(Parametri!$C$12=0,0,+IF(Parametri!$C$12=30,(AR26+AR53),+IF(Parametri!$C$12=60,(SUM(AR26:AS26)+SUM(AR53:AS53)),(SUM(AQ26:AS26)+SUM(AQ53:AS53)))))</f>
        <v>1822.6970521664348</v>
      </c>
      <c r="AT81" s="183">
        <f>+IF(Parametri!$C$12=0,0,+IF(Parametri!$C$12=30,(AS26+AS53),+IF(Parametri!$C$12=60,(SUM(AS26:AT26)+SUM(AS53:AT53)),(SUM(AR26:AT26)+SUM(AR53:AT53)))))</f>
        <v>1859.1509932097633</v>
      </c>
      <c r="AU81" s="183">
        <f>+IF(Parametri!$C$12=0,0,+IF(Parametri!$C$12=30,(AT26+AT53),+IF(Parametri!$C$12=60,(SUM(AT26:AU26)+SUM(AT53:AU53)),(SUM(AS26:AU26)+SUM(AS53:AU53)))))</f>
        <v>1896.3340130739589</v>
      </c>
      <c r="AV81" s="183">
        <f>+IF(Parametri!$C$12=0,0,+IF(Parametri!$C$12=30,(AU26+AU53),+IF(Parametri!$C$12=60,(SUM(AU26:AV26)+SUM(AU53:AV53)),(SUM(AT26:AV26)+SUM(AT53:AV53)))))</f>
        <v>1934.2606933354377</v>
      </c>
      <c r="AW81" s="183">
        <f>+IF(Parametri!$C$12=0,0,+IF(Parametri!$C$12=30,(AV26+AV53),+IF(Parametri!$C$12=60,(SUM(AV26:AW26)+SUM(AV53:AW53)),(SUM(AU26:AW26)+SUM(AU53:AW53)))))</f>
        <v>1972.9459072021464</v>
      </c>
      <c r="AX81" s="183">
        <f>+IF(Parametri!$C$12=0,0,+IF(Parametri!$C$12=30,(AW26+AW53),+IF(Parametri!$C$12=60,(SUM(AW26:AX26)+SUM(AW53:AX53)),(SUM(AV26:AX26)+SUM(AV53:AX53)))))</f>
        <v>2012.4048253461895</v>
      </c>
      <c r="AY81" s="183">
        <f>+IF(Parametri!$C$12=0,0,+IF(Parametri!$C$12=30,(AX26+AX53),+IF(Parametri!$C$12=60,(SUM(AX26:AY26)+SUM(AX53:AY53)),(SUM(AW26:AY26)+SUM(AW53:AY53)))))</f>
        <v>2052.6529218531132</v>
      </c>
      <c r="AZ81" s="183">
        <f>+IF(Parametri!$C$12=0,0,+IF(Parametri!$C$12=30,(AY26+AY53),+IF(Parametri!$C$12=60,(SUM(AY26:AZ26)+SUM(AY53:AZ53)),(SUM(AX26:AZ26)+SUM(AX53:AZ53)))))</f>
        <v>2093.7059802901754</v>
      </c>
      <c r="BB81" s="193">
        <f t="shared" si="46"/>
        <v>3574.2035721813031</v>
      </c>
      <c r="BC81" s="194">
        <f t="shared" si="47"/>
        <v>8310.6557847396634</v>
      </c>
      <c r="BD81" s="194">
        <f t="shared" si="48"/>
        <v>14924.743764417135</v>
      </c>
      <c r="BE81" s="195">
        <f t="shared" si="49"/>
        <v>22584.488261000381</v>
      </c>
    </row>
    <row r="82" spans="3:57" x14ac:dyDescent="0.25">
      <c r="C82" s="177" t="s">
        <v>276</v>
      </c>
      <c r="E82" s="184">
        <f>SUM(E58:E81)</f>
        <v>6893</v>
      </c>
      <c r="F82" s="184">
        <f t="shared" ref="F82:AZ82" si="50">SUM(F58:F81)</f>
        <v>6893</v>
      </c>
      <c r="G82" s="184">
        <f t="shared" si="50"/>
        <v>7582.2999999999993</v>
      </c>
      <c r="H82" s="184">
        <f t="shared" si="50"/>
        <v>8340.5300000000007</v>
      </c>
      <c r="I82" s="184">
        <f t="shared" si="50"/>
        <v>9174.5830000000024</v>
      </c>
      <c r="J82" s="184">
        <f t="shared" si="50"/>
        <v>10092.041300000008</v>
      </c>
      <c r="K82" s="184">
        <f t="shared" si="50"/>
        <v>11101.245430000006</v>
      </c>
      <c r="L82" s="184">
        <f t="shared" si="50"/>
        <v>12211.369973000012</v>
      </c>
      <c r="M82" s="184">
        <f t="shared" si="50"/>
        <v>13432.50697030001</v>
      </c>
      <c r="N82" s="184">
        <f t="shared" si="50"/>
        <v>14775.757667330019</v>
      </c>
      <c r="O82" s="184">
        <f t="shared" si="50"/>
        <v>16253.333434063017</v>
      </c>
      <c r="P82" s="184">
        <f t="shared" si="50"/>
        <v>17878.66677746932</v>
      </c>
      <c r="Q82" s="184">
        <f t="shared" si="50"/>
        <v>19666.533455216246</v>
      </c>
      <c r="R82" s="184">
        <f t="shared" si="50"/>
        <v>20649.86012797707</v>
      </c>
      <c r="S82" s="184">
        <f t="shared" si="50"/>
        <v>21682.35313437592</v>
      </c>
      <c r="T82" s="184">
        <f t="shared" si="50"/>
        <v>22766.470791094715</v>
      </c>
      <c r="U82" s="184">
        <f t="shared" si="50"/>
        <v>23904.79433064946</v>
      </c>
      <c r="V82" s="184">
        <f t="shared" si="50"/>
        <v>25100.034047181918</v>
      </c>
      <c r="W82" s="184">
        <f t="shared" si="50"/>
        <v>26355.035749541024</v>
      </c>
      <c r="X82" s="184">
        <f t="shared" si="50"/>
        <v>27672.787537018077</v>
      </c>
      <c r="Y82" s="184">
        <f t="shared" si="50"/>
        <v>29056.426913868989</v>
      </c>
      <c r="Z82" s="184">
        <f t="shared" si="50"/>
        <v>30509.248259562439</v>
      </c>
      <c r="AA82" s="184">
        <f t="shared" si="50"/>
        <v>32034.71067254055</v>
      </c>
      <c r="AB82" s="184">
        <f t="shared" si="50"/>
        <v>33636.446206167573</v>
      </c>
      <c r="AC82" s="184">
        <f t="shared" si="50"/>
        <v>35318.268516475968</v>
      </c>
      <c r="AD82" s="184">
        <f t="shared" si="50"/>
        <v>37084.181942299758</v>
      </c>
      <c r="AE82" s="184">
        <f t="shared" si="50"/>
        <v>38938.391039414768</v>
      </c>
      <c r="AF82" s="184">
        <f t="shared" si="50"/>
        <v>40885.310591385511</v>
      </c>
      <c r="AG82" s="184">
        <f t="shared" si="50"/>
        <v>42929.576120954756</v>
      </c>
      <c r="AH82" s="184">
        <f t="shared" si="50"/>
        <v>45076.054927002515</v>
      </c>
      <c r="AI82" s="184">
        <f t="shared" si="50"/>
        <v>47329.857673352635</v>
      </c>
      <c r="AJ82" s="184">
        <f t="shared" si="50"/>
        <v>49696.350557020276</v>
      </c>
      <c r="AK82" s="184">
        <f t="shared" si="50"/>
        <v>52181.168084871286</v>
      </c>
      <c r="AL82" s="184">
        <f t="shared" si="50"/>
        <v>54790.226489114837</v>
      </c>
      <c r="AM82" s="184">
        <f t="shared" si="50"/>
        <v>57529.737813570609</v>
      </c>
      <c r="AN82" s="184">
        <f t="shared" si="50"/>
        <v>60406.224704249144</v>
      </c>
      <c r="AO82" s="184">
        <f t="shared" si="50"/>
        <v>63426.535939461603</v>
      </c>
      <c r="AP82" s="184">
        <f t="shared" si="50"/>
        <v>64695.066658250849</v>
      </c>
      <c r="AQ82" s="184">
        <f t="shared" si="50"/>
        <v>65988.967991415862</v>
      </c>
      <c r="AR82" s="184">
        <f t="shared" si="50"/>
        <v>67308.74735124415</v>
      </c>
      <c r="AS82" s="184">
        <f t="shared" si="50"/>
        <v>68654.922298269026</v>
      </c>
      <c r="AT82" s="184">
        <f t="shared" si="50"/>
        <v>70028.020744234425</v>
      </c>
      <c r="AU82" s="184">
        <f t="shared" si="50"/>
        <v>71428.58115911913</v>
      </c>
      <c r="AV82" s="184">
        <f t="shared" si="50"/>
        <v>72857.152782301491</v>
      </c>
      <c r="AW82" s="184">
        <f t="shared" si="50"/>
        <v>74314.295837947488</v>
      </c>
      <c r="AX82" s="184">
        <f t="shared" si="50"/>
        <v>75800.581754706436</v>
      </c>
      <c r="AY82" s="184">
        <f t="shared" si="50"/>
        <v>77316.593389800619</v>
      </c>
      <c r="AZ82" s="184">
        <f t="shared" si="50"/>
        <v>78862.925257596609</v>
      </c>
      <c r="BB82" s="184">
        <f>SUM(BB58:BB81)</f>
        <v>134628.33455216241</v>
      </c>
      <c r="BC82" s="184">
        <f>SUM(BC58:BC81)</f>
        <v>313034.70122519397</v>
      </c>
      <c r="BD82" s="184">
        <f>SUM(BD58:BD81)</f>
        <v>562165.348459712</v>
      </c>
      <c r="BE82" s="184">
        <f>SUM(BE58:BE81)</f>
        <v>850682.39116434765</v>
      </c>
    </row>
    <row r="85" spans="3:57" x14ac:dyDescent="0.25">
      <c r="C85" s="196" t="s">
        <v>129</v>
      </c>
      <c r="E85" s="178">
        <f>+SPm!B2</f>
        <v>42736</v>
      </c>
      <c r="F85" s="178">
        <f>+SPm!C2</f>
        <v>42767</v>
      </c>
      <c r="G85" s="178">
        <f>+SPm!D2</f>
        <v>42797</v>
      </c>
      <c r="H85" s="178">
        <f>+SPm!E2</f>
        <v>42828</v>
      </c>
      <c r="I85" s="178">
        <f>+SPm!F2</f>
        <v>42858</v>
      </c>
      <c r="J85" s="178">
        <f>+SPm!G2</f>
        <v>42889</v>
      </c>
      <c r="K85" s="178">
        <f>+SPm!H2</f>
        <v>42919</v>
      </c>
      <c r="L85" s="178">
        <f>+SPm!I2</f>
        <v>42950</v>
      </c>
      <c r="M85" s="178">
        <f>+SPm!J2</f>
        <v>42980</v>
      </c>
      <c r="N85" s="178">
        <f>+SPm!K2</f>
        <v>43011</v>
      </c>
      <c r="O85" s="178">
        <f>+SPm!L2</f>
        <v>43041</v>
      </c>
      <c r="P85" s="178">
        <f>+SPm!M2</f>
        <v>43072</v>
      </c>
      <c r="Q85" s="178">
        <f>+SPm!N2</f>
        <v>43102</v>
      </c>
      <c r="R85" s="178">
        <f>+SPm!O2</f>
        <v>43133</v>
      </c>
      <c r="S85" s="178">
        <f>+SPm!P2</f>
        <v>43163</v>
      </c>
      <c r="T85" s="178">
        <f>+SPm!Q2</f>
        <v>43194</v>
      </c>
      <c r="U85" s="178">
        <f>+SPm!R2</f>
        <v>43224</v>
      </c>
      <c r="V85" s="178">
        <f>+SPm!S2</f>
        <v>43255</v>
      </c>
      <c r="W85" s="178">
        <f>+SPm!T2</f>
        <v>43285</v>
      </c>
      <c r="X85" s="178">
        <f>+SPm!U2</f>
        <v>43316</v>
      </c>
      <c r="Y85" s="178">
        <f>+SPm!V2</f>
        <v>43346</v>
      </c>
      <c r="Z85" s="178">
        <f>+SPm!W2</f>
        <v>43377</v>
      </c>
      <c r="AA85" s="178">
        <f>+SPm!X2</f>
        <v>43407</v>
      </c>
      <c r="AB85" s="178">
        <f>+SPm!Y2</f>
        <v>43438</v>
      </c>
      <c r="AC85" s="178">
        <f>+SPm!Z2</f>
        <v>43468</v>
      </c>
      <c r="AD85" s="178">
        <f>+SPm!AA2</f>
        <v>43499</v>
      </c>
      <c r="AE85" s="178">
        <f>+SPm!AB2</f>
        <v>43529</v>
      </c>
      <c r="AF85" s="178">
        <f>+SPm!AC2</f>
        <v>43560</v>
      </c>
      <c r="AG85" s="178">
        <f>+SPm!AD2</f>
        <v>43590</v>
      </c>
      <c r="AH85" s="178">
        <f>+SPm!AE2</f>
        <v>43621</v>
      </c>
      <c r="AI85" s="178">
        <f>+SPm!AF2</f>
        <v>43651</v>
      </c>
      <c r="AJ85" s="178">
        <f>+SPm!AG2</f>
        <v>43682</v>
      </c>
      <c r="AK85" s="178">
        <f>+SPm!AH2</f>
        <v>43712</v>
      </c>
      <c r="AL85" s="178">
        <f>+SPm!AI2</f>
        <v>43743</v>
      </c>
      <c r="AM85" s="178">
        <f>+SPm!AJ2</f>
        <v>43773</v>
      </c>
      <c r="AN85" s="178">
        <f>+SPm!AK2</f>
        <v>43804</v>
      </c>
      <c r="AO85" s="178">
        <f>+SPm!AL2</f>
        <v>43834</v>
      </c>
      <c r="AP85" s="178">
        <f>+SPm!AM2</f>
        <v>43865</v>
      </c>
      <c r="AQ85" s="178">
        <f>+SPm!AN2</f>
        <v>43895</v>
      </c>
      <c r="AR85" s="178">
        <f>+SPm!AO2</f>
        <v>43926</v>
      </c>
      <c r="AS85" s="178">
        <f>+SPm!AP2</f>
        <v>43956</v>
      </c>
      <c r="AT85" s="178">
        <f>+SPm!AQ2</f>
        <v>43987</v>
      </c>
      <c r="AU85" s="178">
        <f>+SPm!AR2</f>
        <v>44017</v>
      </c>
      <c r="AV85" s="178">
        <f>+SPm!AS2</f>
        <v>44048</v>
      </c>
      <c r="AW85" s="178">
        <f>+SPm!AT2</f>
        <v>44078</v>
      </c>
      <c r="AX85" s="178">
        <f>+SPm!AU2</f>
        <v>44109</v>
      </c>
      <c r="AY85" s="178">
        <f>+SPm!AV2</f>
        <v>44139</v>
      </c>
      <c r="AZ85" s="178">
        <f>+SPm!AW2</f>
        <v>44170</v>
      </c>
      <c r="BB85" s="200">
        <f>+YEAR(E85)</f>
        <v>2017</v>
      </c>
      <c r="BC85" s="201">
        <f>+YEAR(Q85)</f>
        <v>2018</v>
      </c>
      <c r="BD85" s="201">
        <f>+YEAR(AC85)</f>
        <v>2019</v>
      </c>
      <c r="BE85" s="202">
        <f>+YEAR(AO85)</f>
        <v>2020</v>
      </c>
    </row>
    <row r="86" spans="3:57" x14ac:dyDescent="0.25">
      <c r="C86" s="231" t="str">
        <f t="shared" ref="C86:C109" si="51">+C3</f>
        <v>Servizio / Prodotto 1</v>
      </c>
      <c r="E86" s="183">
        <f t="shared" ref="E86:E91" si="52">+E3+E30-E58</f>
        <v>0</v>
      </c>
      <c r="F86" s="183">
        <f t="shared" ref="F86:AZ86" si="53">+F3+F30-F58+E58</f>
        <v>335.50000000000006</v>
      </c>
      <c r="G86" s="183">
        <f t="shared" si="53"/>
        <v>338.55</v>
      </c>
      <c r="H86" s="183">
        <f t="shared" si="53"/>
        <v>372.40500000000014</v>
      </c>
      <c r="I86" s="183">
        <f t="shared" si="53"/>
        <v>409.6455000000002</v>
      </c>
      <c r="J86" s="183">
        <f t="shared" si="53"/>
        <v>450.61005000000023</v>
      </c>
      <c r="K86" s="183">
        <f t="shared" si="53"/>
        <v>495.67105500000036</v>
      </c>
      <c r="L86" s="183">
        <f t="shared" si="53"/>
        <v>545.23816050000039</v>
      </c>
      <c r="M86" s="183">
        <f t="shared" si="53"/>
        <v>599.76197655000055</v>
      </c>
      <c r="N86" s="183">
        <f t="shared" si="53"/>
        <v>659.73817420500052</v>
      </c>
      <c r="O86" s="183">
        <f t="shared" si="53"/>
        <v>725.71199162550067</v>
      </c>
      <c r="P86" s="183">
        <f t="shared" si="53"/>
        <v>798.28319078805089</v>
      </c>
      <c r="Q86" s="183">
        <f t="shared" si="53"/>
        <v>834.60148009867828</v>
      </c>
      <c r="R86" s="183">
        <f t="shared" si="53"/>
        <v>915.88612662013747</v>
      </c>
      <c r="S86" s="183">
        <f t="shared" si="53"/>
        <v>961.68043295114421</v>
      </c>
      <c r="T86" s="183">
        <f t="shared" si="53"/>
        <v>1009.7644545987017</v>
      </c>
      <c r="U86" s="183">
        <f t="shared" si="53"/>
        <v>1060.2526773286365</v>
      </c>
      <c r="V86" s="183">
        <f t="shared" si="53"/>
        <v>1113.2653111950688</v>
      </c>
      <c r="W86" s="183">
        <f t="shared" si="53"/>
        <v>1168.928576754822</v>
      </c>
      <c r="X86" s="183">
        <f t="shared" si="53"/>
        <v>1227.3750055925632</v>
      </c>
      <c r="Y86" s="183">
        <f t="shared" si="53"/>
        <v>1288.7437558721917</v>
      </c>
      <c r="Z86" s="183">
        <f t="shared" si="53"/>
        <v>1353.1809436658007</v>
      </c>
      <c r="AA86" s="183">
        <f t="shared" si="53"/>
        <v>1420.8399908490915</v>
      </c>
      <c r="AB86" s="183">
        <f t="shared" si="53"/>
        <v>1491.8819903915455</v>
      </c>
      <c r="AC86" s="183">
        <f t="shared" si="53"/>
        <v>1566.4760899111234</v>
      </c>
      <c r="AD86" s="183">
        <f t="shared" si="53"/>
        <v>1644.7998944066792</v>
      </c>
      <c r="AE86" s="183">
        <f t="shared" si="53"/>
        <v>1727.0398891270136</v>
      </c>
      <c r="AF86" s="183">
        <f t="shared" si="53"/>
        <v>1813.391883583364</v>
      </c>
      <c r="AG86" s="183">
        <f t="shared" si="53"/>
        <v>1904.0614777625326</v>
      </c>
      <c r="AH86" s="183">
        <f t="shared" si="53"/>
        <v>1999.2645516506593</v>
      </c>
      <c r="AI86" s="183">
        <f t="shared" si="53"/>
        <v>2099.227779233192</v>
      </c>
      <c r="AJ86" s="183">
        <f t="shared" si="53"/>
        <v>2204.1891681948523</v>
      </c>
      <c r="AK86" s="183">
        <f t="shared" si="53"/>
        <v>2314.3986266045945</v>
      </c>
      <c r="AL86" s="183">
        <f t="shared" si="53"/>
        <v>2430.1185579348248</v>
      </c>
      <c r="AM86" s="183">
        <f t="shared" si="53"/>
        <v>2551.6244858315658</v>
      </c>
      <c r="AN86" s="183">
        <f t="shared" si="53"/>
        <v>2679.2057101231449</v>
      </c>
      <c r="AO86" s="183">
        <f t="shared" si="53"/>
        <v>2728.9714788955025</v>
      </c>
      <c r="AP86" s="183">
        <f t="shared" si="53"/>
        <v>2863.7361625056033</v>
      </c>
      <c r="AQ86" s="183">
        <f t="shared" si="53"/>
        <v>2921.0108857557138</v>
      </c>
      <c r="AR86" s="183">
        <f t="shared" si="53"/>
        <v>2979.4311034708294</v>
      </c>
      <c r="AS86" s="183">
        <f t="shared" si="53"/>
        <v>3039.019725540245</v>
      </c>
      <c r="AT86" s="183">
        <f t="shared" si="53"/>
        <v>3099.8001200510503</v>
      </c>
      <c r="AU86" s="183">
        <f t="shared" si="53"/>
        <v>3161.7961224520709</v>
      </c>
      <c r="AV86" s="183">
        <f t="shared" si="53"/>
        <v>3225.0320449011119</v>
      </c>
      <c r="AW86" s="183">
        <f t="shared" si="53"/>
        <v>3289.5326857991345</v>
      </c>
      <c r="AX86" s="183">
        <f t="shared" si="53"/>
        <v>3355.3233395151174</v>
      </c>
      <c r="AY86" s="183">
        <f t="shared" si="53"/>
        <v>3422.4298063054184</v>
      </c>
      <c r="AZ86" s="183">
        <f t="shared" si="53"/>
        <v>3490.8784024315282</v>
      </c>
      <c r="BB86" s="193">
        <f t="shared" ref="BB86:BB91" si="54">+SUM(E86:P86)</f>
        <v>5731.1150986685534</v>
      </c>
      <c r="BC86" s="194">
        <f t="shared" ref="BC86:BC91" si="55">+SUM(Q86:AB86)</f>
        <v>13846.400745918381</v>
      </c>
      <c r="BD86" s="194">
        <f t="shared" ref="BD86:BD91" si="56">+SUM(AC86:AN86)</f>
        <v>24933.798114363544</v>
      </c>
      <c r="BE86" s="195">
        <f t="shared" ref="BE86:BE91" si="57">+SUM(AO86:AZ86)</f>
        <v>37576.961877623326</v>
      </c>
    </row>
    <row r="87" spans="3:57" x14ac:dyDescent="0.25">
      <c r="C87" s="231" t="str">
        <f t="shared" si="51"/>
        <v>Servizio / Prodotto 2</v>
      </c>
      <c r="E87" s="183">
        <f t="shared" si="52"/>
        <v>0</v>
      </c>
      <c r="F87" s="183">
        <f t="shared" ref="F87:AZ87" si="58">+F4+F31-F59+E59</f>
        <v>201.30000000000004</v>
      </c>
      <c r="G87" s="183">
        <f t="shared" si="58"/>
        <v>203.13000000000002</v>
      </c>
      <c r="H87" s="183">
        <f t="shared" si="58"/>
        <v>223.4430000000001</v>
      </c>
      <c r="I87" s="183">
        <f t="shared" si="58"/>
        <v>245.7873000000001</v>
      </c>
      <c r="J87" s="183">
        <f t="shared" si="58"/>
        <v>270.36603000000014</v>
      </c>
      <c r="K87" s="183">
        <f t="shared" si="58"/>
        <v>297.40263300000015</v>
      </c>
      <c r="L87" s="183">
        <f t="shared" si="58"/>
        <v>327.1428963000003</v>
      </c>
      <c r="M87" s="183">
        <f t="shared" si="58"/>
        <v>359.85718593000024</v>
      </c>
      <c r="N87" s="183">
        <f t="shared" si="58"/>
        <v>395.84290452300041</v>
      </c>
      <c r="O87" s="183">
        <f t="shared" si="58"/>
        <v>435.42719497530038</v>
      </c>
      <c r="P87" s="183">
        <f t="shared" si="58"/>
        <v>478.96991447283045</v>
      </c>
      <c r="Q87" s="183">
        <f t="shared" si="58"/>
        <v>500.7608880592071</v>
      </c>
      <c r="R87" s="183">
        <f t="shared" si="58"/>
        <v>549.53167597208244</v>
      </c>
      <c r="S87" s="183">
        <f t="shared" si="58"/>
        <v>577.00825977068655</v>
      </c>
      <c r="T87" s="183">
        <f t="shared" si="58"/>
        <v>605.85867275922112</v>
      </c>
      <c r="U87" s="183">
        <f t="shared" si="58"/>
        <v>636.15160639718192</v>
      </c>
      <c r="V87" s="183">
        <f t="shared" si="58"/>
        <v>667.95918671704123</v>
      </c>
      <c r="W87" s="183">
        <f t="shared" si="58"/>
        <v>701.35714605289331</v>
      </c>
      <c r="X87" s="183">
        <f t="shared" si="58"/>
        <v>736.42500335553802</v>
      </c>
      <c r="Y87" s="183">
        <f t="shared" si="58"/>
        <v>773.24625352331475</v>
      </c>
      <c r="Z87" s="183">
        <f t="shared" si="58"/>
        <v>811.9085661994809</v>
      </c>
      <c r="AA87" s="183">
        <f t="shared" si="58"/>
        <v>852.50399450945451</v>
      </c>
      <c r="AB87" s="183">
        <f t="shared" si="58"/>
        <v>895.12919423492758</v>
      </c>
      <c r="AC87" s="183">
        <f t="shared" si="58"/>
        <v>939.88565394667387</v>
      </c>
      <c r="AD87" s="183">
        <f t="shared" si="58"/>
        <v>986.87993664400767</v>
      </c>
      <c r="AE87" s="183">
        <f t="shared" si="58"/>
        <v>1036.223933476208</v>
      </c>
      <c r="AF87" s="183">
        <f t="shared" si="58"/>
        <v>1088.0351301500184</v>
      </c>
      <c r="AG87" s="183">
        <f t="shared" si="58"/>
        <v>1142.4368866575196</v>
      </c>
      <c r="AH87" s="183">
        <f t="shared" si="58"/>
        <v>1199.5587309903956</v>
      </c>
      <c r="AI87" s="183">
        <f t="shared" si="58"/>
        <v>1259.5366675399155</v>
      </c>
      <c r="AJ87" s="183">
        <f t="shared" si="58"/>
        <v>1322.513500916911</v>
      </c>
      <c r="AK87" s="183">
        <f t="shared" si="58"/>
        <v>1388.639175962757</v>
      </c>
      <c r="AL87" s="183">
        <f t="shared" si="58"/>
        <v>1458.0711347608947</v>
      </c>
      <c r="AM87" s="183">
        <f t="shared" si="58"/>
        <v>1530.9746914989398</v>
      </c>
      <c r="AN87" s="183">
        <f t="shared" si="58"/>
        <v>1607.5234260738864</v>
      </c>
      <c r="AO87" s="183">
        <f t="shared" si="58"/>
        <v>1637.382887337302</v>
      </c>
      <c r="AP87" s="183">
        <f t="shared" si="58"/>
        <v>1718.2416975033614</v>
      </c>
      <c r="AQ87" s="183">
        <f t="shared" si="58"/>
        <v>1752.6065314534287</v>
      </c>
      <c r="AR87" s="183">
        <f t="shared" si="58"/>
        <v>1787.6586620824971</v>
      </c>
      <c r="AS87" s="183">
        <f t="shared" si="58"/>
        <v>1823.411835324147</v>
      </c>
      <c r="AT87" s="183">
        <f t="shared" si="58"/>
        <v>1859.8800720306303</v>
      </c>
      <c r="AU87" s="183">
        <f t="shared" si="58"/>
        <v>1897.0776734712422</v>
      </c>
      <c r="AV87" s="183">
        <f t="shared" si="58"/>
        <v>1935.0192269406675</v>
      </c>
      <c r="AW87" s="183">
        <f t="shared" si="58"/>
        <v>1973.7196114794808</v>
      </c>
      <c r="AX87" s="183">
        <f t="shared" si="58"/>
        <v>2013.1940037090701</v>
      </c>
      <c r="AY87" s="183">
        <f t="shared" si="58"/>
        <v>2053.4578837832514</v>
      </c>
      <c r="AZ87" s="183">
        <f t="shared" si="58"/>
        <v>2094.5270414589163</v>
      </c>
      <c r="BB87" s="193">
        <f t="shared" si="54"/>
        <v>3438.6690592011323</v>
      </c>
      <c r="BC87" s="194">
        <f t="shared" si="55"/>
        <v>8307.840447551027</v>
      </c>
      <c r="BD87" s="194">
        <f t="shared" si="56"/>
        <v>14960.278868618127</v>
      </c>
      <c r="BE87" s="195">
        <f t="shared" si="57"/>
        <v>22546.177126573999</v>
      </c>
    </row>
    <row r="88" spans="3:57" x14ac:dyDescent="0.25">
      <c r="C88" s="231" t="str">
        <f t="shared" si="51"/>
        <v>Servizio / Prodotto 3</v>
      </c>
      <c r="E88" s="183">
        <f t="shared" si="52"/>
        <v>0</v>
      </c>
      <c r="F88" s="183">
        <f t="shared" ref="F88:AZ88" si="59">+F5+F32-F60+E60</f>
        <v>268.40000000000003</v>
      </c>
      <c r="G88" s="183">
        <f t="shared" si="59"/>
        <v>270.84000000000003</v>
      </c>
      <c r="H88" s="183">
        <f t="shared" si="59"/>
        <v>297.92400000000009</v>
      </c>
      <c r="I88" s="183">
        <f t="shared" si="59"/>
        <v>327.71640000000014</v>
      </c>
      <c r="J88" s="183">
        <f t="shared" si="59"/>
        <v>360.48804000000018</v>
      </c>
      <c r="K88" s="183">
        <f t="shared" si="59"/>
        <v>396.53684400000026</v>
      </c>
      <c r="L88" s="183">
        <f t="shared" si="59"/>
        <v>436.19052840000029</v>
      </c>
      <c r="M88" s="183">
        <f t="shared" si="59"/>
        <v>479.80958124000045</v>
      </c>
      <c r="N88" s="183">
        <f t="shared" si="59"/>
        <v>527.79053936400044</v>
      </c>
      <c r="O88" s="183">
        <f t="shared" si="59"/>
        <v>580.56959330040058</v>
      </c>
      <c r="P88" s="183">
        <f t="shared" si="59"/>
        <v>638.62655263044064</v>
      </c>
      <c r="Q88" s="183">
        <f t="shared" si="59"/>
        <v>667.68118407894269</v>
      </c>
      <c r="R88" s="183">
        <f t="shared" si="59"/>
        <v>732.70890129610996</v>
      </c>
      <c r="S88" s="183">
        <f t="shared" si="59"/>
        <v>769.34434636091544</v>
      </c>
      <c r="T88" s="183">
        <f t="shared" si="59"/>
        <v>807.81156367896131</v>
      </c>
      <c r="U88" s="183">
        <f t="shared" si="59"/>
        <v>848.20214186290934</v>
      </c>
      <c r="V88" s="183">
        <f t="shared" si="59"/>
        <v>890.61224895605494</v>
      </c>
      <c r="W88" s="183">
        <f t="shared" si="59"/>
        <v>935.14286140385775</v>
      </c>
      <c r="X88" s="183">
        <f t="shared" si="59"/>
        <v>981.90000447405055</v>
      </c>
      <c r="Y88" s="183">
        <f t="shared" si="59"/>
        <v>1030.9950046977533</v>
      </c>
      <c r="Z88" s="183">
        <f t="shared" si="59"/>
        <v>1082.5447549326409</v>
      </c>
      <c r="AA88" s="183">
        <f t="shared" si="59"/>
        <v>1136.671992679273</v>
      </c>
      <c r="AB88" s="183">
        <f t="shared" si="59"/>
        <v>1193.5055923132365</v>
      </c>
      <c r="AC88" s="183">
        <f t="shared" si="59"/>
        <v>1253.1808719288988</v>
      </c>
      <c r="AD88" s="183">
        <f t="shared" si="59"/>
        <v>1315.8399155253435</v>
      </c>
      <c r="AE88" s="183">
        <f t="shared" si="59"/>
        <v>1381.6319113016107</v>
      </c>
      <c r="AF88" s="183">
        <f t="shared" si="59"/>
        <v>1450.7135068666914</v>
      </c>
      <c r="AG88" s="183">
        <f t="shared" si="59"/>
        <v>1523.249182210026</v>
      </c>
      <c r="AH88" s="183">
        <f t="shared" si="59"/>
        <v>1599.4116413205275</v>
      </c>
      <c r="AI88" s="183">
        <f t="shared" si="59"/>
        <v>1679.3822233865537</v>
      </c>
      <c r="AJ88" s="183">
        <f t="shared" si="59"/>
        <v>1763.3513345558817</v>
      </c>
      <c r="AK88" s="183">
        <f t="shared" si="59"/>
        <v>1851.5189012836756</v>
      </c>
      <c r="AL88" s="183">
        <f t="shared" si="59"/>
        <v>1944.0948463478599</v>
      </c>
      <c r="AM88" s="183">
        <f t="shared" si="59"/>
        <v>2041.2995886652527</v>
      </c>
      <c r="AN88" s="183">
        <f t="shared" si="59"/>
        <v>2143.3645680985155</v>
      </c>
      <c r="AO88" s="183">
        <f t="shared" si="59"/>
        <v>2183.1771831164024</v>
      </c>
      <c r="AP88" s="183">
        <f t="shared" si="59"/>
        <v>2290.988930004482</v>
      </c>
      <c r="AQ88" s="183">
        <f t="shared" si="59"/>
        <v>2336.8087086045716</v>
      </c>
      <c r="AR88" s="183">
        <f t="shared" si="59"/>
        <v>2383.5448827766627</v>
      </c>
      <c r="AS88" s="183">
        <f t="shared" si="59"/>
        <v>2431.2157804321964</v>
      </c>
      <c r="AT88" s="183">
        <f t="shared" si="59"/>
        <v>2479.8400960408399</v>
      </c>
      <c r="AU88" s="183">
        <f t="shared" si="59"/>
        <v>2529.4368979616565</v>
      </c>
      <c r="AV88" s="183">
        <f t="shared" si="59"/>
        <v>2580.0256359208902</v>
      </c>
      <c r="AW88" s="183">
        <f t="shared" si="59"/>
        <v>2631.6261486393073</v>
      </c>
      <c r="AX88" s="183">
        <f t="shared" si="59"/>
        <v>2684.2586716120936</v>
      </c>
      <c r="AY88" s="183">
        <f t="shared" si="59"/>
        <v>2737.9438450443354</v>
      </c>
      <c r="AZ88" s="183">
        <f t="shared" si="59"/>
        <v>2792.702721945222</v>
      </c>
      <c r="BB88" s="193">
        <f t="shared" si="54"/>
        <v>4584.8920789348431</v>
      </c>
      <c r="BC88" s="194">
        <f t="shared" si="55"/>
        <v>11077.120596734703</v>
      </c>
      <c r="BD88" s="194">
        <f t="shared" si="56"/>
        <v>19947.038491490835</v>
      </c>
      <c r="BE88" s="195">
        <f t="shared" si="57"/>
        <v>30061.569502098657</v>
      </c>
    </row>
    <row r="89" spans="3:57" x14ac:dyDescent="0.25">
      <c r="C89" s="231" t="str">
        <f t="shared" si="51"/>
        <v>Servizio / Prodotto 4</v>
      </c>
      <c r="E89" s="183">
        <f t="shared" si="52"/>
        <v>0</v>
      </c>
      <c r="F89" s="183">
        <f t="shared" ref="F89:AZ89" si="60">+F6+F33-F61+E61</f>
        <v>469.70000000000005</v>
      </c>
      <c r="G89" s="183">
        <f t="shared" si="60"/>
        <v>473.97000000000014</v>
      </c>
      <c r="H89" s="183">
        <f t="shared" si="60"/>
        <v>521.36700000000008</v>
      </c>
      <c r="I89" s="183">
        <f t="shared" si="60"/>
        <v>573.50370000000032</v>
      </c>
      <c r="J89" s="183">
        <f t="shared" si="60"/>
        <v>630.85407000000032</v>
      </c>
      <c r="K89" s="183">
        <f t="shared" si="60"/>
        <v>693.93947700000035</v>
      </c>
      <c r="L89" s="183">
        <f t="shared" si="60"/>
        <v>763.33342470000071</v>
      </c>
      <c r="M89" s="183">
        <f t="shared" si="60"/>
        <v>839.66676717000064</v>
      </c>
      <c r="N89" s="183">
        <f t="shared" si="60"/>
        <v>923.63344388700079</v>
      </c>
      <c r="O89" s="183">
        <f t="shared" si="60"/>
        <v>1015.9967882757012</v>
      </c>
      <c r="P89" s="183">
        <f t="shared" si="60"/>
        <v>1117.5964671032709</v>
      </c>
      <c r="Q89" s="183">
        <f t="shared" si="60"/>
        <v>1168.4420721381498</v>
      </c>
      <c r="R89" s="183">
        <f t="shared" si="60"/>
        <v>1282.2405772681925</v>
      </c>
      <c r="S89" s="183">
        <f t="shared" si="60"/>
        <v>1346.352606131602</v>
      </c>
      <c r="T89" s="183">
        <f t="shared" si="60"/>
        <v>1413.6702364381822</v>
      </c>
      <c r="U89" s="183">
        <f t="shared" si="60"/>
        <v>1484.3537482600914</v>
      </c>
      <c r="V89" s="183">
        <f t="shared" si="60"/>
        <v>1558.5714356730962</v>
      </c>
      <c r="W89" s="183">
        <f t="shared" si="60"/>
        <v>1636.5000074567511</v>
      </c>
      <c r="X89" s="183">
        <f t="shared" si="60"/>
        <v>1718.3250078295885</v>
      </c>
      <c r="Y89" s="183">
        <f t="shared" si="60"/>
        <v>1804.2412582210679</v>
      </c>
      <c r="Z89" s="183">
        <f t="shared" si="60"/>
        <v>1894.4533211321218</v>
      </c>
      <c r="AA89" s="183">
        <f t="shared" si="60"/>
        <v>1989.1759871887275</v>
      </c>
      <c r="AB89" s="183">
        <f t="shared" si="60"/>
        <v>2088.6347865481639</v>
      </c>
      <c r="AC89" s="183">
        <f t="shared" si="60"/>
        <v>2193.0665258755726</v>
      </c>
      <c r="AD89" s="183">
        <f t="shared" si="60"/>
        <v>2302.7198521693513</v>
      </c>
      <c r="AE89" s="183">
        <f t="shared" si="60"/>
        <v>2417.8558447778187</v>
      </c>
      <c r="AF89" s="183">
        <f t="shared" si="60"/>
        <v>2538.7486370167098</v>
      </c>
      <c r="AG89" s="183">
        <f t="shared" si="60"/>
        <v>2665.6860688675461</v>
      </c>
      <c r="AH89" s="183">
        <f t="shared" si="60"/>
        <v>2798.9703723109224</v>
      </c>
      <c r="AI89" s="183">
        <f t="shared" si="60"/>
        <v>2938.9188909264699</v>
      </c>
      <c r="AJ89" s="183">
        <f t="shared" si="60"/>
        <v>3085.8648354727925</v>
      </c>
      <c r="AK89" s="183">
        <f t="shared" si="60"/>
        <v>3240.1580772464326</v>
      </c>
      <c r="AL89" s="183">
        <f t="shared" si="60"/>
        <v>3402.1659811087547</v>
      </c>
      <c r="AM89" s="183">
        <f t="shared" si="60"/>
        <v>3572.2742801641925</v>
      </c>
      <c r="AN89" s="183">
        <f t="shared" si="60"/>
        <v>3750.8879941724022</v>
      </c>
      <c r="AO89" s="183">
        <f t="shared" si="60"/>
        <v>3820.5600704537042</v>
      </c>
      <c r="AP89" s="183">
        <f t="shared" si="60"/>
        <v>4009.2306275078436</v>
      </c>
      <c r="AQ89" s="183">
        <f t="shared" si="60"/>
        <v>4089.4152400580001</v>
      </c>
      <c r="AR89" s="183">
        <f t="shared" si="60"/>
        <v>4171.2035448591596</v>
      </c>
      <c r="AS89" s="183">
        <f t="shared" si="60"/>
        <v>4254.6276157563443</v>
      </c>
      <c r="AT89" s="183">
        <f t="shared" si="60"/>
        <v>4339.7201680714688</v>
      </c>
      <c r="AU89" s="183">
        <f t="shared" si="60"/>
        <v>4426.5145714329001</v>
      </c>
      <c r="AV89" s="183">
        <f t="shared" si="60"/>
        <v>4515.0448628615568</v>
      </c>
      <c r="AW89" s="183">
        <f t="shared" si="60"/>
        <v>4605.3457601187883</v>
      </c>
      <c r="AX89" s="183">
        <f t="shared" si="60"/>
        <v>4697.452675321164</v>
      </c>
      <c r="AY89" s="183">
        <f t="shared" si="60"/>
        <v>4791.4017288275872</v>
      </c>
      <c r="AZ89" s="183">
        <f t="shared" si="60"/>
        <v>4887.2297634041379</v>
      </c>
      <c r="BB89" s="193">
        <f t="shared" si="54"/>
        <v>8023.5611381359749</v>
      </c>
      <c r="BC89" s="194">
        <f t="shared" si="55"/>
        <v>19384.96104428573</v>
      </c>
      <c r="BD89" s="194">
        <f t="shared" si="56"/>
        <v>34907.317360108966</v>
      </c>
      <c r="BE89" s="195">
        <f t="shared" si="57"/>
        <v>52607.746628672656</v>
      </c>
    </row>
    <row r="90" spans="3:57" x14ac:dyDescent="0.25">
      <c r="C90" s="231" t="str">
        <f t="shared" si="51"/>
        <v>Servizio / Prodotto 5</v>
      </c>
      <c r="E90" s="183">
        <f t="shared" si="52"/>
        <v>0</v>
      </c>
      <c r="F90" s="183">
        <f t="shared" ref="F90:AZ90" si="61">+F7+F34-F62+E62</f>
        <v>201.30000000000004</v>
      </c>
      <c r="G90" s="183">
        <f t="shared" si="61"/>
        <v>203.13000000000002</v>
      </c>
      <c r="H90" s="183">
        <f t="shared" si="61"/>
        <v>223.4430000000001</v>
      </c>
      <c r="I90" s="183">
        <f t="shared" si="61"/>
        <v>245.7873000000001</v>
      </c>
      <c r="J90" s="183">
        <f t="shared" si="61"/>
        <v>270.36603000000014</v>
      </c>
      <c r="K90" s="183">
        <f t="shared" si="61"/>
        <v>297.40263300000015</v>
      </c>
      <c r="L90" s="183">
        <f t="shared" si="61"/>
        <v>327.1428963000003</v>
      </c>
      <c r="M90" s="183">
        <f t="shared" si="61"/>
        <v>359.85718593000024</v>
      </c>
      <c r="N90" s="183">
        <f t="shared" si="61"/>
        <v>395.84290452300041</v>
      </c>
      <c r="O90" s="183">
        <f t="shared" si="61"/>
        <v>435.42719497530038</v>
      </c>
      <c r="P90" s="183">
        <f t="shared" si="61"/>
        <v>478.96991447283045</v>
      </c>
      <c r="Q90" s="183">
        <f t="shared" si="61"/>
        <v>500.7608880592071</v>
      </c>
      <c r="R90" s="183">
        <f t="shared" si="61"/>
        <v>549.53167597208244</v>
      </c>
      <c r="S90" s="183">
        <f t="shared" si="61"/>
        <v>577.00825977068655</v>
      </c>
      <c r="T90" s="183">
        <f t="shared" si="61"/>
        <v>605.85867275922112</v>
      </c>
      <c r="U90" s="183">
        <f t="shared" si="61"/>
        <v>636.15160639718192</v>
      </c>
      <c r="V90" s="183">
        <f t="shared" si="61"/>
        <v>667.95918671704123</v>
      </c>
      <c r="W90" s="183">
        <f t="shared" si="61"/>
        <v>701.35714605289331</v>
      </c>
      <c r="X90" s="183">
        <f t="shared" si="61"/>
        <v>736.42500335553802</v>
      </c>
      <c r="Y90" s="183">
        <f t="shared" si="61"/>
        <v>773.24625352331475</v>
      </c>
      <c r="Z90" s="183">
        <f t="shared" si="61"/>
        <v>811.9085661994809</v>
      </c>
      <c r="AA90" s="183">
        <f t="shared" si="61"/>
        <v>852.50399450945451</v>
      </c>
      <c r="AB90" s="183">
        <f t="shared" si="61"/>
        <v>895.12919423492758</v>
      </c>
      <c r="AC90" s="183">
        <f t="shared" si="61"/>
        <v>939.88565394667387</v>
      </c>
      <c r="AD90" s="183">
        <f t="shared" si="61"/>
        <v>986.87993664400767</v>
      </c>
      <c r="AE90" s="183">
        <f t="shared" si="61"/>
        <v>1036.223933476208</v>
      </c>
      <c r="AF90" s="183">
        <f t="shared" si="61"/>
        <v>1088.0351301500184</v>
      </c>
      <c r="AG90" s="183">
        <f t="shared" si="61"/>
        <v>1142.4368866575196</v>
      </c>
      <c r="AH90" s="183">
        <f t="shared" si="61"/>
        <v>1199.5587309903956</v>
      </c>
      <c r="AI90" s="183">
        <f t="shared" si="61"/>
        <v>1259.5366675399155</v>
      </c>
      <c r="AJ90" s="183">
        <f t="shared" si="61"/>
        <v>1322.513500916911</v>
      </c>
      <c r="AK90" s="183">
        <f t="shared" si="61"/>
        <v>1388.639175962757</v>
      </c>
      <c r="AL90" s="183">
        <f t="shared" si="61"/>
        <v>1458.0711347608947</v>
      </c>
      <c r="AM90" s="183">
        <f t="shared" si="61"/>
        <v>1530.9746914989398</v>
      </c>
      <c r="AN90" s="183">
        <f t="shared" si="61"/>
        <v>1607.5234260738864</v>
      </c>
      <c r="AO90" s="183">
        <f t="shared" si="61"/>
        <v>1637.382887337302</v>
      </c>
      <c r="AP90" s="183">
        <f t="shared" si="61"/>
        <v>1718.2416975033614</v>
      </c>
      <c r="AQ90" s="183">
        <f t="shared" si="61"/>
        <v>1752.6065314534287</v>
      </c>
      <c r="AR90" s="183">
        <f t="shared" si="61"/>
        <v>1787.6586620824971</v>
      </c>
      <c r="AS90" s="183">
        <f t="shared" si="61"/>
        <v>1823.411835324147</v>
      </c>
      <c r="AT90" s="183">
        <f t="shared" si="61"/>
        <v>1859.8800720306303</v>
      </c>
      <c r="AU90" s="183">
        <f t="shared" si="61"/>
        <v>1897.0776734712422</v>
      </c>
      <c r="AV90" s="183">
        <f t="shared" si="61"/>
        <v>1935.0192269406675</v>
      </c>
      <c r="AW90" s="183">
        <f t="shared" si="61"/>
        <v>1973.7196114794808</v>
      </c>
      <c r="AX90" s="183">
        <f t="shared" si="61"/>
        <v>2013.1940037090701</v>
      </c>
      <c r="AY90" s="183">
        <f t="shared" si="61"/>
        <v>2053.4578837832514</v>
      </c>
      <c r="AZ90" s="183">
        <f t="shared" si="61"/>
        <v>2094.5270414589163</v>
      </c>
      <c r="BB90" s="193">
        <f t="shared" si="54"/>
        <v>3438.6690592011323</v>
      </c>
      <c r="BC90" s="194">
        <f t="shared" si="55"/>
        <v>8307.840447551027</v>
      </c>
      <c r="BD90" s="194">
        <f t="shared" si="56"/>
        <v>14960.278868618127</v>
      </c>
      <c r="BE90" s="195">
        <f t="shared" si="57"/>
        <v>22546.177126573999</v>
      </c>
    </row>
    <row r="91" spans="3:57" x14ac:dyDescent="0.25">
      <c r="C91" s="231" t="str">
        <f t="shared" si="51"/>
        <v>Servizio / Prodotto 6</v>
      </c>
      <c r="E91" s="183">
        <f t="shared" si="52"/>
        <v>0</v>
      </c>
      <c r="F91" s="183">
        <f t="shared" ref="F91:AZ91" si="62">+F8+F35-F63+E63</f>
        <v>268.40000000000003</v>
      </c>
      <c r="G91" s="183">
        <f t="shared" si="62"/>
        <v>270.84000000000003</v>
      </c>
      <c r="H91" s="183">
        <f t="shared" si="62"/>
        <v>297.92400000000009</v>
      </c>
      <c r="I91" s="183">
        <f t="shared" si="62"/>
        <v>327.71640000000014</v>
      </c>
      <c r="J91" s="183">
        <f t="shared" si="62"/>
        <v>360.48804000000018</v>
      </c>
      <c r="K91" s="183">
        <f t="shared" si="62"/>
        <v>396.53684400000026</v>
      </c>
      <c r="L91" s="183">
        <f t="shared" si="62"/>
        <v>436.19052840000029</v>
      </c>
      <c r="M91" s="183">
        <f t="shared" si="62"/>
        <v>479.80958124000045</v>
      </c>
      <c r="N91" s="183">
        <f t="shared" si="62"/>
        <v>527.79053936400044</v>
      </c>
      <c r="O91" s="183">
        <f t="shared" si="62"/>
        <v>580.56959330040058</v>
      </c>
      <c r="P91" s="183">
        <f t="shared" si="62"/>
        <v>638.62655263044064</v>
      </c>
      <c r="Q91" s="183">
        <f t="shared" si="62"/>
        <v>667.68118407894269</v>
      </c>
      <c r="R91" s="183">
        <f t="shared" si="62"/>
        <v>732.70890129610996</v>
      </c>
      <c r="S91" s="183">
        <f t="shared" si="62"/>
        <v>769.34434636091544</v>
      </c>
      <c r="T91" s="183">
        <f t="shared" si="62"/>
        <v>807.81156367896131</v>
      </c>
      <c r="U91" s="183">
        <f t="shared" si="62"/>
        <v>848.20214186290934</v>
      </c>
      <c r="V91" s="183">
        <f t="shared" si="62"/>
        <v>890.61224895605494</v>
      </c>
      <c r="W91" s="183">
        <f t="shared" si="62"/>
        <v>935.14286140385775</v>
      </c>
      <c r="X91" s="183">
        <f t="shared" si="62"/>
        <v>981.90000447405055</v>
      </c>
      <c r="Y91" s="183">
        <f t="shared" si="62"/>
        <v>1030.9950046977533</v>
      </c>
      <c r="Z91" s="183">
        <f t="shared" si="62"/>
        <v>1082.5447549326409</v>
      </c>
      <c r="AA91" s="183">
        <f t="shared" si="62"/>
        <v>1136.671992679273</v>
      </c>
      <c r="AB91" s="183">
        <f t="shared" si="62"/>
        <v>1193.5055923132365</v>
      </c>
      <c r="AC91" s="183">
        <f t="shared" si="62"/>
        <v>1253.1808719288988</v>
      </c>
      <c r="AD91" s="183">
        <f t="shared" si="62"/>
        <v>1315.8399155253435</v>
      </c>
      <c r="AE91" s="183">
        <f t="shared" si="62"/>
        <v>1381.6319113016107</v>
      </c>
      <c r="AF91" s="183">
        <f t="shared" si="62"/>
        <v>1450.7135068666914</v>
      </c>
      <c r="AG91" s="183">
        <f t="shared" si="62"/>
        <v>1523.249182210026</v>
      </c>
      <c r="AH91" s="183">
        <f t="shared" si="62"/>
        <v>1599.4116413205275</v>
      </c>
      <c r="AI91" s="183">
        <f t="shared" si="62"/>
        <v>1679.3822233865537</v>
      </c>
      <c r="AJ91" s="183">
        <f t="shared" si="62"/>
        <v>1763.3513345558817</v>
      </c>
      <c r="AK91" s="183">
        <f t="shared" si="62"/>
        <v>1851.5189012836756</v>
      </c>
      <c r="AL91" s="183">
        <f t="shared" si="62"/>
        <v>1944.0948463478599</v>
      </c>
      <c r="AM91" s="183">
        <f t="shared" si="62"/>
        <v>2041.2995886652527</v>
      </c>
      <c r="AN91" s="183">
        <f t="shared" si="62"/>
        <v>2143.3645680985155</v>
      </c>
      <c r="AO91" s="183">
        <f t="shared" si="62"/>
        <v>2183.1771831164024</v>
      </c>
      <c r="AP91" s="183">
        <f t="shared" si="62"/>
        <v>2290.988930004482</v>
      </c>
      <c r="AQ91" s="183">
        <f t="shared" si="62"/>
        <v>2336.8087086045716</v>
      </c>
      <c r="AR91" s="183">
        <f t="shared" si="62"/>
        <v>2383.5448827766627</v>
      </c>
      <c r="AS91" s="183">
        <f t="shared" si="62"/>
        <v>2431.2157804321964</v>
      </c>
      <c r="AT91" s="183">
        <f t="shared" si="62"/>
        <v>2479.8400960408399</v>
      </c>
      <c r="AU91" s="183">
        <f t="shared" si="62"/>
        <v>2529.4368979616565</v>
      </c>
      <c r="AV91" s="183">
        <f t="shared" si="62"/>
        <v>2580.0256359208902</v>
      </c>
      <c r="AW91" s="183">
        <f t="shared" si="62"/>
        <v>2631.6261486393073</v>
      </c>
      <c r="AX91" s="183">
        <f t="shared" si="62"/>
        <v>2684.2586716120936</v>
      </c>
      <c r="AY91" s="183">
        <f t="shared" si="62"/>
        <v>2737.9438450443354</v>
      </c>
      <c r="AZ91" s="183">
        <f t="shared" si="62"/>
        <v>2792.702721945222</v>
      </c>
      <c r="BB91" s="193">
        <f t="shared" si="54"/>
        <v>4584.8920789348431</v>
      </c>
      <c r="BC91" s="194">
        <f t="shared" si="55"/>
        <v>11077.120596734703</v>
      </c>
      <c r="BD91" s="194">
        <f t="shared" si="56"/>
        <v>19947.038491490835</v>
      </c>
      <c r="BE91" s="195">
        <f t="shared" si="57"/>
        <v>30061.569502098657</v>
      </c>
    </row>
    <row r="92" spans="3:57" x14ac:dyDescent="0.25">
      <c r="C92" s="231" t="str">
        <f t="shared" si="51"/>
        <v>Servizio / Prodotto 7</v>
      </c>
      <c r="E92" s="183">
        <f t="shared" ref="E92:E109" si="63">+E9+E36-E64</f>
        <v>0</v>
      </c>
      <c r="F92" s="183">
        <f t="shared" ref="F92:AZ92" si="64">+F9+F36-F64+E64</f>
        <v>335.50000000000006</v>
      </c>
      <c r="G92" s="183">
        <f t="shared" si="64"/>
        <v>338.55</v>
      </c>
      <c r="H92" s="183">
        <f t="shared" si="64"/>
        <v>372.40500000000014</v>
      </c>
      <c r="I92" s="183">
        <f t="shared" si="64"/>
        <v>409.6455000000002</v>
      </c>
      <c r="J92" s="183">
        <f t="shared" si="64"/>
        <v>450.61005000000023</v>
      </c>
      <c r="K92" s="183">
        <f t="shared" si="64"/>
        <v>495.67105500000036</v>
      </c>
      <c r="L92" s="183">
        <f t="shared" si="64"/>
        <v>545.23816050000039</v>
      </c>
      <c r="M92" s="183">
        <f t="shared" si="64"/>
        <v>599.76197655000055</v>
      </c>
      <c r="N92" s="183">
        <f t="shared" si="64"/>
        <v>659.73817420500052</v>
      </c>
      <c r="O92" s="183">
        <f t="shared" si="64"/>
        <v>725.71199162550067</v>
      </c>
      <c r="P92" s="183">
        <f t="shared" si="64"/>
        <v>798.28319078805089</v>
      </c>
      <c r="Q92" s="183">
        <f t="shared" si="64"/>
        <v>834.60148009867828</v>
      </c>
      <c r="R92" s="183">
        <f t="shared" si="64"/>
        <v>915.88612662013747</v>
      </c>
      <c r="S92" s="183">
        <f t="shared" si="64"/>
        <v>961.68043295114421</v>
      </c>
      <c r="T92" s="183">
        <f t="shared" si="64"/>
        <v>1009.7644545987017</v>
      </c>
      <c r="U92" s="183">
        <f t="shared" si="64"/>
        <v>1060.2526773286365</v>
      </c>
      <c r="V92" s="183">
        <f t="shared" si="64"/>
        <v>1113.2653111950688</v>
      </c>
      <c r="W92" s="183">
        <f t="shared" si="64"/>
        <v>1168.928576754822</v>
      </c>
      <c r="X92" s="183">
        <f t="shared" si="64"/>
        <v>1227.3750055925632</v>
      </c>
      <c r="Y92" s="183">
        <f t="shared" si="64"/>
        <v>1288.7437558721917</v>
      </c>
      <c r="Z92" s="183">
        <f t="shared" si="64"/>
        <v>1353.1809436658007</v>
      </c>
      <c r="AA92" s="183">
        <f t="shared" si="64"/>
        <v>1420.8399908490915</v>
      </c>
      <c r="AB92" s="183">
        <f t="shared" si="64"/>
        <v>1491.8819903915455</v>
      </c>
      <c r="AC92" s="183">
        <f t="shared" si="64"/>
        <v>1566.4760899111234</v>
      </c>
      <c r="AD92" s="183">
        <f t="shared" si="64"/>
        <v>1644.7998944066792</v>
      </c>
      <c r="AE92" s="183">
        <f t="shared" si="64"/>
        <v>1727.0398891270136</v>
      </c>
      <c r="AF92" s="183">
        <f t="shared" si="64"/>
        <v>1813.391883583364</v>
      </c>
      <c r="AG92" s="183">
        <f t="shared" si="64"/>
        <v>1904.0614777625326</v>
      </c>
      <c r="AH92" s="183">
        <f t="shared" si="64"/>
        <v>1999.2645516506593</v>
      </c>
      <c r="AI92" s="183">
        <f t="shared" si="64"/>
        <v>2099.227779233192</v>
      </c>
      <c r="AJ92" s="183">
        <f t="shared" si="64"/>
        <v>2204.1891681948523</v>
      </c>
      <c r="AK92" s="183">
        <f t="shared" si="64"/>
        <v>2314.3986266045945</v>
      </c>
      <c r="AL92" s="183">
        <f t="shared" si="64"/>
        <v>2430.1185579348248</v>
      </c>
      <c r="AM92" s="183">
        <f t="shared" si="64"/>
        <v>2551.6244858315658</v>
      </c>
      <c r="AN92" s="183">
        <f t="shared" si="64"/>
        <v>2679.2057101231449</v>
      </c>
      <c r="AO92" s="183">
        <f t="shared" si="64"/>
        <v>2728.9714788955025</v>
      </c>
      <c r="AP92" s="183">
        <f t="shared" si="64"/>
        <v>2863.7361625056033</v>
      </c>
      <c r="AQ92" s="183">
        <f t="shared" si="64"/>
        <v>2921.0108857557138</v>
      </c>
      <c r="AR92" s="183">
        <f t="shared" si="64"/>
        <v>2979.4311034708294</v>
      </c>
      <c r="AS92" s="183">
        <f t="shared" si="64"/>
        <v>3039.019725540245</v>
      </c>
      <c r="AT92" s="183">
        <f t="shared" si="64"/>
        <v>3099.8001200510503</v>
      </c>
      <c r="AU92" s="183">
        <f t="shared" si="64"/>
        <v>3161.7961224520709</v>
      </c>
      <c r="AV92" s="183">
        <f t="shared" si="64"/>
        <v>3225.0320449011119</v>
      </c>
      <c r="AW92" s="183">
        <f t="shared" si="64"/>
        <v>3289.5326857991345</v>
      </c>
      <c r="AX92" s="183">
        <f t="shared" si="64"/>
        <v>3355.3233395151174</v>
      </c>
      <c r="AY92" s="183">
        <f t="shared" si="64"/>
        <v>3422.4298063054184</v>
      </c>
      <c r="AZ92" s="183">
        <f t="shared" si="64"/>
        <v>3490.8784024315282</v>
      </c>
      <c r="BB92" s="193">
        <f t="shared" ref="BB92:BB109" si="65">+SUM(E92:P92)</f>
        <v>5731.1150986685534</v>
      </c>
      <c r="BC92" s="194">
        <f t="shared" ref="BC92:BC109" si="66">+SUM(Q92:AB92)</f>
        <v>13846.400745918381</v>
      </c>
      <c r="BD92" s="194">
        <f t="shared" ref="BD92:BD109" si="67">+SUM(AC92:AN92)</f>
        <v>24933.798114363544</v>
      </c>
      <c r="BE92" s="195">
        <f t="shared" ref="BE92:BE109" si="68">+SUM(AO92:AZ92)</f>
        <v>37576.961877623326</v>
      </c>
    </row>
    <row r="93" spans="3:57" x14ac:dyDescent="0.25">
      <c r="C93" s="231" t="str">
        <f t="shared" si="51"/>
        <v>Servizio / Prodotto 8</v>
      </c>
      <c r="E93" s="183">
        <f t="shared" si="63"/>
        <v>0</v>
      </c>
      <c r="F93" s="183">
        <f t="shared" ref="F93:AZ93" si="69">+F10+F37-F65+E65</f>
        <v>335.50000000000006</v>
      </c>
      <c r="G93" s="183">
        <f t="shared" si="69"/>
        <v>338.55</v>
      </c>
      <c r="H93" s="183">
        <f t="shared" si="69"/>
        <v>372.40500000000014</v>
      </c>
      <c r="I93" s="183">
        <f t="shared" si="69"/>
        <v>409.6455000000002</v>
      </c>
      <c r="J93" s="183">
        <f t="shared" si="69"/>
        <v>450.61005000000023</v>
      </c>
      <c r="K93" s="183">
        <f t="shared" si="69"/>
        <v>495.67105500000036</v>
      </c>
      <c r="L93" s="183">
        <f t="shared" si="69"/>
        <v>545.23816050000039</v>
      </c>
      <c r="M93" s="183">
        <f t="shared" si="69"/>
        <v>599.76197655000055</v>
      </c>
      <c r="N93" s="183">
        <f t="shared" si="69"/>
        <v>659.73817420500052</v>
      </c>
      <c r="O93" s="183">
        <f t="shared" si="69"/>
        <v>725.71199162550067</v>
      </c>
      <c r="P93" s="183">
        <f t="shared" si="69"/>
        <v>798.28319078805089</v>
      </c>
      <c r="Q93" s="183">
        <f t="shared" si="69"/>
        <v>834.60148009867828</v>
      </c>
      <c r="R93" s="183">
        <f t="shared" si="69"/>
        <v>915.88612662013747</v>
      </c>
      <c r="S93" s="183">
        <f t="shared" si="69"/>
        <v>961.68043295114421</v>
      </c>
      <c r="T93" s="183">
        <f t="shared" si="69"/>
        <v>1009.7644545987017</v>
      </c>
      <c r="U93" s="183">
        <f t="shared" si="69"/>
        <v>1060.2526773286365</v>
      </c>
      <c r="V93" s="183">
        <f t="shared" si="69"/>
        <v>1113.2653111950688</v>
      </c>
      <c r="W93" s="183">
        <f t="shared" si="69"/>
        <v>1168.928576754822</v>
      </c>
      <c r="X93" s="183">
        <f t="shared" si="69"/>
        <v>1227.3750055925632</v>
      </c>
      <c r="Y93" s="183">
        <f t="shared" si="69"/>
        <v>1288.7437558721917</v>
      </c>
      <c r="Z93" s="183">
        <f t="shared" si="69"/>
        <v>1353.1809436658007</v>
      </c>
      <c r="AA93" s="183">
        <f t="shared" si="69"/>
        <v>1420.8399908490915</v>
      </c>
      <c r="AB93" s="183">
        <f t="shared" si="69"/>
        <v>1491.8819903915455</v>
      </c>
      <c r="AC93" s="183">
        <f t="shared" si="69"/>
        <v>1566.4760899111234</v>
      </c>
      <c r="AD93" s="183">
        <f t="shared" si="69"/>
        <v>1644.7998944066792</v>
      </c>
      <c r="AE93" s="183">
        <f t="shared" si="69"/>
        <v>1727.0398891270136</v>
      </c>
      <c r="AF93" s="183">
        <f t="shared" si="69"/>
        <v>1813.391883583364</v>
      </c>
      <c r="AG93" s="183">
        <f t="shared" si="69"/>
        <v>1904.0614777625326</v>
      </c>
      <c r="AH93" s="183">
        <f t="shared" si="69"/>
        <v>1999.2645516506593</v>
      </c>
      <c r="AI93" s="183">
        <f t="shared" si="69"/>
        <v>2099.227779233192</v>
      </c>
      <c r="AJ93" s="183">
        <f t="shared" si="69"/>
        <v>2204.1891681948523</v>
      </c>
      <c r="AK93" s="183">
        <f t="shared" si="69"/>
        <v>2314.3986266045945</v>
      </c>
      <c r="AL93" s="183">
        <f t="shared" si="69"/>
        <v>2430.1185579348248</v>
      </c>
      <c r="AM93" s="183">
        <f t="shared" si="69"/>
        <v>2551.6244858315658</v>
      </c>
      <c r="AN93" s="183">
        <f t="shared" si="69"/>
        <v>2679.2057101231449</v>
      </c>
      <c r="AO93" s="183">
        <f t="shared" si="69"/>
        <v>2728.9714788955025</v>
      </c>
      <c r="AP93" s="183">
        <f t="shared" si="69"/>
        <v>2863.7361625056033</v>
      </c>
      <c r="AQ93" s="183">
        <f t="shared" si="69"/>
        <v>2921.0108857557138</v>
      </c>
      <c r="AR93" s="183">
        <f t="shared" si="69"/>
        <v>2979.4311034708294</v>
      </c>
      <c r="AS93" s="183">
        <f t="shared" si="69"/>
        <v>3039.019725540245</v>
      </c>
      <c r="AT93" s="183">
        <f t="shared" si="69"/>
        <v>3099.8001200510503</v>
      </c>
      <c r="AU93" s="183">
        <f t="shared" si="69"/>
        <v>3161.7961224520709</v>
      </c>
      <c r="AV93" s="183">
        <f t="shared" si="69"/>
        <v>3225.0320449011119</v>
      </c>
      <c r="AW93" s="183">
        <f t="shared" si="69"/>
        <v>3289.5326857991345</v>
      </c>
      <c r="AX93" s="183">
        <f t="shared" si="69"/>
        <v>3355.3233395151174</v>
      </c>
      <c r="AY93" s="183">
        <f t="shared" si="69"/>
        <v>3422.4298063054184</v>
      </c>
      <c r="AZ93" s="183">
        <f t="shared" si="69"/>
        <v>3490.8784024315282</v>
      </c>
      <c r="BB93" s="193">
        <f t="shared" si="65"/>
        <v>5731.1150986685534</v>
      </c>
      <c r="BC93" s="194">
        <f t="shared" si="66"/>
        <v>13846.400745918381</v>
      </c>
      <c r="BD93" s="194">
        <f t="shared" si="67"/>
        <v>24933.798114363544</v>
      </c>
      <c r="BE93" s="195">
        <f t="shared" si="68"/>
        <v>37576.961877623326</v>
      </c>
    </row>
    <row r="94" spans="3:57" x14ac:dyDescent="0.25">
      <c r="C94" s="231" t="str">
        <f t="shared" si="51"/>
        <v>Servizio / Prodotto 9</v>
      </c>
      <c r="E94" s="183">
        <f t="shared" si="63"/>
        <v>0</v>
      </c>
      <c r="F94" s="183">
        <f t="shared" ref="F94:AZ94" si="70">+F11+F38-F66+E66</f>
        <v>335.50000000000006</v>
      </c>
      <c r="G94" s="183">
        <f t="shared" si="70"/>
        <v>338.55</v>
      </c>
      <c r="H94" s="183">
        <f t="shared" si="70"/>
        <v>372.40500000000014</v>
      </c>
      <c r="I94" s="183">
        <f t="shared" si="70"/>
        <v>409.6455000000002</v>
      </c>
      <c r="J94" s="183">
        <f t="shared" si="70"/>
        <v>450.61005000000023</v>
      </c>
      <c r="K94" s="183">
        <f t="shared" si="70"/>
        <v>495.67105500000036</v>
      </c>
      <c r="L94" s="183">
        <f t="shared" si="70"/>
        <v>545.23816050000039</v>
      </c>
      <c r="M94" s="183">
        <f t="shared" si="70"/>
        <v>599.76197655000055</v>
      </c>
      <c r="N94" s="183">
        <f t="shared" si="70"/>
        <v>659.73817420500052</v>
      </c>
      <c r="O94" s="183">
        <f t="shared" si="70"/>
        <v>725.71199162550067</v>
      </c>
      <c r="P94" s="183">
        <f t="shared" si="70"/>
        <v>798.28319078805089</v>
      </c>
      <c r="Q94" s="183">
        <f t="shared" si="70"/>
        <v>834.60148009867828</v>
      </c>
      <c r="R94" s="183">
        <f t="shared" si="70"/>
        <v>915.88612662013747</v>
      </c>
      <c r="S94" s="183">
        <f t="shared" si="70"/>
        <v>961.68043295114421</v>
      </c>
      <c r="T94" s="183">
        <f t="shared" si="70"/>
        <v>1009.7644545987017</v>
      </c>
      <c r="U94" s="183">
        <f t="shared" si="70"/>
        <v>1060.2526773286365</v>
      </c>
      <c r="V94" s="183">
        <f t="shared" si="70"/>
        <v>1113.2653111950688</v>
      </c>
      <c r="W94" s="183">
        <f t="shared" si="70"/>
        <v>1168.928576754822</v>
      </c>
      <c r="X94" s="183">
        <f t="shared" si="70"/>
        <v>1227.3750055925632</v>
      </c>
      <c r="Y94" s="183">
        <f t="shared" si="70"/>
        <v>1288.7437558721917</v>
      </c>
      <c r="Z94" s="183">
        <f t="shared" si="70"/>
        <v>1353.1809436658007</v>
      </c>
      <c r="AA94" s="183">
        <f t="shared" si="70"/>
        <v>1420.8399908490915</v>
      </c>
      <c r="AB94" s="183">
        <f t="shared" si="70"/>
        <v>1491.8819903915455</v>
      </c>
      <c r="AC94" s="183">
        <f t="shared" si="70"/>
        <v>1566.4760899111234</v>
      </c>
      <c r="AD94" s="183">
        <f t="shared" si="70"/>
        <v>1644.7998944066792</v>
      </c>
      <c r="AE94" s="183">
        <f t="shared" si="70"/>
        <v>1727.0398891270136</v>
      </c>
      <c r="AF94" s="183">
        <f t="shared" si="70"/>
        <v>1813.391883583364</v>
      </c>
      <c r="AG94" s="183">
        <f t="shared" si="70"/>
        <v>1904.0614777625326</v>
      </c>
      <c r="AH94" s="183">
        <f t="shared" si="70"/>
        <v>1999.2645516506593</v>
      </c>
      <c r="AI94" s="183">
        <f t="shared" si="70"/>
        <v>2099.227779233192</v>
      </c>
      <c r="AJ94" s="183">
        <f t="shared" si="70"/>
        <v>2204.1891681948523</v>
      </c>
      <c r="AK94" s="183">
        <f t="shared" si="70"/>
        <v>2314.3986266045945</v>
      </c>
      <c r="AL94" s="183">
        <f t="shared" si="70"/>
        <v>2430.1185579348248</v>
      </c>
      <c r="AM94" s="183">
        <f t="shared" si="70"/>
        <v>2551.6244858315658</v>
      </c>
      <c r="AN94" s="183">
        <f t="shared" si="70"/>
        <v>2679.2057101231449</v>
      </c>
      <c r="AO94" s="183">
        <f t="shared" si="70"/>
        <v>2728.9714788955025</v>
      </c>
      <c r="AP94" s="183">
        <f t="shared" si="70"/>
        <v>2863.7361625056033</v>
      </c>
      <c r="AQ94" s="183">
        <f t="shared" si="70"/>
        <v>2921.0108857557138</v>
      </c>
      <c r="AR94" s="183">
        <f t="shared" si="70"/>
        <v>2979.4311034708294</v>
      </c>
      <c r="AS94" s="183">
        <f t="shared" si="70"/>
        <v>3039.019725540245</v>
      </c>
      <c r="AT94" s="183">
        <f t="shared" si="70"/>
        <v>3099.8001200510503</v>
      </c>
      <c r="AU94" s="183">
        <f t="shared" si="70"/>
        <v>3161.7961224520709</v>
      </c>
      <c r="AV94" s="183">
        <f t="shared" si="70"/>
        <v>3225.0320449011119</v>
      </c>
      <c r="AW94" s="183">
        <f t="shared" si="70"/>
        <v>3289.5326857991345</v>
      </c>
      <c r="AX94" s="183">
        <f t="shared" si="70"/>
        <v>3355.3233395151174</v>
      </c>
      <c r="AY94" s="183">
        <f t="shared" si="70"/>
        <v>3422.4298063054184</v>
      </c>
      <c r="AZ94" s="183">
        <f t="shared" si="70"/>
        <v>3490.8784024315282</v>
      </c>
      <c r="BB94" s="193">
        <f t="shared" si="65"/>
        <v>5731.1150986685534</v>
      </c>
      <c r="BC94" s="194">
        <f t="shared" si="66"/>
        <v>13846.400745918381</v>
      </c>
      <c r="BD94" s="194">
        <f t="shared" si="67"/>
        <v>24933.798114363544</v>
      </c>
      <c r="BE94" s="195">
        <f t="shared" si="68"/>
        <v>37576.961877623326</v>
      </c>
    </row>
    <row r="95" spans="3:57" x14ac:dyDescent="0.25">
      <c r="C95" s="231" t="str">
        <f t="shared" si="51"/>
        <v>Servizio / Prodotto 10</v>
      </c>
      <c r="E95" s="183">
        <f t="shared" si="63"/>
        <v>0</v>
      </c>
      <c r="F95" s="183">
        <f t="shared" ref="F95:AZ95" si="71">+F12+F39-F67+E67</f>
        <v>335.50000000000006</v>
      </c>
      <c r="G95" s="183">
        <f t="shared" si="71"/>
        <v>338.55</v>
      </c>
      <c r="H95" s="183">
        <f t="shared" si="71"/>
        <v>372.40500000000014</v>
      </c>
      <c r="I95" s="183">
        <f t="shared" si="71"/>
        <v>409.6455000000002</v>
      </c>
      <c r="J95" s="183">
        <f t="shared" si="71"/>
        <v>450.61005000000023</v>
      </c>
      <c r="K95" s="183">
        <f t="shared" si="71"/>
        <v>495.67105500000036</v>
      </c>
      <c r="L95" s="183">
        <f t="shared" si="71"/>
        <v>545.23816050000039</v>
      </c>
      <c r="M95" s="183">
        <f t="shared" si="71"/>
        <v>599.76197655000055</v>
      </c>
      <c r="N95" s="183">
        <f t="shared" si="71"/>
        <v>659.73817420500052</v>
      </c>
      <c r="O95" s="183">
        <f t="shared" si="71"/>
        <v>725.71199162550067</v>
      </c>
      <c r="P95" s="183">
        <f t="shared" si="71"/>
        <v>798.28319078805089</v>
      </c>
      <c r="Q95" s="183">
        <f t="shared" si="71"/>
        <v>834.60148009867828</v>
      </c>
      <c r="R95" s="183">
        <f t="shared" si="71"/>
        <v>915.88612662013747</v>
      </c>
      <c r="S95" s="183">
        <f t="shared" si="71"/>
        <v>961.68043295114421</v>
      </c>
      <c r="T95" s="183">
        <f t="shared" si="71"/>
        <v>1009.7644545987017</v>
      </c>
      <c r="U95" s="183">
        <f t="shared" si="71"/>
        <v>1060.2526773286365</v>
      </c>
      <c r="V95" s="183">
        <f t="shared" si="71"/>
        <v>1113.2653111950688</v>
      </c>
      <c r="W95" s="183">
        <f t="shared" si="71"/>
        <v>1168.928576754822</v>
      </c>
      <c r="X95" s="183">
        <f t="shared" si="71"/>
        <v>1227.3750055925632</v>
      </c>
      <c r="Y95" s="183">
        <f t="shared" si="71"/>
        <v>1288.7437558721917</v>
      </c>
      <c r="Z95" s="183">
        <f t="shared" si="71"/>
        <v>1353.1809436658007</v>
      </c>
      <c r="AA95" s="183">
        <f t="shared" si="71"/>
        <v>1420.8399908490915</v>
      </c>
      <c r="AB95" s="183">
        <f t="shared" si="71"/>
        <v>1491.8819903915455</v>
      </c>
      <c r="AC95" s="183">
        <f t="shared" si="71"/>
        <v>1566.4760899111234</v>
      </c>
      <c r="AD95" s="183">
        <f t="shared" si="71"/>
        <v>1644.7998944066792</v>
      </c>
      <c r="AE95" s="183">
        <f t="shared" si="71"/>
        <v>1727.0398891270136</v>
      </c>
      <c r="AF95" s="183">
        <f t="shared" si="71"/>
        <v>1813.391883583364</v>
      </c>
      <c r="AG95" s="183">
        <f t="shared" si="71"/>
        <v>1904.0614777625326</v>
      </c>
      <c r="AH95" s="183">
        <f t="shared" si="71"/>
        <v>1999.2645516506593</v>
      </c>
      <c r="AI95" s="183">
        <f t="shared" si="71"/>
        <v>2099.227779233192</v>
      </c>
      <c r="AJ95" s="183">
        <f t="shared" si="71"/>
        <v>2204.1891681948523</v>
      </c>
      <c r="AK95" s="183">
        <f t="shared" si="71"/>
        <v>2314.3986266045945</v>
      </c>
      <c r="AL95" s="183">
        <f t="shared" si="71"/>
        <v>2430.1185579348248</v>
      </c>
      <c r="AM95" s="183">
        <f t="shared" si="71"/>
        <v>2551.6244858315658</v>
      </c>
      <c r="AN95" s="183">
        <f t="shared" si="71"/>
        <v>2679.2057101231449</v>
      </c>
      <c r="AO95" s="183">
        <f t="shared" si="71"/>
        <v>2728.9714788955025</v>
      </c>
      <c r="AP95" s="183">
        <f t="shared" si="71"/>
        <v>2863.7361625056033</v>
      </c>
      <c r="AQ95" s="183">
        <f t="shared" si="71"/>
        <v>2921.0108857557138</v>
      </c>
      <c r="AR95" s="183">
        <f t="shared" si="71"/>
        <v>2979.4311034708294</v>
      </c>
      <c r="AS95" s="183">
        <f t="shared" si="71"/>
        <v>3039.019725540245</v>
      </c>
      <c r="AT95" s="183">
        <f t="shared" si="71"/>
        <v>3099.8001200510503</v>
      </c>
      <c r="AU95" s="183">
        <f t="shared" si="71"/>
        <v>3161.7961224520709</v>
      </c>
      <c r="AV95" s="183">
        <f t="shared" si="71"/>
        <v>3225.0320449011119</v>
      </c>
      <c r="AW95" s="183">
        <f t="shared" si="71"/>
        <v>3289.5326857991345</v>
      </c>
      <c r="AX95" s="183">
        <f t="shared" si="71"/>
        <v>3355.3233395151174</v>
      </c>
      <c r="AY95" s="183">
        <f t="shared" si="71"/>
        <v>3422.4298063054184</v>
      </c>
      <c r="AZ95" s="183">
        <f t="shared" si="71"/>
        <v>3490.8784024315282</v>
      </c>
      <c r="BB95" s="193">
        <f t="shared" si="65"/>
        <v>5731.1150986685534</v>
      </c>
      <c r="BC95" s="194">
        <f t="shared" si="66"/>
        <v>13846.400745918381</v>
      </c>
      <c r="BD95" s="194">
        <f t="shared" si="67"/>
        <v>24933.798114363544</v>
      </c>
      <c r="BE95" s="195">
        <f t="shared" si="68"/>
        <v>37576.961877623326</v>
      </c>
    </row>
    <row r="96" spans="3:57" x14ac:dyDescent="0.25">
      <c r="C96" s="231" t="str">
        <f t="shared" si="51"/>
        <v>Servizio / Prodotto 11</v>
      </c>
      <c r="E96" s="183">
        <f t="shared" si="63"/>
        <v>0</v>
      </c>
      <c r="F96" s="183">
        <f t="shared" ref="F96:AZ96" si="72">+F13+F40-F68+E68</f>
        <v>335.50000000000006</v>
      </c>
      <c r="G96" s="183">
        <f t="shared" si="72"/>
        <v>338.55</v>
      </c>
      <c r="H96" s="183">
        <f t="shared" si="72"/>
        <v>372.40500000000014</v>
      </c>
      <c r="I96" s="183">
        <f t="shared" si="72"/>
        <v>409.6455000000002</v>
      </c>
      <c r="J96" s="183">
        <f t="shared" si="72"/>
        <v>450.61005000000023</v>
      </c>
      <c r="K96" s="183">
        <f t="shared" si="72"/>
        <v>495.67105500000036</v>
      </c>
      <c r="L96" s="183">
        <f t="shared" si="72"/>
        <v>545.23816050000039</v>
      </c>
      <c r="M96" s="183">
        <f t="shared" si="72"/>
        <v>599.76197655000055</v>
      </c>
      <c r="N96" s="183">
        <f t="shared" si="72"/>
        <v>659.73817420500052</v>
      </c>
      <c r="O96" s="183">
        <f t="shared" si="72"/>
        <v>725.71199162550067</v>
      </c>
      <c r="P96" s="183">
        <f t="shared" si="72"/>
        <v>798.28319078805089</v>
      </c>
      <c r="Q96" s="183">
        <f t="shared" si="72"/>
        <v>834.60148009867828</v>
      </c>
      <c r="R96" s="183">
        <f t="shared" si="72"/>
        <v>915.88612662013747</v>
      </c>
      <c r="S96" s="183">
        <f t="shared" si="72"/>
        <v>961.68043295114421</v>
      </c>
      <c r="T96" s="183">
        <f t="shared" si="72"/>
        <v>1009.7644545987017</v>
      </c>
      <c r="U96" s="183">
        <f t="shared" si="72"/>
        <v>1060.2526773286365</v>
      </c>
      <c r="V96" s="183">
        <f t="shared" si="72"/>
        <v>1113.2653111950688</v>
      </c>
      <c r="W96" s="183">
        <f t="shared" si="72"/>
        <v>1168.928576754822</v>
      </c>
      <c r="X96" s="183">
        <f t="shared" si="72"/>
        <v>1227.3750055925632</v>
      </c>
      <c r="Y96" s="183">
        <f t="shared" si="72"/>
        <v>1288.7437558721917</v>
      </c>
      <c r="Z96" s="183">
        <f t="shared" si="72"/>
        <v>1353.1809436658007</v>
      </c>
      <c r="AA96" s="183">
        <f t="shared" si="72"/>
        <v>1420.8399908490915</v>
      </c>
      <c r="AB96" s="183">
        <f t="shared" si="72"/>
        <v>1491.8819903915455</v>
      </c>
      <c r="AC96" s="183">
        <f t="shared" si="72"/>
        <v>1566.4760899111234</v>
      </c>
      <c r="AD96" s="183">
        <f t="shared" si="72"/>
        <v>1644.7998944066792</v>
      </c>
      <c r="AE96" s="183">
        <f t="shared" si="72"/>
        <v>1727.0398891270136</v>
      </c>
      <c r="AF96" s="183">
        <f t="shared" si="72"/>
        <v>1813.391883583364</v>
      </c>
      <c r="AG96" s="183">
        <f t="shared" si="72"/>
        <v>1904.0614777625326</v>
      </c>
      <c r="AH96" s="183">
        <f t="shared" si="72"/>
        <v>1999.2645516506593</v>
      </c>
      <c r="AI96" s="183">
        <f t="shared" si="72"/>
        <v>2099.227779233192</v>
      </c>
      <c r="AJ96" s="183">
        <f t="shared" si="72"/>
        <v>2204.1891681948523</v>
      </c>
      <c r="AK96" s="183">
        <f t="shared" si="72"/>
        <v>2314.3986266045945</v>
      </c>
      <c r="AL96" s="183">
        <f t="shared" si="72"/>
        <v>2430.1185579348248</v>
      </c>
      <c r="AM96" s="183">
        <f t="shared" si="72"/>
        <v>2551.6244858315658</v>
      </c>
      <c r="AN96" s="183">
        <f t="shared" si="72"/>
        <v>2679.2057101231449</v>
      </c>
      <c r="AO96" s="183">
        <f t="shared" si="72"/>
        <v>2728.9714788955025</v>
      </c>
      <c r="AP96" s="183">
        <f t="shared" si="72"/>
        <v>2863.7361625056033</v>
      </c>
      <c r="AQ96" s="183">
        <f t="shared" si="72"/>
        <v>2921.0108857557138</v>
      </c>
      <c r="AR96" s="183">
        <f t="shared" si="72"/>
        <v>2979.4311034708294</v>
      </c>
      <c r="AS96" s="183">
        <f t="shared" si="72"/>
        <v>3039.019725540245</v>
      </c>
      <c r="AT96" s="183">
        <f t="shared" si="72"/>
        <v>3099.8001200510503</v>
      </c>
      <c r="AU96" s="183">
        <f t="shared" si="72"/>
        <v>3161.7961224520709</v>
      </c>
      <c r="AV96" s="183">
        <f t="shared" si="72"/>
        <v>3225.0320449011119</v>
      </c>
      <c r="AW96" s="183">
        <f t="shared" si="72"/>
        <v>3289.5326857991345</v>
      </c>
      <c r="AX96" s="183">
        <f t="shared" si="72"/>
        <v>3355.3233395151174</v>
      </c>
      <c r="AY96" s="183">
        <f t="shared" si="72"/>
        <v>3422.4298063054184</v>
      </c>
      <c r="AZ96" s="183">
        <f t="shared" si="72"/>
        <v>3490.8784024315282</v>
      </c>
      <c r="BB96" s="193">
        <f t="shared" si="65"/>
        <v>5731.1150986685534</v>
      </c>
      <c r="BC96" s="194">
        <f t="shared" si="66"/>
        <v>13846.400745918381</v>
      </c>
      <c r="BD96" s="194">
        <f t="shared" si="67"/>
        <v>24933.798114363544</v>
      </c>
      <c r="BE96" s="195">
        <f t="shared" si="68"/>
        <v>37576.961877623326</v>
      </c>
    </row>
    <row r="97" spans="3:57" x14ac:dyDescent="0.25">
      <c r="C97" s="231" t="str">
        <f t="shared" si="51"/>
        <v>Servizio / Prodotto 12</v>
      </c>
      <c r="E97" s="183">
        <f t="shared" si="63"/>
        <v>0</v>
      </c>
      <c r="F97" s="183">
        <f t="shared" ref="F97:AZ97" si="73">+F14+F41-F69+E69</f>
        <v>335.50000000000006</v>
      </c>
      <c r="G97" s="183">
        <f t="shared" si="73"/>
        <v>338.55</v>
      </c>
      <c r="H97" s="183">
        <f t="shared" si="73"/>
        <v>372.40500000000014</v>
      </c>
      <c r="I97" s="183">
        <f t="shared" si="73"/>
        <v>409.6455000000002</v>
      </c>
      <c r="J97" s="183">
        <f t="shared" si="73"/>
        <v>450.61005000000023</v>
      </c>
      <c r="K97" s="183">
        <f t="shared" si="73"/>
        <v>495.67105500000036</v>
      </c>
      <c r="L97" s="183">
        <f t="shared" si="73"/>
        <v>545.23816050000039</v>
      </c>
      <c r="M97" s="183">
        <f t="shared" si="73"/>
        <v>599.76197655000055</v>
      </c>
      <c r="N97" s="183">
        <f t="shared" si="73"/>
        <v>659.73817420500052</v>
      </c>
      <c r="O97" s="183">
        <f t="shared" si="73"/>
        <v>725.71199162550067</v>
      </c>
      <c r="P97" s="183">
        <f t="shared" si="73"/>
        <v>798.28319078805089</v>
      </c>
      <c r="Q97" s="183">
        <f t="shared" si="73"/>
        <v>834.60148009867828</v>
      </c>
      <c r="R97" s="183">
        <f t="shared" si="73"/>
        <v>915.88612662013747</v>
      </c>
      <c r="S97" s="183">
        <f t="shared" si="73"/>
        <v>961.68043295114421</v>
      </c>
      <c r="T97" s="183">
        <f t="shared" si="73"/>
        <v>1009.7644545987017</v>
      </c>
      <c r="U97" s="183">
        <f t="shared" si="73"/>
        <v>1060.2526773286365</v>
      </c>
      <c r="V97" s="183">
        <f t="shared" si="73"/>
        <v>1113.2653111950688</v>
      </c>
      <c r="W97" s="183">
        <f t="shared" si="73"/>
        <v>1168.928576754822</v>
      </c>
      <c r="X97" s="183">
        <f t="shared" si="73"/>
        <v>1227.3750055925632</v>
      </c>
      <c r="Y97" s="183">
        <f t="shared" si="73"/>
        <v>1288.7437558721917</v>
      </c>
      <c r="Z97" s="183">
        <f t="shared" si="73"/>
        <v>1353.1809436658007</v>
      </c>
      <c r="AA97" s="183">
        <f t="shared" si="73"/>
        <v>1420.8399908490915</v>
      </c>
      <c r="AB97" s="183">
        <f t="shared" si="73"/>
        <v>1491.8819903915455</v>
      </c>
      <c r="AC97" s="183">
        <f t="shared" si="73"/>
        <v>1566.4760899111234</v>
      </c>
      <c r="AD97" s="183">
        <f t="shared" si="73"/>
        <v>1644.7998944066792</v>
      </c>
      <c r="AE97" s="183">
        <f t="shared" si="73"/>
        <v>1727.0398891270136</v>
      </c>
      <c r="AF97" s="183">
        <f t="shared" si="73"/>
        <v>1813.391883583364</v>
      </c>
      <c r="AG97" s="183">
        <f t="shared" si="73"/>
        <v>1904.0614777625326</v>
      </c>
      <c r="AH97" s="183">
        <f t="shared" si="73"/>
        <v>1999.2645516506593</v>
      </c>
      <c r="AI97" s="183">
        <f t="shared" si="73"/>
        <v>2099.227779233192</v>
      </c>
      <c r="AJ97" s="183">
        <f t="shared" si="73"/>
        <v>2204.1891681948523</v>
      </c>
      <c r="AK97" s="183">
        <f t="shared" si="73"/>
        <v>2314.3986266045945</v>
      </c>
      <c r="AL97" s="183">
        <f t="shared" si="73"/>
        <v>2430.1185579348248</v>
      </c>
      <c r="AM97" s="183">
        <f t="shared" si="73"/>
        <v>2551.6244858315658</v>
      </c>
      <c r="AN97" s="183">
        <f t="shared" si="73"/>
        <v>2679.2057101231449</v>
      </c>
      <c r="AO97" s="183">
        <f t="shared" si="73"/>
        <v>2728.9714788955025</v>
      </c>
      <c r="AP97" s="183">
        <f t="shared" si="73"/>
        <v>2863.7361625056033</v>
      </c>
      <c r="AQ97" s="183">
        <f t="shared" si="73"/>
        <v>2921.0108857557138</v>
      </c>
      <c r="AR97" s="183">
        <f t="shared" si="73"/>
        <v>2979.4311034708294</v>
      </c>
      <c r="AS97" s="183">
        <f t="shared" si="73"/>
        <v>3039.019725540245</v>
      </c>
      <c r="AT97" s="183">
        <f t="shared" si="73"/>
        <v>3099.8001200510503</v>
      </c>
      <c r="AU97" s="183">
        <f t="shared" si="73"/>
        <v>3161.7961224520709</v>
      </c>
      <c r="AV97" s="183">
        <f t="shared" si="73"/>
        <v>3225.0320449011119</v>
      </c>
      <c r="AW97" s="183">
        <f t="shared" si="73"/>
        <v>3289.5326857991345</v>
      </c>
      <c r="AX97" s="183">
        <f t="shared" si="73"/>
        <v>3355.3233395151174</v>
      </c>
      <c r="AY97" s="183">
        <f t="shared" si="73"/>
        <v>3422.4298063054184</v>
      </c>
      <c r="AZ97" s="183">
        <f t="shared" si="73"/>
        <v>3490.8784024315282</v>
      </c>
      <c r="BB97" s="193">
        <f t="shared" si="65"/>
        <v>5731.1150986685534</v>
      </c>
      <c r="BC97" s="194">
        <f t="shared" si="66"/>
        <v>13846.400745918381</v>
      </c>
      <c r="BD97" s="194">
        <f t="shared" si="67"/>
        <v>24933.798114363544</v>
      </c>
      <c r="BE97" s="195">
        <f t="shared" si="68"/>
        <v>37576.961877623326</v>
      </c>
    </row>
    <row r="98" spans="3:57" x14ac:dyDescent="0.25">
      <c r="C98" s="231" t="str">
        <f t="shared" si="51"/>
        <v>Servizio / Prodotto 13</v>
      </c>
      <c r="E98" s="183">
        <f t="shared" si="63"/>
        <v>0</v>
      </c>
      <c r="F98" s="183">
        <f t="shared" ref="F98:AZ98" si="74">+F15+F42-F70+E70</f>
        <v>402.60000000000008</v>
      </c>
      <c r="G98" s="183">
        <f t="shared" si="74"/>
        <v>406.26000000000005</v>
      </c>
      <c r="H98" s="183">
        <f t="shared" si="74"/>
        <v>446.88600000000019</v>
      </c>
      <c r="I98" s="183">
        <f t="shared" si="74"/>
        <v>491.5746000000002</v>
      </c>
      <c r="J98" s="183">
        <f t="shared" si="74"/>
        <v>540.73206000000027</v>
      </c>
      <c r="K98" s="183">
        <f t="shared" si="74"/>
        <v>594.8052660000003</v>
      </c>
      <c r="L98" s="183">
        <f t="shared" si="74"/>
        <v>654.2857926000006</v>
      </c>
      <c r="M98" s="183">
        <f t="shared" si="74"/>
        <v>719.71437186000048</v>
      </c>
      <c r="N98" s="183">
        <f t="shared" si="74"/>
        <v>791.68580904600083</v>
      </c>
      <c r="O98" s="183">
        <f t="shared" si="74"/>
        <v>870.85438995060076</v>
      </c>
      <c r="P98" s="183">
        <f t="shared" si="74"/>
        <v>957.93982894566091</v>
      </c>
      <c r="Q98" s="183">
        <f t="shared" si="74"/>
        <v>1001.5217761184142</v>
      </c>
      <c r="R98" s="183">
        <f t="shared" si="74"/>
        <v>1099.0633519441649</v>
      </c>
      <c r="S98" s="183">
        <f t="shared" si="74"/>
        <v>1154.0165195413731</v>
      </c>
      <c r="T98" s="183">
        <f t="shared" si="74"/>
        <v>1211.7173455184422</v>
      </c>
      <c r="U98" s="183">
        <f t="shared" si="74"/>
        <v>1272.3032127943638</v>
      </c>
      <c r="V98" s="183">
        <f t="shared" si="74"/>
        <v>1335.9183734340825</v>
      </c>
      <c r="W98" s="183">
        <f t="shared" si="74"/>
        <v>1402.7142921057866</v>
      </c>
      <c r="X98" s="183">
        <f t="shared" si="74"/>
        <v>1472.850006711076</v>
      </c>
      <c r="Y98" s="183">
        <f t="shared" si="74"/>
        <v>1546.4925070466295</v>
      </c>
      <c r="Z98" s="183">
        <f t="shared" si="74"/>
        <v>1623.8171323989618</v>
      </c>
      <c r="AA98" s="183">
        <f t="shared" si="74"/>
        <v>1705.007989018909</v>
      </c>
      <c r="AB98" s="183">
        <f t="shared" si="74"/>
        <v>1790.2583884698552</v>
      </c>
      <c r="AC98" s="183">
        <f t="shared" si="74"/>
        <v>1879.7713078933477</v>
      </c>
      <c r="AD98" s="183">
        <f t="shared" si="74"/>
        <v>1973.7598732880153</v>
      </c>
      <c r="AE98" s="183">
        <f t="shared" si="74"/>
        <v>2072.447866952416</v>
      </c>
      <c r="AF98" s="183">
        <f t="shared" si="74"/>
        <v>2176.0702603000368</v>
      </c>
      <c r="AG98" s="183">
        <f t="shared" si="74"/>
        <v>2284.8737733150392</v>
      </c>
      <c r="AH98" s="183">
        <f t="shared" si="74"/>
        <v>2399.1174619807912</v>
      </c>
      <c r="AI98" s="183">
        <f t="shared" si="74"/>
        <v>2519.0733350798309</v>
      </c>
      <c r="AJ98" s="183">
        <f t="shared" si="74"/>
        <v>2645.0270018338219</v>
      </c>
      <c r="AK98" s="183">
        <f t="shared" si="74"/>
        <v>2777.278351925514</v>
      </c>
      <c r="AL98" s="183">
        <f t="shared" si="74"/>
        <v>2916.1422695217893</v>
      </c>
      <c r="AM98" s="183">
        <f t="shared" si="74"/>
        <v>3061.9493829978796</v>
      </c>
      <c r="AN98" s="183">
        <f t="shared" si="74"/>
        <v>3215.0468521477728</v>
      </c>
      <c r="AO98" s="183">
        <f t="shared" si="74"/>
        <v>3274.765774674604</v>
      </c>
      <c r="AP98" s="183">
        <f t="shared" si="74"/>
        <v>3436.4833950067227</v>
      </c>
      <c r="AQ98" s="183">
        <f t="shared" si="74"/>
        <v>3505.2130629068574</v>
      </c>
      <c r="AR98" s="183">
        <f t="shared" si="74"/>
        <v>3575.3173241649943</v>
      </c>
      <c r="AS98" s="183">
        <f t="shared" si="74"/>
        <v>3646.823670648294</v>
      </c>
      <c r="AT98" s="183">
        <f t="shared" si="74"/>
        <v>3719.7601440612607</v>
      </c>
      <c r="AU98" s="183">
        <f t="shared" si="74"/>
        <v>3794.1553469424844</v>
      </c>
      <c r="AV98" s="183">
        <f t="shared" si="74"/>
        <v>3870.038453881335</v>
      </c>
      <c r="AW98" s="183">
        <f t="shared" si="74"/>
        <v>3947.4392229589616</v>
      </c>
      <c r="AX98" s="183">
        <f t="shared" si="74"/>
        <v>4026.3880074181402</v>
      </c>
      <c r="AY98" s="183">
        <f t="shared" si="74"/>
        <v>4106.9157675665028</v>
      </c>
      <c r="AZ98" s="183">
        <f t="shared" si="74"/>
        <v>4189.0540829178326</v>
      </c>
      <c r="BB98" s="193">
        <f t="shared" si="65"/>
        <v>6877.3381184022646</v>
      </c>
      <c r="BC98" s="194">
        <f t="shared" si="66"/>
        <v>16615.680895102054</v>
      </c>
      <c r="BD98" s="194">
        <f t="shared" si="67"/>
        <v>29920.557737236253</v>
      </c>
      <c r="BE98" s="195">
        <f t="shared" si="68"/>
        <v>45092.354253147998</v>
      </c>
    </row>
    <row r="99" spans="3:57" x14ac:dyDescent="0.25">
      <c r="C99" s="231" t="str">
        <f t="shared" si="51"/>
        <v>Servizio / Prodotto 14</v>
      </c>
      <c r="E99" s="183">
        <f t="shared" si="63"/>
        <v>0</v>
      </c>
      <c r="F99" s="183">
        <f t="shared" ref="F99:AZ99" si="75">+F16+F43-F71+E71</f>
        <v>402.60000000000008</v>
      </c>
      <c r="G99" s="183">
        <f t="shared" si="75"/>
        <v>406.26000000000005</v>
      </c>
      <c r="H99" s="183">
        <f t="shared" si="75"/>
        <v>446.88600000000019</v>
      </c>
      <c r="I99" s="183">
        <f t="shared" si="75"/>
        <v>491.5746000000002</v>
      </c>
      <c r="J99" s="183">
        <f t="shared" si="75"/>
        <v>540.73206000000027</v>
      </c>
      <c r="K99" s="183">
        <f t="shared" si="75"/>
        <v>594.8052660000003</v>
      </c>
      <c r="L99" s="183">
        <f t="shared" si="75"/>
        <v>654.2857926000006</v>
      </c>
      <c r="M99" s="183">
        <f t="shared" si="75"/>
        <v>719.71437186000048</v>
      </c>
      <c r="N99" s="183">
        <f t="shared" si="75"/>
        <v>791.68580904600083</v>
      </c>
      <c r="O99" s="183">
        <f t="shared" si="75"/>
        <v>870.85438995060076</v>
      </c>
      <c r="P99" s="183">
        <f t="shared" si="75"/>
        <v>957.93982894566091</v>
      </c>
      <c r="Q99" s="183">
        <f t="shared" si="75"/>
        <v>1001.5217761184142</v>
      </c>
      <c r="R99" s="183">
        <f t="shared" si="75"/>
        <v>1099.0633519441649</v>
      </c>
      <c r="S99" s="183">
        <f t="shared" si="75"/>
        <v>1154.0165195413731</v>
      </c>
      <c r="T99" s="183">
        <f t="shared" si="75"/>
        <v>1211.7173455184422</v>
      </c>
      <c r="U99" s="183">
        <f t="shared" si="75"/>
        <v>1272.3032127943638</v>
      </c>
      <c r="V99" s="183">
        <f t="shared" si="75"/>
        <v>1335.9183734340825</v>
      </c>
      <c r="W99" s="183">
        <f t="shared" si="75"/>
        <v>1402.7142921057866</v>
      </c>
      <c r="X99" s="183">
        <f t="shared" si="75"/>
        <v>1472.850006711076</v>
      </c>
      <c r="Y99" s="183">
        <f t="shared" si="75"/>
        <v>1546.4925070466295</v>
      </c>
      <c r="Z99" s="183">
        <f t="shared" si="75"/>
        <v>1623.8171323989618</v>
      </c>
      <c r="AA99" s="183">
        <f t="shared" si="75"/>
        <v>1705.007989018909</v>
      </c>
      <c r="AB99" s="183">
        <f t="shared" si="75"/>
        <v>1790.2583884698552</v>
      </c>
      <c r="AC99" s="183">
        <f t="shared" si="75"/>
        <v>1879.7713078933477</v>
      </c>
      <c r="AD99" s="183">
        <f t="shared" si="75"/>
        <v>1973.7598732880153</v>
      </c>
      <c r="AE99" s="183">
        <f t="shared" si="75"/>
        <v>2072.447866952416</v>
      </c>
      <c r="AF99" s="183">
        <f t="shared" si="75"/>
        <v>2176.0702603000368</v>
      </c>
      <c r="AG99" s="183">
        <f t="shared" si="75"/>
        <v>2284.8737733150392</v>
      </c>
      <c r="AH99" s="183">
        <f t="shared" si="75"/>
        <v>2399.1174619807912</v>
      </c>
      <c r="AI99" s="183">
        <f t="shared" si="75"/>
        <v>2519.0733350798309</v>
      </c>
      <c r="AJ99" s="183">
        <f t="shared" si="75"/>
        <v>2645.0270018338219</v>
      </c>
      <c r="AK99" s="183">
        <f t="shared" si="75"/>
        <v>2777.278351925514</v>
      </c>
      <c r="AL99" s="183">
        <f t="shared" si="75"/>
        <v>2916.1422695217893</v>
      </c>
      <c r="AM99" s="183">
        <f t="shared" si="75"/>
        <v>3061.9493829978796</v>
      </c>
      <c r="AN99" s="183">
        <f t="shared" si="75"/>
        <v>3215.0468521477728</v>
      </c>
      <c r="AO99" s="183">
        <f t="shared" si="75"/>
        <v>3274.765774674604</v>
      </c>
      <c r="AP99" s="183">
        <f t="shared" si="75"/>
        <v>3436.4833950067227</v>
      </c>
      <c r="AQ99" s="183">
        <f t="shared" si="75"/>
        <v>3505.2130629068574</v>
      </c>
      <c r="AR99" s="183">
        <f t="shared" si="75"/>
        <v>3575.3173241649943</v>
      </c>
      <c r="AS99" s="183">
        <f t="shared" si="75"/>
        <v>3646.823670648294</v>
      </c>
      <c r="AT99" s="183">
        <f t="shared" si="75"/>
        <v>3719.7601440612607</v>
      </c>
      <c r="AU99" s="183">
        <f t="shared" si="75"/>
        <v>3794.1553469424844</v>
      </c>
      <c r="AV99" s="183">
        <f t="shared" si="75"/>
        <v>3870.038453881335</v>
      </c>
      <c r="AW99" s="183">
        <f t="shared" si="75"/>
        <v>3947.4392229589616</v>
      </c>
      <c r="AX99" s="183">
        <f t="shared" si="75"/>
        <v>4026.3880074181402</v>
      </c>
      <c r="AY99" s="183">
        <f t="shared" si="75"/>
        <v>4106.9157675665028</v>
      </c>
      <c r="AZ99" s="183">
        <f t="shared" si="75"/>
        <v>4189.0540829178326</v>
      </c>
      <c r="BB99" s="193">
        <f t="shared" si="65"/>
        <v>6877.3381184022646</v>
      </c>
      <c r="BC99" s="194">
        <f t="shared" si="66"/>
        <v>16615.680895102054</v>
      </c>
      <c r="BD99" s="194">
        <f t="shared" si="67"/>
        <v>29920.557737236253</v>
      </c>
      <c r="BE99" s="195">
        <f t="shared" si="68"/>
        <v>45092.354253147998</v>
      </c>
    </row>
    <row r="100" spans="3:57" x14ac:dyDescent="0.25">
      <c r="C100" s="231" t="str">
        <f t="shared" si="51"/>
        <v>Servizio / Prodotto 15</v>
      </c>
      <c r="E100" s="183">
        <f t="shared" si="63"/>
        <v>0</v>
      </c>
      <c r="F100" s="183">
        <f t="shared" ref="F100:AZ100" si="76">+F17+F44-F72+E72</f>
        <v>469.70000000000005</v>
      </c>
      <c r="G100" s="183">
        <f t="shared" si="76"/>
        <v>473.97000000000014</v>
      </c>
      <c r="H100" s="183">
        <f t="shared" si="76"/>
        <v>521.36700000000008</v>
      </c>
      <c r="I100" s="183">
        <f t="shared" si="76"/>
        <v>573.50370000000032</v>
      </c>
      <c r="J100" s="183">
        <f t="shared" si="76"/>
        <v>630.85407000000032</v>
      </c>
      <c r="K100" s="183">
        <f t="shared" si="76"/>
        <v>693.93947700000035</v>
      </c>
      <c r="L100" s="183">
        <f t="shared" si="76"/>
        <v>763.33342470000071</v>
      </c>
      <c r="M100" s="183">
        <f t="shared" si="76"/>
        <v>839.66676717000064</v>
      </c>
      <c r="N100" s="183">
        <f t="shared" si="76"/>
        <v>923.63344388700079</v>
      </c>
      <c r="O100" s="183">
        <f t="shared" si="76"/>
        <v>1015.9967882757012</v>
      </c>
      <c r="P100" s="183">
        <f t="shared" si="76"/>
        <v>1117.5964671032709</v>
      </c>
      <c r="Q100" s="183">
        <f t="shared" si="76"/>
        <v>1168.4420721381498</v>
      </c>
      <c r="R100" s="183">
        <f t="shared" si="76"/>
        <v>1282.2405772681925</v>
      </c>
      <c r="S100" s="183">
        <f t="shared" si="76"/>
        <v>1346.352606131602</v>
      </c>
      <c r="T100" s="183">
        <f t="shared" si="76"/>
        <v>1413.6702364381822</v>
      </c>
      <c r="U100" s="183">
        <f t="shared" si="76"/>
        <v>1484.3537482600914</v>
      </c>
      <c r="V100" s="183">
        <f t="shared" si="76"/>
        <v>1558.5714356730962</v>
      </c>
      <c r="W100" s="183">
        <f t="shared" si="76"/>
        <v>1636.5000074567511</v>
      </c>
      <c r="X100" s="183">
        <f t="shared" si="76"/>
        <v>1718.3250078295885</v>
      </c>
      <c r="Y100" s="183">
        <f t="shared" si="76"/>
        <v>1804.2412582210679</v>
      </c>
      <c r="Z100" s="183">
        <f t="shared" si="76"/>
        <v>1894.4533211321218</v>
      </c>
      <c r="AA100" s="183">
        <f t="shared" si="76"/>
        <v>1989.1759871887275</v>
      </c>
      <c r="AB100" s="183">
        <f t="shared" si="76"/>
        <v>2088.6347865481639</v>
      </c>
      <c r="AC100" s="183">
        <f t="shared" si="76"/>
        <v>2193.0665258755726</v>
      </c>
      <c r="AD100" s="183">
        <f t="shared" si="76"/>
        <v>2302.7198521693513</v>
      </c>
      <c r="AE100" s="183">
        <f t="shared" si="76"/>
        <v>2417.8558447778187</v>
      </c>
      <c r="AF100" s="183">
        <f t="shared" si="76"/>
        <v>2538.7486370167098</v>
      </c>
      <c r="AG100" s="183">
        <f t="shared" si="76"/>
        <v>2665.6860688675461</v>
      </c>
      <c r="AH100" s="183">
        <f t="shared" si="76"/>
        <v>2798.9703723109224</v>
      </c>
      <c r="AI100" s="183">
        <f t="shared" si="76"/>
        <v>2938.9188909264699</v>
      </c>
      <c r="AJ100" s="183">
        <f t="shared" si="76"/>
        <v>3085.8648354727925</v>
      </c>
      <c r="AK100" s="183">
        <f t="shared" si="76"/>
        <v>3240.1580772464326</v>
      </c>
      <c r="AL100" s="183">
        <f t="shared" si="76"/>
        <v>3402.1659811087547</v>
      </c>
      <c r="AM100" s="183">
        <f t="shared" si="76"/>
        <v>3572.2742801641925</v>
      </c>
      <c r="AN100" s="183">
        <f t="shared" si="76"/>
        <v>3750.8879941724022</v>
      </c>
      <c r="AO100" s="183">
        <f t="shared" si="76"/>
        <v>3820.5600704537042</v>
      </c>
      <c r="AP100" s="183">
        <f t="shared" si="76"/>
        <v>4009.2306275078436</v>
      </c>
      <c r="AQ100" s="183">
        <f t="shared" si="76"/>
        <v>4089.4152400580001</v>
      </c>
      <c r="AR100" s="183">
        <f t="shared" si="76"/>
        <v>4171.2035448591596</v>
      </c>
      <c r="AS100" s="183">
        <f t="shared" si="76"/>
        <v>4254.6276157563443</v>
      </c>
      <c r="AT100" s="183">
        <f t="shared" si="76"/>
        <v>4339.7201680714688</v>
      </c>
      <c r="AU100" s="183">
        <f t="shared" si="76"/>
        <v>4426.5145714329001</v>
      </c>
      <c r="AV100" s="183">
        <f t="shared" si="76"/>
        <v>4515.0448628615568</v>
      </c>
      <c r="AW100" s="183">
        <f t="shared" si="76"/>
        <v>4605.3457601187883</v>
      </c>
      <c r="AX100" s="183">
        <f t="shared" si="76"/>
        <v>4697.452675321164</v>
      </c>
      <c r="AY100" s="183">
        <f t="shared" si="76"/>
        <v>4791.4017288275872</v>
      </c>
      <c r="AZ100" s="183">
        <f t="shared" si="76"/>
        <v>4887.2297634041379</v>
      </c>
      <c r="BB100" s="193">
        <f t="shared" si="65"/>
        <v>8023.5611381359749</v>
      </c>
      <c r="BC100" s="194">
        <f t="shared" si="66"/>
        <v>19384.96104428573</v>
      </c>
      <c r="BD100" s="194">
        <f t="shared" si="67"/>
        <v>34907.317360108966</v>
      </c>
      <c r="BE100" s="195">
        <f t="shared" si="68"/>
        <v>52607.746628672656</v>
      </c>
    </row>
    <row r="101" spans="3:57" x14ac:dyDescent="0.25">
      <c r="C101" s="231" t="str">
        <f t="shared" si="51"/>
        <v>Servizio / Prodotto 16</v>
      </c>
      <c r="E101" s="183">
        <f t="shared" si="63"/>
        <v>0</v>
      </c>
      <c r="F101" s="183">
        <f t="shared" ref="F101:AZ101" si="77">+F18+F45-F73+E73</f>
        <v>469.70000000000005</v>
      </c>
      <c r="G101" s="183">
        <f t="shared" si="77"/>
        <v>473.97000000000014</v>
      </c>
      <c r="H101" s="183">
        <f t="shared" si="77"/>
        <v>521.36700000000008</v>
      </c>
      <c r="I101" s="183">
        <f t="shared" si="77"/>
        <v>573.50370000000032</v>
      </c>
      <c r="J101" s="183">
        <f t="shared" si="77"/>
        <v>630.85407000000032</v>
      </c>
      <c r="K101" s="183">
        <f t="shared" si="77"/>
        <v>693.93947700000035</v>
      </c>
      <c r="L101" s="183">
        <f t="shared" si="77"/>
        <v>763.33342470000071</v>
      </c>
      <c r="M101" s="183">
        <f t="shared" si="77"/>
        <v>839.66676717000064</v>
      </c>
      <c r="N101" s="183">
        <f t="shared" si="77"/>
        <v>923.63344388700079</v>
      </c>
      <c r="O101" s="183">
        <f t="shared" si="77"/>
        <v>1015.9967882757012</v>
      </c>
      <c r="P101" s="183">
        <f t="shared" si="77"/>
        <v>1117.5964671032709</v>
      </c>
      <c r="Q101" s="183">
        <f t="shared" si="77"/>
        <v>1168.4420721381498</v>
      </c>
      <c r="R101" s="183">
        <f t="shared" si="77"/>
        <v>1282.2405772681925</v>
      </c>
      <c r="S101" s="183">
        <f t="shared" si="77"/>
        <v>1346.352606131602</v>
      </c>
      <c r="T101" s="183">
        <f t="shared" si="77"/>
        <v>1413.6702364381822</v>
      </c>
      <c r="U101" s="183">
        <f t="shared" si="77"/>
        <v>1484.3537482600914</v>
      </c>
      <c r="V101" s="183">
        <f t="shared" si="77"/>
        <v>1558.5714356730962</v>
      </c>
      <c r="W101" s="183">
        <f t="shared" si="77"/>
        <v>1636.5000074567511</v>
      </c>
      <c r="X101" s="183">
        <f t="shared" si="77"/>
        <v>1718.3250078295885</v>
      </c>
      <c r="Y101" s="183">
        <f t="shared" si="77"/>
        <v>1804.2412582210679</v>
      </c>
      <c r="Z101" s="183">
        <f t="shared" si="77"/>
        <v>1894.4533211321218</v>
      </c>
      <c r="AA101" s="183">
        <f t="shared" si="77"/>
        <v>1989.1759871887275</v>
      </c>
      <c r="AB101" s="183">
        <f t="shared" si="77"/>
        <v>2088.6347865481639</v>
      </c>
      <c r="AC101" s="183">
        <f t="shared" si="77"/>
        <v>2193.0665258755726</v>
      </c>
      <c r="AD101" s="183">
        <f t="shared" si="77"/>
        <v>2302.7198521693513</v>
      </c>
      <c r="AE101" s="183">
        <f t="shared" si="77"/>
        <v>2417.8558447778187</v>
      </c>
      <c r="AF101" s="183">
        <f t="shared" si="77"/>
        <v>2538.7486370167098</v>
      </c>
      <c r="AG101" s="183">
        <f t="shared" si="77"/>
        <v>2665.6860688675461</v>
      </c>
      <c r="AH101" s="183">
        <f t="shared" si="77"/>
        <v>2798.9703723109224</v>
      </c>
      <c r="AI101" s="183">
        <f t="shared" si="77"/>
        <v>2938.9188909264699</v>
      </c>
      <c r="AJ101" s="183">
        <f t="shared" si="77"/>
        <v>3085.8648354727925</v>
      </c>
      <c r="AK101" s="183">
        <f t="shared" si="77"/>
        <v>3240.1580772464326</v>
      </c>
      <c r="AL101" s="183">
        <f t="shared" si="77"/>
        <v>3402.1659811087547</v>
      </c>
      <c r="AM101" s="183">
        <f t="shared" si="77"/>
        <v>3572.2742801641925</v>
      </c>
      <c r="AN101" s="183">
        <f t="shared" si="77"/>
        <v>3750.8879941724022</v>
      </c>
      <c r="AO101" s="183">
        <f t="shared" si="77"/>
        <v>3820.5600704537042</v>
      </c>
      <c r="AP101" s="183">
        <f t="shared" si="77"/>
        <v>4009.2306275078436</v>
      </c>
      <c r="AQ101" s="183">
        <f t="shared" si="77"/>
        <v>4089.4152400580001</v>
      </c>
      <c r="AR101" s="183">
        <f t="shared" si="77"/>
        <v>4171.2035448591596</v>
      </c>
      <c r="AS101" s="183">
        <f t="shared" si="77"/>
        <v>4254.6276157563443</v>
      </c>
      <c r="AT101" s="183">
        <f t="shared" si="77"/>
        <v>4339.7201680714688</v>
      </c>
      <c r="AU101" s="183">
        <f t="shared" si="77"/>
        <v>4426.5145714329001</v>
      </c>
      <c r="AV101" s="183">
        <f t="shared" si="77"/>
        <v>4515.0448628615568</v>
      </c>
      <c r="AW101" s="183">
        <f t="shared" si="77"/>
        <v>4605.3457601187883</v>
      </c>
      <c r="AX101" s="183">
        <f t="shared" si="77"/>
        <v>4697.452675321164</v>
      </c>
      <c r="AY101" s="183">
        <f t="shared" si="77"/>
        <v>4791.4017288275872</v>
      </c>
      <c r="AZ101" s="183">
        <f t="shared" si="77"/>
        <v>4887.2297634041379</v>
      </c>
      <c r="BB101" s="193">
        <f t="shared" si="65"/>
        <v>8023.5611381359749</v>
      </c>
      <c r="BC101" s="194">
        <f t="shared" si="66"/>
        <v>19384.96104428573</v>
      </c>
      <c r="BD101" s="194">
        <f t="shared" si="67"/>
        <v>34907.317360108966</v>
      </c>
      <c r="BE101" s="195">
        <f t="shared" si="68"/>
        <v>52607.746628672656</v>
      </c>
    </row>
    <row r="102" spans="3:57" x14ac:dyDescent="0.25">
      <c r="C102" s="231" t="str">
        <f t="shared" si="51"/>
        <v>Servizio / Prodotto 17</v>
      </c>
      <c r="E102" s="183">
        <f t="shared" si="63"/>
        <v>0</v>
      </c>
      <c r="F102" s="183">
        <f t="shared" ref="F102:AZ102" si="78">+F19+F46-F74+E74</f>
        <v>469.70000000000005</v>
      </c>
      <c r="G102" s="183">
        <f t="shared" si="78"/>
        <v>473.97000000000014</v>
      </c>
      <c r="H102" s="183">
        <f t="shared" si="78"/>
        <v>521.36700000000008</v>
      </c>
      <c r="I102" s="183">
        <f t="shared" si="78"/>
        <v>573.50370000000032</v>
      </c>
      <c r="J102" s="183">
        <f t="shared" si="78"/>
        <v>630.85407000000032</v>
      </c>
      <c r="K102" s="183">
        <f t="shared" si="78"/>
        <v>693.93947700000035</v>
      </c>
      <c r="L102" s="183">
        <f t="shared" si="78"/>
        <v>763.33342470000071</v>
      </c>
      <c r="M102" s="183">
        <f t="shared" si="78"/>
        <v>839.66676717000064</v>
      </c>
      <c r="N102" s="183">
        <f t="shared" si="78"/>
        <v>923.63344388700079</v>
      </c>
      <c r="O102" s="183">
        <f t="shared" si="78"/>
        <v>1015.9967882757012</v>
      </c>
      <c r="P102" s="183">
        <f t="shared" si="78"/>
        <v>1117.5964671032709</v>
      </c>
      <c r="Q102" s="183">
        <f t="shared" si="78"/>
        <v>1168.4420721381498</v>
      </c>
      <c r="R102" s="183">
        <f t="shared" si="78"/>
        <v>1282.2405772681925</v>
      </c>
      <c r="S102" s="183">
        <f t="shared" si="78"/>
        <v>1346.352606131602</v>
      </c>
      <c r="T102" s="183">
        <f t="shared" si="78"/>
        <v>1413.6702364381822</v>
      </c>
      <c r="U102" s="183">
        <f t="shared" si="78"/>
        <v>1484.3537482600914</v>
      </c>
      <c r="V102" s="183">
        <f t="shared" si="78"/>
        <v>1558.5714356730962</v>
      </c>
      <c r="W102" s="183">
        <f t="shared" si="78"/>
        <v>1636.5000074567511</v>
      </c>
      <c r="X102" s="183">
        <f t="shared" si="78"/>
        <v>1718.3250078295885</v>
      </c>
      <c r="Y102" s="183">
        <f t="shared" si="78"/>
        <v>1804.2412582210679</v>
      </c>
      <c r="Z102" s="183">
        <f t="shared" si="78"/>
        <v>1894.4533211321218</v>
      </c>
      <c r="AA102" s="183">
        <f t="shared" si="78"/>
        <v>1989.1759871887275</v>
      </c>
      <c r="AB102" s="183">
        <f t="shared" si="78"/>
        <v>2088.6347865481639</v>
      </c>
      <c r="AC102" s="183">
        <f t="shared" si="78"/>
        <v>2193.0665258755726</v>
      </c>
      <c r="AD102" s="183">
        <f t="shared" si="78"/>
        <v>2302.7198521693513</v>
      </c>
      <c r="AE102" s="183">
        <f t="shared" si="78"/>
        <v>2417.8558447778187</v>
      </c>
      <c r="AF102" s="183">
        <f t="shared" si="78"/>
        <v>2538.7486370167098</v>
      </c>
      <c r="AG102" s="183">
        <f t="shared" si="78"/>
        <v>2665.6860688675461</v>
      </c>
      <c r="AH102" s="183">
        <f t="shared" si="78"/>
        <v>2798.9703723109224</v>
      </c>
      <c r="AI102" s="183">
        <f t="shared" si="78"/>
        <v>2938.9188909264699</v>
      </c>
      <c r="AJ102" s="183">
        <f t="shared" si="78"/>
        <v>3085.8648354727925</v>
      </c>
      <c r="AK102" s="183">
        <f t="shared" si="78"/>
        <v>3240.1580772464326</v>
      </c>
      <c r="AL102" s="183">
        <f t="shared" si="78"/>
        <v>3402.1659811087547</v>
      </c>
      <c r="AM102" s="183">
        <f t="shared" si="78"/>
        <v>3572.2742801641925</v>
      </c>
      <c r="AN102" s="183">
        <f t="shared" si="78"/>
        <v>3750.8879941724022</v>
      </c>
      <c r="AO102" s="183">
        <f t="shared" si="78"/>
        <v>3820.5600704537042</v>
      </c>
      <c r="AP102" s="183">
        <f t="shared" si="78"/>
        <v>4009.2306275078436</v>
      </c>
      <c r="AQ102" s="183">
        <f t="shared" si="78"/>
        <v>4089.4152400580001</v>
      </c>
      <c r="AR102" s="183">
        <f t="shared" si="78"/>
        <v>4171.2035448591596</v>
      </c>
      <c r="AS102" s="183">
        <f t="shared" si="78"/>
        <v>4254.6276157563443</v>
      </c>
      <c r="AT102" s="183">
        <f t="shared" si="78"/>
        <v>4339.7201680714688</v>
      </c>
      <c r="AU102" s="183">
        <f t="shared" si="78"/>
        <v>4426.5145714329001</v>
      </c>
      <c r="AV102" s="183">
        <f t="shared" si="78"/>
        <v>4515.0448628615568</v>
      </c>
      <c r="AW102" s="183">
        <f t="shared" si="78"/>
        <v>4605.3457601187883</v>
      </c>
      <c r="AX102" s="183">
        <f t="shared" si="78"/>
        <v>4697.452675321164</v>
      </c>
      <c r="AY102" s="183">
        <f t="shared" si="78"/>
        <v>4791.4017288275872</v>
      </c>
      <c r="AZ102" s="183">
        <f t="shared" si="78"/>
        <v>4887.2297634041379</v>
      </c>
      <c r="BB102" s="193">
        <f t="shared" si="65"/>
        <v>8023.5611381359749</v>
      </c>
      <c r="BC102" s="194">
        <f t="shared" si="66"/>
        <v>19384.96104428573</v>
      </c>
      <c r="BD102" s="194">
        <f t="shared" si="67"/>
        <v>34907.317360108966</v>
      </c>
      <c r="BE102" s="195">
        <f t="shared" si="68"/>
        <v>52607.746628672656</v>
      </c>
    </row>
    <row r="103" spans="3:57" x14ac:dyDescent="0.25">
      <c r="C103" s="231" t="str">
        <f t="shared" si="51"/>
        <v>Servizio / Prodotto 18</v>
      </c>
      <c r="E103" s="183">
        <f t="shared" si="63"/>
        <v>0</v>
      </c>
      <c r="F103" s="183">
        <f t="shared" ref="F103:AZ103" si="79">+F20+F47-F75+E75</f>
        <v>167.75000000000003</v>
      </c>
      <c r="G103" s="183">
        <f t="shared" si="79"/>
        <v>169.27500000000001</v>
      </c>
      <c r="H103" s="183">
        <f t="shared" si="79"/>
        <v>186.20250000000007</v>
      </c>
      <c r="I103" s="183">
        <f t="shared" si="79"/>
        <v>204.8227500000001</v>
      </c>
      <c r="J103" s="183">
        <f t="shared" si="79"/>
        <v>225.30502500000011</v>
      </c>
      <c r="K103" s="183">
        <f t="shared" si="79"/>
        <v>247.83552750000018</v>
      </c>
      <c r="L103" s="183">
        <f t="shared" si="79"/>
        <v>272.6190802500002</v>
      </c>
      <c r="M103" s="183">
        <f t="shared" si="79"/>
        <v>299.88098827500028</v>
      </c>
      <c r="N103" s="183">
        <f t="shared" si="79"/>
        <v>329.86908710250026</v>
      </c>
      <c r="O103" s="183">
        <f t="shared" si="79"/>
        <v>362.85599581275034</v>
      </c>
      <c r="P103" s="183">
        <f t="shared" si="79"/>
        <v>399.14159539402544</v>
      </c>
      <c r="Q103" s="183">
        <f t="shared" si="79"/>
        <v>417.30074004933914</v>
      </c>
      <c r="R103" s="183">
        <f t="shared" si="79"/>
        <v>457.94306331006874</v>
      </c>
      <c r="S103" s="183">
        <f t="shared" si="79"/>
        <v>480.84021647557211</v>
      </c>
      <c r="T103" s="183">
        <f t="shared" si="79"/>
        <v>504.88222729935086</v>
      </c>
      <c r="U103" s="183">
        <f t="shared" si="79"/>
        <v>530.12633866431827</v>
      </c>
      <c r="V103" s="183">
        <f t="shared" si="79"/>
        <v>556.63265559753438</v>
      </c>
      <c r="W103" s="183">
        <f t="shared" si="79"/>
        <v>584.46428837741098</v>
      </c>
      <c r="X103" s="183">
        <f t="shared" si="79"/>
        <v>613.68750279628159</v>
      </c>
      <c r="Y103" s="183">
        <f t="shared" si="79"/>
        <v>644.37187793609587</v>
      </c>
      <c r="Z103" s="183">
        <f t="shared" si="79"/>
        <v>676.59047183290033</v>
      </c>
      <c r="AA103" s="183">
        <f t="shared" si="79"/>
        <v>710.41999542454573</v>
      </c>
      <c r="AB103" s="183">
        <f t="shared" si="79"/>
        <v>745.94099519577276</v>
      </c>
      <c r="AC103" s="183">
        <f t="shared" si="79"/>
        <v>783.23804495556169</v>
      </c>
      <c r="AD103" s="183">
        <f t="shared" si="79"/>
        <v>822.39994720333959</v>
      </c>
      <c r="AE103" s="183">
        <f t="shared" si="79"/>
        <v>863.51994456350678</v>
      </c>
      <c r="AF103" s="183">
        <f t="shared" si="79"/>
        <v>906.695941791682</v>
      </c>
      <c r="AG103" s="183">
        <f t="shared" si="79"/>
        <v>952.0307388812663</v>
      </c>
      <c r="AH103" s="183">
        <f t="shared" si="79"/>
        <v>999.63227582532966</v>
      </c>
      <c r="AI103" s="183">
        <f t="shared" si="79"/>
        <v>1049.613889616596</v>
      </c>
      <c r="AJ103" s="183">
        <f t="shared" si="79"/>
        <v>1102.0945840974262</v>
      </c>
      <c r="AK103" s="183">
        <f t="shared" si="79"/>
        <v>1157.1993133022972</v>
      </c>
      <c r="AL103" s="183">
        <f t="shared" si="79"/>
        <v>1215.0592789674124</v>
      </c>
      <c r="AM103" s="183">
        <f t="shared" si="79"/>
        <v>1275.8122429157829</v>
      </c>
      <c r="AN103" s="183">
        <f t="shared" si="79"/>
        <v>1339.6028550615724</v>
      </c>
      <c r="AO103" s="183">
        <f t="shared" si="79"/>
        <v>1364.4857394477513</v>
      </c>
      <c r="AP103" s="183">
        <f t="shared" si="79"/>
        <v>1431.8680812528016</v>
      </c>
      <c r="AQ103" s="183">
        <f t="shared" si="79"/>
        <v>1460.5054428778569</v>
      </c>
      <c r="AR103" s="183">
        <f t="shared" si="79"/>
        <v>1489.7155517354147</v>
      </c>
      <c r="AS103" s="183">
        <f t="shared" si="79"/>
        <v>1519.5098627701225</v>
      </c>
      <c r="AT103" s="183">
        <f t="shared" si="79"/>
        <v>1549.9000600255251</v>
      </c>
      <c r="AU103" s="183">
        <f t="shared" si="79"/>
        <v>1580.8980612260355</v>
      </c>
      <c r="AV103" s="183">
        <f t="shared" si="79"/>
        <v>1612.516022450556</v>
      </c>
      <c r="AW103" s="183">
        <f t="shared" si="79"/>
        <v>1644.7663428995672</v>
      </c>
      <c r="AX103" s="183">
        <f t="shared" si="79"/>
        <v>1677.6616697575587</v>
      </c>
      <c r="AY103" s="183">
        <f t="shared" si="79"/>
        <v>1711.2149031527092</v>
      </c>
      <c r="AZ103" s="183">
        <f t="shared" si="79"/>
        <v>1745.4392012157641</v>
      </c>
      <c r="BB103" s="193">
        <f t="shared" si="65"/>
        <v>2865.5575493342767</v>
      </c>
      <c r="BC103" s="194">
        <f t="shared" si="66"/>
        <v>6923.2003729591906</v>
      </c>
      <c r="BD103" s="194">
        <f t="shared" si="67"/>
        <v>12466.899057181772</v>
      </c>
      <c r="BE103" s="195">
        <f t="shared" si="68"/>
        <v>18788.480938811663</v>
      </c>
    </row>
    <row r="104" spans="3:57" x14ac:dyDescent="0.25">
      <c r="C104" s="231" t="str">
        <f t="shared" si="51"/>
        <v>Servizio / Prodotto 19</v>
      </c>
      <c r="E104" s="183">
        <f t="shared" si="63"/>
        <v>0</v>
      </c>
      <c r="F104" s="183">
        <f t="shared" ref="F104:AZ104" si="80">+F21+F48-F76+E76</f>
        <v>167.75000000000003</v>
      </c>
      <c r="G104" s="183">
        <f t="shared" si="80"/>
        <v>169.27500000000001</v>
      </c>
      <c r="H104" s="183">
        <f t="shared" si="80"/>
        <v>186.20250000000007</v>
      </c>
      <c r="I104" s="183">
        <f t="shared" si="80"/>
        <v>204.8227500000001</v>
      </c>
      <c r="J104" s="183">
        <f t="shared" si="80"/>
        <v>225.30502500000011</v>
      </c>
      <c r="K104" s="183">
        <f t="shared" si="80"/>
        <v>247.83552750000018</v>
      </c>
      <c r="L104" s="183">
        <f t="shared" si="80"/>
        <v>272.6190802500002</v>
      </c>
      <c r="M104" s="183">
        <f t="shared" si="80"/>
        <v>299.88098827500028</v>
      </c>
      <c r="N104" s="183">
        <f t="shared" si="80"/>
        <v>329.86908710250026</v>
      </c>
      <c r="O104" s="183">
        <f t="shared" si="80"/>
        <v>362.85599581275034</v>
      </c>
      <c r="P104" s="183">
        <f t="shared" si="80"/>
        <v>399.14159539402544</v>
      </c>
      <c r="Q104" s="183">
        <f t="shared" si="80"/>
        <v>417.30074004933914</v>
      </c>
      <c r="R104" s="183">
        <f t="shared" si="80"/>
        <v>457.94306331006874</v>
      </c>
      <c r="S104" s="183">
        <f t="shared" si="80"/>
        <v>480.84021647557211</v>
      </c>
      <c r="T104" s="183">
        <f t="shared" si="80"/>
        <v>504.88222729935086</v>
      </c>
      <c r="U104" s="183">
        <f t="shared" si="80"/>
        <v>530.12633866431827</v>
      </c>
      <c r="V104" s="183">
        <f t="shared" si="80"/>
        <v>556.63265559753438</v>
      </c>
      <c r="W104" s="183">
        <f t="shared" si="80"/>
        <v>584.46428837741098</v>
      </c>
      <c r="X104" s="183">
        <f t="shared" si="80"/>
        <v>613.68750279628159</v>
      </c>
      <c r="Y104" s="183">
        <f t="shared" si="80"/>
        <v>644.37187793609587</v>
      </c>
      <c r="Z104" s="183">
        <f t="shared" si="80"/>
        <v>676.59047183290033</v>
      </c>
      <c r="AA104" s="183">
        <f t="shared" si="80"/>
        <v>710.41999542454573</v>
      </c>
      <c r="AB104" s="183">
        <f t="shared" si="80"/>
        <v>745.94099519577276</v>
      </c>
      <c r="AC104" s="183">
        <f t="shared" si="80"/>
        <v>783.23804495556169</v>
      </c>
      <c r="AD104" s="183">
        <f t="shared" si="80"/>
        <v>822.39994720333959</v>
      </c>
      <c r="AE104" s="183">
        <f t="shared" si="80"/>
        <v>863.51994456350678</v>
      </c>
      <c r="AF104" s="183">
        <f t="shared" si="80"/>
        <v>906.695941791682</v>
      </c>
      <c r="AG104" s="183">
        <f t="shared" si="80"/>
        <v>952.0307388812663</v>
      </c>
      <c r="AH104" s="183">
        <f t="shared" si="80"/>
        <v>999.63227582532966</v>
      </c>
      <c r="AI104" s="183">
        <f t="shared" si="80"/>
        <v>1049.613889616596</v>
      </c>
      <c r="AJ104" s="183">
        <f t="shared" si="80"/>
        <v>1102.0945840974262</v>
      </c>
      <c r="AK104" s="183">
        <f t="shared" si="80"/>
        <v>1157.1993133022972</v>
      </c>
      <c r="AL104" s="183">
        <f t="shared" si="80"/>
        <v>1215.0592789674124</v>
      </c>
      <c r="AM104" s="183">
        <f t="shared" si="80"/>
        <v>1275.8122429157829</v>
      </c>
      <c r="AN104" s="183">
        <f t="shared" si="80"/>
        <v>1339.6028550615724</v>
      </c>
      <c r="AO104" s="183">
        <f t="shared" si="80"/>
        <v>1364.4857394477513</v>
      </c>
      <c r="AP104" s="183">
        <f t="shared" si="80"/>
        <v>1431.8680812528016</v>
      </c>
      <c r="AQ104" s="183">
        <f t="shared" si="80"/>
        <v>1460.5054428778569</v>
      </c>
      <c r="AR104" s="183">
        <f t="shared" si="80"/>
        <v>1489.7155517354147</v>
      </c>
      <c r="AS104" s="183">
        <f t="shared" si="80"/>
        <v>1519.5098627701225</v>
      </c>
      <c r="AT104" s="183">
        <f t="shared" si="80"/>
        <v>1549.9000600255251</v>
      </c>
      <c r="AU104" s="183">
        <f t="shared" si="80"/>
        <v>1580.8980612260355</v>
      </c>
      <c r="AV104" s="183">
        <f t="shared" si="80"/>
        <v>1612.516022450556</v>
      </c>
      <c r="AW104" s="183">
        <f t="shared" si="80"/>
        <v>1644.7663428995672</v>
      </c>
      <c r="AX104" s="183">
        <f t="shared" si="80"/>
        <v>1677.6616697575587</v>
      </c>
      <c r="AY104" s="183">
        <f t="shared" si="80"/>
        <v>1711.2149031527092</v>
      </c>
      <c r="AZ104" s="183">
        <f t="shared" si="80"/>
        <v>1745.4392012157641</v>
      </c>
      <c r="BB104" s="193">
        <f t="shared" si="65"/>
        <v>2865.5575493342767</v>
      </c>
      <c r="BC104" s="194">
        <f t="shared" si="66"/>
        <v>6923.2003729591906</v>
      </c>
      <c r="BD104" s="194">
        <f t="shared" si="67"/>
        <v>12466.899057181772</v>
      </c>
      <c r="BE104" s="195">
        <f t="shared" si="68"/>
        <v>18788.480938811663</v>
      </c>
    </row>
    <row r="105" spans="3:57" x14ac:dyDescent="0.25">
      <c r="C105" s="231" t="str">
        <f t="shared" si="51"/>
        <v>Servizio / Prodotto 20</v>
      </c>
      <c r="E105" s="183">
        <f t="shared" si="63"/>
        <v>0</v>
      </c>
      <c r="F105" s="183">
        <f t="shared" ref="F105:AZ105" si="81">+F22+F49-F77+E77</f>
        <v>268.40000000000003</v>
      </c>
      <c r="G105" s="183">
        <f t="shared" si="81"/>
        <v>270.84000000000003</v>
      </c>
      <c r="H105" s="183">
        <f t="shared" si="81"/>
        <v>297.92400000000009</v>
      </c>
      <c r="I105" s="183">
        <f t="shared" si="81"/>
        <v>327.71640000000014</v>
      </c>
      <c r="J105" s="183">
        <f t="shared" si="81"/>
        <v>360.48804000000018</v>
      </c>
      <c r="K105" s="183">
        <f t="shared" si="81"/>
        <v>396.53684400000026</v>
      </c>
      <c r="L105" s="183">
        <f t="shared" si="81"/>
        <v>436.19052840000029</v>
      </c>
      <c r="M105" s="183">
        <f t="shared" si="81"/>
        <v>479.80958124000045</v>
      </c>
      <c r="N105" s="183">
        <f t="shared" si="81"/>
        <v>527.79053936400044</v>
      </c>
      <c r="O105" s="183">
        <f t="shared" si="81"/>
        <v>580.56959330040058</v>
      </c>
      <c r="P105" s="183">
        <f t="shared" si="81"/>
        <v>638.62655263044064</v>
      </c>
      <c r="Q105" s="183">
        <f t="shared" si="81"/>
        <v>667.68118407894269</v>
      </c>
      <c r="R105" s="183">
        <f t="shared" si="81"/>
        <v>732.70890129610996</v>
      </c>
      <c r="S105" s="183">
        <f t="shared" si="81"/>
        <v>769.34434636091544</v>
      </c>
      <c r="T105" s="183">
        <f t="shared" si="81"/>
        <v>807.81156367896131</v>
      </c>
      <c r="U105" s="183">
        <f t="shared" si="81"/>
        <v>848.20214186290934</v>
      </c>
      <c r="V105" s="183">
        <f t="shared" si="81"/>
        <v>890.61224895605494</v>
      </c>
      <c r="W105" s="183">
        <f t="shared" si="81"/>
        <v>935.14286140385775</v>
      </c>
      <c r="X105" s="183">
        <f t="shared" si="81"/>
        <v>981.90000447405055</v>
      </c>
      <c r="Y105" s="183">
        <f t="shared" si="81"/>
        <v>1030.9950046977533</v>
      </c>
      <c r="Z105" s="183">
        <f t="shared" si="81"/>
        <v>1082.5447549326409</v>
      </c>
      <c r="AA105" s="183">
        <f t="shared" si="81"/>
        <v>1136.671992679273</v>
      </c>
      <c r="AB105" s="183">
        <f t="shared" si="81"/>
        <v>1193.5055923132365</v>
      </c>
      <c r="AC105" s="183">
        <f t="shared" si="81"/>
        <v>1253.1808719288988</v>
      </c>
      <c r="AD105" s="183">
        <f t="shared" si="81"/>
        <v>1315.8399155253435</v>
      </c>
      <c r="AE105" s="183">
        <f t="shared" si="81"/>
        <v>1381.6319113016107</v>
      </c>
      <c r="AF105" s="183">
        <f t="shared" si="81"/>
        <v>1450.7135068666914</v>
      </c>
      <c r="AG105" s="183">
        <f t="shared" si="81"/>
        <v>1523.249182210026</v>
      </c>
      <c r="AH105" s="183">
        <f t="shared" si="81"/>
        <v>1599.4116413205275</v>
      </c>
      <c r="AI105" s="183">
        <f t="shared" si="81"/>
        <v>1679.3822233865537</v>
      </c>
      <c r="AJ105" s="183">
        <f t="shared" si="81"/>
        <v>1763.3513345558817</v>
      </c>
      <c r="AK105" s="183">
        <f t="shared" si="81"/>
        <v>1851.5189012836756</v>
      </c>
      <c r="AL105" s="183">
        <f t="shared" si="81"/>
        <v>1944.0948463478599</v>
      </c>
      <c r="AM105" s="183">
        <f t="shared" si="81"/>
        <v>2041.2995886652527</v>
      </c>
      <c r="AN105" s="183">
        <f t="shared" si="81"/>
        <v>2143.3645680985155</v>
      </c>
      <c r="AO105" s="183">
        <f t="shared" si="81"/>
        <v>2183.1771831164024</v>
      </c>
      <c r="AP105" s="183">
        <f t="shared" si="81"/>
        <v>2290.988930004482</v>
      </c>
      <c r="AQ105" s="183">
        <f t="shared" si="81"/>
        <v>2336.8087086045716</v>
      </c>
      <c r="AR105" s="183">
        <f t="shared" si="81"/>
        <v>2383.5448827766627</v>
      </c>
      <c r="AS105" s="183">
        <f t="shared" si="81"/>
        <v>2431.2157804321964</v>
      </c>
      <c r="AT105" s="183">
        <f t="shared" si="81"/>
        <v>2479.8400960408399</v>
      </c>
      <c r="AU105" s="183">
        <f t="shared" si="81"/>
        <v>2529.4368979616565</v>
      </c>
      <c r="AV105" s="183">
        <f t="shared" si="81"/>
        <v>2580.0256359208902</v>
      </c>
      <c r="AW105" s="183">
        <f t="shared" si="81"/>
        <v>2631.6261486393073</v>
      </c>
      <c r="AX105" s="183">
        <f t="shared" si="81"/>
        <v>2684.2586716120936</v>
      </c>
      <c r="AY105" s="183">
        <f t="shared" si="81"/>
        <v>2737.9438450443354</v>
      </c>
      <c r="AZ105" s="183">
        <f t="shared" si="81"/>
        <v>2792.702721945222</v>
      </c>
      <c r="BB105" s="193">
        <f t="shared" si="65"/>
        <v>4584.8920789348431</v>
      </c>
      <c r="BC105" s="194">
        <f t="shared" si="66"/>
        <v>11077.120596734703</v>
      </c>
      <c r="BD105" s="194">
        <f t="shared" si="67"/>
        <v>19947.038491490835</v>
      </c>
      <c r="BE105" s="195">
        <f t="shared" si="68"/>
        <v>30061.569502098657</v>
      </c>
    </row>
    <row r="106" spans="3:57" x14ac:dyDescent="0.25">
      <c r="C106" s="231" t="str">
        <f t="shared" si="51"/>
        <v>Servizio / Prodotto 21</v>
      </c>
      <c r="E106" s="183">
        <f t="shared" si="63"/>
        <v>0</v>
      </c>
      <c r="F106" s="183">
        <f t="shared" ref="F106:AZ106" si="82">+F23+F50-F78+E78</f>
        <v>268.40000000000003</v>
      </c>
      <c r="G106" s="183">
        <f t="shared" si="82"/>
        <v>270.84000000000003</v>
      </c>
      <c r="H106" s="183">
        <f t="shared" si="82"/>
        <v>297.92400000000009</v>
      </c>
      <c r="I106" s="183">
        <f t="shared" si="82"/>
        <v>327.71640000000014</v>
      </c>
      <c r="J106" s="183">
        <f t="shared" si="82"/>
        <v>360.48804000000018</v>
      </c>
      <c r="K106" s="183">
        <f t="shared" si="82"/>
        <v>396.53684400000026</v>
      </c>
      <c r="L106" s="183">
        <f t="shared" si="82"/>
        <v>436.19052840000029</v>
      </c>
      <c r="M106" s="183">
        <f t="shared" si="82"/>
        <v>479.80958124000045</v>
      </c>
      <c r="N106" s="183">
        <f t="shared" si="82"/>
        <v>527.79053936400044</v>
      </c>
      <c r="O106" s="183">
        <f t="shared" si="82"/>
        <v>580.56959330040058</v>
      </c>
      <c r="P106" s="183">
        <f t="shared" si="82"/>
        <v>638.62655263044064</v>
      </c>
      <c r="Q106" s="183">
        <f t="shared" si="82"/>
        <v>667.68118407894269</v>
      </c>
      <c r="R106" s="183">
        <f t="shared" si="82"/>
        <v>732.70890129610996</v>
      </c>
      <c r="S106" s="183">
        <f t="shared" si="82"/>
        <v>769.34434636091544</v>
      </c>
      <c r="T106" s="183">
        <f t="shared" si="82"/>
        <v>807.81156367896131</v>
      </c>
      <c r="U106" s="183">
        <f t="shared" si="82"/>
        <v>848.20214186290934</v>
      </c>
      <c r="V106" s="183">
        <f t="shared" si="82"/>
        <v>890.61224895605494</v>
      </c>
      <c r="W106" s="183">
        <f t="shared" si="82"/>
        <v>935.14286140385775</v>
      </c>
      <c r="X106" s="183">
        <f t="shared" si="82"/>
        <v>981.90000447405055</v>
      </c>
      <c r="Y106" s="183">
        <f t="shared" si="82"/>
        <v>1030.9950046977533</v>
      </c>
      <c r="Z106" s="183">
        <f t="shared" si="82"/>
        <v>1082.5447549326409</v>
      </c>
      <c r="AA106" s="183">
        <f t="shared" si="82"/>
        <v>1136.671992679273</v>
      </c>
      <c r="AB106" s="183">
        <f t="shared" si="82"/>
        <v>1193.5055923132365</v>
      </c>
      <c r="AC106" s="183">
        <f t="shared" si="82"/>
        <v>1253.1808719288988</v>
      </c>
      <c r="AD106" s="183">
        <f t="shared" si="82"/>
        <v>1315.8399155253435</v>
      </c>
      <c r="AE106" s="183">
        <f t="shared" si="82"/>
        <v>1381.6319113016107</v>
      </c>
      <c r="AF106" s="183">
        <f t="shared" si="82"/>
        <v>1450.7135068666914</v>
      </c>
      <c r="AG106" s="183">
        <f t="shared" si="82"/>
        <v>1523.249182210026</v>
      </c>
      <c r="AH106" s="183">
        <f t="shared" si="82"/>
        <v>1599.4116413205275</v>
      </c>
      <c r="AI106" s="183">
        <f t="shared" si="82"/>
        <v>1679.3822233865537</v>
      </c>
      <c r="AJ106" s="183">
        <f t="shared" si="82"/>
        <v>1763.3513345558817</v>
      </c>
      <c r="AK106" s="183">
        <f t="shared" si="82"/>
        <v>1851.5189012836756</v>
      </c>
      <c r="AL106" s="183">
        <f t="shared" si="82"/>
        <v>1944.0948463478599</v>
      </c>
      <c r="AM106" s="183">
        <f t="shared" si="82"/>
        <v>2041.2995886652527</v>
      </c>
      <c r="AN106" s="183">
        <f t="shared" si="82"/>
        <v>2143.3645680985155</v>
      </c>
      <c r="AO106" s="183">
        <f t="shared" si="82"/>
        <v>2183.1771831164024</v>
      </c>
      <c r="AP106" s="183">
        <f t="shared" si="82"/>
        <v>2290.988930004482</v>
      </c>
      <c r="AQ106" s="183">
        <f t="shared" si="82"/>
        <v>2336.8087086045716</v>
      </c>
      <c r="AR106" s="183">
        <f t="shared" si="82"/>
        <v>2383.5448827766627</v>
      </c>
      <c r="AS106" s="183">
        <f t="shared" si="82"/>
        <v>2431.2157804321964</v>
      </c>
      <c r="AT106" s="183">
        <f t="shared" si="82"/>
        <v>2479.8400960408399</v>
      </c>
      <c r="AU106" s="183">
        <f t="shared" si="82"/>
        <v>2529.4368979616565</v>
      </c>
      <c r="AV106" s="183">
        <f t="shared" si="82"/>
        <v>2580.0256359208902</v>
      </c>
      <c r="AW106" s="183">
        <f t="shared" si="82"/>
        <v>2631.6261486393073</v>
      </c>
      <c r="AX106" s="183">
        <f t="shared" si="82"/>
        <v>2684.2586716120936</v>
      </c>
      <c r="AY106" s="183">
        <f t="shared" si="82"/>
        <v>2737.9438450443354</v>
      </c>
      <c r="AZ106" s="183">
        <f t="shared" si="82"/>
        <v>2792.702721945222</v>
      </c>
      <c r="BB106" s="193">
        <f t="shared" si="65"/>
        <v>4584.8920789348431</v>
      </c>
      <c r="BC106" s="194">
        <f t="shared" si="66"/>
        <v>11077.120596734703</v>
      </c>
      <c r="BD106" s="194">
        <f t="shared" si="67"/>
        <v>19947.038491490835</v>
      </c>
      <c r="BE106" s="195">
        <f t="shared" si="68"/>
        <v>30061.569502098657</v>
      </c>
    </row>
    <row r="107" spans="3:57" x14ac:dyDescent="0.25">
      <c r="C107" s="231" t="str">
        <f t="shared" si="51"/>
        <v>Servizio / Prodotto 22</v>
      </c>
      <c r="E107" s="183">
        <f t="shared" si="63"/>
        <v>0</v>
      </c>
      <c r="F107" s="183">
        <f t="shared" ref="F107:AZ107" si="83">+F24+F51-F79+E79</f>
        <v>268.40000000000003</v>
      </c>
      <c r="G107" s="183">
        <f t="shared" si="83"/>
        <v>270.84000000000003</v>
      </c>
      <c r="H107" s="183">
        <f t="shared" si="83"/>
        <v>297.92400000000009</v>
      </c>
      <c r="I107" s="183">
        <f t="shared" si="83"/>
        <v>327.71640000000014</v>
      </c>
      <c r="J107" s="183">
        <f t="shared" si="83"/>
        <v>360.48804000000018</v>
      </c>
      <c r="K107" s="183">
        <f t="shared" si="83"/>
        <v>396.53684400000026</v>
      </c>
      <c r="L107" s="183">
        <f t="shared" si="83"/>
        <v>436.19052840000029</v>
      </c>
      <c r="M107" s="183">
        <f t="shared" si="83"/>
        <v>479.80958124000045</v>
      </c>
      <c r="N107" s="183">
        <f t="shared" si="83"/>
        <v>527.79053936400044</v>
      </c>
      <c r="O107" s="183">
        <f t="shared" si="83"/>
        <v>580.56959330040058</v>
      </c>
      <c r="P107" s="183">
        <f t="shared" si="83"/>
        <v>638.62655263044064</v>
      </c>
      <c r="Q107" s="183">
        <f t="shared" si="83"/>
        <v>667.68118407894269</v>
      </c>
      <c r="R107" s="183">
        <f t="shared" si="83"/>
        <v>732.70890129610996</v>
      </c>
      <c r="S107" s="183">
        <f t="shared" si="83"/>
        <v>769.34434636091544</v>
      </c>
      <c r="T107" s="183">
        <f t="shared" si="83"/>
        <v>807.81156367896131</v>
      </c>
      <c r="U107" s="183">
        <f t="shared" si="83"/>
        <v>848.20214186290934</v>
      </c>
      <c r="V107" s="183">
        <f t="shared" si="83"/>
        <v>890.61224895605494</v>
      </c>
      <c r="W107" s="183">
        <f t="shared" si="83"/>
        <v>935.14286140385775</v>
      </c>
      <c r="X107" s="183">
        <f t="shared" si="83"/>
        <v>981.90000447405055</v>
      </c>
      <c r="Y107" s="183">
        <f t="shared" si="83"/>
        <v>1030.9950046977533</v>
      </c>
      <c r="Z107" s="183">
        <f t="shared" si="83"/>
        <v>1082.5447549326409</v>
      </c>
      <c r="AA107" s="183">
        <f t="shared" si="83"/>
        <v>1136.671992679273</v>
      </c>
      <c r="AB107" s="183">
        <f t="shared" si="83"/>
        <v>1193.5055923132365</v>
      </c>
      <c r="AC107" s="183">
        <f t="shared" si="83"/>
        <v>1253.1808719288988</v>
      </c>
      <c r="AD107" s="183">
        <f t="shared" si="83"/>
        <v>1315.8399155253435</v>
      </c>
      <c r="AE107" s="183">
        <f t="shared" si="83"/>
        <v>1381.6319113016107</v>
      </c>
      <c r="AF107" s="183">
        <f t="shared" si="83"/>
        <v>1450.7135068666914</v>
      </c>
      <c r="AG107" s="183">
        <f t="shared" si="83"/>
        <v>1523.249182210026</v>
      </c>
      <c r="AH107" s="183">
        <f t="shared" si="83"/>
        <v>1599.4116413205275</v>
      </c>
      <c r="AI107" s="183">
        <f t="shared" si="83"/>
        <v>1679.3822233865537</v>
      </c>
      <c r="AJ107" s="183">
        <f t="shared" si="83"/>
        <v>1763.3513345558817</v>
      </c>
      <c r="AK107" s="183">
        <f t="shared" si="83"/>
        <v>1851.5189012836756</v>
      </c>
      <c r="AL107" s="183">
        <f t="shared" si="83"/>
        <v>1944.0948463478599</v>
      </c>
      <c r="AM107" s="183">
        <f t="shared" si="83"/>
        <v>2041.2995886652527</v>
      </c>
      <c r="AN107" s="183">
        <f t="shared" si="83"/>
        <v>2143.3645680985155</v>
      </c>
      <c r="AO107" s="183">
        <f t="shared" si="83"/>
        <v>2183.1771831164024</v>
      </c>
      <c r="AP107" s="183">
        <f t="shared" si="83"/>
        <v>2290.988930004482</v>
      </c>
      <c r="AQ107" s="183">
        <f t="shared" si="83"/>
        <v>2336.8087086045716</v>
      </c>
      <c r="AR107" s="183">
        <f t="shared" si="83"/>
        <v>2383.5448827766627</v>
      </c>
      <c r="AS107" s="183">
        <f t="shared" si="83"/>
        <v>2431.2157804321964</v>
      </c>
      <c r="AT107" s="183">
        <f t="shared" si="83"/>
        <v>2479.8400960408399</v>
      </c>
      <c r="AU107" s="183">
        <f t="shared" si="83"/>
        <v>2529.4368979616565</v>
      </c>
      <c r="AV107" s="183">
        <f t="shared" si="83"/>
        <v>2580.0256359208902</v>
      </c>
      <c r="AW107" s="183">
        <f t="shared" si="83"/>
        <v>2631.6261486393073</v>
      </c>
      <c r="AX107" s="183">
        <f t="shared" si="83"/>
        <v>2684.2586716120936</v>
      </c>
      <c r="AY107" s="183">
        <f t="shared" si="83"/>
        <v>2737.9438450443354</v>
      </c>
      <c r="AZ107" s="183">
        <f t="shared" si="83"/>
        <v>2792.702721945222</v>
      </c>
      <c r="BB107" s="193">
        <f t="shared" si="65"/>
        <v>4584.8920789348431</v>
      </c>
      <c r="BC107" s="194">
        <f t="shared" si="66"/>
        <v>11077.120596734703</v>
      </c>
      <c r="BD107" s="194">
        <f t="shared" si="67"/>
        <v>19947.038491490835</v>
      </c>
      <c r="BE107" s="195">
        <f t="shared" si="68"/>
        <v>30061.569502098657</v>
      </c>
    </row>
    <row r="108" spans="3:57" x14ac:dyDescent="0.25">
      <c r="C108" s="231" t="str">
        <f t="shared" si="51"/>
        <v>Servizio / Prodotto 23</v>
      </c>
      <c r="E108" s="183">
        <f t="shared" si="63"/>
        <v>0</v>
      </c>
      <c r="F108" s="183">
        <f t="shared" ref="F108:AZ108" si="84">+F25+F52-F80+E80</f>
        <v>268.40000000000003</v>
      </c>
      <c r="G108" s="183">
        <f t="shared" si="84"/>
        <v>270.84000000000003</v>
      </c>
      <c r="H108" s="183">
        <f t="shared" si="84"/>
        <v>297.92400000000009</v>
      </c>
      <c r="I108" s="183">
        <f t="shared" si="84"/>
        <v>327.71640000000014</v>
      </c>
      <c r="J108" s="183">
        <f t="shared" si="84"/>
        <v>360.48804000000018</v>
      </c>
      <c r="K108" s="183">
        <f t="shared" si="84"/>
        <v>396.53684400000026</v>
      </c>
      <c r="L108" s="183">
        <f t="shared" si="84"/>
        <v>436.19052840000029</v>
      </c>
      <c r="M108" s="183">
        <f t="shared" si="84"/>
        <v>479.80958124000045</v>
      </c>
      <c r="N108" s="183">
        <f t="shared" si="84"/>
        <v>527.79053936400044</v>
      </c>
      <c r="O108" s="183">
        <f t="shared" si="84"/>
        <v>580.56959330040058</v>
      </c>
      <c r="P108" s="183">
        <f t="shared" si="84"/>
        <v>638.62655263044064</v>
      </c>
      <c r="Q108" s="183">
        <f t="shared" si="84"/>
        <v>667.68118407894269</v>
      </c>
      <c r="R108" s="183">
        <f t="shared" si="84"/>
        <v>732.70890129610996</v>
      </c>
      <c r="S108" s="183">
        <f t="shared" si="84"/>
        <v>769.34434636091544</v>
      </c>
      <c r="T108" s="183">
        <f t="shared" si="84"/>
        <v>807.81156367896131</v>
      </c>
      <c r="U108" s="183">
        <f t="shared" si="84"/>
        <v>848.20214186290934</v>
      </c>
      <c r="V108" s="183">
        <f t="shared" si="84"/>
        <v>890.61224895605494</v>
      </c>
      <c r="W108" s="183">
        <f t="shared" si="84"/>
        <v>935.14286140385775</v>
      </c>
      <c r="X108" s="183">
        <f t="shared" si="84"/>
        <v>981.90000447405055</v>
      </c>
      <c r="Y108" s="183">
        <f t="shared" si="84"/>
        <v>1030.9950046977533</v>
      </c>
      <c r="Z108" s="183">
        <f t="shared" si="84"/>
        <v>1082.5447549326409</v>
      </c>
      <c r="AA108" s="183">
        <f t="shared" si="84"/>
        <v>1136.671992679273</v>
      </c>
      <c r="AB108" s="183">
        <f t="shared" si="84"/>
        <v>1193.5055923132365</v>
      </c>
      <c r="AC108" s="183">
        <f t="shared" si="84"/>
        <v>1253.1808719288988</v>
      </c>
      <c r="AD108" s="183">
        <f t="shared" si="84"/>
        <v>1315.8399155253435</v>
      </c>
      <c r="AE108" s="183">
        <f t="shared" si="84"/>
        <v>1381.6319113016107</v>
      </c>
      <c r="AF108" s="183">
        <f t="shared" si="84"/>
        <v>1450.7135068666914</v>
      </c>
      <c r="AG108" s="183">
        <f t="shared" si="84"/>
        <v>1523.249182210026</v>
      </c>
      <c r="AH108" s="183">
        <f t="shared" si="84"/>
        <v>1599.4116413205275</v>
      </c>
      <c r="AI108" s="183">
        <f t="shared" si="84"/>
        <v>1679.3822233865537</v>
      </c>
      <c r="AJ108" s="183">
        <f t="shared" si="84"/>
        <v>1763.3513345558817</v>
      </c>
      <c r="AK108" s="183">
        <f t="shared" si="84"/>
        <v>1851.5189012836756</v>
      </c>
      <c r="AL108" s="183">
        <f t="shared" si="84"/>
        <v>1944.0948463478599</v>
      </c>
      <c r="AM108" s="183">
        <f t="shared" si="84"/>
        <v>2041.2995886652527</v>
      </c>
      <c r="AN108" s="183">
        <f t="shared" si="84"/>
        <v>2143.3645680985155</v>
      </c>
      <c r="AO108" s="183">
        <f t="shared" si="84"/>
        <v>2183.1771831164024</v>
      </c>
      <c r="AP108" s="183">
        <f t="shared" si="84"/>
        <v>2290.988930004482</v>
      </c>
      <c r="AQ108" s="183">
        <f t="shared" si="84"/>
        <v>2336.8087086045716</v>
      </c>
      <c r="AR108" s="183">
        <f t="shared" si="84"/>
        <v>2383.5448827766627</v>
      </c>
      <c r="AS108" s="183">
        <f t="shared" si="84"/>
        <v>2431.2157804321964</v>
      </c>
      <c r="AT108" s="183">
        <f t="shared" si="84"/>
        <v>2479.8400960408399</v>
      </c>
      <c r="AU108" s="183">
        <f t="shared" si="84"/>
        <v>2529.4368979616565</v>
      </c>
      <c r="AV108" s="183">
        <f t="shared" si="84"/>
        <v>2580.0256359208902</v>
      </c>
      <c r="AW108" s="183">
        <f t="shared" si="84"/>
        <v>2631.6261486393073</v>
      </c>
      <c r="AX108" s="183">
        <f t="shared" si="84"/>
        <v>2684.2586716120936</v>
      </c>
      <c r="AY108" s="183">
        <f t="shared" si="84"/>
        <v>2737.9438450443354</v>
      </c>
      <c r="AZ108" s="183">
        <f t="shared" si="84"/>
        <v>2792.702721945222</v>
      </c>
      <c r="BB108" s="193">
        <f t="shared" si="65"/>
        <v>4584.8920789348431</v>
      </c>
      <c r="BC108" s="194">
        <f t="shared" si="66"/>
        <v>11077.120596734703</v>
      </c>
      <c r="BD108" s="194">
        <f t="shared" si="67"/>
        <v>19947.038491490835</v>
      </c>
      <c r="BE108" s="195">
        <f t="shared" si="68"/>
        <v>30061.569502098657</v>
      </c>
    </row>
    <row r="109" spans="3:57" x14ac:dyDescent="0.25">
      <c r="C109" s="231" t="str">
        <f t="shared" si="51"/>
        <v>Servizio / Prodotto 24</v>
      </c>
      <c r="E109" s="183">
        <f t="shared" si="63"/>
        <v>0</v>
      </c>
      <c r="F109" s="183">
        <f t="shared" ref="F109:AZ109" si="85">+F26+F53-F81+E81</f>
        <v>201.30000000000004</v>
      </c>
      <c r="G109" s="183">
        <f t="shared" si="85"/>
        <v>203.13000000000002</v>
      </c>
      <c r="H109" s="183">
        <f t="shared" si="85"/>
        <v>223.4430000000001</v>
      </c>
      <c r="I109" s="183">
        <f t="shared" si="85"/>
        <v>245.7873000000001</v>
      </c>
      <c r="J109" s="183">
        <f t="shared" si="85"/>
        <v>270.36603000000014</v>
      </c>
      <c r="K109" s="183">
        <f t="shared" si="85"/>
        <v>297.40263300000015</v>
      </c>
      <c r="L109" s="183">
        <f t="shared" si="85"/>
        <v>327.1428963000003</v>
      </c>
      <c r="M109" s="183">
        <f t="shared" si="85"/>
        <v>359.85718593000024</v>
      </c>
      <c r="N109" s="183">
        <f t="shared" si="85"/>
        <v>395.84290452300041</v>
      </c>
      <c r="O109" s="183">
        <f t="shared" si="85"/>
        <v>435.42719497530038</v>
      </c>
      <c r="P109" s="183">
        <f t="shared" si="85"/>
        <v>478.96991447283045</v>
      </c>
      <c r="Q109" s="183">
        <f t="shared" si="85"/>
        <v>500.7608880592071</v>
      </c>
      <c r="R109" s="183">
        <f t="shared" si="85"/>
        <v>549.53167597208244</v>
      </c>
      <c r="S109" s="183">
        <f t="shared" si="85"/>
        <v>577.00825977068655</v>
      </c>
      <c r="T109" s="183">
        <f t="shared" si="85"/>
        <v>605.85867275922112</v>
      </c>
      <c r="U109" s="183">
        <f t="shared" si="85"/>
        <v>636.15160639718192</v>
      </c>
      <c r="V109" s="183">
        <f t="shared" si="85"/>
        <v>667.95918671704123</v>
      </c>
      <c r="W109" s="183">
        <f t="shared" si="85"/>
        <v>701.35714605289331</v>
      </c>
      <c r="X109" s="183">
        <f t="shared" si="85"/>
        <v>736.42500335553802</v>
      </c>
      <c r="Y109" s="183">
        <f t="shared" si="85"/>
        <v>773.24625352331475</v>
      </c>
      <c r="Z109" s="183">
        <f t="shared" si="85"/>
        <v>811.9085661994809</v>
      </c>
      <c r="AA109" s="183">
        <f t="shared" si="85"/>
        <v>852.50399450945451</v>
      </c>
      <c r="AB109" s="183">
        <f t="shared" si="85"/>
        <v>895.12919423492758</v>
      </c>
      <c r="AC109" s="183">
        <f t="shared" si="85"/>
        <v>939.88565394667387</v>
      </c>
      <c r="AD109" s="183">
        <f t="shared" si="85"/>
        <v>986.87993664400767</v>
      </c>
      <c r="AE109" s="183">
        <f t="shared" si="85"/>
        <v>1036.223933476208</v>
      </c>
      <c r="AF109" s="183">
        <f t="shared" si="85"/>
        <v>1088.0351301500184</v>
      </c>
      <c r="AG109" s="183">
        <f t="shared" si="85"/>
        <v>1142.4368866575196</v>
      </c>
      <c r="AH109" s="183">
        <f t="shared" si="85"/>
        <v>1199.5587309903956</v>
      </c>
      <c r="AI109" s="183">
        <f t="shared" si="85"/>
        <v>1259.5366675399155</v>
      </c>
      <c r="AJ109" s="183">
        <f t="shared" si="85"/>
        <v>1322.513500916911</v>
      </c>
      <c r="AK109" s="183">
        <f t="shared" si="85"/>
        <v>1388.639175962757</v>
      </c>
      <c r="AL109" s="183">
        <f t="shared" si="85"/>
        <v>1458.0711347608947</v>
      </c>
      <c r="AM109" s="183">
        <f t="shared" si="85"/>
        <v>1530.9746914989398</v>
      </c>
      <c r="AN109" s="183">
        <f t="shared" si="85"/>
        <v>1607.5234260738864</v>
      </c>
      <c r="AO109" s="183">
        <f t="shared" si="85"/>
        <v>1637.382887337302</v>
      </c>
      <c r="AP109" s="183">
        <f t="shared" si="85"/>
        <v>1718.2416975033614</v>
      </c>
      <c r="AQ109" s="183">
        <f t="shared" si="85"/>
        <v>1752.6065314534287</v>
      </c>
      <c r="AR109" s="183">
        <f t="shared" si="85"/>
        <v>1787.6586620824971</v>
      </c>
      <c r="AS109" s="183">
        <f t="shared" si="85"/>
        <v>1823.411835324147</v>
      </c>
      <c r="AT109" s="183">
        <f t="shared" si="85"/>
        <v>1859.8800720306303</v>
      </c>
      <c r="AU109" s="183">
        <f t="shared" si="85"/>
        <v>1897.0776734712422</v>
      </c>
      <c r="AV109" s="183">
        <f t="shared" si="85"/>
        <v>1935.0192269406675</v>
      </c>
      <c r="AW109" s="183">
        <f t="shared" si="85"/>
        <v>1973.7196114794808</v>
      </c>
      <c r="AX109" s="183">
        <f t="shared" si="85"/>
        <v>2013.1940037090701</v>
      </c>
      <c r="AY109" s="183">
        <f t="shared" si="85"/>
        <v>2053.4578837832514</v>
      </c>
      <c r="AZ109" s="183">
        <f t="shared" si="85"/>
        <v>2094.5270414589163</v>
      </c>
      <c r="BB109" s="193">
        <f t="shared" si="65"/>
        <v>3438.6690592011323</v>
      </c>
      <c r="BC109" s="194">
        <f t="shared" si="66"/>
        <v>8307.840447551027</v>
      </c>
      <c r="BD109" s="194">
        <f t="shared" si="67"/>
        <v>14960.278868618127</v>
      </c>
      <c r="BE109" s="195">
        <f t="shared" si="68"/>
        <v>22546.177126573999</v>
      </c>
    </row>
    <row r="110" spans="3:57" x14ac:dyDescent="0.25">
      <c r="C110" s="177" t="s">
        <v>276</v>
      </c>
      <c r="E110" s="183">
        <f>SUM(E86:E109)</f>
        <v>0</v>
      </c>
      <c r="F110" s="183">
        <f>SUM(F86:F109)</f>
        <v>7582.2999999999993</v>
      </c>
      <c r="G110" s="183">
        <f t="shared" ref="G110:AZ110" si="86">SUM(G86:G109)</f>
        <v>7651.2300000000023</v>
      </c>
      <c r="H110" s="183">
        <f t="shared" si="86"/>
        <v>8416.3530000000028</v>
      </c>
      <c r="I110" s="183">
        <f t="shared" si="86"/>
        <v>9257.9883000000027</v>
      </c>
      <c r="J110" s="183">
        <f t="shared" si="86"/>
        <v>10183.787130000004</v>
      </c>
      <c r="K110" s="183">
        <f t="shared" si="86"/>
        <v>11202.165843000004</v>
      </c>
      <c r="L110" s="183">
        <f t="shared" si="86"/>
        <v>12322.382427300008</v>
      </c>
      <c r="M110" s="183">
        <f t="shared" si="86"/>
        <v>13554.620670030015</v>
      </c>
      <c r="N110" s="183">
        <f t="shared" si="86"/>
        <v>14910.082737033015</v>
      </c>
      <c r="O110" s="183">
        <f t="shared" si="86"/>
        <v>16401.091010736316</v>
      </c>
      <c r="P110" s="183">
        <f t="shared" si="86"/>
        <v>18041.200111809947</v>
      </c>
      <c r="Q110" s="183">
        <f t="shared" si="86"/>
        <v>18861.993450230133</v>
      </c>
      <c r="R110" s="183">
        <f t="shared" si="86"/>
        <v>20699.026461615111</v>
      </c>
      <c r="S110" s="183">
        <f t="shared" si="86"/>
        <v>21733.977784695857</v>
      </c>
      <c r="T110" s="183">
        <f t="shared" si="86"/>
        <v>22820.676673930662</v>
      </c>
      <c r="U110" s="183">
        <f t="shared" si="86"/>
        <v>23961.710507627187</v>
      </c>
      <c r="V110" s="183">
        <f t="shared" si="86"/>
        <v>25159.796033008559</v>
      </c>
      <c r="W110" s="183">
        <f t="shared" si="86"/>
        <v>26417.785834658982</v>
      </c>
      <c r="X110" s="183">
        <f t="shared" si="86"/>
        <v>27738.675126391925</v>
      </c>
      <c r="Y110" s="183">
        <f t="shared" si="86"/>
        <v>29125.608882711531</v>
      </c>
      <c r="Z110" s="183">
        <f t="shared" si="86"/>
        <v>30581.889326847107</v>
      </c>
      <c r="AA110" s="183">
        <f t="shared" si="86"/>
        <v>32110.983793189451</v>
      </c>
      <c r="AB110" s="183">
        <f t="shared" si="86"/>
        <v>33716.532982848927</v>
      </c>
      <c r="AC110" s="183">
        <f t="shared" si="86"/>
        <v>35402.359631991392</v>
      </c>
      <c r="AD110" s="183">
        <f t="shared" si="86"/>
        <v>37172.477613590941</v>
      </c>
      <c r="AE110" s="183">
        <f t="shared" si="86"/>
        <v>39031.101494270501</v>
      </c>
      <c r="AF110" s="183">
        <f t="shared" si="86"/>
        <v>40982.656568984028</v>
      </c>
      <c r="AG110" s="183">
        <f t="shared" si="86"/>
        <v>43031.78939743324</v>
      </c>
      <c r="AH110" s="183">
        <f t="shared" si="86"/>
        <v>45183.378867304891</v>
      </c>
      <c r="AI110" s="183">
        <f t="shared" si="86"/>
        <v>47442.547810670127</v>
      </c>
      <c r="AJ110" s="183">
        <f t="shared" si="86"/>
        <v>49814.675201203652</v>
      </c>
      <c r="AK110" s="183">
        <f t="shared" si="86"/>
        <v>52305.408961263842</v>
      </c>
      <c r="AL110" s="183">
        <f t="shared" si="86"/>
        <v>54920.679409327022</v>
      </c>
      <c r="AM110" s="183">
        <f t="shared" si="86"/>
        <v>57666.713379793378</v>
      </c>
      <c r="AN110" s="183">
        <f t="shared" si="86"/>
        <v>60550.049048783054</v>
      </c>
      <c r="AO110" s="183">
        <f t="shared" si="86"/>
        <v>61674.755423038361</v>
      </c>
      <c r="AP110" s="183">
        <f t="shared" si="86"/>
        <v>64720.43727262663</v>
      </c>
      <c r="AQ110" s="183">
        <f t="shared" si="86"/>
        <v>66014.846018079144</v>
      </c>
      <c r="AR110" s="183">
        <f t="shared" si="86"/>
        <v>67335.142938440709</v>
      </c>
      <c r="AS110" s="183">
        <f t="shared" si="86"/>
        <v>68681.845797209549</v>
      </c>
      <c r="AT110" s="183">
        <f t="shared" si="86"/>
        <v>70055.482713153746</v>
      </c>
      <c r="AU110" s="183">
        <f t="shared" si="86"/>
        <v>71456.592367416786</v>
      </c>
      <c r="AV110" s="183">
        <f t="shared" si="86"/>
        <v>72885.724214765127</v>
      </c>
      <c r="AW110" s="183">
        <f t="shared" si="86"/>
        <v>74343.43869906044</v>
      </c>
      <c r="AX110" s="183">
        <f t="shared" si="86"/>
        <v>75830.30747304167</v>
      </c>
      <c r="AY110" s="183">
        <f t="shared" si="86"/>
        <v>77346.913622502485</v>
      </c>
      <c r="AZ110" s="183">
        <f t="shared" si="86"/>
        <v>78893.851894952561</v>
      </c>
      <c r="BB110" s="183">
        <f>SUM(BB86:BB91)</f>
        <v>29801.798513076479</v>
      </c>
      <c r="BC110" s="183">
        <f>SUM(BC86:BC91)</f>
        <v>72001.283878775575</v>
      </c>
      <c r="BD110" s="183">
        <f>SUM(BD86:BD91)</f>
        <v>129655.75019469044</v>
      </c>
      <c r="BE110" s="183">
        <f>SUM(BE86:BE91)</f>
        <v>195400.20176364129</v>
      </c>
    </row>
  </sheetData>
  <phoneticPr fontId="25" type="noConversion"/>
  <hyperlinks>
    <hyperlink ref="A1" location="VIEW!A1" display="VIEW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FFC000"/>
  </sheetPr>
  <dimension ref="A1:BE110"/>
  <sheetViews>
    <sheetView showGridLines="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RowHeight="15" x14ac:dyDescent="0.25"/>
  <cols>
    <col min="2" max="2" width="12.28515625" customWidth="1"/>
    <col min="3" max="3" width="18.85546875" bestFit="1" customWidth="1"/>
    <col min="4" max="4" width="11.5703125" customWidth="1"/>
    <col min="5" max="5" width="10.5703125" bestFit="1" customWidth="1"/>
    <col min="6" max="6" width="9.5703125" bestFit="1" customWidth="1"/>
    <col min="7" max="8" width="9.5703125" customWidth="1"/>
    <col min="9" max="14" width="10.5703125" customWidth="1"/>
    <col min="15" max="18" width="6" customWidth="1"/>
    <col min="19" max="26" width="10.5703125" customWidth="1"/>
    <col min="27" max="30" width="6" customWidth="1"/>
    <col min="31" max="38" width="10.5703125" customWidth="1"/>
    <col min="39" max="39" width="6" customWidth="1"/>
    <col min="40" max="40" width="9.5703125" bestFit="1" customWidth="1"/>
    <col min="41" max="42" width="6" customWidth="1"/>
    <col min="43" max="50" width="10.5703125" customWidth="1"/>
    <col min="51" max="52" width="6" customWidth="1"/>
    <col min="53" max="53" width="9.140625" customWidth="1"/>
    <col min="54" max="54" width="11.5703125" bestFit="1" customWidth="1"/>
    <col min="55" max="56" width="10.140625" bestFit="1" customWidth="1"/>
    <col min="57" max="57" width="10.7109375" bestFit="1" customWidth="1"/>
  </cols>
  <sheetData>
    <row r="1" spans="1:57" x14ac:dyDescent="0.25">
      <c r="A1" s="33" t="s">
        <v>115</v>
      </c>
      <c r="B1" s="33"/>
      <c r="C1" s="175"/>
    </row>
    <row r="2" spans="1:57" x14ac:dyDescent="0.25">
      <c r="C2" s="196" t="s">
        <v>279</v>
      </c>
      <c r="D2" t="s">
        <v>283</v>
      </c>
      <c r="E2" s="178">
        <f>+SPm!B2</f>
        <v>42736</v>
      </c>
      <c r="F2" s="178">
        <f>+SPm!C2</f>
        <v>42767</v>
      </c>
      <c r="G2" s="178">
        <f>+SPm!D2</f>
        <v>42797</v>
      </c>
      <c r="H2" s="178">
        <f>+SPm!E2</f>
        <v>42828</v>
      </c>
      <c r="I2" s="178">
        <f>+SPm!F2</f>
        <v>42858</v>
      </c>
      <c r="J2" s="178">
        <f>+SPm!G2</f>
        <v>42889</v>
      </c>
      <c r="K2" s="178">
        <f>+SPm!H2</f>
        <v>42919</v>
      </c>
      <c r="L2" s="178">
        <f>+SPm!I2</f>
        <v>42950</v>
      </c>
      <c r="M2" s="178">
        <f>+SPm!J2</f>
        <v>42980</v>
      </c>
      <c r="N2" s="178">
        <f>+SPm!K2</f>
        <v>43011</v>
      </c>
      <c r="O2" s="178">
        <f>+SPm!L2</f>
        <v>43041</v>
      </c>
      <c r="P2" s="178">
        <f>+SPm!M2</f>
        <v>43072</v>
      </c>
      <c r="Q2" s="178">
        <f>+SPm!N2</f>
        <v>43102</v>
      </c>
      <c r="R2" s="178">
        <f>+SPm!O2</f>
        <v>43133</v>
      </c>
      <c r="S2" s="178">
        <f>+SPm!P2</f>
        <v>43163</v>
      </c>
      <c r="T2" s="178">
        <f>+SPm!Q2</f>
        <v>43194</v>
      </c>
      <c r="U2" s="178">
        <f>+SPm!R2</f>
        <v>43224</v>
      </c>
      <c r="V2" s="178">
        <f>+SPm!S2</f>
        <v>43255</v>
      </c>
      <c r="W2" s="178">
        <f>+SPm!T2</f>
        <v>43285</v>
      </c>
      <c r="X2" s="178">
        <f>+SPm!U2</f>
        <v>43316</v>
      </c>
      <c r="Y2" s="178">
        <f>+SPm!V2</f>
        <v>43346</v>
      </c>
      <c r="Z2" s="178">
        <f>+SPm!W2</f>
        <v>43377</v>
      </c>
      <c r="AA2" s="178">
        <f>+SPm!X2</f>
        <v>43407</v>
      </c>
      <c r="AB2" s="178">
        <f>+SPm!Y2</f>
        <v>43438</v>
      </c>
      <c r="AC2" s="178">
        <f>+SPm!Z2</f>
        <v>43468</v>
      </c>
      <c r="AD2" s="178">
        <f>+SPm!AA2</f>
        <v>43499</v>
      </c>
      <c r="AE2" s="178">
        <f>+SPm!AB2</f>
        <v>43529</v>
      </c>
      <c r="AF2" s="178">
        <f>+SPm!AC2</f>
        <v>43560</v>
      </c>
      <c r="AG2" s="178">
        <f>+SPm!AD2</f>
        <v>43590</v>
      </c>
      <c r="AH2" s="178">
        <f>+SPm!AE2</f>
        <v>43621</v>
      </c>
      <c r="AI2" s="178">
        <f>+SPm!AF2</f>
        <v>43651</v>
      </c>
      <c r="AJ2" s="178">
        <f>+SPm!AG2</f>
        <v>43682</v>
      </c>
      <c r="AK2" s="178">
        <f>+SPm!AH2</f>
        <v>43712</v>
      </c>
      <c r="AL2" s="178">
        <f>+SPm!AI2</f>
        <v>43743</v>
      </c>
      <c r="AM2" s="178">
        <f>+SPm!AJ2</f>
        <v>43773</v>
      </c>
      <c r="AN2" s="178">
        <f>+SPm!AK2</f>
        <v>43804</v>
      </c>
      <c r="AO2" s="178">
        <f>+SPm!AL2</f>
        <v>43834</v>
      </c>
      <c r="AP2" s="178">
        <f>+SPm!AM2</f>
        <v>43865</v>
      </c>
      <c r="AQ2" s="178">
        <f>+SPm!AN2</f>
        <v>43895</v>
      </c>
      <c r="AR2" s="178">
        <f>+SPm!AO2</f>
        <v>43926</v>
      </c>
      <c r="AS2" s="178">
        <f>+SPm!AP2</f>
        <v>43956</v>
      </c>
      <c r="AT2" s="178">
        <f>+SPm!AQ2</f>
        <v>43987</v>
      </c>
      <c r="AU2" s="178">
        <f>+SPm!AR2</f>
        <v>44017</v>
      </c>
      <c r="AV2" s="178">
        <f>+SPm!AS2</f>
        <v>44048</v>
      </c>
      <c r="AW2" s="178">
        <f>+SPm!AT2</f>
        <v>44078</v>
      </c>
      <c r="AX2" s="178">
        <f>+SPm!AU2</f>
        <v>44109</v>
      </c>
      <c r="AY2" s="178">
        <f>+SPm!AV2</f>
        <v>44139</v>
      </c>
      <c r="AZ2" s="178">
        <f>+SPm!AW2</f>
        <v>44170</v>
      </c>
      <c r="BB2" s="200">
        <f>+YEAR(E2)</f>
        <v>2017</v>
      </c>
      <c r="BC2" s="201">
        <f>+YEAR(Q2)</f>
        <v>2018</v>
      </c>
      <c r="BD2" s="201">
        <f>+YEAR(AC2)</f>
        <v>2019</v>
      </c>
      <c r="BE2" s="202">
        <f>+YEAR(AO2)</f>
        <v>2020</v>
      </c>
    </row>
    <row r="3" spans="1:57" x14ac:dyDescent="0.25">
      <c r="C3" s="199" t="str">
        <f>+IF('Budget Vendite'!A4=0,"",'Budget Vendite'!A4)</f>
        <v>Servizio / Prodotto 1</v>
      </c>
      <c r="D3" s="186">
        <f>+'Budget Vendite'!B4</f>
        <v>0.22</v>
      </c>
      <c r="E3" s="179">
        <f>+(E_Vendite!E3*'Budget Vendite'!$C4)+(E_Magazzino!E55*'Budget Vendite'!$C4)</f>
        <v>75</v>
      </c>
      <c r="F3" s="179">
        <f>+(E_Vendite!F3*'Budget Vendite'!$C4)+(E_Magazzino!F55*'Budget Vendite'!$C4)</f>
        <v>45.000000000000014</v>
      </c>
      <c r="G3" s="179">
        <f>+(E_Vendite!G3*'Budget Vendite'!$C4)+(E_Magazzino!G55*'Budget Vendite'!$C4)</f>
        <v>49.500000000000014</v>
      </c>
      <c r="H3" s="179">
        <f>+(E_Vendite!H3*'Budget Vendite'!$C4)+(E_Magazzino!H55*'Budget Vendite'!$C4)</f>
        <v>54.450000000000024</v>
      </c>
      <c r="I3" s="179">
        <f>+(E_Vendite!I3*'Budget Vendite'!$C4)+(E_Magazzino!I55*'Budget Vendite'!$C4)</f>
        <v>59.895000000000039</v>
      </c>
      <c r="J3" s="179">
        <f>+(E_Vendite!J3*'Budget Vendite'!$C4)+(E_Magazzino!J55*'Budget Vendite'!$C4)</f>
        <v>65.884500000000045</v>
      </c>
      <c r="K3" s="179">
        <f>+(E_Vendite!K3*'Budget Vendite'!$C4)+(E_Magazzino!K55*'Budget Vendite'!$C4)</f>
        <v>72.472950000000054</v>
      </c>
      <c r="L3" s="179">
        <f>+(E_Vendite!L3*'Budget Vendite'!$C4)+(E_Magazzino!L55*'Budget Vendite'!$C4)</f>
        <v>79.720245000000062</v>
      </c>
      <c r="M3" s="179">
        <f>+(E_Vendite!M3*'Budget Vendite'!$C4)+(E_Magazzino!M55*'Budget Vendite'!$C4)</f>
        <v>87.692269500000094</v>
      </c>
      <c r="N3" s="179">
        <f>+(E_Vendite!N3*'Budget Vendite'!$C4)+(E_Magazzino!N55*'Budget Vendite'!$C4)</f>
        <v>96.461496450000084</v>
      </c>
      <c r="O3" s="179">
        <f>+(E_Vendite!O3*'Budget Vendite'!$C4)+(E_Magazzino!O55*'Budget Vendite'!$C4)</f>
        <v>106.10764609500011</v>
      </c>
      <c r="P3" s="179">
        <f>+(E_Vendite!P3*'Budget Vendite'!$C4)+(E_Magazzino!P55*'Budget Vendite'!$C4)</f>
        <v>116.71841070450012</v>
      </c>
      <c r="Q3" s="179">
        <f>+(E_Vendite!Q3*'Budget Vendite'!$C4)+(E_Magazzino!Q55*'Budget Vendite'!$C4)</f>
        <v>117.69106412703763</v>
      </c>
      <c r="R3" s="179">
        <f>+(E_Vendite!R3*'Budget Vendite'!$C4)+(E_Magazzino!R55*'Budget Vendite'!$C4)</f>
        <v>123.57561733338954</v>
      </c>
      <c r="S3" s="179">
        <f>+(E_Vendite!S3*'Budget Vendite'!$C4)+(E_Magazzino!S55*'Budget Vendite'!$C4)</f>
        <v>129.75439820005897</v>
      </c>
      <c r="T3" s="179">
        <f>+(E_Vendite!T3*'Budget Vendite'!$C4)+(E_Magazzino!T55*'Budget Vendite'!$C4)</f>
        <v>136.24211811006197</v>
      </c>
      <c r="U3" s="179">
        <f>+(E_Vendite!U3*'Budget Vendite'!$C4)+(E_Magazzino!U55*'Budget Vendite'!$C4)</f>
        <v>143.05422401556504</v>
      </c>
      <c r="V3" s="179">
        <f>+(E_Vendite!V3*'Budget Vendite'!$C4)+(E_Magazzino!V55*'Budget Vendite'!$C4)</f>
        <v>150.20693521634331</v>
      </c>
      <c r="W3" s="179">
        <f>+(E_Vendite!W3*'Budget Vendite'!$C4)+(E_Magazzino!W55*'Budget Vendite'!$C4)</f>
        <v>157.7172819771605</v>
      </c>
      <c r="X3" s="179">
        <f>+(E_Vendite!X3*'Budget Vendite'!$C4)+(E_Magazzino!X55*'Budget Vendite'!$C4)</f>
        <v>165.6031460760185</v>
      </c>
      <c r="Y3" s="179">
        <f>+(E_Vendite!Y3*'Budget Vendite'!$C4)+(E_Magazzino!Y55*'Budget Vendite'!$C4)</f>
        <v>173.88330337981949</v>
      </c>
      <c r="Z3" s="179">
        <f>+(E_Vendite!Z3*'Budget Vendite'!$C4)+(E_Magazzino!Z55*'Budget Vendite'!$C4)</f>
        <v>182.57746854881043</v>
      </c>
      <c r="AA3" s="179">
        <f>+(E_Vendite!AA3*'Budget Vendite'!$C4)+(E_Magazzino!AA55*'Budget Vendite'!$C4)</f>
        <v>191.70634197625097</v>
      </c>
      <c r="AB3" s="179">
        <f>+(E_Vendite!AB3*'Budget Vendite'!$C4)+(E_Magazzino!AB55*'Budget Vendite'!$C4)</f>
        <v>201.29165907506351</v>
      </c>
      <c r="AC3" s="179">
        <f>+(E_Vendite!AC3*'Budget Vendite'!$C4)+(E_Magazzino!AC55*'Budget Vendite'!$C4)</f>
        <v>211.35624202881675</v>
      </c>
      <c r="AD3" s="179">
        <f>+(E_Vendite!AD3*'Budget Vendite'!$C4)+(E_Magazzino!AD55*'Budget Vendite'!$C4)</f>
        <v>221.92405413025762</v>
      </c>
      <c r="AE3" s="179">
        <f>+(E_Vendite!AE3*'Budget Vendite'!$C4)+(E_Magazzino!AE55*'Budget Vendite'!$C4)</f>
        <v>233.02025683677044</v>
      </c>
      <c r="AF3" s="179">
        <f>+(E_Vendite!AF3*'Budget Vendite'!$C4)+(E_Magazzino!AF55*'Budget Vendite'!$C4)</f>
        <v>244.67126967860895</v>
      </c>
      <c r="AG3" s="179">
        <f>+(E_Vendite!AG3*'Budget Vendite'!$C4)+(E_Magazzino!AG55*'Budget Vendite'!$C4)</f>
        <v>256.90483316253943</v>
      </c>
      <c r="AH3" s="179">
        <f>+(E_Vendite!AH3*'Budget Vendite'!$C4)+(E_Magazzino!AH55*'Budget Vendite'!$C4)</f>
        <v>269.75007482066644</v>
      </c>
      <c r="AI3" s="179">
        <f>+(E_Vendite!AI3*'Budget Vendite'!$C4)+(E_Magazzino!AI55*'Budget Vendite'!$C4)</f>
        <v>283.23757856169976</v>
      </c>
      <c r="AJ3" s="179">
        <f>+(E_Vendite!AJ3*'Budget Vendite'!$C4)+(E_Magazzino!AJ55*'Budget Vendite'!$C4)</f>
        <v>297.39945748978482</v>
      </c>
      <c r="AK3" s="179">
        <f>+(E_Vendite!AK3*'Budget Vendite'!$C4)+(E_Magazzino!AK55*'Budget Vendite'!$C4)</f>
        <v>312.26943036427406</v>
      </c>
      <c r="AL3" s="179">
        <f>+(E_Vendite!AL3*'Budget Vendite'!$C4)+(E_Magazzino!AL55*'Budget Vendite'!$C4)</f>
        <v>327.88290188248777</v>
      </c>
      <c r="AM3" s="179">
        <f>+(E_Vendite!AM3*'Budget Vendite'!$C4)+(E_Magazzino!AM55*'Budget Vendite'!$C4)</f>
        <v>344.27704697661216</v>
      </c>
      <c r="AN3" s="179">
        <f>+(E_Vendite!AN3*'Budget Vendite'!$C4)+(E_Magazzino!AN55*'Budget Vendite'!$C4)</f>
        <v>361.4908993254428</v>
      </c>
      <c r="AO3" s="179">
        <f>+(E_Vendite!AO3*'Budget Vendite'!$C4)+(E_Magazzino!AO55*'Budget Vendite'!$C4)</f>
        <v>358.86187460307588</v>
      </c>
      <c r="AP3" s="179">
        <f>+(E_Vendite!AP3*'Budget Vendite'!$C4)+(E_Magazzino!AP55*'Budget Vendite'!$C4)</f>
        <v>366.0391120951374</v>
      </c>
      <c r="AQ3" s="179">
        <f>+(E_Vendite!AQ3*'Budget Vendite'!$C4)+(E_Magazzino!AQ55*'Budget Vendite'!$C4)</f>
        <v>373.35989433704015</v>
      </c>
      <c r="AR3" s="179">
        <f>+(E_Vendite!AR3*'Budget Vendite'!$C4)+(E_Magazzino!AR55*'Budget Vendite'!$C4)</f>
        <v>380.82709222378094</v>
      </c>
      <c r="AS3" s="179">
        <f>+(E_Vendite!AS3*'Budget Vendite'!$C4)+(E_Magazzino!AS55*'Budget Vendite'!$C4)</f>
        <v>388.44363406825659</v>
      </c>
      <c r="AT3" s="179">
        <f>+(E_Vendite!AT3*'Budget Vendite'!$C4)+(E_Magazzino!AT55*'Budget Vendite'!$C4)</f>
        <v>396.21250674962164</v>
      </c>
      <c r="AU3" s="179">
        <f>+(E_Vendite!AU3*'Budget Vendite'!$C4)+(E_Magazzino!AU55*'Budget Vendite'!$C4)</f>
        <v>404.1367568846141</v>
      </c>
      <c r="AV3" s="179">
        <f>+(E_Vendite!AV3*'Budget Vendite'!$C4)+(E_Magazzino!AV55*'Budget Vendite'!$C4)</f>
        <v>412.21949202230633</v>
      </c>
      <c r="AW3" s="179">
        <f>+(E_Vendite!AW3*'Budget Vendite'!$C4)+(E_Magazzino!AW55*'Budget Vendite'!$C4)</f>
        <v>420.46388186275249</v>
      </c>
      <c r="AX3" s="179">
        <f>+(E_Vendite!AX3*'Budget Vendite'!$C4)+(E_Magazzino!AX55*'Budget Vendite'!$C4)</f>
        <v>428.87315950000755</v>
      </c>
      <c r="AY3" s="179">
        <f>+(E_Vendite!AY3*'Budget Vendite'!$C4)+(E_Magazzino!AY55*'Budget Vendite'!$C4)</f>
        <v>437.45062269000766</v>
      </c>
      <c r="AZ3" s="179">
        <f>+(E_Vendite!AZ3*'Budget Vendite'!$C4)+(E_Magazzino!AZ55*'Budget Vendite'!$C4)</f>
        <v>446.19963514380788</v>
      </c>
      <c r="BB3" s="193">
        <f t="shared" ref="BB3:BB8" si="0">+SUM(E3:P3)</f>
        <v>908.90251774950059</v>
      </c>
      <c r="BC3" s="194">
        <f t="shared" ref="BC3:BC8" si="1">+SUM(Q3:AB3)</f>
        <v>1873.30355803558</v>
      </c>
      <c r="BD3" s="194">
        <f t="shared" ref="BD3:BD8" si="2">+SUM(AC3:AN3)</f>
        <v>3364.1840452579618</v>
      </c>
      <c r="BE3" s="195">
        <f t="shared" ref="BE3:BE8" si="3">+SUM(AO3:AZ3)</f>
        <v>4813.0876621804091</v>
      </c>
    </row>
    <row r="4" spans="1:57" x14ac:dyDescent="0.25">
      <c r="C4" s="199" t="str">
        <f>+IF('Budget Vendite'!A5=0,"",'Budget Vendite'!A5)</f>
        <v>Servizio / Prodotto 2</v>
      </c>
      <c r="D4" s="186">
        <f>+'Budget Vendite'!B5</f>
        <v>0.22</v>
      </c>
      <c r="E4" s="179">
        <f>+(E_Vendite!E4*'Budget Vendite'!$C5)+(E_Magazzino!E56*'Budget Vendite'!$C5)</f>
        <v>45</v>
      </c>
      <c r="F4" s="179">
        <f>+(E_Vendite!F4*'Budget Vendite'!$C5)+(E_Magazzino!F56*'Budget Vendite'!$C5)</f>
        <v>27.000000000000007</v>
      </c>
      <c r="G4" s="179">
        <f>+(E_Vendite!G4*'Budget Vendite'!$C5)+(E_Magazzino!G56*'Budget Vendite'!$C5)</f>
        <v>29.70000000000001</v>
      </c>
      <c r="H4" s="179">
        <f>+(E_Vendite!H4*'Budget Vendite'!$C5)+(E_Magazzino!H56*'Budget Vendite'!$C5)</f>
        <v>32.670000000000016</v>
      </c>
      <c r="I4" s="179">
        <f>+(E_Vendite!I4*'Budget Vendite'!$C5)+(E_Magazzino!I56*'Budget Vendite'!$C5)</f>
        <v>35.937000000000026</v>
      </c>
      <c r="J4" s="179">
        <f>+(E_Vendite!J4*'Budget Vendite'!$C5)+(E_Magazzino!J56*'Budget Vendite'!$C5)</f>
        <v>39.530700000000024</v>
      </c>
      <c r="K4" s="179">
        <f>+(E_Vendite!K4*'Budget Vendite'!$C5)+(E_Magazzino!K56*'Budget Vendite'!$C5)</f>
        <v>43.483770000000028</v>
      </c>
      <c r="L4" s="179">
        <f>+(E_Vendite!L4*'Budget Vendite'!$C5)+(E_Magazzino!L56*'Budget Vendite'!$C5)</f>
        <v>47.832147000000042</v>
      </c>
      <c r="M4" s="179">
        <f>+(E_Vendite!M4*'Budget Vendite'!$C5)+(E_Magazzino!M56*'Budget Vendite'!$C5)</f>
        <v>52.615361700000051</v>
      </c>
      <c r="N4" s="179">
        <f>+(E_Vendite!N4*'Budget Vendite'!$C5)+(E_Magazzino!N56*'Budget Vendite'!$C5)</f>
        <v>57.876897870000057</v>
      </c>
      <c r="O4" s="179">
        <f>+(E_Vendite!O4*'Budget Vendite'!$C5)+(E_Magazzino!O56*'Budget Vendite'!$C5)</f>
        <v>63.664587657000069</v>
      </c>
      <c r="P4" s="179">
        <f>+(E_Vendite!P4*'Budget Vendite'!$C5)+(E_Magazzino!P56*'Budget Vendite'!$C5)</f>
        <v>70.031046422700058</v>
      </c>
      <c r="Q4" s="179">
        <f>+(E_Vendite!Q4*'Budget Vendite'!$C5)+(E_Magazzino!Q56*'Budget Vendite'!$C5)</f>
        <v>70.614638476222581</v>
      </c>
      <c r="R4" s="179">
        <f>+(E_Vendite!R4*'Budget Vendite'!$C5)+(E_Magazzino!R56*'Budget Vendite'!$C5)</f>
        <v>74.145370400033727</v>
      </c>
      <c r="S4" s="179">
        <f>+(E_Vendite!S4*'Budget Vendite'!$C5)+(E_Magazzino!S56*'Budget Vendite'!$C5)</f>
        <v>77.852638920035389</v>
      </c>
      <c r="T4" s="179">
        <f>+(E_Vendite!T4*'Budget Vendite'!$C5)+(E_Magazzino!T56*'Budget Vendite'!$C5)</f>
        <v>81.745270866037202</v>
      </c>
      <c r="U4" s="179">
        <f>+(E_Vendite!U4*'Budget Vendite'!$C5)+(E_Magazzino!U56*'Budget Vendite'!$C5)</f>
        <v>85.832534409339047</v>
      </c>
      <c r="V4" s="179">
        <f>+(E_Vendite!V4*'Budget Vendite'!$C5)+(E_Magazzino!V56*'Budget Vendite'!$C5)</f>
        <v>90.124161129805984</v>
      </c>
      <c r="W4" s="179">
        <f>+(E_Vendite!W4*'Budget Vendite'!$C5)+(E_Magazzino!W56*'Budget Vendite'!$C5)</f>
        <v>94.630369186296306</v>
      </c>
      <c r="X4" s="179">
        <f>+(E_Vendite!X4*'Budget Vendite'!$C5)+(E_Magazzino!X56*'Budget Vendite'!$C5)</f>
        <v>99.36188764561112</v>
      </c>
      <c r="Y4" s="179">
        <f>+(E_Vendite!Y4*'Budget Vendite'!$C5)+(E_Magazzino!Y56*'Budget Vendite'!$C5)</f>
        <v>104.32998202789167</v>
      </c>
      <c r="Z4" s="179">
        <f>+(E_Vendite!Z4*'Budget Vendite'!$C5)+(E_Magazzino!Z56*'Budget Vendite'!$C5)</f>
        <v>109.54648112928628</v>
      </c>
      <c r="AA4" s="179">
        <f>+(E_Vendite!AA4*'Budget Vendite'!$C5)+(E_Magazzino!AA56*'Budget Vendite'!$C5)</f>
        <v>115.02380518575058</v>
      </c>
      <c r="AB4" s="179">
        <f>+(E_Vendite!AB4*'Budget Vendite'!$C5)+(E_Magazzino!AB56*'Budget Vendite'!$C5)</f>
        <v>120.77499544503809</v>
      </c>
      <c r="AC4" s="179">
        <f>+(E_Vendite!AC4*'Budget Vendite'!$C5)+(E_Magazzino!AC56*'Budget Vendite'!$C5)</f>
        <v>126.81374521729003</v>
      </c>
      <c r="AD4" s="179">
        <f>+(E_Vendite!AD4*'Budget Vendite'!$C5)+(E_Magazzino!AD56*'Budget Vendite'!$C5)</f>
        <v>133.15443247815455</v>
      </c>
      <c r="AE4" s="179">
        <f>+(E_Vendite!AE4*'Budget Vendite'!$C5)+(E_Magazzino!AE56*'Budget Vendite'!$C5)</f>
        <v>139.81215410206229</v>
      </c>
      <c r="AF4" s="179">
        <f>+(E_Vendite!AF4*'Budget Vendite'!$C5)+(E_Magazzino!AF56*'Budget Vendite'!$C5)</f>
        <v>146.80276180716538</v>
      </c>
      <c r="AG4" s="179">
        <f>+(E_Vendite!AG4*'Budget Vendite'!$C5)+(E_Magazzino!AG56*'Budget Vendite'!$C5)</f>
        <v>154.14289989752365</v>
      </c>
      <c r="AH4" s="179">
        <f>+(E_Vendite!AH4*'Budget Vendite'!$C5)+(E_Magazzino!AH56*'Budget Vendite'!$C5)</f>
        <v>161.85004489239986</v>
      </c>
      <c r="AI4" s="179">
        <f>+(E_Vendite!AI4*'Budget Vendite'!$C5)+(E_Magazzino!AI56*'Budget Vendite'!$C5)</f>
        <v>169.94254713701989</v>
      </c>
      <c r="AJ4" s="179">
        <f>+(E_Vendite!AJ4*'Budget Vendite'!$C5)+(E_Magazzino!AJ56*'Budget Vendite'!$C5)</f>
        <v>178.43967449387085</v>
      </c>
      <c r="AK4" s="179">
        <f>+(E_Vendite!AK4*'Budget Vendite'!$C5)+(E_Magazzino!AK56*'Budget Vendite'!$C5)</f>
        <v>187.3616582185644</v>
      </c>
      <c r="AL4" s="179">
        <f>+(E_Vendite!AL4*'Budget Vendite'!$C5)+(E_Magazzino!AL56*'Budget Vendite'!$C5)</f>
        <v>196.72974112949265</v>
      </c>
      <c r="AM4" s="179">
        <f>+(E_Vendite!AM4*'Budget Vendite'!$C5)+(E_Magazzino!AM56*'Budget Vendite'!$C5)</f>
        <v>206.5662281859673</v>
      </c>
      <c r="AN4" s="179">
        <f>+(E_Vendite!AN4*'Budget Vendite'!$C5)+(E_Magazzino!AN56*'Budget Vendite'!$C5)</f>
        <v>216.89453959526568</v>
      </c>
      <c r="AO4" s="179">
        <f>+(E_Vendite!AO4*'Budget Vendite'!$C5)+(E_Magazzino!AO56*'Budget Vendite'!$C5)</f>
        <v>215.31712476184558</v>
      </c>
      <c r="AP4" s="179">
        <f>+(E_Vendite!AP4*'Budget Vendite'!$C5)+(E_Magazzino!AP56*'Budget Vendite'!$C5)</f>
        <v>219.62346725708244</v>
      </c>
      <c r="AQ4" s="179">
        <f>+(E_Vendite!AQ4*'Budget Vendite'!$C5)+(E_Magazzino!AQ56*'Budget Vendite'!$C5)</f>
        <v>224.01593660222412</v>
      </c>
      <c r="AR4" s="179">
        <f>+(E_Vendite!AR4*'Budget Vendite'!$C5)+(E_Magazzino!AR56*'Budget Vendite'!$C5)</f>
        <v>228.4962553342686</v>
      </c>
      <c r="AS4" s="179">
        <f>+(E_Vendite!AS4*'Budget Vendite'!$C5)+(E_Magazzino!AS56*'Budget Vendite'!$C5)</f>
        <v>233.06618044095396</v>
      </c>
      <c r="AT4" s="179">
        <f>+(E_Vendite!AT4*'Budget Vendite'!$C5)+(E_Magazzino!AT56*'Budget Vendite'!$C5)</f>
        <v>237.72750404977302</v>
      </c>
      <c r="AU4" s="179">
        <f>+(E_Vendite!AU4*'Budget Vendite'!$C5)+(E_Magazzino!AU56*'Budget Vendite'!$C5)</f>
        <v>242.48205413076849</v>
      </c>
      <c r="AV4" s="179">
        <f>+(E_Vendite!AV4*'Budget Vendite'!$C5)+(E_Magazzino!AV56*'Budget Vendite'!$C5)</f>
        <v>247.33169521338382</v>
      </c>
      <c r="AW4" s="179">
        <f>+(E_Vendite!AW4*'Budget Vendite'!$C5)+(E_Magazzino!AW56*'Budget Vendite'!$C5)</f>
        <v>252.27832911765148</v>
      </c>
      <c r="AX4" s="179">
        <f>+(E_Vendite!AX4*'Budget Vendite'!$C5)+(E_Magazzino!AX56*'Budget Vendite'!$C5)</f>
        <v>257.32389570000453</v>
      </c>
      <c r="AY4" s="179">
        <f>+(E_Vendite!AY4*'Budget Vendite'!$C5)+(E_Magazzino!AY56*'Budget Vendite'!$C5)</f>
        <v>262.47037361400459</v>
      </c>
      <c r="AZ4" s="179">
        <f>+(E_Vendite!AZ4*'Budget Vendite'!$C5)+(E_Magazzino!AZ56*'Budget Vendite'!$C5)</f>
        <v>267.71978108628468</v>
      </c>
      <c r="BB4" s="193">
        <f t="shared" si="0"/>
        <v>545.34151064970047</v>
      </c>
      <c r="BC4" s="194">
        <f t="shared" si="1"/>
        <v>1123.9821348213479</v>
      </c>
      <c r="BD4" s="194">
        <f t="shared" si="2"/>
        <v>2018.5104271547764</v>
      </c>
      <c r="BE4" s="195">
        <f t="shared" si="3"/>
        <v>2887.8525973082451</v>
      </c>
    </row>
    <row r="5" spans="1:57" x14ac:dyDescent="0.25">
      <c r="C5" s="197" t="str">
        <f>+IF('Budget Vendite'!A6=0,"",'Budget Vendite'!A6)</f>
        <v>Servizio / Prodotto 3</v>
      </c>
      <c r="D5" s="186">
        <f>+'Budget Vendite'!B6</f>
        <v>0.22</v>
      </c>
      <c r="E5" s="179">
        <f>+(E_Vendite!E5*'Budget Vendite'!$C6)+(E_Magazzino!E57*'Budget Vendite'!$C6)</f>
        <v>80</v>
      </c>
      <c r="F5" s="179">
        <f>+(E_Vendite!F5*'Budget Vendite'!$C6)+(E_Magazzino!F57*'Budget Vendite'!$C6)</f>
        <v>48.000000000000014</v>
      </c>
      <c r="G5" s="179">
        <f>+(E_Vendite!G5*'Budget Vendite'!$C6)+(E_Magazzino!G57*'Budget Vendite'!$C6)</f>
        <v>52.800000000000018</v>
      </c>
      <c r="H5" s="179">
        <f>+(E_Vendite!H5*'Budget Vendite'!$C6)+(E_Magazzino!H57*'Budget Vendite'!$C6)</f>
        <v>58.080000000000034</v>
      </c>
      <c r="I5" s="179">
        <f>+(E_Vendite!I5*'Budget Vendite'!$C6)+(E_Magazzino!I57*'Budget Vendite'!$C6)</f>
        <v>63.888000000000048</v>
      </c>
      <c r="J5" s="179">
        <f>+(E_Vendite!J5*'Budget Vendite'!$C6)+(E_Magazzino!J57*'Budget Vendite'!$C6)</f>
        <v>70.276800000000051</v>
      </c>
      <c r="K5" s="179">
        <f>+(E_Vendite!K5*'Budget Vendite'!$C6)+(E_Magazzino!K57*'Budget Vendite'!$C6)</f>
        <v>77.304480000000055</v>
      </c>
      <c r="L5" s="179">
        <f>+(E_Vendite!L5*'Budget Vendite'!$C6)+(E_Magazzino!L57*'Budget Vendite'!$C6)</f>
        <v>85.034928000000079</v>
      </c>
      <c r="M5" s="179">
        <f>+(E_Vendite!M5*'Budget Vendite'!$C6)+(E_Magazzino!M57*'Budget Vendite'!$C6)</f>
        <v>93.538420800000097</v>
      </c>
      <c r="N5" s="179">
        <f>+(E_Vendite!N5*'Budget Vendite'!$C6)+(E_Magazzino!N57*'Budget Vendite'!$C6)</f>
        <v>102.89226288000012</v>
      </c>
      <c r="O5" s="179">
        <f>+(E_Vendite!O5*'Budget Vendite'!$C6)+(E_Magazzino!O57*'Budget Vendite'!$C6)</f>
        <v>113.18148916800013</v>
      </c>
      <c r="P5" s="179">
        <f>+(E_Vendite!P5*'Budget Vendite'!$C6)+(E_Magazzino!P57*'Budget Vendite'!$C6)</f>
        <v>124.49963808480014</v>
      </c>
      <c r="Q5" s="179">
        <f>+(E_Vendite!Q5*'Budget Vendite'!$C6)+(E_Magazzino!Q57*'Budget Vendite'!$C6)</f>
        <v>125.53713506884016</v>
      </c>
      <c r="R5" s="179">
        <f>+(E_Vendite!R5*'Budget Vendite'!$C6)+(E_Magazzino!R57*'Budget Vendite'!$C6)</f>
        <v>131.81399182228216</v>
      </c>
      <c r="S5" s="179">
        <f>+(E_Vendite!S5*'Budget Vendite'!$C6)+(E_Magazzino!S57*'Budget Vendite'!$C6)</f>
        <v>138.40469141339628</v>
      </c>
      <c r="T5" s="179">
        <f>+(E_Vendite!T5*'Budget Vendite'!$C6)+(E_Magazzino!T57*'Budget Vendite'!$C6)</f>
        <v>145.32492598406614</v>
      </c>
      <c r="U5" s="179">
        <f>+(E_Vendite!U5*'Budget Vendite'!$C6)+(E_Magazzino!U57*'Budget Vendite'!$C6)</f>
        <v>152.5911722832694</v>
      </c>
      <c r="V5" s="179">
        <f>+(E_Vendite!V5*'Budget Vendite'!$C6)+(E_Magazzino!V57*'Budget Vendite'!$C6)</f>
        <v>160.2207308974329</v>
      </c>
      <c r="W5" s="179">
        <f>+(E_Vendite!W5*'Budget Vendite'!$C6)+(E_Magazzino!W57*'Budget Vendite'!$C6)</f>
        <v>168.23176744230457</v>
      </c>
      <c r="X5" s="179">
        <f>+(E_Vendite!X5*'Budget Vendite'!$C6)+(E_Magazzino!X57*'Budget Vendite'!$C6)</f>
        <v>176.64335581441978</v>
      </c>
      <c r="Y5" s="179">
        <f>+(E_Vendite!Y5*'Budget Vendite'!$C6)+(E_Magazzino!Y57*'Budget Vendite'!$C6)</f>
        <v>185.47552360514081</v>
      </c>
      <c r="Z5" s="179">
        <f>+(E_Vendite!Z5*'Budget Vendite'!$C6)+(E_Magazzino!Z57*'Budget Vendite'!$C6)</f>
        <v>194.74929978539782</v>
      </c>
      <c r="AA5" s="179">
        <f>+(E_Vendite!AA5*'Budget Vendite'!$C6)+(E_Magazzino!AA57*'Budget Vendite'!$C6)</f>
        <v>204.48676477466771</v>
      </c>
      <c r="AB5" s="179">
        <f>+(E_Vendite!AB5*'Budget Vendite'!$C6)+(E_Magazzino!AB57*'Budget Vendite'!$C6)</f>
        <v>214.7111030134011</v>
      </c>
      <c r="AC5" s="179">
        <f>+(E_Vendite!AC5*'Budget Vendite'!$C6)+(E_Magazzino!AC57*'Budget Vendite'!$C6)</f>
        <v>225.44665816407121</v>
      </c>
      <c r="AD5" s="179">
        <f>+(E_Vendite!AD5*'Budget Vendite'!$C6)+(E_Magazzino!AD57*'Budget Vendite'!$C6)</f>
        <v>236.71899107227478</v>
      </c>
      <c r="AE5" s="179">
        <f>+(E_Vendite!AE5*'Budget Vendite'!$C6)+(E_Magazzino!AE57*'Budget Vendite'!$C6)</f>
        <v>248.55494062588849</v>
      </c>
      <c r="AF5" s="179">
        <f>+(E_Vendite!AF5*'Budget Vendite'!$C6)+(E_Magazzino!AF57*'Budget Vendite'!$C6)</f>
        <v>260.98268765718291</v>
      </c>
      <c r="AG5" s="179">
        <f>+(E_Vendite!AG5*'Budget Vendite'!$C6)+(E_Magazzino!AG57*'Budget Vendite'!$C6)</f>
        <v>274.03182204004207</v>
      </c>
      <c r="AH5" s="179">
        <f>+(E_Vendite!AH5*'Budget Vendite'!$C6)+(E_Magazzino!AH57*'Budget Vendite'!$C6)</f>
        <v>287.73341314204424</v>
      </c>
      <c r="AI5" s="179">
        <f>+(E_Vendite!AI5*'Budget Vendite'!$C6)+(E_Magazzino!AI57*'Budget Vendite'!$C6)</f>
        <v>302.12008379914647</v>
      </c>
      <c r="AJ5" s="179">
        <f>+(E_Vendite!AJ5*'Budget Vendite'!$C6)+(E_Magazzino!AJ57*'Budget Vendite'!$C6)</f>
        <v>317.2260879891038</v>
      </c>
      <c r="AK5" s="179">
        <f>+(E_Vendite!AK5*'Budget Vendite'!$C6)+(E_Magazzino!AK57*'Budget Vendite'!$C6)</f>
        <v>333.08739238855895</v>
      </c>
      <c r="AL5" s="179">
        <f>+(E_Vendite!AL5*'Budget Vendite'!$C6)+(E_Magazzino!AL57*'Budget Vendite'!$C6)</f>
        <v>349.74176200798695</v>
      </c>
      <c r="AM5" s="179">
        <f>+(E_Vendite!AM5*'Budget Vendite'!$C6)+(E_Magazzino!AM57*'Budget Vendite'!$C6)</f>
        <v>367.22885010838633</v>
      </c>
      <c r="AN5" s="179">
        <f>+(E_Vendite!AN5*'Budget Vendite'!$C6)+(E_Magazzino!AN57*'Budget Vendite'!$C6)</f>
        <v>385.59029261380567</v>
      </c>
      <c r="AO5" s="179">
        <f>+(E_Vendite!AO5*'Budget Vendite'!$C6)+(E_Magazzino!AO57*'Budget Vendite'!$C6)</f>
        <v>382.7859995766143</v>
      </c>
      <c r="AP5" s="179">
        <f>+(E_Vendite!AP5*'Budget Vendite'!$C6)+(E_Magazzino!AP57*'Budget Vendite'!$C6)</f>
        <v>390.4417195681466</v>
      </c>
      <c r="AQ5" s="179">
        <f>+(E_Vendite!AQ5*'Budget Vendite'!$C6)+(E_Magazzino!AQ57*'Budget Vendite'!$C6)</f>
        <v>398.25055395950955</v>
      </c>
      <c r="AR5" s="179">
        <f>+(E_Vendite!AR5*'Budget Vendite'!$C6)+(E_Magazzino!AR57*'Budget Vendite'!$C6)</f>
        <v>406.21556503869971</v>
      </c>
      <c r="AS5" s="179">
        <f>+(E_Vendite!AS5*'Budget Vendite'!$C6)+(E_Magazzino!AS57*'Budget Vendite'!$C6)</f>
        <v>414.33987633947379</v>
      </c>
      <c r="AT5" s="179">
        <f>+(E_Vendite!AT5*'Budget Vendite'!$C6)+(E_Magazzino!AT57*'Budget Vendite'!$C6)</f>
        <v>422.62667386626316</v>
      </c>
      <c r="AU5" s="179">
        <f>+(E_Vendite!AU5*'Budget Vendite'!$C6)+(E_Magazzino!AU57*'Budget Vendite'!$C6)</f>
        <v>431.07920734358839</v>
      </c>
      <c r="AV5" s="179">
        <f>+(E_Vendite!AV5*'Budget Vendite'!$C6)+(E_Magazzino!AV57*'Budget Vendite'!$C6)</f>
        <v>439.70079149046018</v>
      </c>
      <c r="AW5" s="179">
        <f>+(E_Vendite!AW5*'Budget Vendite'!$C6)+(E_Magazzino!AW57*'Budget Vendite'!$C6)</f>
        <v>448.49480732026933</v>
      </c>
      <c r="AX5" s="179">
        <f>+(E_Vendite!AX5*'Budget Vendite'!$C6)+(E_Magazzino!AX57*'Budget Vendite'!$C6)</f>
        <v>457.46470346667479</v>
      </c>
      <c r="AY5" s="179">
        <f>+(E_Vendite!AY5*'Budget Vendite'!$C6)+(E_Magazzino!AY57*'Budget Vendite'!$C6)</f>
        <v>466.61399753600824</v>
      </c>
      <c r="AZ5" s="179">
        <f>+(E_Vendite!AZ5*'Budget Vendite'!$C6)+(E_Magazzino!AZ57*'Budget Vendite'!$C6)</f>
        <v>475.94627748672838</v>
      </c>
      <c r="BB5" s="193">
        <f t="shared" si="0"/>
        <v>969.49601893280078</v>
      </c>
      <c r="BC5" s="194">
        <f t="shared" si="1"/>
        <v>1998.1904619046188</v>
      </c>
      <c r="BD5" s="194">
        <f t="shared" si="2"/>
        <v>3588.4629816084912</v>
      </c>
      <c r="BE5" s="195">
        <f t="shared" si="3"/>
        <v>5133.9601729924361</v>
      </c>
    </row>
    <row r="6" spans="1:57" x14ac:dyDescent="0.25">
      <c r="C6" s="197" t="str">
        <f>+IF('Budget Vendite'!A7=0,"",'Budget Vendite'!A7)</f>
        <v>Servizio / Prodotto 4</v>
      </c>
      <c r="D6" s="186">
        <f>+'Budget Vendite'!B7</f>
        <v>0.22</v>
      </c>
      <c r="E6" s="179">
        <f>+(E_Vendite!E6*'Budget Vendite'!$C7)+(E_Magazzino!E58*'Budget Vendite'!$C7)</f>
        <v>140</v>
      </c>
      <c r="F6" s="179">
        <f>+(E_Vendite!F6*'Budget Vendite'!$C7)+(E_Magazzino!F58*'Budget Vendite'!$C7)</f>
        <v>84.000000000000028</v>
      </c>
      <c r="G6" s="179">
        <f>+(E_Vendite!G6*'Budget Vendite'!$C7)+(E_Magazzino!G58*'Budget Vendite'!$C7)</f>
        <v>92.400000000000034</v>
      </c>
      <c r="H6" s="179">
        <f>+(E_Vendite!H6*'Budget Vendite'!$C7)+(E_Magazzino!H58*'Budget Vendite'!$C7)</f>
        <v>101.64000000000006</v>
      </c>
      <c r="I6" s="179">
        <f>+(E_Vendite!I6*'Budget Vendite'!$C7)+(E_Magazzino!I58*'Budget Vendite'!$C7)</f>
        <v>111.80400000000009</v>
      </c>
      <c r="J6" s="179">
        <f>+(E_Vendite!J6*'Budget Vendite'!$C7)+(E_Magazzino!J58*'Budget Vendite'!$C7)</f>
        <v>122.98440000000008</v>
      </c>
      <c r="K6" s="179">
        <f>+(E_Vendite!K6*'Budget Vendite'!$C7)+(E_Magazzino!K58*'Budget Vendite'!$C7)</f>
        <v>135.28284000000011</v>
      </c>
      <c r="L6" s="179">
        <f>+(E_Vendite!L6*'Budget Vendite'!$C7)+(E_Magazzino!L58*'Budget Vendite'!$C7)</f>
        <v>148.81112400000015</v>
      </c>
      <c r="M6" s="179">
        <f>+(E_Vendite!M6*'Budget Vendite'!$C7)+(E_Magazzino!M58*'Budget Vendite'!$C7)</f>
        <v>163.69223640000018</v>
      </c>
      <c r="N6" s="179">
        <f>+(E_Vendite!N6*'Budget Vendite'!$C7)+(E_Magazzino!N58*'Budget Vendite'!$C7)</f>
        <v>180.06146004000018</v>
      </c>
      <c r="O6" s="179">
        <f>+(E_Vendite!O6*'Budget Vendite'!$C7)+(E_Magazzino!O58*'Budget Vendite'!$C7)</f>
        <v>198.06760604400023</v>
      </c>
      <c r="P6" s="179">
        <f>+(E_Vendite!P6*'Budget Vendite'!$C7)+(E_Magazzino!P58*'Budget Vendite'!$C7)</f>
        <v>217.87436664840024</v>
      </c>
      <c r="Q6" s="179">
        <f>+(E_Vendite!Q6*'Budget Vendite'!$C7)+(E_Magazzino!Q58*'Budget Vendite'!$C7)</f>
        <v>219.68998637047025</v>
      </c>
      <c r="R6" s="179">
        <f>+(E_Vendite!R6*'Budget Vendite'!$C7)+(E_Magazzino!R58*'Budget Vendite'!$C7)</f>
        <v>230.6744856889938</v>
      </c>
      <c r="S6" s="179">
        <f>+(E_Vendite!S6*'Budget Vendite'!$C7)+(E_Magazzino!S58*'Budget Vendite'!$C7)</f>
        <v>242.20820997344347</v>
      </c>
      <c r="T6" s="179">
        <f>+(E_Vendite!T6*'Budget Vendite'!$C7)+(E_Magazzino!T58*'Budget Vendite'!$C7)</f>
        <v>254.31862047211573</v>
      </c>
      <c r="U6" s="179">
        <f>+(E_Vendite!U6*'Budget Vendite'!$C7)+(E_Magazzino!U58*'Budget Vendite'!$C7)</f>
        <v>267.03455149572147</v>
      </c>
      <c r="V6" s="179">
        <f>+(E_Vendite!V6*'Budget Vendite'!$C7)+(E_Magazzino!V58*'Budget Vendite'!$C7)</f>
        <v>280.38627907050756</v>
      </c>
      <c r="W6" s="179">
        <f>+(E_Vendite!W6*'Budget Vendite'!$C7)+(E_Magazzino!W58*'Budget Vendite'!$C7)</f>
        <v>294.40559302403301</v>
      </c>
      <c r="X6" s="179">
        <f>+(E_Vendite!X6*'Budget Vendite'!$C7)+(E_Magazzino!X58*'Budget Vendite'!$C7)</f>
        <v>309.12587267523463</v>
      </c>
      <c r="Y6" s="179">
        <f>+(E_Vendite!Y6*'Budget Vendite'!$C7)+(E_Magazzino!Y58*'Budget Vendite'!$C7)</f>
        <v>324.58216630899636</v>
      </c>
      <c r="Z6" s="179">
        <f>+(E_Vendite!Z6*'Budget Vendite'!$C7)+(E_Magazzino!Z58*'Budget Vendite'!$C7)</f>
        <v>340.81127462444618</v>
      </c>
      <c r="AA6" s="179">
        <f>+(E_Vendite!AA6*'Budget Vendite'!$C7)+(E_Magazzino!AA58*'Budget Vendite'!$C7)</f>
        <v>357.85183835566852</v>
      </c>
      <c r="AB6" s="179">
        <f>+(E_Vendite!AB6*'Budget Vendite'!$C7)+(E_Magazzino!AB58*'Budget Vendite'!$C7)</f>
        <v>375.74443027345188</v>
      </c>
      <c r="AC6" s="179">
        <f>+(E_Vendite!AC6*'Budget Vendite'!$C7)+(E_Magazzino!AC58*'Budget Vendite'!$C7)</f>
        <v>394.53165178712459</v>
      </c>
      <c r="AD6" s="179">
        <f>+(E_Vendite!AD6*'Budget Vendite'!$C7)+(E_Magazzino!AD58*'Budget Vendite'!$C7)</f>
        <v>414.25823437648091</v>
      </c>
      <c r="AE6" s="179">
        <f>+(E_Vendite!AE6*'Budget Vendite'!$C7)+(E_Magazzino!AE58*'Budget Vendite'!$C7)</f>
        <v>434.97114609530496</v>
      </c>
      <c r="AF6" s="179">
        <f>+(E_Vendite!AF6*'Budget Vendite'!$C7)+(E_Magazzino!AF58*'Budget Vendite'!$C7)</f>
        <v>456.7197034000701</v>
      </c>
      <c r="AG6" s="179">
        <f>+(E_Vendite!AG6*'Budget Vendite'!$C7)+(E_Magazzino!AG58*'Budget Vendite'!$C7)</f>
        <v>479.5556885700737</v>
      </c>
      <c r="AH6" s="179">
        <f>+(E_Vendite!AH6*'Budget Vendite'!$C7)+(E_Magazzino!AH58*'Budget Vendite'!$C7)</f>
        <v>503.53347299857739</v>
      </c>
      <c r="AI6" s="179">
        <f>+(E_Vendite!AI6*'Budget Vendite'!$C7)+(E_Magazzino!AI58*'Budget Vendite'!$C7)</f>
        <v>528.71014664850634</v>
      </c>
      <c r="AJ6" s="179">
        <f>+(E_Vendite!AJ6*'Budget Vendite'!$C7)+(E_Magazzino!AJ58*'Budget Vendite'!$C7)</f>
        <v>555.14565398093168</v>
      </c>
      <c r="AK6" s="179">
        <f>+(E_Vendite!AK6*'Budget Vendite'!$C7)+(E_Magazzino!AK58*'Budget Vendite'!$C7)</f>
        <v>582.90293667997821</v>
      </c>
      <c r="AL6" s="179">
        <f>+(E_Vendite!AL6*'Budget Vendite'!$C7)+(E_Magazzino!AL58*'Budget Vendite'!$C7)</f>
        <v>612.04808351397719</v>
      </c>
      <c r="AM6" s="179">
        <f>+(E_Vendite!AM6*'Budget Vendite'!$C7)+(E_Magazzino!AM58*'Budget Vendite'!$C7)</f>
        <v>642.65048768967608</v>
      </c>
      <c r="AN6" s="179">
        <f>+(E_Vendite!AN6*'Budget Vendite'!$C7)+(E_Magazzino!AN58*'Budget Vendite'!$C7)</f>
        <v>674.78301207415996</v>
      </c>
      <c r="AO6" s="179">
        <f>+(E_Vendite!AO6*'Budget Vendite'!$C7)+(E_Magazzino!AO58*'Budget Vendite'!$C7)</f>
        <v>669.87549925907513</v>
      </c>
      <c r="AP6" s="179">
        <f>+(E_Vendite!AP6*'Budget Vendite'!$C7)+(E_Magazzino!AP58*'Budget Vendite'!$C7)</f>
        <v>683.27300924425651</v>
      </c>
      <c r="AQ6" s="179">
        <f>+(E_Vendite!AQ6*'Budget Vendite'!$C7)+(E_Magazzino!AQ58*'Budget Vendite'!$C7)</f>
        <v>696.93846942914161</v>
      </c>
      <c r="AR6" s="179">
        <f>+(E_Vendite!AR6*'Budget Vendite'!$C7)+(E_Magazzino!AR58*'Budget Vendite'!$C7)</f>
        <v>710.87723881772445</v>
      </c>
      <c r="AS6" s="179">
        <f>+(E_Vendite!AS6*'Budget Vendite'!$C7)+(E_Magazzino!AS58*'Budget Vendite'!$C7)</f>
        <v>725.0947835940791</v>
      </c>
      <c r="AT6" s="179">
        <f>+(E_Vendite!AT6*'Budget Vendite'!$C7)+(E_Magazzino!AT58*'Budget Vendite'!$C7)</f>
        <v>739.59667926596057</v>
      </c>
      <c r="AU6" s="179">
        <f>+(E_Vendite!AU6*'Budget Vendite'!$C7)+(E_Magazzino!AU58*'Budget Vendite'!$C7)</f>
        <v>754.38861285127985</v>
      </c>
      <c r="AV6" s="179">
        <f>+(E_Vendite!AV6*'Budget Vendite'!$C7)+(E_Magazzino!AV58*'Budget Vendite'!$C7)</f>
        <v>769.47638510830541</v>
      </c>
      <c r="AW6" s="179">
        <f>+(E_Vendite!AW6*'Budget Vendite'!$C7)+(E_Magazzino!AW58*'Budget Vendite'!$C7)</f>
        <v>784.8659128104714</v>
      </c>
      <c r="AX6" s="179">
        <f>+(E_Vendite!AX6*'Budget Vendite'!$C7)+(E_Magazzino!AX58*'Budget Vendite'!$C7)</f>
        <v>800.56323106668071</v>
      </c>
      <c r="AY6" s="179">
        <f>+(E_Vendite!AY6*'Budget Vendite'!$C7)+(E_Magazzino!AY58*'Budget Vendite'!$C7)</f>
        <v>816.57449568801428</v>
      </c>
      <c r="AZ6" s="179">
        <f>+(E_Vendite!AZ6*'Budget Vendite'!$C7)+(E_Magazzino!AZ58*'Budget Vendite'!$C7)</f>
        <v>832.90598560177477</v>
      </c>
      <c r="BB6" s="193">
        <f t="shared" si="0"/>
        <v>1696.6180331324013</v>
      </c>
      <c r="BC6" s="194">
        <f t="shared" si="1"/>
        <v>3496.8333083330826</v>
      </c>
      <c r="BD6" s="194">
        <f t="shared" si="2"/>
        <v>6279.810217814862</v>
      </c>
      <c r="BE6" s="195">
        <f t="shared" si="3"/>
        <v>8984.4303027367641</v>
      </c>
    </row>
    <row r="7" spans="1:57" x14ac:dyDescent="0.25">
      <c r="C7" s="197" t="str">
        <f>+IF('Budget Vendite'!A8=0,"",'Budget Vendite'!A8)</f>
        <v>Servizio / Prodotto 5</v>
      </c>
      <c r="D7" s="186">
        <f>+'Budget Vendite'!B8</f>
        <v>0.22</v>
      </c>
      <c r="E7" s="179">
        <f>+(E_Vendite!E7*'Budget Vendite'!$C8)+(E_Magazzino!E59*'Budget Vendite'!$C8)</f>
        <v>60</v>
      </c>
      <c r="F7" s="179">
        <f>+(E_Vendite!F7*'Budget Vendite'!$C8)+(E_Magazzino!F59*'Budget Vendite'!$C8)</f>
        <v>36.000000000000014</v>
      </c>
      <c r="G7" s="179">
        <f>+(E_Vendite!G7*'Budget Vendite'!$C8)+(E_Magazzino!G59*'Budget Vendite'!$C8)</f>
        <v>39.600000000000016</v>
      </c>
      <c r="H7" s="179">
        <f>+(E_Vendite!H7*'Budget Vendite'!$C8)+(E_Magazzino!H59*'Budget Vendite'!$C8)</f>
        <v>43.560000000000031</v>
      </c>
      <c r="I7" s="179">
        <f>+(E_Vendite!I7*'Budget Vendite'!$C8)+(E_Magazzino!I59*'Budget Vendite'!$C8)</f>
        <v>47.916000000000039</v>
      </c>
      <c r="J7" s="179">
        <f>+(E_Vendite!J7*'Budget Vendite'!$C8)+(E_Magazzino!J59*'Budget Vendite'!$C8)</f>
        <v>52.707600000000042</v>
      </c>
      <c r="K7" s="179">
        <f>+(E_Vendite!K7*'Budget Vendite'!$C8)+(E_Magazzino!K59*'Budget Vendite'!$C8)</f>
        <v>57.978360000000045</v>
      </c>
      <c r="L7" s="179">
        <f>+(E_Vendite!L7*'Budget Vendite'!$C8)+(E_Magazzino!L59*'Budget Vendite'!$C8)</f>
        <v>63.776196000000063</v>
      </c>
      <c r="M7" s="179">
        <f>+(E_Vendite!M7*'Budget Vendite'!$C8)+(E_Magazzino!M59*'Budget Vendite'!$C8)</f>
        <v>70.153815600000073</v>
      </c>
      <c r="N7" s="179">
        <f>+(E_Vendite!N7*'Budget Vendite'!$C8)+(E_Magazzino!N59*'Budget Vendite'!$C8)</f>
        <v>77.169197160000081</v>
      </c>
      <c r="O7" s="179">
        <f>+(E_Vendite!O7*'Budget Vendite'!$C8)+(E_Magazzino!O59*'Budget Vendite'!$C8)</f>
        <v>84.886116876000102</v>
      </c>
      <c r="P7" s="179">
        <f>+(E_Vendite!P7*'Budget Vendite'!$C8)+(E_Magazzino!P59*'Budget Vendite'!$C8)</f>
        <v>93.374728563600101</v>
      </c>
      <c r="Q7" s="179">
        <f>+(E_Vendite!Q7*'Budget Vendite'!$C8)+(E_Magazzino!Q59*'Budget Vendite'!$C8)</f>
        <v>94.152851301630108</v>
      </c>
      <c r="R7" s="179">
        <f>+(E_Vendite!R7*'Budget Vendite'!$C8)+(E_Magazzino!R59*'Budget Vendite'!$C8)</f>
        <v>98.860493866711636</v>
      </c>
      <c r="S7" s="179">
        <f>+(E_Vendite!S7*'Budget Vendite'!$C8)+(E_Magazzino!S59*'Budget Vendite'!$C8)</f>
        <v>103.80351856004721</v>
      </c>
      <c r="T7" s="179">
        <f>+(E_Vendite!T7*'Budget Vendite'!$C8)+(E_Magazzino!T59*'Budget Vendite'!$C8)</f>
        <v>108.9936944880496</v>
      </c>
      <c r="U7" s="179">
        <f>+(E_Vendite!U7*'Budget Vendite'!$C8)+(E_Magazzino!U59*'Budget Vendite'!$C8)</f>
        <v>114.44337921245207</v>
      </c>
      <c r="V7" s="179">
        <f>+(E_Vendite!V7*'Budget Vendite'!$C8)+(E_Magazzino!V59*'Budget Vendite'!$C8)</f>
        <v>120.16554817307465</v>
      </c>
      <c r="W7" s="179">
        <f>+(E_Vendite!W7*'Budget Vendite'!$C8)+(E_Magazzino!W59*'Budget Vendite'!$C8)</f>
        <v>126.17382558172841</v>
      </c>
      <c r="X7" s="179">
        <f>+(E_Vendite!X7*'Budget Vendite'!$C8)+(E_Magazzino!X59*'Budget Vendite'!$C8)</f>
        <v>132.48251686081483</v>
      </c>
      <c r="Y7" s="179">
        <f>+(E_Vendite!Y7*'Budget Vendite'!$C8)+(E_Magazzino!Y59*'Budget Vendite'!$C8)</f>
        <v>139.10664270385558</v>
      </c>
      <c r="Z7" s="179">
        <f>+(E_Vendite!Z7*'Budget Vendite'!$C8)+(E_Magazzino!Z59*'Budget Vendite'!$C8)</f>
        <v>146.06197483904836</v>
      </c>
      <c r="AA7" s="179">
        <f>+(E_Vendite!AA7*'Budget Vendite'!$C8)+(E_Magazzino!AA59*'Budget Vendite'!$C8)</f>
        <v>153.36507358100076</v>
      </c>
      <c r="AB7" s="179">
        <f>+(E_Vendite!AB7*'Budget Vendite'!$C8)+(E_Magazzino!AB59*'Budget Vendite'!$C8)</f>
        <v>161.03332726005078</v>
      </c>
      <c r="AC7" s="179">
        <f>+(E_Vendite!AC7*'Budget Vendite'!$C8)+(E_Magazzino!AC59*'Budget Vendite'!$C8)</f>
        <v>169.08499362305338</v>
      </c>
      <c r="AD7" s="179">
        <f>+(E_Vendite!AD7*'Budget Vendite'!$C8)+(E_Magazzino!AD59*'Budget Vendite'!$C8)</f>
        <v>177.53924330420611</v>
      </c>
      <c r="AE7" s="179">
        <f>+(E_Vendite!AE7*'Budget Vendite'!$C8)+(E_Magazzino!AE59*'Budget Vendite'!$C8)</f>
        <v>186.41620546941641</v>
      </c>
      <c r="AF7" s="179">
        <f>+(E_Vendite!AF7*'Budget Vendite'!$C8)+(E_Magazzino!AF59*'Budget Vendite'!$C8)</f>
        <v>195.73701574288719</v>
      </c>
      <c r="AG7" s="179">
        <f>+(E_Vendite!AG7*'Budget Vendite'!$C8)+(E_Magazzino!AG59*'Budget Vendite'!$C8)</f>
        <v>205.52386653003154</v>
      </c>
      <c r="AH7" s="179">
        <f>+(E_Vendite!AH7*'Budget Vendite'!$C8)+(E_Magazzino!AH59*'Budget Vendite'!$C8)</f>
        <v>215.80005985653315</v>
      </c>
      <c r="AI7" s="179">
        <f>+(E_Vendite!AI7*'Budget Vendite'!$C8)+(E_Magazzino!AI59*'Budget Vendite'!$C8)</f>
        <v>226.59006284935987</v>
      </c>
      <c r="AJ7" s="179">
        <f>+(E_Vendite!AJ7*'Budget Vendite'!$C8)+(E_Magazzino!AJ59*'Budget Vendite'!$C8)</f>
        <v>237.91956599182782</v>
      </c>
      <c r="AK7" s="179">
        <f>+(E_Vendite!AK7*'Budget Vendite'!$C8)+(E_Magazzino!AK59*'Budget Vendite'!$C8)</f>
        <v>249.81554429141926</v>
      </c>
      <c r="AL7" s="179">
        <f>+(E_Vendite!AL7*'Budget Vendite'!$C8)+(E_Magazzino!AL59*'Budget Vendite'!$C8)</f>
        <v>262.30632150599024</v>
      </c>
      <c r="AM7" s="179">
        <f>+(E_Vendite!AM7*'Budget Vendite'!$C8)+(E_Magazzino!AM59*'Budget Vendite'!$C8)</f>
        <v>275.42163758128981</v>
      </c>
      <c r="AN7" s="179">
        <f>+(E_Vendite!AN7*'Budget Vendite'!$C8)+(E_Magazzino!AN59*'Budget Vendite'!$C8)</f>
        <v>289.19271946035428</v>
      </c>
      <c r="AO7" s="179">
        <f>+(E_Vendite!AO7*'Budget Vendite'!$C8)+(E_Magazzino!AO59*'Budget Vendite'!$C8)</f>
        <v>287.08949968246071</v>
      </c>
      <c r="AP7" s="179">
        <f>+(E_Vendite!AP7*'Budget Vendite'!$C8)+(E_Magazzino!AP59*'Budget Vendite'!$C8)</f>
        <v>292.83128967610998</v>
      </c>
      <c r="AQ7" s="179">
        <f>+(E_Vendite!AQ7*'Budget Vendite'!$C8)+(E_Magazzino!AQ59*'Budget Vendite'!$C8)</f>
        <v>298.68791546963212</v>
      </c>
      <c r="AR7" s="179">
        <f>+(E_Vendite!AR7*'Budget Vendite'!$C8)+(E_Magazzino!AR59*'Budget Vendite'!$C8)</f>
        <v>304.66167377902474</v>
      </c>
      <c r="AS7" s="179">
        <f>+(E_Vendite!AS7*'Budget Vendite'!$C8)+(E_Magazzino!AS59*'Budget Vendite'!$C8)</f>
        <v>310.75490725460526</v>
      </c>
      <c r="AT7" s="179">
        <f>+(E_Vendite!AT7*'Budget Vendite'!$C8)+(E_Magazzino!AT59*'Budget Vendite'!$C8)</f>
        <v>316.97000539969736</v>
      </c>
      <c r="AU7" s="179">
        <f>+(E_Vendite!AU7*'Budget Vendite'!$C8)+(E_Magazzino!AU59*'Budget Vendite'!$C8)</f>
        <v>323.30940550769128</v>
      </c>
      <c r="AV7" s="179">
        <f>+(E_Vendite!AV7*'Budget Vendite'!$C8)+(E_Magazzino!AV59*'Budget Vendite'!$C8)</f>
        <v>329.77559361784512</v>
      </c>
      <c r="AW7" s="179">
        <f>+(E_Vendite!AW7*'Budget Vendite'!$C8)+(E_Magazzino!AW59*'Budget Vendite'!$C8)</f>
        <v>336.37110549020207</v>
      </c>
      <c r="AX7" s="179">
        <f>+(E_Vendite!AX7*'Budget Vendite'!$C8)+(E_Magazzino!AX59*'Budget Vendite'!$C8)</f>
        <v>343.09852760000609</v>
      </c>
      <c r="AY7" s="179">
        <f>+(E_Vendite!AY7*'Budget Vendite'!$C8)+(E_Magazzino!AY59*'Budget Vendite'!$C8)</f>
        <v>349.96049815200615</v>
      </c>
      <c r="AZ7" s="179">
        <f>+(E_Vendite!AZ7*'Budget Vendite'!$C8)+(E_Magazzino!AZ59*'Budget Vendite'!$C8)</f>
        <v>356.95970811504628</v>
      </c>
      <c r="BB7" s="193">
        <f t="shared" si="0"/>
        <v>727.12201419960059</v>
      </c>
      <c r="BC7" s="194">
        <f t="shared" si="1"/>
        <v>1498.6428464284641</v>
      </c>
      <c r="BD7" s="194">
        <f t="shared" si="2"/>
        <v>2691.3472362063685</v>
      </c>
      <c r="BE7" s="195">
        <f t="shared" si="3"/>
        <v>3850.4701297443271</v>
      </c>
    </row>
    <row r="8" spans="1:57" s="37" customFormat="1" ht="20.25" customHeight="1" x14ac:dyDescent="0.25">
      <c r="C8" s="197" t="str">
        <f>+IF('Budget Vendite'!A9=0,"",'Budget Vendite'!A9)</f>
        <v>Servizio / Prodotto 6</v>
      </c>
      <c r="D8" s="186">
        <f>+'Budget Vendite'!B9</f>
        <v>0.22</v>
      </c>
      <c r="E8" s="179">
        <f>+(E_Vendite!E8*'Budget Vendite'!$C9)+(E_Magazzino!E60*'Budget Vendite'!$C9)</f>
        <v>80</v>
      </c>
      <c r="F8" s="179">
        <f>+(E_Vendite!F8*'Budget Vendite'!$C9)+(E_Magazzino!F60*'Budget Vendite'!$C9)</f>
        <v>48.000000000000014</v>
      </c>
      <c r="G8" s="179">
        <f>+(E_Vendite!G8*'Budget Vendite'!$C9)+(E_Magazzino!G60*'Budget Vendite'!$C9)</f>
        <v>52.800000000000018</v>
      </c>
      <c r="H8" s="179">
        <f>+(E_Vendite!H8*'Budget Vendite'!$C9)+(E_Magazzino!H60*'Budget Vendite'!$C9)</f>
        <v>58.080000000000034</v>
      </c>
      <c r="I8" s="179">
        <f>+(E_Vendite!I8*'Budget Vendite'!$C9)+(E_Magazzino!I60*'Budget Vendite'!$C9)</f>
        <v>63.888000000000048</v>
      </c>
      <c r="J8" s="179">
        <f>+(E_Vendite!J8*'Budget Vendite'!$C9)+(E_Magazzino!J60*'Budget Vendite'!$C9)</f>
        <v>70.276800000000051</v>
      </c>
      <c r="K8" s="179">
        <f>+(E_Vendite!K8*'Budget Vendite'!$C9)+(E_Magazzino!K60*'Budget Vendite'!$C9)</f>
        <v>77.304480000000055</v>
      </c>
      <c r="L8" s="179">
        <f>+(E_Vendite!L8*'Budget Vendite'!$C9)+(E_Magazzino!L60*'Budget Vendite'!$C9)</f>
        <v>85.034928000000079</v>
      </c>
      <c r="M8" s="179">
        <f>+(E_Vendite!M8*'Budget Vendite'!$C9)+(E_Magazzino!M60*'Budget Vendite'!$C9)</f>
        <v>93.538420800000097</v>
      </c>
      <c r="N8" s="179">
        <f>+(E_Vendite!N8*'Budget Vendite'!$C9)+(E_Magazzino!N60*'Budget Vendite'!$C9)</f>
        <v>102.89226288000012</v>
      </c>
      <c r="O8" s="179">
        <f>+(E_Vendite!O8*'Budget Vendite'!$C9)+(E_Magazzino!O60*'Budget Vendite'!$C9)</f>
        <v>113.18148916800013</v>
      </c>
      <c r="P8" s="179">
        <f>+(E_Vendite!P8*'Budget Vendite'!$C9)+(E_Magazzino!P60*'Budget Vendite'!$C9)</f>
        <v>124.49963808480014</v>
      </c>
      <c r="Q8" s="179">
        <f>+(E_Vendite!Q8*'Budget Vendite'!$C9)+(E_Magazzino!Q60*'Budget Vendite'!$C9)</f>
        <v>125.53713506884016</v>
      </c>
      <c r="R8" s="179">
        <f>+(E_Vendite!R8*'Budget Vendite'!$C9)+(E_Magazzino!R60*'Budget Vendite'!$C9)</f>
        <v>131.81399182228216</v>
      </c>
      <c r="S8" s="179">
        <f>+(E_Vendite!S8*'Budget Vendite'!$C9)+(E_Magazzino!S60*'Budget Vendite'!$C9)</f>
        <v>138.40469141339628</v>
      </c>
      <c r="T8" s="179">
        <f>+(E_Vendite!T8*'Budget Vendite'!$C9)+(E_Magazzino!T60*'Budget Vendite'!$C9)</f>
        <v>145.32492598406614</v>
      </c>
      <c r="U8" s="179">
        <f>+(E_Vendite!U8*'Budget Vendite'!$C9)+(E_Magazzino!U60*'Budget Vendite'!$C9)</f>
        <v>152.5911722832694</v>
      </c>
      <c r="V8" s="179">
        <f>+(E_Vendite!V8*'Budget Vendite'!$C9)+(E_Magazzino!V60*'Budget Vendite'!$C9)</f>
        <v>160.2207308974329</v>
      </c>
      <c r="W8" s="179">
        <f>+(E_Vendite!W8*'Budget Vendite'!$C9)+(E_Magazzino!W60*'Budget Vendite'!$C9)</f>
        <v>168.23176744230457</v>
      </c>
      <c r="X8" s="179">
        <f>+(E_Vendite!X8*'Budget Vendite'!$C9)+(E_Magazzino!X60*'Budget Vendite'!$C9)</f>
        <v>176.64335581441978</v>
      </c>
      <c r="Y8" s="179">
        <f>+(E_Vendite!Y8*'Budget Vendite'!$C9)+(E_Magazzino!Y60*'Budget Vendite'!$C9)</f>
        <v>185.47552360514081</v>
      </c>
      <c r="Z8" s="179">
        <f>+(E_Vendite!Z8*'Budget Vendite'!$C9)+(E_Magazzino!Z60*'Budget Vendite'!$C9)</f>
        <v>194.74929978539782</v>
      </c>
      <c r="AA8" s="179">
        <f>+(E_Vendite!AA8*'Budget Vendite'!$C9)+(E_Magazzino!AA60*'Budget Vendite'!$C9)</f>
        <v>204.48676477466771</v>
      </c>
      <c r="AB8" s="179">
        <f>+(E_Vendite!AB8*'Budget Vendite'!$C9)+(E_Magazzino!AB60*'Budget Vendite'!$C9)</f>
        <v>214.7111030134011</v>
      </c>
      <c r="AC8" s="179">
        <f>+(E_Vendite!AC8*'Budget Vendite'!$C9)+(E_Magazzino!AC60*'Budget Vendite'!$C9)</f>
        <v>225.44665816407121</v>
      </c>
      <c r="AD8" s="179">
        <f>+(E_Vendite!AD8*'Budget Vendite'!$C9)+(E_Magazzino!AD60*'Budget Vendite'!$C9)</f>
        <v>236.71899107227478</v>
      </c>
      <c r="AE8" s="179">
        <f>+(E_Vendite!AE8*'Budget Vendite'!$C9)+(E_Magazzino!AE60*'Budget Vendite'!$C9)</f>
        <v>248.55494062588849</v>
      </c>
      <c r="AF8" s="179">
        <f>+(E_Vendite!AF8*'Budget Vendite'!$C9)+(E_Magazzino!AF60*'Budget Vendite'!$C9)</f>
        <v>260.98268765718291</v>
      </c>
      <c r="AG8" s="179">
        <f>+(E_Vendite!AG8*'Budget Vendite'!$C9)+(E_Magazzino!AG60*'Budget Vendite'!$C9)</f>
        <v>274.03182204004207</v>
      </c>
      <c r="AH8" s="179">
        <f>+(E_Vendite!AH8*'Budget Vendite'!$C9)+(E_Magazzino!AH60*'Budget Vendite'!$C9)</f>
        <v>287.73341314204424</v>
      </c>
      <c r="AI8" s="179">
        <f>+(E_Vendite!AI8*'Budget Vendite'!$C9)+(E_Magazzino!AI60*'Budget Vendite'!$C9)</f>
        <v>302.12008379914647</v>
      </c>
      <c r="AJ8" s="179">
        <f>+(E_Vendite!AJ8*'Budget Vendite'!$C9)+(E_Magazzino!AJ60*'Budget Vendite'!$C9)</f>
        <v>317.2260879891038</v>
      </c>
      <c r="AK8" s="179">
        <f>+(E_Vendite!AK8*'Budget Vendite'!$C9)+(E_Magazzino!AK60*'Budget Vendite'!$C9)</f>
        <v>333.08739238855895</v>
      </c>
      <c r="AL8" s="179">
        <f>+(E_Vendite!AL8*'Budget Vendite'!$C9)+(E_Magazzino!AL60*'Budget Vendite'!$C9)</f>
        <v>349.74176200798695</v>
      </c>
      <c r="AM8" s="179">
        <f>+(E_Vendite!AM8*'Budget Vendite'!$C9)+(E_Magazzino!AM60*'Budget Vendite'!$C9)</f>
        <v>367.22885010838633</v>
      </c>
      <c r="AN8" s="179">
        <f>+(E_Vendite!AN8*'Budget Vendite'!$C9)+(E_Magazzino!AN60*'Budget Vendite'!$C9)</f>
        <v>385.59029261380567</v>
      </c>
      <c r="AO8" s="179">
        <f>+(E_Vendite!AO8*'Budget Vendite'!$C9)+(E_Magazzino!AO60*'Budget Vendite'!$C9)</f>
        <v>382.7859995766143</v>
      </c>
      <c r="AP8" s="179">
        <f>+(E_Vendite!AP8*'Budget Vendite'!$C9)+(E_Magazzino!AP60*'Budget Vendite'!$C9)</f>
        <v>390.4417195681466</v>
      </c>
      <c r="AQ8" s="179">
        <f>+(E_Vendite!AQ8*'Budget Vendite'!$C9)+(E_Magazzino!AQ60*'Budget Vendite'!$C9)</f>
        <v>398.25055395950955</v>
      </c>
      <c r="AR8" s="179">
        <f>+(E_Vendite!AR8*'Budget Vendite'!$C9)+(E_Magazzino!AR60*'Budget Vendite'!$C9)</f>
        <v>406.21556503869971</v>
      </c>
      <c r="AS8" s="179">
        <f>+(E_Vendite!AS8*'Budget Vendite'!$C9)+(E_Magazzino!AS60*'Budget Vendite'!$C9)</f>
        <v>414.33987633947379</v>
      </c>
      <c r="AT8" s="179">
        <f>+(E_Vendite!AT8*'Budget Vendite'!$C9)+(E_Magazzino!AT60*'Budget Vendite'!$C9)</f>
        <v>422.62667386626316</v>
      </c>
      <c r="AU8" s="179">
        <f>+(E_Vendite!AU8*'Budget Vendite'!$C9)+(E_Magazzino!AU60*'Budget Vendite'!$C9)</f>
        <v>431.07920734358839</v>
      </c>
      <c r="AV8" s="179">
        <f>+(E_Vendite!AV8*'Budget Vendite'!$C9)+(E_Magazzino!AV60*'Budget Vendite'!$C9)</f>
        <v>439.70079149046018</v>
      </c>
      <c r="AW8" s="179">
        <f>+(E_Vendite!AW8*'Budget Vendite'!$C9)+(E_Magazzino!AW60*'Budget Vendite'!$C9)</f>
        <v>448.49480732026933</v>
      </c>
      <c r="AX8" s="179">
        <f>+(E_Vendite!AX8*'Budget Vendite'!$C9)+(E_Magazzino!AX60*'Budget Vendite'!$C9)</f>
        <v>457.46470346667479</v>
      </c>
      <c r="AY8" s="179">
        <f>+(E_Vendite!AY8*'Budget Vendite'!$C9)+(E_Magazzino!AY60*'Budget Vendite'!$C9)</f>
        <v>466.61399753600824</v>
      </c>
      <c r="AZ8" s="179">
        <f>+(E_Vendite!AZ8*'Budget Vendite'!$C9)+(E_Magazzino!AZ60*'Budget Vendite'!$C9)</f>
        <v>475.94627748672838</v>
      </c>
      <c r="BB8" s="193">
        <f t="shared" si="0"/>
        <v>969.49601893280078</v>
      </c>
      <c r="BC8" s="194">
        <f t="shared" si="1"/>
        <v>1998.1904619046188</v>
      </c>
      <c r="BD8" s="194">
        <f t="shared" si="2"/>
        <v>3588.4629816084912</v>
      </c>
      <c r="BE8" s="195">
        <f t="shared" si="3"/>
        <v>5133.9601729924361</v>
      </c>
    </row>
    <row r="9" spans="1:57" s="37" customFormat="1" ht="20.25" customHeight="1" x14ac:dyDescent="0.25">
      <c r="C9" s="197" t="str">
        <f>+IF('Budget Vendite'!A10=0,"",'Budget Vendite'!A10)</f>
        <v>Servizio / Prodotto 7</v>
      </c>
      <c r="D9" s="186">
        <f>+'Budget Vendite'!B10</f>
        <v>0.22</v>
      </c>
      <c r="E9" s="179">
        <f>+(E_Vendite!E9*'Budget Vendite'!$C10)+(E_Magazzino!E61*'Budget Vendite'!$C10)</f>
        <v>100</v>
      </c>
      <c r="F9" s="179">
        <f>+(E_Vendite!F9*'Budget Vendite'!$C10)+(E_Magazzino!F61*'Budget Vendite'!$C10)</f>
        <v>60.000000000000021</v>
      </c>
      <c r="G9" s="179">
        <f>+(E_Vendite!G9*'Budget Vendite'!$C10)+(E_Magazzino!G61*'Budget Vendite'!$C10)</f>
        <v>66.000000000000028</v>
      </c>
      <c r="H9" s="179">
        <f>+(E_Vendite!H9*'Budget Vendite'!$C10)+(E_Magazzino!H61*'Budget Vendite'!$C10)</f>
        <v>72.600000000000037</v>
      </c>
      <c r="I9" s="179">
        <f>+(E_Vendite!I9*'Budget Vendite'!$C10)+(E_Magazzino!I61*'Budget Vendite'!$C10)</f>
        <v>79.860000000000056</v>
      </c>
      <c r="J9" s="179">
        <f>+(E_Vendite!J9*'Budget Vendite'!$C10)+(E_Magazzino!J61*'Budget Vendite'!$C10)</f>
        <v>87.846000000000075</v>
      </c>
      <c r="K9" s="179">
        <f>+(E_Vendite!K9*'Budget Vendite'!$C10)+(E_Magazzino!K61*'Budget Vendite'!$C10)</f>
        <v>96.630600000000086</v>
      </c>
      <c r="L9" s="179">
        <f>+(E_Vendite!L9*'Budget Vendite'!$C10)+(E_Magazzino!L61*'Budget Vendite'!$C10)</f>
        <v>106.29366000000009</v>
      </c>
      <c r="M9" s="179">
        <f>+(E_Vendite!M9*'Budget Vendite'!$C10)+(E_Magazzino!M61*'Budget Vendite'!$C10)</f>
        <v>116.92302600000014</v>
      </c>
      <c r="N9" s="179">
        <f>+(E_Vendite!N9*'Budget Vendite'!$C10)+(E_Magazzino!N61*'Budget Vendite'!$C10)</f>
        <v>128.61532860000011</v>
      </c>
      <c r="O9" s="179">
        <f>+(E_Vendite!O9*'Budget Vendite'!$C10)+(E_Magazzino!O61*'Budget Vendite'!$C10)</f>
        <v>141.47686146000015</v>
      </c>
      <c r="P9" s="179">
        <f>+(E_Vendite!P9*'Budget Vendite'!$C10)+(E_Magazzino!P61*'Budget Vendite'!$C10)</f>
        <v>155.62454760600019</v>
      </c>
      <c r="Q9" s="179">
        <f>+(E_Vendite!Q9*'Budget Vendite'!$C10)+(E_Magazzino!Q61*'Budget Vendite'!$C10)</f>
        <v>156.92141883605018</v>
      </c>
      <c r="R9" s="179">
        <f>+(E_Vendite!R9*'Budget Vendite'!$C10)+(E_Magazzino!R61*'Budget Vendite'!$C10)</f>
        <v>164.76748977785272</v>
      </c>
      <c r="S9" s="179">
        <f>+(E_Vendite!S9*'Budget Vendite'!$C10)+(E_Magazzino!S61*'Budget Vendite'!$C10)</f>
        <v>173.00586426674533</v>
      </c>
      <c r="T9" s="179">
        <f>+(E_Vendite!T9*'Budget Vendite'!$C10)+(E_Magazzino!T61*'Budget Vendite'!$C10)</f>
        <v>181.65615748008264</v>
      </c>
      <c r="U9" s="179">
        <f>+(E_Vendite!U9*'Budget Vendite'!$C10)+(E_Magazzino!U61*'Budget Vendite'!$C10)</f>
        <v>190.73896535408676</v>
      </c>
      <c r="V9" s="179">
        <f>+(E_Vendite!V9*'Budget Vendite'!$C10)+(E_Magazzino!V61*'Budget Vendite'!$C10)</f>
        <v>200.27591362179109</v>
      </c>
      <c r="W9" s="179">
        <f>+(E_Vendite!W9*'Budget Vendite'!$C10)+(E_Magazzino!W61*'Budget Vendite'!$C10)</f>
        <v>210.28970930288071</v>
      </c>
      <c r="X9" s="179">
        <f>+(E_Vendite!X9*'Budget Vendite'!$C10)+(E_Magazzino!X61*'Budget Vendite'!$C10)</f>
        <v>220.8041947680247</v>
      </c>
      <c r="Y9" s="179">
        <f>+(E_Vendite!Y9*'Budget Vendite'!$C10)+(E_Magazzino!Y61*'Budget Vendite'!$C10)</f>
        <v>231.844404506426</v>
      </c>
      <c r="Z9" s="179">
        <f>+(E_Vendite!Z9*'Budget Vendite'!$C10)+(E_Magazzino!Z61*'Budget Vendite'!$C10)</f>
        <v>243.43662473174726</v>
      </c>
      <c r="AA9" s="179">
        <f>+(E_Vendite!AA9*'Budget Vendite'!$C10)+(E_Magazzino!AA61*'Budget Vendite'!$C10)</f>
        <v>255.60845596833465</v>
      </c>
      <c r="AB9" s="179">
        <f>+(E_Vendite!AB9*'Budget Vendite'!$C10)+(E_Magazzino!AB61*'Budget Vendite'!$C10)</f>
        <v>268.3888787667513</v>
      </c>
      <c r="AC9" s="179">
        <f>+(E_Vendite!AC9*'Budget Vendite'!$C10)+(E_Magazzino!AC61*'Budget Vendite'!$C10)</f>
        <v>281.80832270508898</v>
      </c>
      <c r="AD9" s="179">
        <f>+(E_Vendite!AD9*'Budget Vendite'!$C10)+(E_Magazzino!AD61*'Budget Vendite'!$C10)</f>
        <v>295.89873884034347</v>
      </c>
      <c r="AE9" s="179">
        <f>+(E_Vendite!AE9*'Budget Vendite'!$C10)+(E_Magazzino!AE61*'Budget Vendite'!$C10)</f>
        <v>310.69367578236063</v>
      </c>
      <c r="AF9" s="179">
        <f>+(E_Vendite!AF9*'Budget Vendite'!$C10)+(E_Magazzino!AF61*'Budget Vendite'!$C10)</f>
        <v>326.22835957147862</v>
      </c>
      <c r="AG9" s="179">
        <f>+(E_Vendite!AG9*'Budget Vendite'!$C10)+(E_Magazzino!AG61*'Budget Vendite'!$C10)</f>
        <v>342.53977755005263</v>
      </c>
      <c r="AH9" s="179">
        <f>+(E_Vendite!AH9*'Budget Vendite'!$C10)+(E_Magazzino!AH61*'Budget Vendite'!$C10)</f>
        <v>359.66676642755533</v>
      </c>
      <c r="AI9" s="179">
        <f>+(E_Vendite!AI9*'Budget Vendite'!$C10)+(E_Magazzino!AI61*'Budget Vendite'!$C10)</f>
        <v>377.65010474893307</v>
      </c>
      <c r="AJ9" s="179">
        <f>+(E_Vendite!AJ9*'Budget Vendite'!$C10)+(E_Magazzino!AJ61*'Budget Vendite'!$C10)</f>
        <v>396.53260998637978</v>
      </c>
      <c r="AK9" s="179">
        <f>+(E_Vendite!AK9*'Budget Vendite'!$C10)+(E_Magazzino!AK61*'Budget Vendite'!$C10)</f>
        <v>416.35924048569871</v>
      </c>
      <c r="AL9" s="179">
        <f>+(E_Vendite!AL9*'Budget Vendite'!$C10)+(E_Magazzino!AL61*'Budget Vendite'!$C10)</f>
        <v>437.17720250998372</v>
      </c>
      <c r="AM9" s="179">
        <f>+(E_Vendite!AM9*'Budget Vendite'!$C10)+(E_Magazzino!AM61*'Budget Vendite'!$C10)</f>
        <v>459.03606263548289</v>
      </c>
      <c r="AN9" s="179">
        <f>+(E_Vendite!AN9*'Budget Vendite'!$C10)+(E_Magazzino!AN61*'Budget Vendite'!$C10)</f>
        <v>481.98786576725712</v>
      </c>
      <c r="AO9" s="179">
        <f>+(E_Vendite!AO9*'Budget Vendite'!$C10)+(E_Magazzino!AO61*'Budget Vendite'!$C10)</f>
        <v>478.48249947076789</v>
      </c>
      <c r="AP9" s="179">
        <f>+(E_Vendite!AP9*'Budget Vendite'!$C10)+(E_Magazzino!AP61*'Budget Vendite'!$C10)</f>
        <v>488.05214946018327</v>
      </c>
      <c r="AQ9" s="179">
        <f>+(E_Vendite!AQ9*'Budget Vendite'!$C10)+(E_Magazzino!AQ61*'Budget Vendite'!$C10)</f>
        <v>497.81319244938686</v>
      </c>
      <c r="AR9" s="179">
        <f>+(E_Vendite!AR9*'Budget Vendite'!$C10)+(E_Magazzino!AR61*'Budget Vendite'!$C10)</f>
        <v>507.76945629837468</v>
      </c>
      <c r="AS9" s="179">
        <f>+(E_Vendite!AS9*'Budget Vendite'!$C10)+(E_Magazzino!AS61*'Budget Vendite'!$C10)</f>
        <v>517.92484542434227</v>
      </c>
      <c r="AT9" s="179">
        <f>+(E_Vendite!AT9*'Budget Vendite'!$C10)+(E_Magazzino!AT61*'Budget Vendite'!$C10)</f>
        <v>528.28334233282885</v>
      </c>
      <c r="AU9" s="179">
        <f>+(E_Vendite!AU9*'Budget Vendite'!$C10)+(E_Magazzino!AU61*'Budget Vendite'!$C10)</f>
        <v>538.84900917948551</v>
      </c>
      <c r="AV9" s="179">
        <f>+(E_Vendite!AV9*'Budget Vendite'!$C10)+(E_Magazzino!AV61*'Budget Vendite'!$C10)</f>
        <v>549.62598936307518</v>
      </c>
      <c r="AW9" s="179">
        <f>+(E_Vendite!AW9*'Budget Vendite'!$C10)+(E_Magazzino!AW61*'Budget Vendite'!$C10)</f>
        <v>560.61850915033665</v>
      </c>
      <c r="AX9" s="179">
        <f>+(E_Vendite!AX9*'Budget Vendite'!$C10)+(E_Magazzino!AX61*'Budget Vendite'!$C10)</f>
        <v>571.83087933334355</v>
      </c>
      <c r="AY9" s="179">
        <f>+(E_Vendite!AY9*'Budget Vendite'!$C10)+(E_Magazzino!AY61*'Budget Vendite'!$C10)</f>
        <v>583.26749692001022</v>
      </c>
      <c r="AZ9" s="179">
        <f>+(E_Vendite!AZ9*'Budget Vendite'!$C10)+(E_Magazzino!AZ61*'Budget Vendite'!$C10)</f>
        <v>594.93284685841047</v>
      </c>
      <c r="BB9" s="193">
        <f t="shared" ref="BB9:BB26" si="4">+SUM(E9:P9)</f>
        <v>1211.8700236660011</v>
      </c>
      <c r="BC9" s="194">
        <f t="shared" ref="BC9:BC26" si="5">+SUM(Q9:AB9)</f>
        <v>2497.7380773807736</v>
      </c>
      <c r="BD9" s="194">
        <f t="shared" ref="BD9:BD26" si="6">+SUM(AC9:AN9)</f>
        <v>4485.5787270106148</v>
      </c>
      <c r="BE9" s="195">
        <f t="shared" ref="BE9:BE26" si="7">+SUM(AO9:AZ9)</f>
        <v>6417.4502162405452</v>
      </c>
    </row>
    <row r="10" spans="1:57" s="37" customFormat="1" ht="20.25" customHeight="1" x14ac:dyDescent="0.25">
      <c r="C10" s="197" t="str">
        <f>+IF('Budget Vendite'!A11=0,"",'Budget Vendite'!A11)</f>
        <v>Servizio / Prodotto 8</v>
      </c>
      <c r="D10" s="186">
        <f>+'Budget Vendite'!B11</f>
        <v>0.22</v>
      </c>
      <c r="E10" s="179">
        <f>+(E_Vendite!E10*'Budget Vendite'!$C11)+(E_Magazzino!E62*'Budget Vendite'!$C11)</f>
        <v>100</v>
      </c>
      <c r="F10" s="179">
        <f>+(E_Vendite!F10*'Budget Vendite'!$C11)+(E_Magazzino!F62*'Budget Vendite'!$C11)</f>
        <v>60.000000000000021</v>
      </c>
      <c r="G10" s="179">
        <f>+(E_Vendite!G10*'Budget Vendite'!$C11)+(E_Magazzino!G62*'Budget Vendite'!$C11)</f>
        <v>66.000000000000028</v>
      </c>
      <c r="H10" s="179">
        <f>+(E_Vendite!H10*'Budget Vendite'!$C11)+(E_Magazzino!H62*'Budget Vendite'!$C11)</f>
        <v>72.600000000000037</v>
      </c>
      <c r="I10" s="179">
        <f>+(E_Vendite!I10*'Budget Vendite'!$C11)+(E_Magazzino!I62*'Budget Vendite'!$C11)</f>
        <v>79.860000000000056</v>
      </c>
      <c r="J10" s="179">
        <f>+(E_Vendite!J10*'Budget Vendite'!$C11)+(E_Magazzino!J62*'Budget Vendite'!$C11)</f>
        <v>87.846000000000075</v>
      </c>
      <c r="K10" s="179">
        <f>+(E_Vendite!K10*'Budget Vendite'!$C11)+(E_Magazzino!K62*'Budget Vendite'!$C11)</f>
        <v>96.630600000000086</v>
      </c>
      <c r="L10" s="179">
        <f>+(E_Vendite!L10*'Budget Vendite'!$C11)+(E_Magazzino!L62*'Budget Vendite'!$C11)</f>
        <v>106.29366000000009</v>
      </c>
      <c r="M10" s="179">
        <f>+(E_Vendite!M10*'Budget Vendite'!$C11)+(E_Magazzino!M62*'Budget Vendite'!$C11)</f>
        <v>116.92302600000014</v>
      </c>
      <c r="N10" s="179">
        <f>+(E_Vendite!N10*'Budget Vendite'!$C11)+(E_Magazzino!N62*'Budget Vendite'!$C11)</f>
        <v>128.61532860000011</v>
      </c>
      <c r="O10" s="179">
        <f>+(E_Vendite!O10*'Budget Vendite'!$C11)+(E_Magazzino!O62*'Budget Vendite'!$C11)</f>
        <v>141.47686146000015</v>
      </c>
      <c r="P10" s="179">
        <f>+(E_Vendite!P10*'Budget Vendite'!$C11)+(E_Magazzino!P62*'Budget Vendite'!$C11)</f>
        <v>155.62454760600019</v>
      </c>
      <c r="Q10" s="179">
        <f>+(E_Vendite!Q10*'Budget Vendite'!$C11)+(E_Magazzino!Q62*'Budget Vendite'!$C11)</f>
        <v>156.92141883605018</v>
      </c>
      <c r="R10" s="179">
        <f>+(E_Vendite!R10*'Budget Vendite'!$C11)+(E_Magazzino!R62*'Budget Vendite'!$C11)</f>
        <v>164.76748977785272</v>
      </c>
      <c r="S10" s="179">
        <f>+(E_Vendite!S10*'Budget Vendite'!$C11)+(E_Magazzino!S62*'Budget Vendite'!$C11)</f>
        <v>173.00586426674533</v>
      </c>
      <c r="T10" s="179">
        <f>+(E_Vendite!T10*'Budget Vendite'!$C11)+(E_Magazzino!T62*'Budget Vendite'!$C11)</f>
        <v>181.65615748008264</v>
      </c>
      <c r="U10" s="179">
        <f>+(E_Vendite!U10*'Budget Vendite'!$C11)+(E_Magazzino!U62*'Budget Vendite'!$C11)</f>
        <v>190.73896535408676</v>
      </c>
      <c r="V10" s="179">
        <f>+(E_Vendite!V10*'Budget Vendite'!$C11)+(E_Magazzino!V62*'Budget Vendite'!$C11)</f>
        <v>200.27591362179109</v>
      </c>
      <c r="W10" s="179">
        <f>+(E_Vendite!W10*'Budget Vendite'!$C11)+(E_Magazzino!W62*'Budget Vendite'!$C11)</f>
        <v>210.28970930288071</v>
      </c>
      <c r="X10" s="179">
        <f>+(E_Vendite!X10*'Budget Vendite'!$C11)+(E_Magazzino!X62*'Budget Vendite'!$C11)</f>
        <v>220.8041947680247</v>
      </c>
      <c r="Y10" s="179">
        <f>+(E_Vendite!Y10*'Budget Vendite'!$C11)+(E_Magazzino!Y62*'Budget Vendite'!$C11)</f>
        <v>231.844404506426</v>
      </c>
      <c r="Z10" s="179">
        <f>+(E_Vendite!Z10*'Budget Vendite'!$C11)+(E_Magazzino!Z62*'Budget Vendite'!$C11)</f>
        <v>243.43662473174726</v>
      </c>
      <c r="AA10" s="179">
        <f>+(E_Vendite!AA10*'Budget Vendite'!$C11)+(E_Magazzino!AA62*'Budget Vendite'!$C11)</f>
        <v>255.60845596833465</v>
      </c>
      <c r="AB10" s="179">
        <f>+(E_Vendite!AB10*'Budget Vendite'!$C11)+(E_Magazzino!AB62*'Budget Vendite'!$C11)</f>
        <v>268.3888787667513</v>
      </c>
      <c r="AC10" s="179">
        <f>+(E_Vendite!AC10*'Budget Vendite'!$C11)+(E_Magazzino!AC62*'Budget Vendite'!$C11)</f>
        <v>281.80832270508898</v>
      </c>
      <c r="AD10" s="179">
        <f>+(E_Vendite!AD10*'Budget Vendite'!$C11)+(E_Magazzino!AD62*'Budget Vendite'!$C11)</f>
        <v>295.89873884034347</v>
      </c>
      <c r="AE10" s="179">
        <f>+(E_Vendite!AE10*'Budget Vendite'!$C11)+(E_Magazzino!AE62*'Budget Vendite'!$C11)</f>
        <v>310.69367578236063</v>
      </c>
      <c r="AF10" s="179">
        <f>+(E_Vendite!AF10*'Budget Vendite'!$C11)+(E_Magazzino!AF62*'Budget Vendite'!$C11)</f>
        <v>326.22835957147862</v>
      </c>
      <c r="AG10" s="179">
        <f>+(E_Vendite!AG10*'Budget Vendite'!$C11)+(E_Magazzino!AG62*'Budget Vendite'!$C11)</f>
        <v>342.53977755005263</v>
      </c>
      <c r="AH10" s="179">
        <f>+(E_Vendite!AH10*'Budget Vendite'!$C11)+(E_Magazzino!AH62*'Budget Vendite'!$C11)</f>
        <v>359.66676642755533</v>
      </c>
      <c r="AI10" s="179">
        <f>+(E_Vendite!AI10*'Budget Vendite'!$C11)+(E_Magazzino!AI62*'Budget Vendite'!$C11)</f>
        <v>377.65010474893307</v>
      </c>
      <c r="AJ10" s="179">
        <f>+(E_Vendite!AJ10*'Budget Vendite'!$C11)+(E_Magazzino!AJ62*'Budget Vendite'!$C11)</f>
        <v>396.53260998637978</v>
      </c>
      <c r="AK10" s="179">
        <f>+(E_Vendite!AK10*'Budget Vendite'!$C11)+(E_Magazzino!AK62*'Budget Vendite'!$C11)</f>
        <v>416.35924048569871</v>
      </c>
      <c r="AL10" s="179">
        <f>+(E_Vendite!AL10*'Budget Vendite'!$C11)+(E_Magazzino!AL62*'Budget Vendite'!$C11)</f>
        <v>437.17720250998372</v>
      </c>
      <c r="AM10" s="179">
        <f>+(E_Vendite!AM10*'Budget Vendite'!$C11)+(E_Magazzino!AM62*'Budget Vendite'!$C11)</f>
        <v>459.03606263548289</v>
      </c>
      <c r="AN10" s="179">
        <f>+(E_Vendite!AN10*'Budget Vendite'!$C11)+(E_Magazzino!AN62*'Budget Vendite'!$C11)</f>
        <v>481.98786576725712</v>
      </c>
      <c r="AO10" s="179">
        <f>+(E_Vendite!AO10*'Budget Vendite'!$C11)+(E_Magazzino!AO62*'Budget Vendite'!$C11)</f>
        <v>478.48249947076789</v>
      </c>
      <c r="AP10" s="179">
        <f>+(E_Vendite!AP10*'Budget Vendite'!$C11)+(E_Magazzino!AP62*'Budget Vendite'!$C11)</f>
        <v>488.05214946018327</v>
      </c>
      <c r="AQ10" s="179">
        <f>+(E_Vendite!AQ10*'Budget Vendite'!$C11)+(E_Magazzino!AQ62*'Budget Vendite'!$C11)</f>
        <v>497.81319244938686</v>
      </c>
      <c r="AR10" s="179">
        <f>+(E_Vendite!AR10*'Budget Vendite'!$C11)+(E_Magazzino!AR62*'Budget Vendite'!$C11)</f>
        <v>507.76945629837468</v>
      </c>
      <c r="AS10" s="179">
        <f>+(E_Vendite!AS10*'Budget Vendite'!$C11)+(E_Magazzino!AS62*'Budget Vendite'!$C11)</f>
        <v>517.92484542434227</v>
      </c>
      <c r="AT10" s="179">
        <f>+(E_Vendite!AT10*'Budget Vendite'!$C11)+(E_Magazzino!AT62*'Budget Vendite'!$C11)</f>
        <v>528.28334233282885</v>
      </c>
      <c r="AU10" s="179">
        <f>+(E_Vendite!AU10*'Budget Vendite'!$C11)+(E_Magazzino!AU62*'Budget Vendite'!$C11)</f>
        <v>538.84900917948551</v>
      </c>
      <c r="AV10" s="179">
        <f>+(E_Vendite!AV10*'Budget Vendite'!$C11)+(E_Magazzino!AV62*'Budget Vendite'!$C11)</f>
        <v>549.62598936307518</v>
      </c>
      <c r="AW10" s="179">
        <f>+(E_Vendite!AW10*'Budget Vendite'!$C11)+(E_Magazzino!AW62*'Budget Vendite'!$C11)</f>
        <v>560.61850915033665</v>
      </c>
      <c r="AX10" s="179">
        <f>+(E_Vendite!AX10*'Budget Vendite'!$C11)+(E_Magazzino!AX62*'Budget Vendite'!$C11)</f>
        <v>571.83087933334355</v>
      </c>
      <c r="AY10" s="179">
        <f>+(E_Vendite!AY10*'Budget Vendite'!$C11)+(E_Magazzino!AY62*'Budget Vendite'!$C11)</f>
        <v>583.26749692001022</v>
      </c>
      <c r="AZ10" s="179">
        <f>+(E_Vendite!AZ10*'Budget Vendite'!$C11)+(E_Magazzino!AZ62*'Budget Vendite'!$C11)</f>
        <v>594.93284685841047</v>
      </c>
      <c r="BB10" s="193">
        <f t="shared" si="4"/>
        <v>1211.8700236660011</v>
      </c>
      <c r="BC10" s="194">
        <f t="shared" si="5"/>
        <v>2497.7380773807736</v>
      </c>
      <c r="BD10" s="194">
        <f t="shared" si="6"/>
        <v>4485.5787270106148</v>
      </c>
      <c r="BE10" s="195">
        <f t="shared" si="7"/>
        <v>6417.4502162405452</v>
      </c>
    </row>
    <row r="11" spans="1:57" s="37" customFormat="1" ht="20.25" customHeight="1" x14ac:dyDescent="0.25">
      <c r="C11" s="197" t="str">
        <f>+IF('Budget Vendite'!A12=0,"",'Budget Vendite'!A12)</f>
        <v>Servizio / Prodotto 9</v>
      </c>
      <c r="D11" s="186">
        <f>+'Budget Vendite'!B12</f>
        <v>0.22</v>
      </c>
      <c r="E11" s="179">
        <f>+(E_Vendite!E11*'Budget Vendite'!$C12)+(E_Magazzino!E63*'Budget Vendite'!$C12)</f>
        <v>100</v>
      </c>
      <c r="F11" s="179">
        <f>+(E_Vendite!F11*'Budget Vendite'!$C12)+(E_Magazzino!F63*'Budget Vendite'!$C12)</f>
        <v>60.000000000000021</v>
      </c>
      <c r="G11" s="179">
        <f>+(E_Vendite!G11*'Budget Vendite'!$C12)+(E_Magazzino!G63*'Budget Vendite'!$C12)</f>
        <v>66.000000000000028</v>
      </c>
      <c r="H11" s="179">
        <f>+(E_Vendite!H11*'Budget Vendite'!$C12)+(E_Magazzino!H63*'Budget Vendite'!$C12)</f>
        <v>72.600000000000037</v>
      </c>
      <c r="I11" s="179">
        <f>+(E_Vendite!I11*'Budget Vendite'!$C12)+(E_Magazzino!I63*'Budget Vendite'!$C12)</f>
        <v>79.860000000000056</v>
      </c>
      <c r="J11" s="179">
        <f>+(E_Vendite!J11*'Budget Vendite'!$C12)+(E_Magazzino!J63*'Budget Vendite'!$C12)</f>
        <v>87.846000000000075</v>
      </c>
      <c r="K11" s="179">
        <f>+(E_Vendite!K11*'Budget Vendite'!$C12)+(E_Magazzino!K63*'Budget Vendite'!$C12)</f>
        <v>96.630600000000086</v>
      </c>
      <c r="L11" s="179">
        <f>+(E_Vendite!L11*'Budget Vendite'!$C12)+(E_Magazzino!L63*'Budget Vendite'!$C12)</f>
        <v>106.29366000000009</v>
      </c>
      <c r="M11" s="179">
        <f>+(E_Vendite!M11*'Budget Vendite'!$C12)+(E_Magazzino!M63*'Budget Vendite'!$C12)</f>
        <v>116.92302600000014</v>
      </c>
      <c r="N11" s="179">
        <f>+(E_Vendite!N11*'Budget Vendite'!$C12)+(E_Magazzino!N63*'Budget Vendite'!$C12)</f>
        <v>128.61532860000011</v>
      </c>
      <c r="O11" s="179">
        <f>+(E_Vendite!O11*'Budget Vendite'!$C12)+(E_Magazzino!O63*'Budget Vendite'!$C12)</f>
        <v>141.47686146000015</v>
      </c>
      <c r="P11" s="179">
        <f>+(E_Vendite!P11*'Budget Vendite'!$C12)+(E_Magazzino!P63*'Budget Vendite'!$C12)</f>
        <v>155.62454760600019</v>
      </c>
      <c r="Q11" s="179">
        <f>+(E_Vendite!Q11*'Budget Vendite'!$C12)+(E_Magazzino!Q63*'Budget Vendite'!$C12)</f>
        <v>156.92141883605018</v>
      </c>
      <c r="R11" s="179">
        <f>+(E_Vendite!R11*'Budget Vendite'!$C12)+(E_Magazzino!R63*'Budget Vendite'!$C12)</f>
        <v>164.76748977785272</v>
      </c>
      <c r="S11" s="179">
        <f>+(E_Vendite!S11*'Budget Vendite'!$C12)+(E_Magazzino!S63*'Budget Vendite'!$C12)</f>
        <v>173.00586426674533</v>
      </c>
      <c r="T11" s="179">
        <f>+(E_Vendite!T11*'Budget Vendite'!$C12)+(E_Magazzino!T63*'Budget Vendite'!$C12)</f>
        <v>181.65615748008264</v>
      </c>
      <c r="U11" s="179">
        <f>+(E_Vendite!U11*'Budget Vendite'!$C12)+(E_Magazzino!U63*'Budget Vendite'!$C12)</f>
        <v>190.73896535408676</v>
      </c>
      <c r="V11" s="179">
        <f>+(E_Vendite!V11*'Budget Vendite'!$C12)+(E_Magazzino!V63*'Budget Vendite'!$C12)</f>
        <v>200.27591362179109</v>
      </c>
      <c r="W11" s="179">
        <f>+(E_Vendite!W11*'Budget Vendite'!$C12)+(E_Magazzino!W63*'Budget Vendite'!$C12)</f>
        <v>210.28970930288071</v>
      </c>
      <c r="X11" s="179">
        <f>+(E_Vendite!X11*'Budget Vendite'!$C12)+(E_Magazzino!X63*'Budget Vendite'!$C12)</f>
        <v>220.8041947680247</v>
      </c>
      <c r="Y11" s="179">
        <f>+(E_Vendite!Y11*'Budget Vendite'!$C12)+(E_Magazzino!Y63*'Budget Vendite'!$C12)</f>
        <v>231.844404506426</v>
      </c>
      <c r="Z11" s="179">
        <f>+(E_Vendite!Z11*'Budget Vendite'!$C12)+(E_Magazzino!Z63*'Budget Vendite'!$C12)</f>
        <v>243.43662473174726</v>
      </c>
      <c r="AA11" s="179">
        <f>+(E_Vendite!AA11*'Budget Vendite'!$C12)+(E_Magazzino!AA63*'Budget Vendite'!$C12)</f>
        <v>255.60845596833465</v>
      </c>
      <c r="AB11" s="179">
        <f>+(E_Vendite!AB11*'Budget Vendite'!$C12)+(E_Magazzino!AB63*'Budget Vendite'!$C12)</f>
        <v>268.3888787667513</v>
      </c>
      <c r="AC11" s="179">
        <f>+(E_Vendite!AC11*'Budget Vendite'!$C12)+(E_Magazzino!AC63*'Budget Vendite'!$C12)</f>
        <v>281.80832270508898</v>
      </c>
      <c r="AD11" s="179">
        <f>+(E_Vendite!AD11*'Budget Vendite'!$C12)+(E_Magazzino!AD63*'Budget Vendite'!$C12)</f>
        <v>295.89873884034347</v>
      </c>
      <c r="AE11" s="179">
        <f>+(E_Vendite!AE11*'Budget Vendite'!$C12)+(E_Magazzino!AE63*'Budget Vendite'!$C12)</f>
        <v>310.69367578236063</v>
      </c>
      <c r="AF11" s="179">
        <f>+(E_Vendite!AF11*'Budget Vendite'!$C12)+(E_Magazzino!AF63*'Budget Vendite'!$C12)</f>
        <v>326.22835957147862</v>
      </c>
      <c r="AG11" s="179">
        <f>+(E_Vendite!AG11*'Budget Vendite'!$C12)+(E_Magazzino!AG63*'Budget Vendite'!$C12)</f>
        <v>342.53977755005263</v>
      </c>
      <c r="AH11" s="179">
        <f>+(E_Vendite!AH11*'Budget Vendite'!$C12)+(E_Magazzino!AH63*'Budget Vendite'!$C12)</f>
        <v>359.66676642755533</v>
      </c>
      <c r="AI11" s="179">
        <f>+(E_Vendite!AI11*'Budget Vendite'!$C12)+(E_Magazzino!AI63*'Budget Vendite'!$C12)</f>
        <v>377.65010474893307</v>
      </c>
      <c r="AJ11" s="179">
        <f>+(E_Vendite!AJ11*'Budget Vendite'!$C12)+(E_Magazzino!AJ63*'Budget Vendite'!$C12)</f>
        <v>396.53260998637978</v>
      </c>
      <c r="AK11" s="179">
        <f>+(E_Vendite!AK11*'Budget Vendite'!$C12)+(E_Magazzino!AK63*'Budget Vendite'!$C12)</f>
        <v>416.35924048569871</v>
      </c>
      <c r="AL11" s="179">
        <f>+(E_Vendite!AL11*'Budget Vendite'!$C12)+(E_Magazzino!AL63*'Budget Vendite'!$C12)</f>
        <v>437.17720250998372</v>
      </c>
      <c r="AM11" s="179">
        <f>+(E_Vendite!AM11*'Budget Vendite'!$C12)+(E_Magazzino!AM63*'Budget Vendite'!$C12)</f>
        <v>459.03606263548289</v>
      </c>
      <c r="AN11" s="179">
        <f>+(E_Vendite!AN11*'Budget Vendite'!$C12)+(E_Magazzino!AN63*'Budget Vendite'!$C12)</f>
        <v>481.98786576725712</v>
      </c>
      <c r="AO11" s="179">
        <f>+(E_Vendite!AO11*'Budget Vendite'!$C12)+(E_Magazzino!AO63*'Budget Vendite'!$C12)</f>
        <v>478.48249947076789</v>
      </c>
      <c r="AP11" s="179">
        <f>+(E_Vendite!AP11*'Budget Vendite'!$C12)+(E_Magazzino!AP63*'Budget Vendite'!$C12)</f>
        <v>488.05214946018327</v>
      </c>
      <c r="AQ11" s="179">
        <f>+(E_Vendite!AQ11*'Budget Vendite'!$C12)+(E_Magazzino!AQ63*'Budget Vendite'!$C12)</f>
        <v>497.81319244938686</v>
      </c>
      <c r="AR11" s="179">
        <f>+(E_Vendite!AR11*'Budget Vendite'!$C12)+(E_Magazzino!AR63*'Budget Vendite'!$C12)</f>
        <v>507.76945629837468</v>
      </c>
      <c r="AS11" s="179">
        <f>+(E_Vendite!AS11*'Budget Vendite'!$C12)+(E_Magazzino!AS63*'Budget Vendite'!$C12)</f>
        <v>517.92484542434227</v>
      </c>
      <c r="AT11" s="179">
        <f>+(E_Vendite!AT11*'Budget Vendite'!$C12)+(E_Magazzino!AT63*'Budget Vendite'!$C12)</f>
        <v>528.28334233282885</v>
      </c>
      <c r="AU11" s="179">
        <f>+(E_Vendite!AU11*'Budget Vendite'!$C12)+(E_Magazzino!AU63*'Budget Vendite'!$C12)</f>
        <v>538.84900917948551</v>
      </c>
      <c r="AV11" s="179">
        <f>+(E_Vendite!AV11*'Budget Vendite'!$C12)+(E_Magazzino!AV63*'Budget Vendite'!$C12)</f>
        <v>549.62598936307518</v>
      </c>
      <c r="AW11" s="179">
        <f>+(E_Vendite!AW11*'Budget Vendite'!$C12)+(E_Magazzino!AW63*'Budget Vendite'!$C12)</f>
        <v>560.61850915033665</v>
      </c>
      <c r="AX11" s="179">
        <f>+(E_Vendite!AX11*'Budget Vendite'!$C12)+(E_Magazzino!AX63*'Budget Vendite'!$C12)</f>
        <v>571.83087933334355</v>
      </c>
      <c r="AY11" s="179">
        <f>+(E_Vendite!AY11*'Budget Vendite'!$C12)+(E_Magazzino!AY63*'Budget Vendite'!$C12)</f>
        <v>583.26749692001022</v>
      </c>
      <c r="AZ11" s="179">
        <f>+(E_Vendite!AZ11*'Budget Vendite'!$C12)+(E_Magazzino!AZ63*'Budget Vendite'!$C12)</f>
        <v>594.93284685841047</v>
      </c>
      <c r="BB11" s="193">
        <f t="shared" si="4"/>
        <v>1211.8700236660011</v>
      </c>
      <c r="BC11" s="194">
        <f t="shared" si="5"/>
        <v>2497.7380773807736</v>
      </c>
      <c r="BD11" s="194">
        <f t="shared" si="6"/>
        <v>4485.5787270106148</v>
      </c>
      <c r="BE11" s="195">
        <f t="shared" si="7"/>
        <v>6417.4502162405452</v>
      </c>
    </row>
    <row r="12" spans="1:57" s="37" customFormat="1" ht="20.25" customHeight="1" x14ac:dyDescent="0.25">
      <c r="C12" s="197" t="str">
        <f>+IF('Budget Vendite'!A13=0,"",'Budget Vendite'!A13)</f>
        <v>Servizio / Prodotto 10</v>
      </c>
      <c r="D12" s="186">
        <f>+'Budget Vendite'!B13</f>
        <v>0.22</v>
      </c>
      <c r="E12" s="179">
        <f>+(E_Vendite!E12*'Budget Vendite'!$C13)+(E_Magazzino!E64*'Budget Vendite'!$C13)</f>
        <v>100</v>
      </c>
      <c r="F12" s="179">
        <f>+(E_Vendite!F12*'Budget Vendite'!$C13)+(E_Magazzino!F64*'Budget Vendite'!$C13)</f>
        <v>60.000000000000021</v>
      </c>
      <c r="G12" s="179">
        <f>+(E_Vendite!G12*'Budget Vendite'!$C13)+(E_Magazzino!G64*'Budget Vendite'!$C13)</f>
        <v>66.000000000000028</v>
      </c>
      <c r="H12" s="179">
        <f>+(E_Vendite!H12*'Budget Vendite'!$C13)+(E_Magazzino!H64*'Budget Vendite'!$C13)</f>
        <v>72.600000000000037</v>
      </c>
      <c r="I12" s="179">
        <f>+(E_Vendite!I12*'Budget Vendite'!$C13)+(E_Magazzino!I64*'Budget Vendite'!$C13)</f>
        <v>79.860000000000056</v>
      </c>
      <c r="J12" s="179">
        <f>+(E_Vendite!J12*'Budget Vendite'!$C13)+(E_Magazzino!J64*'Budget Vendite'!$C13)</f>
        <v>87.846000000000075</v>
      </c>
      <c r="K12" s="179">
        <f>+(E_Vendite!K12*'Budget Vendite'!$C13)+(E_Magazzino!K64*'Budget Vendite'!$C13)</f>
        <v>96.630600000000086</v>
      </c>
      <c r="L12" s="179">
        <f>+(E_Vendite!L12*'Budget Vendite'!$C13)+(E_Magazzino!L64*'Budget Vendite'!$C13)</f>
        <v>106.29366000000009</v>
      </c>
      <c r="M12" s="179">
        <f>+(E_Vendite!M12*'Budget Vendite'!$C13)+(E_Magazzino!M64*'Budget Vendite'!$C13)</f>
        <v>116.92302600000014</v>
      </c>
      <c r="N12" s="179">
        <f>+(E_Vendite!N12*'Budget Vendite'!$C13)+(E_Magazzino!N64*'Budget Vendite'!$C13)</f>
        <v>128.61532860000011</v>
      </c>
      <c r="O12" s="179">
        <f>+(E_Vendite!O12*'Budget Vendite'!$C13)+(E_Magazzino!O64*'Budget Vendite'!$C13)</f>
        <v>141.47686146000015</v>
      </c>
      <c r="P12" s="179">
        <f>+(E_Vendite!P12*'Budget Vendite'!$C13)+(E_Magazzino!P64*'Budget Vendite'!$C13)</f>
        <v>155.62454760600019</v>
      </c>
      <c r="Q12" s="179">
        <f>+(E_Vendite!Q12*'Budget Vendite'!$C13)+(E_Magazzino!Q64*'Budget Vendite'!$C13)</f>
        <v>156.92141883605018</v>
      </c>
      <c r="R12" s="179">
        <f>+(E_Vendite!R12*'Budget Vendite'!$C13)+(E_Magazzino!R64*'Budget Vendite'!$C13)</f>
        <v>164.76748977785272</v>
      </c>
      <c r="S12" s="179">
        <f>+(E_Vendite!S12*'Budget Vendite'!$C13)+(E_Magazzino!S64*'Budget Vendite'!$C13)</f>
        <v>173.00586426674533</v>
      </c>
      <c r="T12" s="179">
        <f>+(E_Vendite!T12*'Budget Vendite'!$C13)+(E_Magazzino!T64*'Budget Vendite'!$C13)</f>
        <v>181.65615748008264</v>
      </c>
      <c r="U12" s="179">
        <f>+(E_Vendite!U12*'Budget Vendite'!$C13)+(E_Magazzino!U64*'Budget Vendite'!$C13)</f>
        <v>190.73896535408676</v>
      </c>
      <c r="V12" s="179">
        <f>+(E_Vendite!V12*'Budget Vendite'!$C13)+(E_Magazzino!V64*'Budget Vendite'!$C13)</f>
        <v>200.27591362179109</v>
      </c>
      <c r="W12" s="179">
        <f>+(E_Vendite!W12*'Budget Vendite'!$C13)+(E_Magazzino!W64*'Budget Vendite'!$C13)</f>
        <v>210.28970930288071</v>
      </c>
      <c r="X12" s="179">
        <f>+(E_Vendite!X12*'Budget Vendite'!$C13)+(E_Magazzino!X64*'Budget Vendite'!$C13)</f>
        <v>220.8041947680247</v>
      </c>
      <c r="Y12" s="179">
        <f>+(E_Vendite!Y12*'Budget Vendite'!$C13)+(E_Magazzino!Y64*'Budget Vendite'!$C13)</f>
        <v>231.844404506426</v>
      </c>
      <c r="Z12" s="179">
        <f>+(E_Vendite!Z12*'Budget Vendite'!$C13)+(E_Magazzino!Z64*'Budget Vendite'!$C13)</f>
        <v>243.43662473174726</v>
      </c>
      <c r="AA12" s="179">
        <f>+(E_Vendite!AA12*'Budget Vendite'!$C13)+(E_Magazzino!AA64*'Budget Vendite'!$C13)</f>
        <v>255.60845596833465</v>
      </c>
      <c r="AB12" s="179">
        <f>+(E_Vendite!AB12*'Budget Vendite'!$C13)+(E_Magazzino!AB64*'Budget Vendite'!$C13)</f>
        <v>268.3888787667513</v>
      </c>
      <c r="AC12" s="179">
        <f>+(E_Vendite!AC12*'Budget Vendite'!$C13)+(E_Magazzino!AC64*'Budget Vendite'!$C13)</f>
        <v>281.80832270508898</v>
      </c>
      <c r="AD12" s="179">
        <f>+(E_Vendite!AD12*'Budget Vendite'!$C13)+(E_Magazzino!AD64*'Budget Vendite'!$C13)</f>
        <v>295.89873884034347</v>
      </c>
      <c r="AE12" s="179">
        <f>+(E_Vendite!AE12*'Budget Vendite'!$C13)+(E_Magazzino!AE64*'Budget Vendite'!$C13)</f>
        <v>310.69367578236063</v>
      </c>
      <c r="AF12" s="179">
        <f>+(E_Vendite!AF12*'Budget Vendite'!$C13)+(E_Magazzino!AF64*'Budget Vendite'!$C13)</f>
        <v>326.22835957147862</v>
      </c>
      <c r="AG12" s="179">
        <f>+(E_Vendite!AG12*'Budget Vendite'!$C13)+(E_Magazzino!AG64*'Budget Vendite'!$C13)</f>
        <v>342.53977755005263</v>
      </c>
      <c r="AH12" s="179">
        <f>+(E_Vendite!AH12*'Budget Vendite'!$C13)+(E_Magazzino!AH64*'Budget Vendite'!$C13)</f>
        <v>359.66676642755533</v>
      </c>
      <c r="AI12" s="179">
        <f>+(E_Vendite!AI12*'Budget Vendite'!$C13)+(E_Magazzino!AI64*'Budget Vendite'!$C13)</f>
        <v>377.65010474893307</v>
      </c>
      <c r="AJ12" s="179">
        <f>+(E_Vendite!AJ12*'Budget Vendite'!$C13)+(E_Magazzino!AJ64*'Budget Vendite'!$C13)</f>
        <v>396.53260998637978</v>
      </c>
      <c r="AK12" s="179">
        <f>+(E_Vendite!AK12*'Budget Vendite'!$C13)+(E_Magazzino!AK64*'Budget Vendite'!$C13)</f>
        <v>416.35924048569871</v>
      </c>
      <c r="AL12" s="179">
        <f>+(E_Vendite!AL12*'Budget Vendite'!$C13)+(E_Magazzino!AL64*'Budget Vendite'!$C13)</f>
        <v>437.17720250998372</v>
      </c>
      <c r="AM12" s="179">
        <f>+(E_Vendite!AM12*'Budget Vendite'!$C13)+(E_Magazzino!AM64*'Budget Vendite'!$C13)</f>
        <v>459.03606263548289</v>
      </c>
      <c r="AN12" s="179">
        <f>+(E_Vendite!AN12*'Budget Vendite'!$C13)+(E_Magazzino!AN64*'Budget Vendite'!$C13)</f>
        <v>481.98786576725712</v>
      </c>
      <c r="AO12" s="179">
        <f>+(E_Vendite!AO12*'Budget Vendite'!$C13)+(E_Magazzino!AO64*'Budget Vendite'!$C13)</f>
        <v>478.48249947076789</v>
      </c>
      <c r="AP12" s="179">
        <f>+(E_Vendite!AP12*'Budget Vendite'!$C13)+(E_Magazzino!AP64*'Budget Vendite'!$C13)</f>
        <v>488.05214946018327</v>
      </c>
      <c r="AQ12" s="179">
        <f>+(E_Vendite!AQ12*'Budget Vendite'!$C13)+(E_Magazzino!AQ64*'Budget Vendite'!$C13)</f>
        <v>497.81319244938686</v>
      </c>
      <c r="AR12" s="179">
        <f>+(E_Vendite!AR12*'Budget Vendite'!$C13)+(E_Magazzino!AR64*'Budget Vendite'!$C13)</f>
        <v>507.76945629837468</v>
      </c>
      <c r="AS12" s="179">
        <f>+(E_Vendite!AS12*'Budget Vendite'!$C13)+(E_Magazzino!AS64*'Budget Vendite'!$C13)</f>
        <v>517.92484542434227</v>
      </c>
      <c r="AT12" s="179">
        <f>+(E_Vendite!AT12*'Budget Vendite'!$C13)+(E_Magazzino!AT64*'Budget Vendite'!$C13)</f>
        <v>528.28334233282885</v>
      </c>
      <c r="AU12" s="179">
        <f>+(E_Vendite!AU12*'Budget Vendite'!$C13)+(E_Magazzino!AU64*'Budget Vendite'!$C13)</f>
        <v>538.84900917948551</v>
      </c>
      <c r="AV12" s="179">
        <f>+(E_Vendite!AV12*'Budget Vendite'!$C13)+(E_Magazzino!AV64*'Budget Vendite'!$C13)</f>
        <v>549.62598936307518</v>
      </c>
      <c r="AW12" s="179">
        <f>+(E_Vendite!AW12*'Budget Vendite'!$C13)+(E_Magazzino!AW64*'Budget Vendite'!$C13)</f>
        <v>560.61850915033665</v>
      </c>
      <c r="AX12" s="179">
        <f>+(E_Vendite!AX12*'Budget Vendite'!$C13)+(E_Magazzino!AX64*'Budget Vendite'!$C13)</f>
        <v>571.83087933334355</v>
      </c>
      <c r="AY12" s="179">
        <f>+(E_Vendite!AY12*'Budget Vendite'!$C13)+(E_Magazzino!AY64*'Budget Vendite'!$C13)</f>
        <v>583.26749692001022</v>
      </c>
      <c r="AZ12" s="179">
        <f>+(E_Vendite!AZ12*'Budget Vendite'!$C13)+(E_Magazzino!AZ64*'Budget Vendite'!$C13)</f>
        <v>594.93284685841047</v>
      </c>
      <c r="BB12" s="193">
        <f t="shared" si="4"/>
        <v>1211.8700236660011</v>
      </c>
      <c r="BC12" s="194">
        <f t="shared" si="5"/>
        <v>2497.7380773807736</v>
      </c>
      <c r="BD12" s="194">
        <f t="shared" si="6"/>
        <v>4485.5787270106148</v>
      </c>
      <c r="BE12" s="195">
        <f t="shared" si="7"/>
        <v>6417.4502162405452</v>
      </c>
    </row>
    <row r="13" spans="1:57" s="37" customFormat="1" ht="20.25" customHeight="1" x14ac:dyDescent="0.25">
      <c r="C13" s="197" t="str">
        <f>+IF('Budget Vendite'!A14=0,"",'Budget Vendite'!A14)</f>
        <v>Servizio / Prodotto 11</v>
      </c>
      <c r="D13" s="186">
        <f>+'Budget Vendite'!B14</f>
        <v>0.22</v>
      </c>
      <c r="E13" s="179">
        <f>+(E_Vendite!E13*'Budget Vendite'!$C14)+(E_Magazzino!E65*'Budget Vendite'!$C14)</f>
        <v>100</v>
      </c>
      <c r="F13" s="179">
        <f>+(E_Vendite!F13*'Budget Vendite'!$C14)+(E_Magazzino!F65*'Budget Vendite'!$C14)</f>
        <v>60.000000000000021</v>
      </c>
      <c r="G13" s="179">
        <f>+(E_Vendite!G13*'Budget Vendite'!$C14)+(E_Magazzino!G65*'Budget Vendite'!$C14)</f>
        <v>66.000000000000028</v>
      </c>
      <c r="H13" s="179">
        <f>+(E_Vendite!H13*'Budget Vendite'!$C14)+(E_Magazzino!H65*'Budget Vendite'!$C14)</f>
        <v>72.600000000000037</v>
      </c>
      <c r="I13" s="179">
        <f>+(E_Vendite!I13*'Budget Vendite'!$C14)+(E_Magazzino!I65*'Budget Vendite'!$C14)</f>
        <v>79.860000000000056</v>
      </c>
      <c r="J13" s="179">
        <f>+(E_Vendite!J13*'Budget Vendite'!$C14)+(E_Magazzino!J65*'Budget Vendite'!$C14)</f>
        <v>87.846000000000075</v>
      </c>
      <c r="K13" s="179">
        <f>+(E_Vendite!K13*'Budget Vendite'!$C14)+(E_Magazzino!K65*'Budget Vendite'!$C14)</f>
        <v>96.630600000000086</v>
      </c>
      <c r="L13" s="179">
        <f>+(E_Vendite!L13*'Budget Vendite'!$C14)+(E_Magazzino!L65*'Budget Vendite'!$C14)</f>
        <v>106.29366000000009</v>
      </c>
      <c r="M13" s="179">
        <f>+(E_Vendite!M13*'Budget Vendite'!$C14)+(E_Magazzino!M65*'Budget Vendite'!$C14)</f>
        <v>116.92302600000014</v>
      </c>
      <c r="N13" s="179">
        <f>+(E_Vendite!N13*'Budget Vendite'!$C14)+(E_Magazzino!N65*'Budget Vendite'!$C14)</f>
        <v>128.61532860000011</v>
      </c>
      <c r="O13" s="179">
        <f>+(E_Vendite!O13*'Budget Vendite'!$C14)+(E_Magazzino!O65*'Budget Vendite'!$C14)</f>
        <v>141.47686146000015</v>
      </c>
      <c r="P13" s="179">
        <f>+(E_Vendite!P13*'Budget Vendite'!$C14)+(E_Magazzino!P65*'Budget Vendite'!$C14)</f>
        <v>155.62454760600019</v>
      </c>
      <c r="Q13" s="179">
        <f>+(E_Vendite!Q13*'Budget Vendite'!$C14)+(E_Magazzino!Q65*'Budget Vendite'!$C14)</f>
        <v>156.92141883605018</v>
      </c>
      <c r="R13" s="179">
        <f>+(E_Vendite!R13*'Budget Vendite'!$C14)+(E_Magazzino!R65*'Budget Vendite'!$C14)</f>
        <v>164.76748977785272</v>
      </c>
      <c r="S13" s="179">
        <f>+(E_Vendite!S13*'Budget Vendite'!$C14)+(E_Magazzino!S65*'Budget Vendite'!$C14)</f>
        <v>173.00586426674533</v>
      </c>
      <c r="T13" s="179">
        <f>+(E_Vendite!T13*'Budget Vendite'!$C14)+(E_Magazzino!T65*'Budget Vendite'!$C14)</f>
        <v>181.65615748008264</v>
      </c>
      <c r="U13" s="179">
        <f>+(E_Vendite!U13*'Budget Vendite'!$C14)+(E_Magazzino!U65*'Budget Vendite'!$C14)</f>
        <v>190.73896535408676</v>
      </c>
      <c r="V13" s="179">
        <f>+(E_Vendite!V13*'Budget Vendite'!$C14)+(E_Magazzino!V65*'Budget Vendite'!$C14)</f>
        <v>200.27591362179109</v>
      </c>
      <c r="W13" s="179">
        <f>+(E_Vendite!W13*'Budget Vendite'!$C14)+(E_Magazzino!W65*'Budget Vendite'!$C14)</f>
        <v>210.28970930288071</v>
      </c>
      <c r="X13" s="179">
        <f>+(E_Vendite!X13*'Budget Vendite'!$C14)+(E_Magazzino!X65*'Budget Vendite'!$C14)</f>
        <v>220.8041947680247</v>
      </c>
      <c r="Y13" s="179">
        <f>+(E_Vendite!Y13*'Budget Vendite'!$C14)+(E_Magazzino!Y65*'Budget Vendite'!$C14)</f>
        <v>231.844404506426</v>
      </c>
      <c r="Z13" s="179">
        <f>+(E_Vendite!Z13*'Budget Vendite'!$C14)+(E_Magazzino!Z65*'Budget Vendite'!$C14)</f>
        <v>243.43662473174726</v>
      </c>
      <c r="AA13" s="179">
        <f>+(E_Vendite!AA13*'Budget Vendite'!$C14)+(E_Magazzino!AA65*'Budget Vendite'!$C14)</f>
        <v>255.60845596833465</v>
      </c>
      <c r="AB13" s="179">
        <f>+(E_Vendite!AB13*'Budget Vendite'!$C14)+(E_Magazzino!AB65*'Budget Vendite'!$C14)</f>
        <v>268.3888787667513</v>
      </c>
      <c r="AC13" s="179">
        <f>+(E_Vendite!AC13*'Budget Vendite'!$C14)+(E_Magazzino!AC65*'Budget Vendite'!$C14)</f>
        <v>281.80832270508898</v>
      </c>
      <c r="AD13" s="179">
        <f>+(E_Vendite!AD13*'Budget Vendite'!$C14)+(E_Magazzino!AD65*'Budget Vendite'!$C14)</f>
        <v>295.89873884034347</v>
      </c>
      <c r="AE13" s="179">
        <f>+(E_Vendite!AE13*'Budget Vendite'!$C14)+(E_Magazzino!AE65*'Budget Vendite'!$C14)</f>
        <v>310.69367578236063</v>
      </c>
      <c r="AF13" s="179">
        <f>+(E_Vendite!AF13*'Budget Vendite'!$C14)+(E_Magazzino!AF65*'Budget Vendite'!$C14)</f>
        <v>326.22835957147862</v>
      </c>
      <c r="AG13" s="179">
        <f>+(E_Vendite!AG13*'Budget Vendite'!$C14)+(E_Magazzino!AG65*'Budget Vendite'!$C14)</f>
        <v>342.53977755005263</v>
      </c>
      <c r="AH13" s="179">
        <f>+(E_Vendite!AH13*'Budget Vendite'!$C14)+(E_Magazzino!AH65*'Budget Vendite'!$C14)</f>
        <v>359.66676642755533</v>
      </c>
      <c r="AI13" s="179">
        <f>+(E_Vendite!AI13*'Budget Vendite'!$C14)+(E_Magazzino!AI65*'Budget Vendite'!$C14)</f>
        <v>377.65010474893307</v>
      </c>
      <c r="AJ13" s="179">
        <f>+(E_Vendite!AJ13*'Budget Vendite'!$C14)+(E_Magazzino!AJ65*'Budget Vendite'!$C14)</f>
        <v>396.53260998637978</v>
      </c>
      <c r="AK13" s="179">
        <f>+(E_Vendite!AK13*'Budget Vendite'!$C14)+(E_Magazzino!AK65*'Budget Vendite'!$C14)</f>
        <v>416.35924048569871</v>
      </c>
      <c r="AL13" s="179">
        <f>+(E_Vendite!AL13*'Budget Vendite'!$C14)+(E_Magazzino!AL65*'Budget Vendite'!$C14)</f>
        <v>437.17720250998372</v>
      </c>
      <c r="AM13" s="179">
        <f>+(E_Vendite!AM13*'Budget Vendite'!$C14)+(E_Magazzino!AM65*'Budget Vendite'!$C14)</f>
        <v>459.03606263548289</v>
      </c>
      <c r="AN13" s="179">
        <f>+(E_Vendite!AN13*'Budget Vendite'!$C14)+(E_Magazzino!AN65*'Budget Vendite'!$C14)</f>
        <v>481.98786576725712</v>
      </c>
      <c r="AO13" s="179">
        <f>+(E_Vendite!AO13*'Budget Vendite'!$C14)+(E_Magazzino!AO65*'Budget Vendite'!$C14)</f>
        <v>478.48249947076789</v>
      </c>
      <c r="AP13" s="179">
        <f>+(E_Vendite!AP13*'Budget Vendite'!$C14)+(E_Magazzino!AP65*'Budget Vendite'!$C14)</f>
        <v>488.05214946018327</v>
      </c>
      <c r="AQ13" s="179">
        <f>+(E_Vendite!AQ13*'Budget Vendite'!$C14)+(E_Magazzino!AQ65*'Budget Vendite'!$C14)</f>
        <v>497.81319244938686</v>
      </c>
      <c r="AR13" s="179">
        <f>+(E_Vendite!AR13*'Budget Vendite'!$C14)+(E_Magazzino!AR65*'Budget Vendite'!$C14)</f>
        <v>507.76945629837468</v>
      </c>
      <c r="AS13" s="179">
        <f>+(E_Vendite!AS13*'Budget Vendite'!$C14)+(E_Magazzino!AS65*'Budget Vendite'!$C14)</f>
        <v>517.92484542434227</v>
      </c>
      <c r="AT13" s="179">
        <f>+(E_Vendite!AT13*'Budget Vendite'!$C14)+(E_Magazzino!AT65*'Budget Vendite'!$C14)</f>
        <v>528.28334233282885</v>
      </c>
      <c r="AU13" s="179">
        <f>+(E_Vendite!AU13*'Budget Vendite'!$C14)+(E_Magazzino!AU65*'Budget Vendite'!$C14)</f>
        <v>538.84900917948551</v>
      </c>
      <c r="AV13" s="179">
        <f>+(E_Vendite!AV13*'Budget Vendite'!$C14)+(E_Magazzino!AV65*'Budget Vendite'!$C14)</f>
        <v>549.62598936307518</v>
      </c>
      <c r="AW13" s="179">
        <f>+(E_Vendite!AW13*'Budget Vendite'!$C14)+(E_Magazzino!AW65*'Budget Vendite'!$C14)</f>
        <v>560.61850915033665</v>
      </c>
      <c r="AX13" s="179">
        <f>+(E_Vendite!AX13*'Budget Vendite'!$C14)+(E_Magazzino!AX65*'Budget Vendite'!$C14)</f>
        <v>571.83087933334355</v>
      </c>
      <c r="AY13" s="179">
        <f>+(E_Vendite!AY13*'Budget Vendite'!$C14)+(E_Magazzino!AY65*'Budget Vendite'!$C14)</f>
        <v>583.26749692001022</v>
      </c>
      <c r="AZ13" s="179">
        <f>+(E_Vendite!AZ13*'Budget Vendite'!$C14)+(E_Magazzino!AZ65*'Budget Vendite'!$C14)</f>
        <v>594.93284685841047</v>
      </c>
      <c r="BB13" s="193">
        <f t="shared" si="4"/>
        <v>1211.8700236660011</v>
      </c>
      <c r="BC13" s="194">
        <f t="shared" si="5"/>
        <v>2497.7380773807736</v>
      </c>
      <c r="BD13" s="194">
        <f t="shared" si="6"/>
        <v>4485.5787270106148</v>
      </c>
      <c r="BE13" s="195">
        <f t="shared" si="7"/>
        <v>6417.4502162405452</v>
      </c>
    </row>
    <row r="14" spans="1:57" s="37" customFormat="1" ht="20.25" customHeight="1" x14ac:dyDescent="0.25">
      <c r="C14" s="197" t="str">
        <f>+IF('Budget Vendite'!A15=0,"",'Budget Vendite'!A15)</f>
        <v>Servizio / Prodotto 12</v>
      </c>
      <c r="D14" s="186">
        <f>+'Budget Vendite'!B15</f>
        <v>0.22</v>
      </c>
      <c r="E14" s="179">
        <f>+(E_Vendite!E14*'Budget Vendite'!$C15)+(E_Magazzino!E66*'Budget Vendite'!$C15)</f>
        <v>100</v>
      </c>
      <c r="F14" s="179">
        <f>+(E_Vendite!F14*'Budget Vendite'!$C15)+(E_Magazzino!F66*'Budget Vendite'!$C15)</f>
        <v>60.000000000000021</v>
      </c>
      <c r="G14" s="179">
        <f>+(E_Vendite!G14*'Budget Vendite'!$C15)+(E_Magazzino!G66*'Budget Vendite'!$C15)</f>
        <v>66.000000000000028</v>
      </c>
      <c r="H14" s="179">
        <f>+(E_Vendite!H14*'Budget Vendite'!$C15)+(E_Magazzino!H66*'Budget Vendite'!$C15)</f>
        <v>72.600000000000037</v>
      </c>
      <c r="I14" s="179">
        <f>+(E_Vendite!I14*'Budget Vendite'!$C15)+(E_Magazzino!I66*'Budget Vendite'!$C15)</f>
        <v>79.860000000000056</v>
      </c>
      <c r="J14" s="179">
        <f>+(E_Vendite!J14*'Budget Vendite'!$C15)+(E_Magazzino!J66*'Budget Vendite'!$C15)</f>
        <v>87.846000000000075</v>
      </c>
      <c r="K14" s="179">
        <f>+(E_Vendite!K14*'Budget Vendite'!$C15)+(E_Magazzino!K66*'Budget Vendite'!$C15)</f>
        <v>96.630600000000086</v>
      </c>
      <c r="L14" s="179">
        <f>+(E_Vendite!L14*'Budget Vendite'!$C15)+(E_Magazzino!L66*'Budget Vendite'!$C15)</f>
        <v>106.29366000000009</v>
      </c>
      <c r="M14" s="179">
        <f>+(E_Vendite!M14*'Budget Vendite'!$C15)+(E_Magazzino!M66*'Budget Vendite'!$C15)</f>
        <v>116.92302600000014</v>
      </c>
      <c r="N14" s="179">
        <f>+(E_Vendite!N14*'Budget Vendite'!$C15)+(E_Magazzino!N66*'Budget Vendite'!$C15)</f>
        <v>128.61532860000011</v>
      </c>
      <c r="O14" s="179">
        <f>+(E_Vendite!O14*'Budget Vendite'!$C15)+(E_Magazzino!O66*'Budget Vendite'!$C15)</f>
        <v>141.47686146000015</v>
      </c>
      <c r="P14" s="179">
        <f>+(E_Vendite!P14*'Budget Vendite'!$C15)+(E_Magazzino!P66*'Budget Vendite'!$C15)</f>
        <v>155.62454760600019</v>
      </c>
      <c r="Q14" s="179">
        <f>+(E_Vendite!Q14*'Budget Vendite'!$C15)+(E_Magazzino!Q66*'Budget Vendite'!$C15)</f>
        <v>156.92141883605018</v>
      </c>
      <c r="R14" s="179">
        <f>+(E_Vendite!R14*'Budget Vendite'!$C15)+(E_Magazzino!R66*'Budget Vendite'!$C15)</f>
        <v>164.76748977785272</v>
      </c>
      <c r="S14" s="179">
        <f>+(E_Vendite!S14*'Budget Vendite'!$C15)+(E_Magazzino!S66*'Budget Vendite'!$C15)</f>
        <v>173.00586426674533</v>
      </c>
      <c r="T14" s="179">
        <f>+(E_Vendite!T14*'Budget Vendite'!$C15)+(E_Magazzino!T66*'Budget Vendite'!$C15)</f>
        <v>181.65615748008264</v>
      </c>
      <c r="U14" s="179">
        <f>+(E_Vendite!U14*'Budget Vendite'!$C15)+(E_Magazzino!U66*'Budget Vendite'!$C15)</f>
        <v>190.73896535408676</v>
      </c>
      <c r="V14" s="179">
        <f>+(E_Vendite!V14*'Budget Vendite'!$C15)+(E_Magazzino!V66*'Budget Vendite'!$C15)</f>
        <v>200.27591362179109</v>
      </c>
      <c r="W14" s="179">
        <f>+(E_Vendite!W14*'Budget Vendite'!$C15)+(E_Magazzino!W66*'Budget Vendite'!$C15)</f>
        <v>210.28970930288071</v>
      </c>
      <c r="X14" s="179">
        <f>+(E_Vendite!X14*'Budget Vendite'!$C15)+(E_Magazzino!X66*'Budget Vendite'!$C15)</f>
        <v>220.8041947680247</v>
      </c>
      <c r="Y14" s="179">
        <f>+(E_Vendite!Y14*'Budget Vendite'!$C15)+(E_Magazzino!Y66*'Budget Vendite'!$C15)</f>
        <v>231.844404506426</v>
      </c>
      <c r="Z14" s="179">
        <f>+(E_Vendite!Z14*'Budget Vendite'!$C15)+(E_Magazzino!Z66*'Budget Vendite'!$C15)</f>
        <v>243.43662473174726</v>
      </c>
      <c r="AA14" s="179">
        <f>+(E_Vendite!AA14*'Budget Vendite'!$C15)+(E_Magazzino!AA66*'Budget Vendite'!$C15)</f>
        <v>255.60845596833465</v>
      </c>
      <c r="AB14" s="179">
        <f>+(E_Vendite!AB14*'Budget Vendite'!$C15)+(E_Magazzino!AB66*'Budget Vendite'!$C15)</f>
        <v>268.3888787667513</v>
      </c>
      <c r="AC14" s="179">
        <f>+(E_Vendite!AC14*'Budget Vendite'!$C15)+(E_Magazzino!AC66*'Budget Vendite'!$C15)</f>
        <v>281.80832270508898</v>
      </c>
      <c r="AD14" s="179">
        <f>+(E_Vendite!AD14*'Budget Vendite'!$C15)+(E_Magazzino!AD66*'Budget Vendite'!$C15)</f>
        <v>295.89873884034347</v>
      </c>
      <c r="AE14" s="179">
        <f>+(E_Vendite!AE14*'Budget Vendite'!$C15)+(E_Magazzino!AE66*'Budget Vendite'!$C15)</f>
        <v>310.69367578236063</v>
      </c>
      <c r="AF14" s="179">
        <f>+(E_Vendite!AF14*'Budget Vendite'!$C15)+(E_Magazzino!AF66*'Budget Vendite'!$C15)</f>
        <v>326.22835957147862</v>
      </c>
      <c r="AG14" s="179">
        <f>+(E_Vendite!AG14*'Budget Vendite'!$C15)+(E_Magazzino!AG66*'Budget Vendite'!$C15)</f>
        <v>342.53977755005263</v>
      </c>
      <c r="AH14" s="179">
        <f>+(E_Vendite!AH14*'Budget Vendite'!$C15)+(E_Magazzino!AH66*'Budget Vendite'!$C15)</f>
        <v>359.66676642755533</v>
      </c>
      <c r="AI14" s="179">
        <f>+(E_Vendite!AI14*'Budget Vendite'!$C15)+(E_Magazzino!AI66*'Budget Vendite'!$C15)</f>
        <v>377.65010474893307</v>
      </c>
      <c r="AJ14" s="179">
        <f>+(E_Vendite!AJ14*'Budget Vendite'!$C15)+(E_Magazzino!AJ66*'Budget Vendite'!$C15)</f>
        <v>396.53260998637978</v>
      </c>
      <c r="AK14" s="179">
        <f>+(E_Vendite!AK14*'Budget Vendite'!$C15)+(E_Magazzino!AK66*'Budget Vendite'!$C15)</f>
        <v>416.35924048569871</v>
      </c>
      <c r="AL14" s="179">
        <f>+(E_Vendite!AL14*'Budget Vendite'!$C15)+(E_Magazzino!AL66*'Budget Vendite'!$C15)</f>
        <v>437.17720250998372</v>
      </c>
      <c r="AM14" s="179">
        <f>+(E_Vendite!AM14*'Budget Vendite'!$C15)+(E_Magazzino!AM66*'Budget Vendite'!$C15)</f>
        <v>459.03606263548289</v>
      </c>
      <c r="AN14" s="179">
        <f>+(E_Vendite!AN14*'Budget Vendite'!$C15)+(E_Magazzino!AN66*'Budget Vendite'!$C15)</f>
        <v>481.98786576725712</v>
      </c>
      <c r="AO14" s="179">
        <f>+(E_Vendite!AO14*'Budget Vendite'!$C15)+(E_Magazzino!AO66*'Budget Vendite'!$C15)</f>
        <v>478.48249947076789</v>
      </c>
      <c r="AP14" s="179">
        <f>+(E_Vendite!AP14*'Budget Vendite'!$C15)+(E_Magazzino!AP66*'Budget Vendite'!$C15)</f>
        <v>488.05214946018327</v>
      </c>
      <c r="AQ14" s="179">
        <f>+(E_Vendite!AQ14*'Budget Vendite'!$C15)+(E_Magazzino!AQ66*'Budget Vendite'!$C15)</f>
        <v>497.81319244938686</v>
      </c>
      <c r="AR14" s="179">
        <f>+(E_Vendite!AR14*'Budget Vendite'!$C15)+(E_Magazzino!AR66*'Budget Vendite'!$C15)</f>
        <v>507.76945629837468</v>
      </c>
      <c r="AS14" s="179">
        <f>+(E_Vendite!AS14*'Budget Vendite'!$C15)+(E_Magazzino!AS66*'Budget Vendite'!$C15)</f>
        <v>517.92484542434227</v>
      </c>
      <c r="AT14" s="179">
        <f>+(E_Vendite!AT14*'Budget Vendite'!$C15)+(E_Magazzino!AT66*'Budget Vendite'!$C15)</f>
        <v>528.28334233282885</v>
      </c>
      <c r="AU14" s="179">
        <f>+(E_Vendite!AU14*'Budget Vendite'!$C15)+(E_Magazzino!AU66*'Budget Vendite'!$C15)</f>
        <v>538.84900917948551</v>
      </c>
      <c r="AV14" s="179">
        <f>+(E_Vendite!AV14*'Budget Vendite'!$C15)+(E_Magazzino!AV66*'Budget Vendite'!$C15)</f>
        <v>549.62598936307518</v>
      </c>
      <c r="AW14" s="179">
        <f>+(E_Vendite!AW14*'Budget Vendite'!$C15)+(E_Magazzino!AW66*'Budget Vendite'!$C15)</f>
        <v>560.61850915033665</v>
      </c>
      <c r="AX14" s="179">
        <f>+(E_Vendite!AX14*'Budget Vendite'!$C15)+(E_Magazzino!AX66*'Budget Vendite'!$C15)</f>
        <v>571.83087933334355</v>
      </c>
      <c r="AY14" s="179">
        <f>+(E_Vendite!AY14*'Budget Vendite'!$C15)+(E_Magazzino!AY66*'Budget Vendite'!$C15)</f>
        <v>583.26749692001022</v>
      </c>
      <c r="AZ14" s="179">
        <f>+(E_Vendite!AZ14*'Budget Vendite'!$C15)+(E_Magazzino!AZ66*'Budget Vendite'!$C15)</f>
        <v>594.93284685841047</v>
      </c>
      <c r="BB14" s="193">
        <f t="shared" si="4"/>
        <v>1211.8700236660011</v>
      </c>
      <c r="BC14" s="194">
        <f t="shared" si="5"/>
        <v>2497.7380773807736</v>
      </c>
      <c r="BD14" s="194">
        <f t="shared" si="6"/>
        <v>4485.5787270106148</v>
      </c>
      <c r="BE14" s="195">
        <f t="shared" si="7"/>
        <v>6417.4502162405452</v>
      </c>
    </row>
    <row r="15" spans="1:57" s="37" customFormat="1" ht="20.25" customHeight="1" x14ac:dyDescent="0.25">
      <c r="C15" s="197" t="str">
        <f>+IF('Budget Vendite'!A16=0,"",'Budget Vendite'!A16)</f>
        <v>Servizio / Prodotto 13</v>
      </c>
      <c r="D15" s="186">
        <f>+'Budget Vendite'!B16</f>
        <v>0.22</v>
      </c>
      <c r="E15" s="179">
        <f>+(E_Vendite!E15*'Budget Vendite'!$C16)+(E_Magazzino!E67*'Budget Vendite'!$C16)</f>
        <v>120</v>
      </c>
      <c r="F15" s="179">
        <f>+(E_Vendite!F15*'Budget Vendite'!$C16)+(E_Magazzino!F67*'Budget Vendite'!$C16)</f>
        <v>72.000000000000028</v>
      </c>
      <c r="G15" s="179">
        <f>+(E_Vendite!G15*'Budget Vendite'!$C16)+(E_Magazzino!G67*'Budget Vendite'!$C16)</f>
        <v>79.200000000000031</v>
      </c>
      <c r="H15" s="179">
        <f>+(E_Vendite!H15*'Budget Vendite'!$C16)+(E_Magazzino!H67*'Budget Vendite'!$C16)</f>
        <v>87.120000000000061</v>
      </c>
      <c r="I15" s="179">
        <f>+(E_Vendite!I15*'Budget Vendite'!$C16)+(E_Magazzino!I67*'Budget Vendite'!$C16)</f>
        <v>95.832000000000079</v>
      </c>
      <c r="J15" s="179">
        <f>+(E_Vendite!J15*'Budget Vendite'!$C16)+(E_Magazzino!J67*'Budget Vendite'!$C16)</f>
        <v>105.41520000000008</v>
      </c>
      <c r="K15" s="179">
        <f>+(E_Vendite!K15*'Budget Vendite'!$C16)+(E_Magazzino!K67*'Budget Vendite'!$C16)</f>
        <v>115.95672000000009</v>
      </c>
      <c r="L15" s="179">
        <f>+(E_Vendite!L15*'Budget Vendite'!$C16)+(E_Magazzino!L67*'Budget Vendite'!$C16)</f>
        <v>127.55239200000013</v>
      </c>
      <c r="M15" s="179">
        <f>+(E_Vendite!M15*'Budget Vendite'!$C16)+(E_Magazzino!M67*'Budget Vendite'!$C16)</f>
        <v>140.30763120000015</v>
      </c>
      <c r="N15" s="179">
        <f>+(E_Vendite!N15*'Budget Vendite'!$C16)+(E_Magazzino!N67*'Budget Vendite'!$C16)</f>
        <v>154.33839432000016</v>
      </c>
      <c r="O15" s="179">
        <f>+(E_Vendite!O15*'Budget Vendite'!$C16)+(E_Magazzino!O67*'Budget Vendite'!$C16)</f>
        <v>169.7722337520002</v>
      </c>
      <c r="P15" s="179">
        <f>+(E_Vendite!P15*'Budget Vendite'!$C16)+(E_Magazzino!P67*'Budget Vendite'!$C16)</f>
        <v>186.7494571272002</v>
      </c>
      <c r="Q15" s="179">
        <f>+(E_Vendite!Q15*'Budget Vendite'!$C16)+(E_Magazzino!Q67*'Budget Vendite'!$C16)</f>
        <v>188.30570260326022</v>
      </c>
      <c r="R15" s="179">
        <f>+(E_Vendite!R15*'Budget Vendite'!$C16)+(E_Magazzino!R67*'Budget Vendite'!$C16)</f>
        <v>197.72098773342327</v>
      </c>
      <c r="S15" s="179">
        <f>+(E_Vendite!S15*'Budget Vendite'!$C16)+(E_Magazzino!S67*'Budget Vendite'!$C16)</f>
        <v>207.60703712009442</v>
      </c>
      <c r="T15" s="179">
        <f>+(E_Vendite!T15*'Budget Vendite'!$C16)+(E_Magazzino!T67*'Budget Vendite'!$C16)</f>
        <v>217.9873889760992</v>
      </c>
      <c r="U15" s="179">
        <f>+(E_Vendite!U15*'Budget Vendite'!$C16)+(E_Magazzino!U67*'Budget Vendite'!$C16)</f>
        <v>228.88675842490414</v>
      </c>
      <c r="V15" s="179">
        <f>+(E_Vendite!V15*'Budget Vendite'!$C16)+(E_Magazzino!V67*'Budget Vendite'!$C16)</f>
        <v>240.33109634614931</v>
      </c>
      <c r="W15" s="179">
        <f>+(E_Vendite!W15*'Budget Vendite'!$C16)+(E_Magazzino!W67*'Budget Vendite'!$C16)</f>
        <v>252.34765116345682</v>
      </c>
      <c r="X15" s="179">
        <f>+(E_Vendite!X15*'Budget Vendite'!$C16)+(E_Magazzino!X67*'Budget Vendite'!$C16)</f>
        <v>264.96503372162965</v>
      </c>
      <c r="Y15" s="179">
        <f>+(E_Vendite!Y15*'Budget Vendite'!$C16)+(E_Magazzino!Y67*'Budget Vendite'!$C16)</f>
        <v>278.21328540771117</v>
      </c>
      <c r="Z15" s="179">
        <f>+(E_Vendite!Z15*'Budget Vendite'!$C16)+(E_Magazzino!Z67*'Budget Vendite'!$C16)</f>
        <v>292.12394967809672</v>
      </c>
      <c r="AA15" s="179">
        <f>+(E_Vendite!AA15*'Budget Vendite'!$C16)+(E_Magazzino!AA67*'Budget Vendite'!$C16)</f>
        <v>306.73014716200151</v>
      </c>
      <c r="AB15" s="179">
        <f>+(E_Vendite!AB15*'Budget Vendite'!$C16)+(E_Magazzino!AB67*'Budget Vendite'!$C16)</f>
        <v>322.06665452010157</v>
      </c>
      <c r="AC15" s="179">
        <f>+(E_Vendite!AC15*'Budget Vendite'!$C16)+(E_Magazzino!AC67*'Budget Vendite'!$C16)</f>
        <v>338.16998724610676</v>
      </c>
      <c r="AD15" s="179">
        <f>+(E_Vendite!AD15*'Budget Vendite'!$C16)+(E_Magazzino!AD67*'Budget Vendite'!$C16)</f>
        <v>355.07848660841222</v>
      </c>
      <c r="AE15" s="179">
        <f>+(E_Vendite!AE15*'Budget Vendite'!$C16)+(E_Magazzino!AE67*'Budget Vendite'!$C16)</f>
        <v>372.83241093883282</v>
      </c>
      <c r="AF15" s="179">
        <f>+(E_Vendite!AF15*'Budget Vendite'!$C16)+(E_Magazzino!AF67*'Budget Vendite'!$C16)</f>
        <v>391.47403148577439</v>
      </c>
      <c r="AG15" s="179">
        <f>+(E_Vendite!AG15*'Budget Vendite'!$C16)+(E_Magazzino!AG67*'Budget Vendite'!$C16)</f>
        <v>411.04773306006308</v>
      </c>
      <c r="AH15" s="179">
        <f>+(E_Vendite!AH15*'Budget Vendite'!$C16)+(E_Magazzino!AH67*'Budget Vendite'!$C16)</f>
        <v>431.60011971306631</v>
      </c>
      <c r="AI15" s="179">
        <f>+(E_Vendite!AI15*'Budget Vendite'!$C16)+(E_Magazzino!AI67*'Budget Vendite'!$C16)</f>
        <v>453.18012569871973</v>
      </c>
      <c r="AJ15" s="179">
        <f>+(E_Vendite!AJ15*'Budget Vendite'!$C16)+(E_Magazzino!AJ67*'Budget Vendite'!$C16)</f>
        <v>475.83913198365565</v>
      </c>
      <c r="AK15" s="179">
        <f>+(E_Vendite!AK15*'Budget Vendite'!$C16)+(E_Magazzino!AK67*'Budget Vendite'!$C16)</f>
        <v>499.63108858283852</v>
      </c>
      <c r="AL15" s="179">
        <f>+(E_Vendite!AL15*'Budget Vendite'!$C16)+(E_Magazzino!AL67*'Budget Vendite'!$C16)</f>
        <v>524.61264301198048</v>
      </c>
      <c r="AM15" s="179">
        <f>+(E_Vendite!AM15*'Budget Vendite'!$C16)+(E_Magazzino!AM67*'Budget Vendite'!$C16)</f>
        <v>550.84327516257963</v>
      </c>
      <c r="AN15" s="179">
        <f>+(E_Vendite!AN15*'Budget Vendite'!$C16)+(E_Magazzino!AN67*'Budget Vendite'!$C16)</f>
        <v>578.38543892070857</v>
      </c>
      <c r="AO15" s="179">
        <f>+(E_Vendite!AO15*'Budget Vendite'!$C16)+(E_Magazzino!AO67*'Budget Vendite'!$C16)</f>
        <v>574.17899936492142</v>
      </c>
      <c r="AP15" s="179">
        <f>+(E_Vendite!AP15*'Budget Vendite'!$C16)+(E_Magazzino!AP67*'Budget Vendite'!$C16)</f>
        <v>585.66257935221995</v>
      </c>
      <c r="AQ15" s="179">
        <f>+(E_Vendite!AQ15*'Budget Vendite'!$C16)+(E_Magazzino!AQ67*'Budget Vendite'!$C16)</f>
        <v>597.37583093926423</v>
      </c>
      <c r="AR15" s="179">
        <f>+(E_Vendite!AR15*'Budget Vendite'!$C16)+(E_Magazzino!AR67*'Budget Vendite'!$C16)</f>
        <v>609.32334755804948</v>
      </c>
      <c r="AS15" s="179">
        <f>+(E_Vendite!AS15*'Budget Vendite'!$C16)+(E_Magazzino!AS67*'Budget Vendite'!$C16)</f>
        <v>621.50981450921051</v>
      </c>
      <c r="AT15" s="179">
        <f>+(E_Vendite!AT15*'Budget Vendite'!$C16)+(E_Magazzino!AT67*'Budget Vendite'!$C16)</f>
        <v>633.94001079939471</v>
      </c>
      <c r="AU15" s="179">
        <f>+(E_Vendite!AU15*'Budget Vendite'!$C16)+(E_Magazzino!AU67*'Budget Vendite'!$C16)</f>
        <v>646.61881101538256</v>
      </c>
      <c r="AV15" s="179">
        <f>+(E_Vendite!AV15*'Budget Vendite'!$C16)+(E_Magazzino!AV67*'Budget Vendite'!$C16)</f>
        <v>659.55118723569024</v>
      </c>
      <c r="AW15" s="179">
        <f>+(E_Vendite!AW15*'Budget Vendite'!$C16)+(E_Magazzino!AW67*'Budget Vendite'!$C16)</f>
        <v>672.74221098040414</v>
      </c>
      <c r="AX15" s="179">
        <f>+(E_Vendite!AX15*'Budget Vendite'!$C16)+(E_Magazzino!AX67*'Budget Vendite'!$C16)</f>
        <v>686.19705520001219</v>
      </c>
      <c r="AY15" s="179">
        <f>+(E_Vendite!AY15*'Budget Vendite'!$C16)+(E_Magazzino!AY67*'Budget Vendite'!$C16)</f>
        <v>699.92099630401231</v>
      </c>
      <c r="AZ15" s="179">
        <f>+(E_Vendite!AZ15*'Budget Vendite'!$C16)+(E_Magazzino!AZ67*'Budget Vendite'!$C16)</f>
        <v>713.91941623009257</v>
      </c>
      <c r="BB15" s="193">
        <f t="shared" si="4"/>
        <v>1454.2440283992012</v>
      </c>
      <c r="BC15" s="194">
        <f t="shared" si="5"/>
        <v>2997.2856928569281</v>
      </c>
      <c r="BD15" s="194">
        <f t="shared" si="6"/>
        <v>5382.694472412737</v>
      </c>
      <c r="BE15" s="195">
        <f t="shared" si="7"/>
        <v>7700.9402594886542</v>
      </c>
    </row>
    <row r="16" spans="1:57" s="37" customFormat="1" ht="20.25" customHeight="1" x14ac:dyDescent="0.25">
      <c r="C16" s="197" t="str">
        <f>+IF('Budget Vendite'!A17=0,"",'Budget Vendite'!A17)</f>
        <v>Servizio / Prodotto 14</v>
      </c>
      <c r="D16" s="186">
        <f>+'Budget Vendite'!B17</f>
        <v>0.22</v>
      </c>
      <c r="E16" s="179">
        <f>+(E_Vendite!E16*'Budget Vendite'!$C17)+(E_Magazzino!E68*'Budget Vendite'!$C17)</f>
        <v>120</v>
      </c>
      <c r="F16" s="179">
        <f>+(E_Vendite!F16*'Budget Vendite'!$C17)+(E_Magazzino!F68*'Budget Vendite'!$C17)</f>
        <v>72.000000000000028</v>
      </c>
      <c r="G16" s="179">
        <f>+(E_Vendite!G16*'Budget Vendite'!$C17)+(E_Magazzino!G68*'Budget Vendite'!$C17)</f>
        <v>79.200000000000031</v>
      </c>
      <c r="H16" s="179">
        <f>+(E_Vendite!H16*'Budget Vendite'!$C17)+(E_Magazzino!H68*'Budget Vendite'!$C17)</f>
        <v>87.120000000000061</v>
      </c>
      <c r="I16" s="179">
        <f>+(E_Vendite!I16*'Budget Vendite'!$C17)+(E_Magazzino!I68*'Budget Vendite'!$C17)</f>
        <v>95.832000000000079</v>
      </c>
      <c r="J16" s="179">
        <f>+(E_Vendite!J16*'Budget Vendite'!$C17)+(E_Magazzino!J68*'Budget Vendite'!$C17)</f>
        <v>105.41520000000008</v>
      </c>
      <c r="K16" s="179">
        <f>+(E_Vendite!K16*'Budget Vendite'!$C17)+(E_Magazzino!K68*'Budget Vendite'!$C17)</f>
        <v>115.95672000000009</v>
      </c>
      <c r="L16" s="179">
        <f>+(E_Vendite!L16*'Budget Vendite'!$C17)+(E_Magazzino!L68*'Budget Vendite'!$C17)</f>
        <v>127.55239200000013</v>
      </c>
      <c r="M16" s="179">
        <f>+(E_Vendite!M16*'Budget Vendite'!$C17)+(E_Magazzino!M68*'Budget Vendite'!$C17)</f>
        <v>140.30763120000015</v>
      </c>
      <c r="N16" s="179">
        <f>+(E_Vendite!N16*'Budget Vendite'!$C17)+(E_Magazzino!N68*'Budget Vendite'!$C17)</f>
        <v>154.33839432000016</v>
      </c>
      <c r="O16" s="179">
        <f>+(E_Vendite!O16*'Budget Vendite'!$C17)+(E_Magazzino!O68*'Budget Vendite'!$C17)</f>
        <v>169.7722337520002</v>
      </c>
      <c r="P16" s="179">
        <f>+(E_Vendite!P16*'Budget Vendite'!$C17)+(E_Magazzino!P68*'Budget Vendite'!$C17)</f>
        <v>186.7494571272002</v>
      </c>
      <c r="Q16" s="179">
        <f>+(E_Vendite!Q16*'Budget Vendite'!$C17)+(E_Magazzino!Q68*'Budget Vendite'!$C17)</f>
        <v>188.30570260326022</v>
      </c>
      <c r="R16" s="179">
        <f>+(E_Vendite!R16*'Budget Vendite'!$C17)+(E_Magazzino!R68*'Budget Vendite'!$C17)</f>
        <v>197.72098773342327</v>
      </c>
      <c r="S16" s="179">
        <f>+(E_Vendite!S16*'Budget Vendite'!$C17)+(E_Magazzino!S68*'Budget Vendite'!$C17)</f>
        <v>207.60703712009442</v>
      </c>
      <c r="T16" s="179">
        <f>+(E_Vendite!T16*'Budget Vendite'!$C17)+(E_Magazzino!T68*'Budget Vendite'!$C17)</f>
        <v>217.9873889760992</v>
      </c>
      <c r="U16" s="179">
        <f>+(E_Vendite!U16*'Budget Vendite'!$C17)+(E_Magazzino!U68*'Budget Vendite'!$C17)</f>
        <v>228.88675842490414</v>
      </c>
      <c r="V16" s="179">
        <f>+(E_Vendite!V16*'Budget Vendite'!$C17)+(E_Magazzino!V68*'Budget Vendite'!$C17)</f>
        <v>240.33109634614931</v>
      </c>
      <c r="W16" s="179">
        <f>+(E_Vendite!W16*'Budget Vendite'!$C17)+(E_Magazzino!W68*'Budget Vendite'!$C17)</f>
        <v>252.34765116345682</v>
      </c>
      <c r="X16" s="179">
        <f>+(E_Vendite!X16*'Budget Vendite'!$C17)+(E_Magazzino!X68*'Budget Vendite'!$C17)</f>
        <v>264.96503372162965</v>
      </c>
      <c r="Y16" s="179">
        <f>+(E_Vendite!Y16*'Budget Vendite'!$C17)+(E_Magazzino!Y68*'Budget Vendite'!$C17)</f>
        <v>278.21328540771117</v>
      </c>
      <c r="Z16" s="179">
        <f>+(E_Vendite!Z16*'Budget Vendite'!$C17)+(E_Magazzino!Z68*'Budget Vendite'!$C17)</f>
        <v>292.12394967809672</v>
      </c>
      <c r="AA16" s="179">
        <f>+(E_Vendite!AA16*'Budget Vendite'!$C17)+(E_Magazzino!AA68*'Budget Vendite'!$C17)</f>
        <v>306.73014716200151</v>
      </c>
      <c r="AB16" s="179">
        <f>+(E_Vendite!AB16*'Budget Vendite'!$C17)+(E_Magazzino!AB68*'Budget Vendite'!$C17)</f>
        <v>322.06665452010157</v>
      </c>
      <c r="AC16" s="179">
        <f>+(E_Vendite!AC16*'Budget Vendite'!$C17)+(E_Magazzino!AC68*'Budget Vendite'!$C17)</f>
        <v>338.16998724610676</v>
      </c>
      <c r="AD16" s="179">
        <f>+(E_Vendite!AD16*'Budget Vendite'!$C17)+(E_Magazzino!AD68*'Budget Vendite'!$C17)</f>
        <v>355.07848660841222</v>
      </c>
      <c r="AE16" s="179">
        <f>+(E_Vendite!AE16*'Budget Vendite'!$C17)+(E_Magazzino!AE68*'Budget Vendite'!$C17)</f>
        <v>372.83241093883282</v>
      </c>
      <c r="AF16" s="179">
        <f>+(E_Vendite!AF16*'Budget Vendite'!$C17)+(E_Magazzino!AF68*'Budget Vendite'!$C17)</f>
        <v>391.47403148577439</v>
      </c>
      <c r="AG16" s="179">
        <f>+(E_Vendite!AG16*'Budget Vendite'!$C17)+(E_Magazzino!AG68*'Budget Vendite'!$C17)</f>
        <v>411.04773306006308</v>
      </c>
      <c r="AH16" s="179">
        <f>+(E_Vendite!AH16*'Budget Vendite'!$C17)+(E_Magazzino!AH68*'Budget Vendite'!$C17)</f>
        <v>431.60011971306631</v>
      </c>
      <c r="AI16" s="179">
        <f>+(E_Vendite!AI16*'Budget Vendite'!$C17)+(E_Magazzino!AI68*'Budget Vendite'!$C17)</f>
        <v>453.18012569871973</v>
      </c>
      <c r="AJ16" s="179">
        <f>+(E_Vendite!AJ16*'Budget Vendite'!$C17)+(E_Magazzino!AJ68*'Budget Vendite'!$C17)</f>
        <v>475.83913198365565</v>
      </c>
      <c r="AK16" s="179">
        <f>+(E_Vendite!AK16*'Budget Vendite'!$C17)+(E_Magazzino!AK68*'Budget Vendite'!$C17)</f>
        <v>499.63108858283852</v>
      </c>
      <c r="AL16" s="179">
        <f>+(E_Vendite!AL16*'Budget Vendite'!$C17)+(E_Magazzino!AL68*'Budget Vendite'!$C17)</f>
        <v>524.61264301198048</v>
      </c>
      <c r="AM16" s="179">
        <f>+(E_Vendite!AM16*'Budget Vendite'!$C17)+(E_Magazzino!AM68*'Budget Vendite'!$C17)</f>
        <v>550.84327516257963</v>
      </c>
      <c r="AN16" s="179">
        <f>+(E_Vendite!AN16*'Budget Vendite'!$C17)+(E_Magazzino!AN68*'Budget Vendite'!$C17)</f>
        <v>578.38543892070857</v>
      </c>
      <c r="AO16" s="179">
        <f>+(E_Vendite!AO16*'Budget Vendite'!$C17)+(E_Magazzino!AO68*'Budget Vendite'!$C17)</f>
        <v>574.17899936492142</v>
      </c>
      <c r="AP16" s="179">
        <f>+(E_Vendite!AP16*'Budget Vendite'!$C17)+(E_Magazzino!AP68*'Budget Vendite'!$C17)</f>
        <v>585.66257935221995</v>
      </c>
      <c r="AQ16" s="179">
        <f>+(E_Vendite!AQ16*'Budget Vendite'!$C17)+(E_Magazzino!AQ68*'Budget Vendite'!$C17)</f>
        <v>597.37583093926423</v>
      </c>
      <c r="AR16" s="179">
        <f>+(E_Vendite!AR16*'Budget Vendite'!$C17)+(E_Magazzino!AR68*'Budget Vendite'!$C17)</f>
        <v>609.32334755804948</v>
      </c>
      <c r="AS16" s="179">
        <f>+(E_Vendite!AS16*'Budget Vendite'!$C17)+(E_Magazzino!AS68*'Budget Vendite'!$C17)</f>
        <v>621.50981450921051</v>
      </c>
      <c r="AT16" s="179">
        <f>+(E_Vendite!AT16*'Budget Vendite'!$C17)+(E_Magazzino!AT68*'Budget Vendite'!$C17)</f>
        <v>633.94001079939471</v>
      </c>
      <c r="AU16" s="179">
        <f>+(E_Vendite!AU16*'Budget Vendite'!$C17)+(E_Magazzino!AU68*'Budget Vendite'!$C17)</f>
        <v>646.61881101538256</v>
      </c>
      <c r="AV16" s="179">
        <f>+(E_Vendite!AV16*'Budget Vendite'!$C17)+(E_Magazzino!AV68*'Budget Vendite'!$C17)</f>
        <v>659.55118723569024</v>
      </c>
      <c r="AW16" s="179">
        <f>+(E_Vendite!AW16*'Budget Vendite'!$C17)+(E_Magazzino!AW68*'Budget Vendite'!$C17)</f>
        <v>672.74221098040414</v>
      </c>
      <c r="AX16" s="179">
        <f>+(E_Vendite!AX16*'Budget Vendite'!$C17)+(E_Magazzino!AX68*'Budget Vendite'!$C17)</f>
        <v>686.19705520001219</v>
      </c>
      <c r="AY16" s="179">
        <f>+(E_Vendite!AY16*'Budget Vendite'!$C17)+(E_Magazzino!AY68*'Budget Vendite'!$C17)</f>
        <v>699.92099630401231</v>
      </c>
      <c r="AZ16" s="179">
        <f>+(E_Vendite!AZ16*'Budget Vendite'!$C17)+(E_Magazzino!AZ68*'Budget Vendite'!$C17)</f>
        <v>713.91941623009257</v>
      </c>
      <c r="BB16" s="193">
        <f t="shared" si="4"/>
        <v>1454.2440283992012</v>
      </c>
      <c r="BC16" s="194">
        <f t="shared" si="5"/>
        <v>2997.2856928569281</v>
      </c>
      <c r="BD16" s="194">
        <f t="shared" si="6"/>
        <v>5382.694472412737</v>
      </c>
      <c r="BE16" s="195">
        <f t="shared" si="7"/>
        <v>7700.9402594886542</v>
      </c>
    </row>
    <row r="17" spans="3:57" s="37" customFormat="1" ht="20.25" customHeight="1" x14ac:dyDescent="0.25">
      <c r="C17" s="197" t="str">
        <f>+IF('Budget Vendite'!A18=0,"",'Budget Vendite'!A18)</f>
        <v>Servizio / Prodotto 15</v>
      </c>
      <c r="D17" s="186">
        <f>+'Budget Vendite'!B18</f>
        <v>0.22</v>
      </c>
      <c r="E17" s="179">
        <f>+(E_Vendite!E17*'Budget Vendite'!$C18)+(E_Magazzino!E69*'Budget Vendite'!$C18)</f>
        <v>140</v>
      </c>
      <c r="F17" s="179">
        <f>+(E_Vendite!F17*'Budget Vendite'!$C18)+(E_Magazzino!F69*'Budget Vendite'!$C18)</f>
        <v>84.000000000000028</v>
      </c>
      <c r="G17" s="179">
        <f>+(E_Vendite!G17*'Budget Vendite'!$C18)+(E_Magazzino!G69*'Budget Vendite'!$C18)</f>
        <v>92.400000000000034</v>
      </c>
      <c r="H17" s="179">
        <f>+(E_Vendite!H17*'Budget Vendite'!$C18)+(E_Magazzino!H69*'Budget Vendite'!$C18)</f>
        <v>101.64000000000006</v>
      </c>
      <c r="I17" s="179">
        <f>+(E_Vendite!I17*'Budget Vendite'!$C18)+(E_Magazzino!I69*'Budget Vendite'!$C18)</f>
        <v>111.80400000000009</v>
      </c>
      <c r="J17" s="179">
        <f>+(E_Vendite!J17*'Budget Vendite'!$C18)+(E_Magazzino!J69*'Budget Vendite'!$C18)</f>
        <v>122.98440000000008</v>
      </c>
      <c r="K17" s="179">
        <f>+(E_Vendite!K17*'Budget Vendite'!$C18)+(E_Magazzino!K69*'Budget Vendite'!$C18)</f>
        <v>135.28284000000011</v>
      </c>
      <c r="L17" s="179">
        <f>+(E_Vendite!L17*'Budget Vendite'!$C18)+(E_Magazzino!L69*'Budget Vendite'!$C18)</f>
        <v>148.81112400000015</v>
      </c>
      <c r="M17" s="179">
        <f>+(E_Vendite!M17*'Budget Vendite'!$C18)+(E_Magazzino!M69*'Budget Vendite'!$C18)</f>
        <v>163.69223640000018</v>
      </c>
      <c r="N17" s="179">
        <f>+(E_Vendite!N17*'Budget Vendite'!$C18)+(E_Magazzino!N69*'Budget Vendite'!$C18)</f>
        <v>180.06146004000018</v>
      </c>
      <c r="O17" s="179">
        <f>+(E_Vendite!O17*'Budget Vendite'!$C18)+(E_Magazzino!O69*'Budget Vendite'!$C18)</f>
        <v>198.06760604400023</v>
      </c>
      <c r="P17" s="179">
        <f>+(E_Vendite!P17*'Budget Vendite'!$C18)+(E_Magazzino!P69*'Budget Vendite'!$C18)</f>
        <v>217.87436664840024</v>
      </c>
      <c r="Q17" s="179">
        <f>+(E_Vendite!Q17*'Budget Vendite'!$C18)+(E_Magazzino!Q69*'Budget Vendite'!$C18)</f>
        <v>219.68998637047025</v>
      </c>
      <c r="R17" s="179">
        <f>+(E_Vendite!R17*'Budget Vendite'!$C18)+(E_Magazzino!R69*'Budget Vendite'!$C18)</f>
        <v>230.6744856889938</v>
      </c>
      <c r="S17" s="179">
        <f>+(E_Vendite!S17*'Budget Vendite'!$C18)+(E_Magazzino!S69*'Budget Vendite'!$C18)</f>
        <v>242.20820997344347</v>
      </c>
      <c r="T17" s="179">
        <f>+(E_Vendite!T17*'Budget Vendite'!$C18)+(E_Magazzino!T69*'Budget Vendite'!$C18)</f>
        <v>254.31862047211573</v>
      </c>
      <c r="U17" s="179">
        <f>+(E_Vendite!U17*'Budget Vendite'!$C18)+(E_Magazzino!U69*'Budget Vendite'!$C18)</f>
        <v>267.03455149572147</v>
      </c>
      <c r="V17" s="179">
        <f>+(E_Vendite!V17*'Budget Vendite'!$C18)+(E_Magazzino!V69*'Budget Vendite'!$C18)</f>
        <v>280.38627907050756</v>
      </c>
      <c r="W17" s="179">
        <f>+(E_Vendite!W17*'Budget Vendite'!$C18)+(E_Magazzino!W69*'Budget Vendite'!$C18)</f>
        <v>294.40559302403301</v>
      </c>
      <c r="X17" s="179">
        <f>+(E_Vendite!X17*'Budget Vendite'!$C18)+(E_Magazzino!X69*'Budget Vendite'!$C18)</f>
        <v>309.12587267523463</v>
      </c>
      <c r="Y17" s="179">
        <f>+(E_Vendite!Y17*'Budget Vendite'!$C18)+(E_Magazzino!Y69*'Budget Vendite'!$C18)</f>
        <v>324.58216630899636</v>
      </c>
      <c r="Z17" s="179">
        <f>+(E_Vendite!Z17*'Budget Vendite'!$C18)+(E_Magazzino!Z69*'Budget Vendite'!$C18)</f>
        <v>340.81127462444618</v>
      </c>
      <c r="AA17" s="179">
        <f>+(E_Vendite!AA17*'Budget Vendite'!$C18)+(E_Magazzino!AA69*'Budget Vendite'!$C18)</f>
        <v>357.85183835566852</v>
      </c>
      <c r="AB17" s="179">
        <f>+(E_Vendite!AB17*'Budget Vendite'!$C18)+(E_Magazzino!AB69*'Budget Vendite'!$C18)</f>
        <v>375.74443027345188</v>
      </c>
      <c r="AC17" s="179">
        <f>+(E_Vendite!AC17*'Budget Vendite'!$C18)+(E_Magazzino!AC69*'Budget Vendite'!$C18)</f>
        <v>394.53165178712459</v>
      </c>
      <c r="AD17" s="179">
        <f>+(E_Vendite!AD17*'Budget Vendite'!$C18)+(E_Magazzino!AD69*'Budget Vendite'!$C18)</f>
        <v>414.25823437648091</v>
      </c>
      <c r="AE17" s="179">
        <f>+(E_Vendite!AE17*'Budget Vendite'!$C18)+(E_Magazzino!AE69*'Budget Vendite'!$C18)</f>
        <v>434.97114609530496</v>
      </c>
      <c r="AF17" s="179">
        <f>+(E_Vendite!AF17*'Budget Vendite'!$C18)+(E_Magazzino!AF69*'Budget Vendite'!$C18)</f>
        <v>456.7197034000701</v>
      </c>
      <c r="AG17" s="179">
        <f>+(E_Vendite!AG17*'Budget Vendite'!$C18)+(E_Magazzino!AG69*'Budget Vendite'!$C18)</f>
        <v>479.5556885700737</v>
      </c>
      <c r="AH17" s="179">
        <f>+(E_Vendite!AH17*'Budget Vendite'!$C18)+(E_Magazzino!AH69*'Budget Vendite'!$C18)</f>
        <v>503.53347299857739</v>
      </c>
      <c r="AI17" s="179">
        <f>+(E_Vendite!AI17*'Budget Vendite'!$C18)+(E_Magazzino!AI69*'Budget Vendite'!$C18)</f>
        <v>528.71014664850634</v>
      </c>
      <c r="AJ17" s="179">
        <f>+(E_Vendite!AJ17*'Budget Vendite'!$C18)+(E_Magazzino!AJ69*'Budget Vendite'!$C18)</f>
        <v>555.14565398093168</v>
      </c>
      <c r="AK17" s="179">
        <f>+(E_Vendite!AK17*'Budget Vendite'!$C18)+(E_Magazzino!AK69*'Budget Vendite'!$C18)</f>
        <v>582.90293667997821</v>
      </c>
      <c r="AL17" s="179">
        <f>+(E_Vendite!AL17*'Budget Vendite'!$C18)+(E_Magazzino!AL69*'Budget Vendite'!$C18)</f>
        <v>612.04808351397719</v>
      </c>
      <c r="AM17" s="179">
        <f>+(E_Vendite!AM17*'Budget Vendite'!$C18)+(E_Magazzino!AM69*'Budget Vendite'!$C18)</f>
        <v>642.65048768967608</v>
      </c>
      <c r="AN17" s="179">
        <f>+(E_Vendite!AN17*'Budget Vendite'!$C18)+(E_Magazzino!AN69*'Budget Vendite'!$C18)</f>
        <v>674.78301207415996</v>
      </c>
      <c r="AO17" s="179">
        <f>+(E_Vendite!AO17*'Budget Vendite'!$C18)+(E_Magazzino!AO69*'Budget Vendite'!$C18)</f>
        <v>669.87549925907513</v>
      </c>
      <c r="AP17" s="179">
        <f>+(E_Vendite!AP17*'Budget Vendite'!$C18)+(E_Magazzino!AP69*'Budget Vendite'!$C18)</f>
        <v>683.27300924425651</v>
      </c>
      <c r="AQ17" s="179">
        <f>+(E_Vendite!AQ17*'Budget Vendite'!$C18)+(E_Magazzino!AQ69*'Budget Vendite'!$C18)</f>
        <v>696.93846942914161</v>
      </c>
      <c r="AR17" s="179">
        <f>+(E_Vendite!AR17*'Budget Vendite'!$C18)+(E_Magazzino!AR69*'Budget Vendite'!$C18)</f>
        <v>710.87723881772445</v>
      </c>
      <c r="AS17" s="179">
        <f>+(E_Vendite!AS17*'Budget Vendite'!$C18)+(E_Magazzino!AS69*'Budget Vendite'!$C18)</f>
        <v>725.0947835940791</v>
      </c>
      <c r="AT17" s="179">
        <f>+(E_Vendite!AT17*'Budget Vendite'!$C18)+(E_Magazzino!AT69*'Budget Vendite'!$C18)</f>
        <v>739.59667926596057</v>
      </c>
      <c r="AU17" s="179">
        <f>+(E_Vendite!AU17*'Budget Vendite'!$C18)+(E_Magazzino!AU69*'Budget Vendite'!$C18)</f>
        <v>754.38861285127985</v>
      </c>
      <c r="AV17" s="179">
        <f>+(E_Vendite!AV17*'Budget Vendite'!$C18)+(E_Magazzino!AV69*'Budget Vendite'!$C18)</f>
        <v>769.47638510830541</v>
      </c>
      <c r="AW17" s="179">
        <f>+(E_Vendite!AW17*'Budget Vendite'!$C18)+(E_Magazzino!AW69*'Budget Vendite'!$C18)</f>
        <v>784.8659128104714</v>
      </c>
      <c r="AX17" s="179">
        <f>+(E_Vendite!AX17*'Budget Vendite'!$C18)+(E_Magazzino!AX69*'Budget Vendite'!$C18)</f>
        <v>800.56323106668071</v>
      </c>
      <c r="AY17" s="179">
        <f>+(E_Vendite!AY17*'Budget Vendite'!$C18)+(E_Magazzino!AY69*'Budget Vendite'!$C18)</f>
        <v>816.57449568801428</v>
      </c>
      <c r="AZ17" s="179">
        <f>+(E_Vendite!AZ17*'Budget Vendite'!$C18)+(E_Magazzino!AZ69*'Budget Vendite'!$C18)</f>
        <v>832.90598560177477</v>
      </c>
      <c r="BB17" s="193">
        <f t="shared" si="4"/>
        <v>1696.6180331324013</v>
      </c>
      <c r="BC17" s="194">
        <f t="shared" si="5"/>
        <v>3496.8333083330826</v>
      </c>
      <c r="BD17" s="194">
        <f t="shared" si="6"/>
        <v>6279.810217814862</v>
      </c>
      <c r="BE17" s="195">
        <f t="shared" si="7"/>
        <v>8984.4303027367641</v>
      </c>
    </row>
    <row r="18" spans="3:57" s="37" customFormat="1" ht="20.25" customHeight="1" x14ac:dyDescent="0.25">
      <c r="C18" s="197" t="str">
        <f>+IF('Budget Vendite'!A19=0,"",'Budget Vendite'!A19)</f>
        <v>Servizio / Prodotto 16</v>
      </c>
      <c r="D18" s="186">
        <f>+'Budget Vendite'!B19</f>
        <v>0.22</v>
      </c>
      <c r="E18" s="179">
        <f>+(E_Vendite!E18*'Budget Vendite'!$C19)+(E_Magazzino!E70*'Budget Vendite'!$C19)</f>
        <v>140</v>
      </c>
      <c r="F18" s="179">
        <f>+(E_Vendite!F18*'Budget Vendite'!$C19)+(E_Magazzino!F70*'Budget Vendite'!$C19)</f>
        <v>84.000000000000028</v>
      </c>
      <c r="G18" s="179">
        <f>+(E_Vendite!G18*'Budget Vendite'!$C19)+(E_Magazzino!G70*'Budget Vendite'!$C19)</f>
        <v>92.400000000000034</v>
      </c>
      <c r="H18" s="179">
        <f>+(E_Vendite!H18*'Budget Vendite'!$C19)+(E_Magazzino!H70*'Budget Vendite'!$C19)</f>
        <v>101.64000000000006</v>
      </c>
      <c r="I18" s="179">
        <f>+(E_Vendite!I18*'Budget Vendite'!$C19)+(E_Magazzino!I70*'Budget Vendite'!$C19)</f>
        <v>111.80400000000009</v>
      </c>
      <c r="J18" s="179">
        <f>+(E_Vendite!J18*'Budget Vendite'!$C19)+(E_Magazzino!J70*'Budget Vendite'!$C19)</f>
        <v>122.98440000000008</v>
      </c>
      <c r="K18" s="179">
        <f>+(E_Vendite!K18*'Budget Vendite'!$C19)+(E_Magazzino!K70*'Budget Vendite'!$C19)</f>
        <v>135.28284000000011</v>
      </c>
      <c r="L18" s="179">
        <f>+(E_Vendite!L18*'Budget Vendite'!$C19)+(E_Magazzino!L70*'Budget Vendite'!$C19)</f>
        <v>148.81112400000015</v>
      </c>
      <c r="M18" s="179">
        <f>+(E_Vendite!M18*'Budget Vendite'!$C19)+(E_Magazzino!M70*'Budget Vendite'!$C19)</f>
        <v>163.69223640000018</v>
      </c>
      <c r="N18" s="179">
        <f>+(E_Vendite!N18*'Budget Vendite'!$C19)+(E_Magazzino!N70*'Budget Vendite'!$C19)</f>
        <v>180.06146004000018</v>
      </c>
      <c r="O18" s="179">
        <f>+(E_Vendite!O18*'Budget Vendite'!$C19)+(E_Magazzino!O70*'Budget Vendite'!$C19)</f>
        <v>198.06760604400023</v>
      </c>
      <c r="P18" s="179">
        <f>+(E_Vendite!P18*'Budget Vendite'!$C19)+(E_Magazzino!P70*'Budget Vendite'!$C19)</f>
        <v>217.87436664840024</v>
      </c>
      <c r="Q18" s="179">
        <f>+(E_Vendite!Q18*'Budget Vendite'!$C19)+(E_Magazzino!Q70*'Budget Vendite'!$C19)</f>
        <v>219.68998637047025</v>
      </c>
      <c r="R18" s="179">
        <f>+(E_Vendite!R18*'Budget Vendite'!$C19)+(E_Magazzino!R70*'Budget Vendite'!$C19)</f>
        <v>230.6744856889938</v>
      </c>
      <c r="S18" s="179">
        <f>+(E_Vendite!S18*'Budget Vendite'!$C19)+(E_Magazzino!S70*'Budget Vendite'!$C19)</f>
        <v>242.20820997344347</v>
      </c>
      <c r="T18" s="179">
        <f>+(E_Vendite!T18*'Budget Vendite'!$C19)+(E_Magazzino!T70*'Budget Vendite'!$C19)</f>
        <v>254.31862047211573</v>
      </c>
      <c r="U18" s="179">
        <f>+(E_Vendite!U18*'Budget Vendite'!$C19)+(E_Magazzino!U70*'Budget Vendite'!$C19)</f>
        <v>267.03455149572147</v>
      </c>
      <c r="V18" s="179">
        <f>+(E_Vendite!V18*'Budget Vendite'!$C19)+(E_Magazzino!V70*'Budget Vendite'!$C19)</f>
        <v>280.38627907050756</v>
      </c>
      <c r="W18" s="179">
        <f>+(E_Vendite!W18*'Budget Vendite'!$C19)+(E_Magazzino!W70*'Budget Vendite'!$C19)</f>
        <v>294.40559302403301</v>
      </c>
      <c r="X18" s="179">
        <f>+(E_Vendite!X18*'Budget Vendite'!$C19)+(E_Magazzino!X70*'Budget Vendite'!$C19)</f>
        <v>309.12587267523463</v>
      </c>
      <c r="Y18" s="179">
        <f>+(E_Vendite!Y18*'Budget Vendite'!$C19)+(E_Magazzino!Y70*'Budget Vendite'!$C19)</f>
        <v>324.58216630899636</v>
      </c>
      <c r="Z18" s="179">
        <f>+(E_Vendite!Z18*'Budget Vendite'!$C19)+(E_Magazzino!Z70*'Budget Vendite'!$C19)</f>
        <v>340.81127462444618</v>
      </c>
      <c r="AA18" s="179">
        <f>+(E_Vendite!AA18*'Budget Vendite'!$C19)+(E_Magazzino!AA70*'Budget Vendite'!$C19)</f>
        <v>357.85183835566852</v>
      </c>
      <c r="AB18" s="179">
        <f>+(E_Vendite!AB18*'Budget Vendite'!$C19)+(E_Magazzino!AB70*'Budget Vendite'!$C19)</f>
        <v>375.74443027345188</v>
      </c>
      <c r="AC18" s="179">
        <f>+(E_Vendite!AC18*'Budget Vendite'!$C19)+(E_Magazzino!AC70*'Budget Vendite'!$C19)</f>
        <v>394.53165178712459</v>
      </c>
      <c r="AD18" s="179">
        <f>+(E_Vendite!AD18*'Budget Vendite'!$C19)+(E_Magazzino!AD70*'Budget Vendite'!$C19)</f>
        <v>414.25823437648091</v>
      </c>
      <c r="AE18" s="179">
        <f>+(E_Vendite!AE18*'Budget Vendite'!$C19)+(E_Magazzino!AE70*'Budget Vendite'!$C19)</f>
        <v>434.97114609530496</v>
      </c>
      <c r="AF18" s="179">
        <f>+(E_Vendite!AF18*'Budget Vendite'!$C19)+(E_Magazzino!AF70*'Budget Vendite'!$C19)</f>
        <v>456.7197034000701</v>
      </c>
      <c r="AG18" s="179">
        <f>+(E_Vendite!AG18*'Budget Vendite'!$C19)+(E_Magazzino!AG70*'Budget Vendite'!$C19)</f>
        <v>479.5556885700737</v>
      </c>
      <c r="AH18" s="179">
        <f>+(E_Vendite!AH18*'Budget Vendite'!$C19)+(E_Magazzino!AH70*'Budget Vendite'!$C19)</f>
        <v>503.53347299857739</v>
      </c>
      <c r="AI18" s="179">
        <f>+(E_Vendite!AI18*'Budget Vendite'!$C19)+(E_Magazzino!AI70*'Budget Vendite'!$C19)</f>
        <v>528.71014664850634</v>
      </c>
      <c r="AJ18" s="179">
        <f>+(E_Vendite!AJ18*'Budget Vendite'!$C19)+(E_Magazzino!AJ70*'Budget Vendite'!$C19)</f>
        <v>555.14565398093168</v>
      </c>
      <c r="AK18" s="179">
        <f>+(E_Vendite!AK18*'Budget Vendite'!$C19)+(E_Magazzino!AK70*'Budget Vendite'!$C19)</f>
        <v>582.90293667997821</v>
      </c>
      <c r="AL18" s="179">
        <f>+(E_Vendite!AL18*'Budget Vendite'!$C19)+(E_Magazzino!AL70*'Budget Vendite'!$C19)</f>
        <v>612.04808351397719</v>
      </c>
      <c r="AM18" s="179">
        <f>+(E_Vendite!AM18*'Budget Vendite'!$C19)+(E_Magazzino!AM70*'Budget Vendite'!$C19)</f>
        <v>642.65048768967608</v>
      </c>
      <c r="AN18" s="179">
        <f>+(E_Vendite!AN18*'Budget Vendite'!$C19)+(E_Magazzino!AN70*'Budget Vendite'!$C19)</f>
        <v>674.78301207415996</v>
      </c>
      <c r="AO18" s="179">
        <f>+(E_Vendite!AO18*'Budget Vendite'!$C19)+(E_Magazzino!AO70*'Budget Vendite'!$C19)</f>
        <v>669.87549925907513</v>
      </c>
      <c r="AP18" s="179">
        <f>+(E_Vendite!AP18*'Budget Vendite'!$C19)+(E_Magazzino!AP70*'Budget Vendite'!$C19)</f>
        <v>683.27300924425651</v>
      </c>
      <c r="AQ18" s="179">
        <f>+(E_Vendite!AQ18*'Budget Vendite'!$C19)+(E_Magazzino!AQ70*'Budget Vendite'!$C19)</f>
        <v>696.93846942914161</v>
      </c>
      <c r="AR18" s="179">
        <f>+(E_Vendite!AR18*'Budget Vendite'!$C19)+(E_Magazzino!AR70*'Budget Vendite'!$C19)</f>
        <v>710.87723881772445</v>
      </c>
      <c r="AS18" s="179">
        <f>+(E_Vendite!AS18*'Budget Vendite'!$C19)+(E_Magazzino!AS70*'Budget Vendite'!$C19)</f>
        <v>725.0947835940791</v>
      </c>
      <c r="AT18" s="179">
        <f>+(E_Vendite!AT18*'Budget Vendite'!$C19)+(E_Magazzino!AT70*'Budget Vendite'!$C19)</f>
        <v>739.59667926596057</v>
      </c>
      <c r="AU18" s="179">
        <f>+(E_Vendite!AU18*'Budget Vendite'!$C19)+(E_Magazzino!AU70*'Budget Vendite'!$C19)</f>
        <v>754.38861285127985</v>
      </c>
      <c r="AV18" s="179">
        <f>+(E_Vendite!AV18*'Budget Vendite'!$C19)+(E_Magazzino!AV70*'Budget Vendite'!$C19)</f>
        <v>769.47638510830541</v>
      </c>
      <c r="AW18" s="179">
        <f>+(E_Vendite!AW18*'Budget Vendite'!$C19)+(E_Magazzino!AW70*'Budget Vendite'!$C19)</f>
        <v>784.8659128104714</v>
      </c>
      <c r="AX18" s="179">
        <f>+(E_Vendite!AX18*'Budget Vendite'!$C19)+(E_Magazzino!AX70*'Budget Vendite'!$C19)</f>
        <v>800.56323106668071</v>
      </c>
      <c r="AY18" s="179">
        <f>+(E_Vendite!AY18*'Budget Vendite'!$C19)+(E_Magazzino!AY70*'Budget Vendite'!$C19)</f>
        <v>816.57449568801428</v>
      </c>
      <c r="AZ18" s="179">
        <f>+(E_Vendite!AZ18*'Budget Vendite'!$C19)+(E_Magazzino!AZ70*'Budget Vendite'!$C19)</f>
        <v>832.90598560177477</v>
      </c>
      <c r="BB18" s="193">
        <f t="shared" si="4"/>
        <v>1696.6180331324013</v>
      </c>
      <c r="BC18" s="194">
        <f t="shared" si="5"/>
        <v>3496.8333083330826</v>
      </c>
      <c r="BD18" s="194">
        <f t="shared" si="6"/>
        <v>6279.810217814862</v>
      </c>
      <c r="BE18" s="195">
        <f t="shared" si="7"/>
        <v>8984.4303027367641</v>
      </c>
    </row>
    <row r="19" spans="3:57" s="37" customFormat="1" ht="20.25" customHeight="1" x14ac:dyDescent="0.25">
      <c r="C19" s="197" t="str">
        <f>+IF('Budget Vendite'!A20=0,"",'Budget Vendite'!A20)</f>
        <v>Servizio / Prodotto 17</v>
      </c>
      <c r="D19" s="186">
        <f>+'Budget Vendite'!B20</f>
        <v>0.22</v>
      </c>
      <c r="E19" s="179">
        <f>+(E_Vendite!E19*'Budget Vendite'!$C20)+(E_Magazzino!E71*'Budget Vendite'!$C20)</f>
        <v>140</v>
      </c>
      <c r="F19" s="179">
        <f>+(E_Vendite!F19*'Budget Vendite'!$C20)+(E_Magazzino!F71*'Budget Vendite'!$C20)</f>
        <v>84.000000000000028</v>
      </c>
      <c r="G19" s="179">
        <f>+(E_Vendite!G19*'Budget Vendite'!$C20)+(E_Magazzino!G71*'Budget Vendite'!$C20)</f>
        <v>92.400000000000034</v>
      </c>
      <c r="H19" s="179">
        <f>+(E_Vendite!H19*'Budget Vendite'!$C20)+(E_Magazzino!H71*'Budget Vendite'!$C20)</f>
        <v>101.64000000000006</v>
      </c>
      <c r="I19" s="179">
        <f>+(E_Vendite!I19*'Budget Vendite'!$C20)+(E_Magazzino!I71*'Budget Vendite'!$C20)</f>
        <v>111.80400000000009</v>
      </c>
      <c r="J19" s="179">
        <f>+(E_Vendite!J19*'Budget Vendite'!$C20)+(E_Magazzino!J71*'Budget Vendite'!$C20)</f>
        <v>122.98440000000008</v>
      </c>
      <c r="K19" s="179">
        <f>+(E_Vendite!K19*'Budget Vendite'!$C20)+(E_Magazzino!K71*'Budget Vendite'!$C20)</f>
        <v>135.28284000000011</v>
      </c>
      <c r="L19" s="179">
        <f>+(E_Vendite!L19*'Budget Vendite'!$C20)+(E_Magazzino!L71*'Budget Vendite'!$C20)</f>
        <v>148.81112400000015</v>
      </c>
      <c r="M19" s="179">
        <f>+(E_Vendite!M19*'Budget Vendite'!$C20)+(E_Magazzino!M71*'Budget Vendite'!$C20)</f>
        <v>163.69223640000018</v>
      </c>
      <c r="N19" s="179">
        <f>+(E_Vendite!N19*'Budget Vendite'!$C20)+(E_Magazzino!N71*'Budget Vendite'!$C20)</f>
        <v>180.06146004000018</v>
      </c>
      <c r="O19" s="179">
        <f>+(E_Vendite!O19*'Budget Vendite'!$C20)+(E_Magazzino!O71*'Budget Vendite'!$C20)</f>
        <v>198.06760604400023</v>
      </c>
      <c r="P19" s="179">
        <f>+(E_Vendite!P19*'Budget Vendite'!$C20)+(E_Magazzino!P71*'Budget Vendite'!$C20)</f>
        <v>217.87436664840024</v>
      </c>
      <c r="Q19" s="179">
        <f>+(E_Vendite!Q19*'Budget Vendite'!$C20)+(E_Magazzino!Q71*'Budget Vendite'!$C20)</f>
        <v>219.68998637047025</v>
      </c>
      <c r="R19" s="179">
        <f>+(E_Vendite!R19*'Budget Vendite'!$C20)+(E_Magazzino!R71*'Budget Vendite'!$C20)</f>
        <v>230.6744856889938</v>
      </c>
      <c r="S19" s="179">
        <f>+(E_Vendite!S19*'Budget Vendite'!$C20)+(E_Magazzino!S71*'Budget Vendite'!$C20)</f>
        <v>242.20820997344347</v>
      </c>
      <c r="T19" s="179">
        <f>+(E_Vendite!T19*'Budget Vendite'!$C20)+(E_Magazzino!T71*'Budget Vendite'!$C20)</f>
        <v>254.31862047211573</v>
      </c>
      <c r="U19" s="179">
        <f>+(E_Vendite!U19*'Budget Vendite'!$C20)+(E_Magazzino!U71*'Budget Vendite'!$C20)</f>
        <v>267.03455149572147</v>
      </c>
      <c r="V19" s="179">
        <f>+(E_Vendite!V19*'Budget Vendite'!$C20)+(E_Magazzino!V71*'Budget Vendite'!$C20)</f>
        <v>280.38627907050756</v>
      </c>
      <c r="W19" s="179">
        <f>+(E_Vendite!W19*'Budget Vendite'!$C20)+(E_Magazzino!W71*'Budget Vendite'!$C20)</f>
        <v>294.40559302403301</v>
      </c>
      <c r="X19" s="179">
        <f>+(E_Vendite!X19*'Budget Vendite'!$C20)+(E_Magazzino!X71*'Budget Vendite'!$C20)</f>
        <v>309.12587267523463</v>
      </c>
      <c r="Y19" s="179">
        <f>+(E_Vendite!Y19*'Budget Vendite'!$C20)+(E_Magazzino!Y71*'Budget Vendite'!$C20)</f>
        <v>324.58216630899636</v>
      </c>
      <c r="Z19" s="179">
        <f>+(E_Vendite!Z19*'Budget Vendite'!$C20)+(E_Magazzino!Z71*'Budget Vendite'!$C20)</f>
        <v>340.81127462444618</v>
      </c>
      <c r="AA19" s="179">
        <f>+(E_Vendite!AA19*'Budget Vendite'!$C20)+(E_Magazzino!AA71*'Budget Vendite'!$C20)</f>
        <v>357.85183835566852</v>
      </c>
      <c r="AB19" s="179">
        <f>+(E_Vendite!AB19*'Budget Vendite'!$C20)+(E_Magazzino!AB71*'Budget Vendite'!$C20)</f>
        <v>375.74443027345188</v>
      </c>
      <c r="AC19" s="179">
        <f>+(E_Vendite!AC19*'Budget Vendite'!$C20)+(E_Magazzino!AC71*'Budget Vendite'!$C20)</f>
        <v>394.53165178712459</v>
      </c>
      <c r="AD19" s="179">
        <f>+(E_Vendite!AD19*'Budget Vendite'!$C20)+(E_Magazzino!AD71*'Budget Vendite'!$C20)</f>
        <v>414.25823437648091</v>
      </c>
      <c r="AE19" s="179">
        <f>+(E_Vendite!AE19*'Budget Vendite'!$C20)+(E_Magazzino!AE71*'Budget Vendite'!$C20)</f>
        <v>434.97114609530496</v>
      </c>
      <c r="AF19" s="179">
        <f>+(E_Vendite!AF19*'Budget Vendite'!$C20)+(E_Magazzino!AF71*'Budget Vendite'!$C20)</f>
        <v>456.7197034000701</v>
      </c>
      <c r="AG19" s="179">
        <f>+(E_Vendite!AG19*'Budget Vendite'!$C20)+(E_Magazzino!AG71*'Budget Vendite'!$C20)</f>
        <v>479.5556885700737</v>
      </c>
      <c r="AH19" s="179">
        <f>+(E_Vendite!AH19*'Budget Vendite'!$C20)+(E_Magazzino!AH71*'Budget Vendite'!$C20)</f>
        <v>503.53347299857739</v>
      </c>
      <c r="AI19" s="179">
        <f>+(E_Vendite!AI19*'Budget Vendite'!$C20)+(E_Magazzino!AI71*'Budget Vendite'!$C20)</f>
        <v>528.71014664850634</v>
      </c>
      <c r="AJ19" s="179">
        <f>+(E_Vendite!AJ19*'Budget Vendite'!$C20)+(E_Magazzino!AJ71*'Budget Vendite'!$C20)</f>
        <v>555.14565398093168</v>
      </c>
      <c r="AK19" s="179">
        <f>+(E_Vendite!AK19*'Budget Vendite'!$C20)+(E_Magazzino!AK71*'Budget Vendite'!$C20)</f>
        <v>582.90293667997821</v>
      </c>
      <c r="AL19" s="179">
        <f>+(E_Vendite!AL19*'Budget Vendite'!$C20)+(E_Magazzino!AL71*'Budget Vendite'!$C20)</f>
        <v>612.04808351397719</v>
      </c>
      <c r="AM19" s="179">
        <f>+(E_Vendite!AM19*'Budget Vendite'!$C20)+(E_Magazzino!AM71*'Budget Vendite'!$C20)</f>
        <v>642.65048768967608</v>
      </c>
      <c r="AN19" s="179">
        <f>+(E_Vendite!AN19*'Budget Vendite'!$C20)+(E_Magazzino!AN71*'Budget Vendite'!$C20)</f>
        <v>674.78301207415996</v>
      </c>
      <c r="AO19" s="179">
        <f>+(E_Vendite!AO19*'Budget Vendite'!$C20)+(E_Magazzino!AO71*'Budget Vendite'!$C20)</f>
        <v>669.87549925907513</v>
      </c>
      <c r="AP19" s="179">
        <f>+(E_Vendite!AP19*'Budget Vendite'!$C20)+(E_Magazzino!AP71*'Budget Vendite'!$C20)</f>
        <v>683.27300924425651</v>
      </c>
      <c r="AQ19" s="179">
        <f>+(E_Vendite!AQ19*'Budget Vendite'!$C20)+(E_Magazzino!AQ71*'Budget Vendite'!$C20)</f>
        <v>696.93846942914161</v>
      </c>
      <c r="AR19" s="179">
        <f>+(E_Vendite!AR19*'Budget Vendite'!$C20)+(E_Magazzino!AR71*'Budget Vendite'!$C20)</f>
        <v>710.87723881772445</v>
      </c>
      <c r="AS19" s="179">
        <f>+(E_Vendite!AS19*'Budget Vendite'!$C20)+(E_Magazzino!AS71*'Budget Vendite'!$C20)</f>
        <v>725.0947835940791</v>
      </c>
      <c r="AT19" s="179">
        <f>+(E_Vendite!AT19*'Budget Vendite'!$C20)+(E_Magazzino!AT71*'Budget Vendite'!$C20)</f>
        <v>739.59667926596057</v>
      </c>
      <c r="AU19" s="179">
        <f>+(E_Vendite!AU19*'Budget Vendite'!$C20)+(E_Magazzino!AU71*'Budget Vendite'!$C20)</f>
        <v>754.38861285127985</v>
      </c>
      <c r="AV19" s="179">
        <f>+(E_Vendite!AV19*'Budget Vendite'!$C20)+(E_Magazzino!AV71*'Budget Vendite'!$C20)</f>
        <v>769.47638510830541</v>
      </c>
      <c r="AW19" s="179">
        <f>+(E_Vendite!AW19*'Budget Vendite'!$C20)+(E_Magazzino!AW71*'Budget Vendite'!$C20)</f>
        <v>784.8659128104714</v>
      </c>
      <c r="AX19" s="179">
        <f>+(E_Vendite!AX19*'Budget Vendite'!$C20)+(E_Magazzino!AX71*'Budget Vendite'!$C20)</f>
        <v>800.56323106668071</v>
      </c>
      <c r="AY19" s="179">
        <f>+(E_Vendite!AY19*'Budget Vendite'!$C20)+(E_Magazzino!AY71*'Budget Vendite'!$C20)</f>
        <v>816.57449568801428</v>
      </c>
      <c r="AZ19" s="179">
        <f>+(E_Vendite!AZ19*'Budget Vendite'!$C20)+(E_Magazzino!AZ71*'Budget Vendite'!$C20)</f>
        <v>832.90598560177477</v>
      </c>
      <c r="BB19" s="193">
        <f t="shared" si="4"/>
        <v>1696.6180331324013</v>
      </c>
      <c r="BC19" s="194">
        <f t="shared" si="5"/>
        <v>3496.8333083330826</v>
      </c>
      <c r="BD19" s="194">
        <f t="shared" si="6"/>
        <v>6279.810217814862</v>
      </c>
      <c r="BE19" s="195">
        <f t="shared" si="7"/>
        <v>8984.4303027367641</v>
      </c>
    </row>
    <row r="20" spans="3:57" s="37" customFormat="1" ht="20.25" customHeight="1" x14ac:dyDescent="0.25">
      <c r="C20" s="197" t="str">
        <f>+IF('Budget Vendite'!A21=0,"",'Budget Vendite'!A21)</f>
        <v>Servizio / Prodotto 18</v>
      </c>
      <c r="D20" s="186">
        <f>+'Budget Vendite'!B21</f>
        <v>0.22</v>
      </c>
      <c r="E20" s="179">
        <f>+(E_Vendite!E20*'Budget Vendite'!$C21)+(E_Magazzino!E72*'Budget Vendite'!$C21)</f>
        <v>50</v>
      </c>
      <c r="F20" s="179">
        <f>+(E_Vendite!F20*'Budget Vendite'!$C21)+(E_Magazzino!F72*'Budget Vendite'!$C21)</f>
        <v>30.000000000000011</v>
      </c>
      <c r="G20" s="179">
        <f>+(E_Vendite!G20*'Budget Vendite'!$C21)+(E_Magazzino!G72*'Budget Vendite'!$C21)</f>
        <v>33.000000000000014</v>
      </c>
      <c r="H20" s="179">
        <f>+(E_Vendite!H20*'Budget Vendite'!$C21)+(E_Magazzino!H72*'Budget Vendite'!$C21)</f>
        <v>36.300000000000018</v>
      </c>
      <c r="I20" s="179">
        <f>+(E_Vendite!I20*'Budget Vendite'!$C21)+(E_Magazzino!I72*'Budget Vendite'!$C21)</f>
        <v>39.930000000000028</v>
      </c>
      <c r="J20" s="179">
        <f>+(E_Vendite!J20*'Budget Vendite'!$C21)+(E_Magazzino!J72*'Budget Vendite'!$C21)</f>
        <v>43.923000000000037</v>
      </c>
      <c r="K20" s="179">
        <f>+(E_Vendite!K20*'Budget Vendite'!$C21)+(E_Magazzino!K72*'Budget Vendite'!$C21)</f>
        <v>48.315300000000043</v>
      </c>
      <c r="L20" s="179">
        <f>+(E_Vendite!L20*'Budget Vendite'!$C21)+(E_Magazzino!L72*'Budget Vendite'!$C21)</f>
        <v>53.146830000000044</v>
      </c>
      <c r="M20" s="179">
        <f>+(E_Vendite!M20*'Budget Vendite'!$C21)+(E_Magazzino!M72*'Budget Vendite'!$C21)</f>
        <v>58.461513000000068</v>
      </c>
      <c r="N20" s="179">
        <f>+(E_Vendite!N20*'Budget Vendite'!$C21)+(E_Magazzino!N72*'Budget Vendite'!$C21)</f>
        <v>64.307664300000056</v>
      </c>
      <c r="O20" s="179">
        <f>+(E_Vendite!O20*'Budget Vendite'!$C21)+(E_Magazzino!O72*'Budget Vendite'!$C21)</f>
        <v>70.738430730000076</v>
      </c>
      <c r="P20" s="179">
        <f>+(E_Vendite!P20*'Budget Vendite'!$C21)+(E_Magazzino!P72*'Budget Vendite'!$C21)</f>
        <v>77.812273803000096</v>
      </c>
      <c r="Q20" s="179">
        <f>+(E_Vendite!Q20*'Budget Vendite'!$C21)+(E_Magazzino!Q72*'Budget Vendite'!$C21)</f>
        <v>78.46070941802509</v>
      </c>
      <c r="R20" s="179">
        <f>+(E_Vendite!R20*'Budget Vendite'!$C21)+(E_Magazzino!R72*'Budget Vendite'!$C21)</f>
        <v>82.383744888926358</v>
      </c>
      <c r="S20" s="179">
        <f>+(E_Vendite!S20*'Budget Vendite'!$C21)+(E_Magazzino!S72*'Budget Vendite'!$C21)</f>
        <v>86.502932133372667</v>
      </c>
      <c r="T20" s="179">
        <f>+(E_Vendite!T20*'Budget Vendite'!$C21)+(E_Magazzino!T72*'Budget Vendite'!$C21)</f>
        <v>90.82807874004132</v>
      </c>
      <c r="U20" s="179">
        <f>+(E_Vendite!U20*'Budget Vendite'!$C21)+(E_Magazzino!U72*'Budget Vendite'!$C21)</f>
        <v>95.369482677043379</v>
      </c>
      <c r="V20" s="179">
        <f>+(E_Vendite!V20*'Budget Vendite'!$C21)+(E_Magazzino!V72*'Budget Vendite'!$C21)</f>
        <v>100.13795681089555</v>
      </c>
      <c r="W20" s="179">
        <f>+(E_Vendite!W20*'Budget Vendite'!$C21)+(E_Magazzino!W72*'Budget Vendite'!$C21)</f>
        <v>105.14485465144035</v>
      </c>
      <c r="X20" s="179">
        <f>+(E_Vendite!X20*'Budget Vendite'!$C21)+(E_Magazzino!X72*'Budget Vendite'!$C21)</f>
        <v>110.40209738401235</v>
      </c>
      <c r="Y20" s="179">
        <f>+(E_Vendite!Y20*'Budget Vendite'!$C21)+(E_Magazzino!Y72*'Budget Vendite'!$C21)</f>
        <v>115.922202253213</v>
      </c>
      <c r="Z20" s="179">
        <f>+(E_Vendite!Z20*'Budget Vendite'!$C21)+(E_Magazzino!Z72*'Budget Vendite'!$C21)</f>
        <v>121.71831236587363</v>
      </c>
      <c r="AA20" s="179">
        <f>+(E_Vendite!AA20*'Budget Vendite'!$C21)+(E_Magazzino!AA72*'Budget Vendite'!$C21)</f>
        <v>127.80422798416733</v>
      </c>
      <c r="AB20" s="179">
        <f>+(E_Vendite!AB20*'Budget Vendite'!$C21)+(E_Magazzino!AB72*'Budget Vendite'!$C21)</f>
        <v>134.19443938337565</v>
      </c>
      <c r="AC20" s="179">
        <f>+(E_Vendite!AC20*'Budget Vendite'!$C21)+(E_Magazzino!AC72*'Budget Vendite'!$C21)</f>
        <v>140.90416135254449</v>
      </c>
      <c r="AD20" s="179">
        <f>+(E_Vendite!AD20*'Budget Vendite'!$C21)+(E_Magazzino!AD72*'Budget Vendite'!$C21)</f>
        <v>147.94936942017173</v>
      </c>
      <c r="AE20" s="179">
        <f>+(E_Vendite!AE20*'Budget Vendite'!$C21)+(E_Magazzino!AE72*'Budget Vendite'!$C21)</f>
        <v>155.34683789118031</v>
      </c>
      <c r="AF20" s="179">
        <f>+(E_Vendite!AF20*'Budget Vendite'!$C21)+(E_Magazzino!AF72*'Budget Vendite'!$C21)</f>
        <v>163.11417978573931</v>
      </c>
      <c r="AG20" s="179">
        <f>+(E_Vendite!AG20*'Budget Vendite'!$C21)+(E_Magazzino!AG72*'Budget Vendite'!$C21)</f>
        <v>171.26988877502632</v>
      </c>
      <c r="AH20" s="179">
        <f>+(E_Vendite!AH20*'Budget Vendite'!$C21)+(E_Magazzino!AH72*'Budget Vendite'!$C21)</f>
        <v>179.83338321377767</v>
      </c>
      <c r="AI20" s="179">
        <f>+(E_Vendite!AI20*'Budget Vendite'!$C21)+(E_Magazzino!AI72*'Budget Vendite'!$C21)</f>
        <v>188.82505237446654</v>
      </c>
      <c r="AJ20" s="179">
        <f>+(E_Vendite!AJ20*'Budget Vendite'!$C21)+(E_Magazzino!AJ72*'Budget Vendite'!$C21)</f>
        <v>198.26630499318989</v>
      </c>
      <c r="AK20" s="179">
        <f>+(E_Vendite!AK20*'Budget Vendite'!$C21)+(E_Magazzino!AK72*'Budget Vendite'!$C21)</f>
        <v>208.17962024284935</v>
      </c>
      <c r="AL20" s="179">
        <f>+(E_Vendite!AL20*'Budget Vendite'!$C21)+(E_Magazzino!AL72*'Budget Vendite'!$C21)</f>
        <v>218.58860125499186</v>
      </c>
      <c r="AM20" s="179">
        <f>+(E_Vendite!AM20*'Budget Vendite'!$C21)+(E_Magazzino!AM72*'Budget Vendite'!$C21)</f>
        <v>229.51803131774145</v>
      </c>
      <c r="AN20" s="179">
        <f>+(E_Vendite!AN20*'Budget Vendite'!$C21)+(E_Magazzino!AN72*'Budget Vendite'!$C21)</f>
        <v>240.99393288362856</v>
      </c>
      <c r="AO20" s="179">
        <f>+(E_Vendite!AO20*'Budget Vendite'!$C21)+(E_Magazzino!AO72*'Budget Vendite'!$C21)</f>
        <v>239.24124973538395</v>
      </c>
      <c r="AP20" s="179">
        <f>+(E_Vendite!AP20*'Budget Vendite'!$C21)+(E_Magazzino!AP72*'Budget Vendite'!$C21)</f>
        <v>244.02607473009164</v>
      </c>
      <c r="AQ20" s="179">
        <f>+(E_Vendite!AQ20*'Budget Vendite'!$C21)+(E_Magazzino!AQ72*'Budget Vendite'!$C21)</f>
        <v>248.90659622469343</v>
      </c>
      <c r="AR20" s="179">
        <f>+(E_Vendite!AR20*'Budget Vendite'!$C21)+(E_Magazzino!AR72*'Budget Vendite'!$C21)</f>
        <v>253.88472814918734</v>
      </c>
      <c r="AS20" s="179">
        <f>+(E_Vendite!AS20*'Budget Vendite'!$C21)+(E_Magazzino!AS72*'Budget Vendite'!$C21)</f>
        <v>258.96242271217113</v>
      </c>
      <c r="AT20" s="179">
        <f>+(E_Vendite!AT20*'Budget Vendite'!$C21)+(E_Magazzino!AT72*'Budget Vendite'!$C21)</f>
        <v>264.14167116641443</v>
      </c>
      <c r="AU20" s="179">
        <f>+(E_Vendite!AU20*'Budget Vendite'!$C21)+(E_Magazzino!AU72*'Budget Vendite'!$C21)</f>
        <v>269.42450458974275</v>
      </c>
      <c r="AV20" s="179">
        <f>+(E_Vendite!AV20*'Budget Vendite'!$C21)+(E_Magazzino!AV72*'Budget Vendite'!$C21)</f>
        <v>274.81299468153759</v>
      </c>
      <c r="AW20" s="179">
        <f>+(E_Vendite!AW20*'Budget Vendite'!$C21)+(E_Magazzino!AW72*'Budget Vendite'!$C21)</f>
        <v>280.30925457516832</v>
      </c>
      <c r="AX20" s="179">
        <f>+(E_Vendite!AX20*'Budget Vendite'!$C21)+(E_Magazzino!AX72*'Budget Vendite'!$C21)</f>
        <v>285.91543966667177</v>
      </c>
      <c r="AY20" s="179">
        <f>+(E_Vendite!AY20*'Budget Vendite'!$C21)+(E_Magazzino!AY72*'Budget Vendite'!$C21)</f>
        <v>291.63374846000511</v>
      </c>
      <c r="AZ20" s="179">
        <f>+(E_Vendite!AZ20*'Budget Vendite'!$C21)+(E_Magazzino!AZ72*'Budget Vendite'!$C21)</f>
        <v>297.46642342920524</v>
      </c>
      <c r="BB20" s="193">
        <f t="shared" si="4"/>
        <v>605.93501183300054</v>
      </c>
      <c r="BC20" s="194">
        <f t="shared" si="5"/>
        <v>1248.8690386903868</v>
      </c>
      <c r="BD20" s="194">
        <f t="shared" si="6"/>
        <v>2242.7893635053074</v>
      </c>
      <c r="BE20" s="195">
        <f t="shared" si="7"/>
        <v>3208.7251081202726</v>
      </c>
    </row>
    <row r="21" spans="3:57" s="37" customFormat="1" ht="20.25" customHeight="1" x14ac:dyDescent="0.25">
      <c r="C21" s="197" t="str">
        <f>+IF('Budget Vendite'!A22=0,"",'Budget Vendite'!A22)</f>
        <v>Servizio / Prodotto 19</v>
      </c>
      <c r="D21" s="186">
        <f>+'Budget Vendite'!B22</f>
        <v>0.22</v>
      </c>
      <c r="E21" s="179">
        <f>+(E_Vendite!E21*'Budget Vendite'!$C22)+(E_Magazzino!E73*'Budget Vendite'!$C22)</f>
        <v>50</v>
      </c>
      <c r="F21" s="179">
        <f>+(E_Vendite!F21*'Budget Vendite'!$C22)+(E_Magazzino!F73*'Budget Vendite'!$C22)</f>
        <v>30.000000000000011</v>
      </c>
      <c r="G21" s="179">
        <f>+(E_Vendite!G21*'Budget Vendite'!$C22)+(E_Magazzino!G73*'Budget Vendite'!$C22)</f>
        <v>33.000000000000014</v>
      </c>
      <c r="H21" s="179">
        <f>+(E_Vendite!H21*'Budget Vendite'!$C22)+(E_Magazzino!H73*'Budget Vendite'!$C22)</f>
        <v>36.300000000000018</v>
      </c>
      <c r="I21" s="179">
        <f>+(E_Vendite!I21*'Budget Vendite'!$C22)+(E_Magazzino!I73*'Budget Vendite'!$C22)</f>
        <v>39.930000000000028</v>
      </c>
      <c r="J21" s="179">
        <f>+(E_Vendite!J21*'Budget Vendite'!$C22)+(E_Magazzino!J73*'Budget Vendite'!$C22)</f>
        <v>43.923000000000037</v>
      </c>
      <c r="K21" s="179">
        <f>+(E_Vendite!K21*'Budget Vendite'!$C22)+(E_Magazzino!K73*'Budget Vendite'!$C22)</f>
        <v>48.315300000000043</v>
      </c>
      <c r="L21" s="179">
        <f>+(E_Vendite!L21*'Budget Vendite'!$C22)+(E_Magazzino!L73*'Budget Vendite'!$C22)</f>
        <v>53.146830000000044</v>
      </c>
      <c r="M21" s="179">
        <f>+(E_Vendite!M21*'Budget Vendite'!$C22)+(E_Magazzino!M73*'Budget Vendite'!$C22)</f>
        <v>58.461513000000068</v>
      </c>
      <c r="N21" s="179">
        <f>+(E_Vendite!N21*'Budget Vendite'!$C22)+(E_Magazzino!N73*'Budget Vendite'!$C22)</f>
        <v>64.307664300000056</v>
      </c>
      <c r="O21" s="179">
        <f>+(E_Vendite!O21*'Budget Vendite'!$C22)+(E_Magazzino!O73*'Budget Vendite'!$C22)</f>
        <v>70.738430730000076</v>
      </c>
      <c r="P21" s="179">
        <f>+(E_Vendite!P21*'Budget Vendite'!$C22)+(E_Magazzino!P73*'Budget Vendite'!$C22)</f>
        <v>77.812273803000096</v>
      </c>
      <c r="Q21" s="179">
        <f>+(E_Vendite!Q21*'Budget Vendite'!$C22)+(E_Magazzino!Q73*'Budget Vendite'!$C22)</f>
        <v>78.46070941802509</v>
      </c>
      <c r="R21" s="179">
        <f>+(E_Vendite!R21*'Budget Vendite'!$C22)+(E_Magazzino!R73*'Budget Vendite'!$C22)</f>
        <v>82.383744888926358</v>
      </c>
      <c r="S21" s="179">
        <f>+(E_Vendite!S21*'Budget Vendite'!$C22)+(E_Magazzino!S73*'Budget Vendite'!$C22)</f>
        <v>86.502932133372667</v>
      </c>
      <c r="T21" s="179">
        <f>+(E_Vendite!T21*'Budget Vendite'!$C22)+(E_Magazzino!T73*'Budget Vendite'!$C22)</f>
        <v>90.82807874004132</v>
      </c>
      <c r="U21" s="179">
        <f>+(E_Vendite!U21*'Budget Vendite'!$C22)+(E_Magazzino!U73*'Budget Vendite'!$C22)</f>
        <v>95.369482677043379</v>
      </c>
      <c r="V21" s="179">
        <f>+(E_Vendite!V21*'Budget Vendite'!$C22)+(E_Magazzino!V73*'Budget Vendite'!$C22)</f>
        <v>100.13795681089555</v>
      </c>
      <c r="W21" s="179">
        <f>+(E_Vendite!W21*'Budget Vendite'!$C22)+(E_Magazzino!W73*'Budget Vendite'!$C22)</f>
        <v>105.14485465144035</v>
      </c>
      <c r="X21" s="179">
        <f>+(E_Vendite!X21*'Budget Vendite'!$C22)+(E_Magazzino!X73*'Budget Vendite'!$C22)</f>
        <v>110.40209738401235</v>
      </c>
      <c r="Y21" s="179">
        <f>+(E_Vendite!Y21*'Budget Vendite'!$C22)+(E_Magazzino!Y73*'Budget Vendite'!$C22)</f>
        <v>115.922202253213</v>
      </c>
      <c r="Z21" s="179">
        <f>+(E_Vendite!Z21*'Budget Vendite'!$C22)+(E_Magazzino!Z73*'Budget Vendite'!$C22)</f>
        <v>121.71831236587363</v>
      </c>
      <c r="AA21" s="179">
        <f>+(E_Vendite!AA21*'Budget Vendite'!$C22)+(E_Magazzino!AA73*'Budget Vendite'!$C22)</f>
        <v>127.80422798416733</v>
      </c>
      <c r="AB21" s="179">
        <f>+(E_Vendite!AB21*'Budget Vendite'!$C22)+(E_Magazzino!AB73*'Budget Vendite'!$C22)</f>
        <v>134.19443938337565</v>
      </c>
      <c r="AC21" s="179">
        <f>+(E_Vendite!AC21*'Budget Vendite'!$C22)+(E_Magazzino!AC73*'Budget Vendite'!$C22)</f>
        <v>140.90416135254449</v>
      </c>
      <c r="AD21" s="179">
        <f>+(E_Vendite!AD21*'Budget Vendite'!$C22)+(E_Magazzino!AD73*'Budget Vendite'!$C22)</f>
        <v>147.94936942017173</v>
      </c>
      <c r="AE21" s="179">
        <f>+(E_Vendite!AE21*'Budget Vendite'!$C22)+(E_Magazzino!AE73*'Budget Vendite'!$C22)</f>
        <v>155.34683789118031</v>
      </c>
      <c r="AF21" s="179">
        <f>+(E_Vendite!AF21*'Budget Vendite'!$C22)+(E_Magazzino!AF73*'Budget Vendite'!$C22)</f>
        <v>163.11417978573931</v>
      </c>
      <c r="AG21" s="179">
        <f>+(E_Vendite!AG21*'Budget Vendite'!$C22)+(E_Magazzino!AG73*'Budget Vendite'!$C22)</f>
        <v>171.26988877502632</v>
      </c>
      <c r="AH21" s="179">
        <f>+(E_Vendite!AH21*'Budget Vendite'!$C22)+(E_Magazzino!AH73*'Budget Vendite'!$C22)</f>
        <v>179.83338321377767</v>
      </c>
      <c r="AI21" s="179">
        <f>+(E_Vendite!AI21*'Budget Vendite'!$C22)+(E_Magazzino!AI73*'Budget Vendite'!$C22)</f>
        <v>188.82505237446654</v>
      </c>
      <c r="AJ21" s="179">
        <f>+(E_Vendite!AJ21*'Budget Vendite'!$C22)+(E_Magazzino!AJ73*'Budget Vendite'!$C22)</f>
        <v>198.26630499318989</v>
      </c>
      <c r="AK21" s="179">
        <f>+(E_Vendite!AK21*'Budget Vendite'!$C22)+(E_Magazzino!AK73*'Budget Vendite'!$C22)</f>
        <v>208.17962024284935</v>
      </c>
      <c r="AL21" s="179">
        <f>+(E_Vendite!AL21*'Budget Vendite'!$C22)+(E_Magazzino!AL73*'Budget Vendite'!$C22)</f>
        <v>218.58860125499186</v>
      </c>
      <c r="AM21" s="179">
        <f>+(E_Vendite!AM21*'Budget Vendite'!$C22)+(E_Magazzino!AM73*'Budget Vendite'!$C22)</f>
        <v>229.51803131774145</v>
      </c>
      <c r="AN21" s="179">
        <f>+(E_Vendite!AN21*'Budget Vendite'!$C22)+(E_Magazzino!AN73*'Budget Vendite'!$C22)</f>
        <v>240.99393288362856</v>
      </c>
      <c r="AO21" s="179">
        <f>+(E_Vendite!AO21*'Budget Vendite'!$C22)+(E_Magazzino!AO73*'Budget Vendite'!$C22)</f>
        <v>239.24124973538395</v>
      </c>
      <c r="AP21" s="179">
        <f>+(E_Vendite!AP21*'Budget Vendite'!$C22)+(E_Magazzino!AP73*'Budget Vendite'!$C22)</f>
        <v>244.02607473009164</v>
      </c>
      <c r="AQ21" s="179">
        <f>+(E_Vendite!AQ21*'Budget Vendite'!$C22)+(E_Magazzino!AQ73*'Budget Vendite'!$C22)</f>
        <v>248.90659622469343</v>
      </c>
      <c r="AR21" s="179">
        <f>+(E_Vendite!AR21*'Budget Vendite'!$C22)+(E_Magazzino!AR73*'Budget Vendite'!$C22)</f>
        <v>253.88472814918734</v>
      </c>
      <c r="AS21" s="179">
        <f>+(E_Vendite!AS21*'Budget Vendite'!$C22)+(E_Magazzino!AS73*'Budget Vendite'!$C22)</f>
        <v>258.96242271217113</v>
      </c>
      <c r="AT21" s="179">
        <f>+(E_Vendite!AT21*'Budget Vendite'!$C22)+(E_Magazzino!AT73*'Budget Vendite'!$C22)</f>
        <v>264.14167116641443</v>
      </c>
      <c r="AU21" s="179">
        <f>+(E_Vendite!AU21*'Budget Vendite'!$C22)+(E_Magazzino!AU73*'Budget Vendite'!$C22)</f>
        <v>269.42450458974275</v>
      </c>
      <c r="AV21" s="179">
        <f>+(E_Vendite!AV21*'Budget Vendite'!$C22)+(E_Magazzino!AV73*'Budget Vendite'!$C22)</f>
        <v>274.81299468153759</v>
      </c>
      <c r="AW21" s="179">
        <f>+(E_Vendite!AW21*'Budget Vendite'!$C22)+(E_Magazzino!AW73*'Budget Vendite'!$C22)</f>
        <v>280.30925457516832</v>
      </c>
      <c r="AX21" s="179">
        <f>+(E_Vendite!AX21*'Budget Vendite'!$C22)+(E_Magazzino!AX73*'Budget Vendite'!$C22)</f>
        <v>285.91543966667177</v>
      </c>
      <c r="AY21" s="179">
        <f>+(E_Vendite!AY21*'Budget Vendite'!$C22)+(E_Magazzino!AY73*'Budget Vendite'!$C22)</f>
        <v>291.63374846000511</v>
      </c>
      <c r="AZ21" s="179">
        <f>+(E_Vendite!AZ21*'Budget Vendite'!$C22)+(E_Magazzino!AZ73*'Budget Vendite'!$C22)</f>
        <v>297.46642342920524</v>
      </c>
      <c r="BB21" s="193">
        <f t="shared" si="4"/>
        <v>605.93501183300054</v>
      </c>
      <c r="BC21" s="194">
        <f t="shared" si="5"/>
        <v>1248.8690386903868</v>
      </c>
      <c r="BD21" s="194">
        <f t="shared" si="6"/>
        <v>2242.7893635053074</v>
      </c>
      <c r="BE21" s="195">
        <f t="shared" si="7"/>
        <v>3208.7251081202726</v>
      </c>
    </row>
    <row r="22" spans="3:57" s="37" customFormat="1" ht="20.25" customHeight="1" x14ac:dyDescent="0.25">
      <c r="C22" s="197" t="str">
        <f>+IF('Budget Vendite'!A23=0,"",'Budget Vendite'!A23)</f>
        <v>Servizio / Prodotto 20</v>
      </c>
      <c r="D22" s="186">
        <f>+'Budget Vendite'!B23</f>
        <v>0.22</v>
      </c>
      <c r="E22" s="179">
        <f>+(E_Vendite!E22*'Budget Vendite'!$C23)+(E_Magazzino!E74*'Budget Vendite'!$C23)</f>
        <v>80</v>
      </c>
      <c r="F22" s="179">
        <f>+(E_Vendite!F22*'Budget Vendite'!$C23)+(E_Magazzino!F74*'Budget Vendite'!$C23)</f>
        <v>48.000000000000014</v>
      </c>
      <c r="G22" s="179">
        <f>+(E_Vendite!G22*'Budget Vendite'!$C23)+(E_Magazzino!G74*'Budget Vendite'!$C23)</f>
        <v>52.800000000000018</v>
      </c>
      <c r="H22" s="179">
        <f>+(E_Vendite!H22*'Budget Vendite'!$C23)+(E_Magazzino!H74*'Budget Vendite'!$C23)</f>
        <v>58.080000000000034</v>
      </c>
      <c r="I22" s="179">
        <f>+(E_Vendite!I22*'Budget Vendite'!$C23)+(E_Magazzino!I74*'Budget Vendite'!$C23)</f>
        <v>63.888000000000048</v>
      </c>
      <c r="J22" s="179">
        <f>+(E_Vendite!J22*'Budget Vendite'!$C23)+(E_Magazzino!J74*'Budget Vendite'!$C23)</f>
        <v>70.276800000000051</v>
      </c>
      <c r="K22" s="179">
        <f>+(E_Vendite!K22*'Budget Vendite'!$C23)+(E_Magazzino!K74*'Budget Vendite'!$C23)</f>
        <v>77.304480000000055</v>
      </c>
      <c r="L22" s="179">
        <f>+(E_Vendite!L22*'Budget Vendite'!$C23)+(E_Magazzino!L74*'Budget Vendite'!$C23)</f>
        <v>85.034928000000079</v>
      </c>
      <c r="M22" s="179">
        <f>+(E_Vendite!M22*'Budget Vendite'!$C23)+(E_Magazzino!M74*'Budget Vendite'!$C23)</f>
        <v>93.538420800000097</v>
      </c>
      <c r="N22" s="179">
        <f>+(E_Vendite!N22*'Budget Vendite'!$C23)+(E_Magazzino!N74*'Budget Vendite'!$C23)</f>
        <v>102.89226288000012</v>
      </c>
      <c r="O22" s="179">
        <f>+(E_Vendite!O22*'Budget Vendite'!$C23)+(E_Magazzino!O74*'Budget Vendite'!$C23)</f>
        <v>113.18148916800013</v>
      </c>
      <c r="P22" s="179">
        <f>+(E_Vendite!P22*'Budget Vendite'!$C23)+(E_Magazzino!P74*'Budget Vendite'!$C23)</f>
        <v>124.49963808480014</v>
      </c>
      <c r="Q22" s="179">
        <f>+(E_Vendite!Q22*'Budget Vendite'!$C23)+(E_Magazzino!Q74*'Budget Vendite'!$C23)</f>
        <v>125.53713506884016</v>
      </c>
      <c r="R22" s="179">
        <f>+(E_Vendite!R22*'Budget Vendite'!$C23)+(E_Magazzino!R74*'Budget Vendite'!$C23)</f>
        <v>131.81399182228216</v>
      </c>
      <c r="S22" s="179">
        <f>+(E_Vendite!S22*'Budget Vendite'!$C23)+(E_Magazzino!S74*'Budget Vendite'!$C23)</f>
        <v>138.40469141339628</v>
      </c>
      <c r="T22" s="179">
        <f>+(E_Vendite!T22*'Budget Vendite'!$C23)+(E_Magazzino!T74*'Budget Vendite'!$C23)</f>
        <v>145.32492598406614</v>
      </c>
      <c r="U22" s="179">
        <f>+(E_Vendite!U22*'Budget Vendite'!$C23)+(E_Magazzino!U74*'Budget Vendite'!$C23)</f>
        <v>152.5911722832694</v>
      </c>
      <c r="V22" s="179">
        <f>+(E_Vendite!V22*'Budget Vendite'!$C23)+(E_Magazzino!V74*'Budget Vendite'!$C23)</f>
        <v>160.2207308974329</v>
      </c>
      <c r="W22" s="179">
        <f>+(E_Vendite!W22*'Budget Vendite'!$C23)+(E_Magazzino!W74*'Budget Vendite'!$C23)</f>
        <v>168.23176744230457</v>
      </c>
      <c r="X22" s="179">
        <f>+(E_Vendite!X22*'Budget Vendite'!$C23)+(E_Magazzino!X74*'Budget Vendite'!$C23)</f>
        <v>176.64335581441978</v>
      </c>
      <c r="Y22" s="179">
        <f>+(E_Vendite!Y22*'Budget Vendite'!$C23)+(E_Magazzino!Y74*'Budget Vendite'!$C23)</f>
        <v>185.47552360514081</v>
      </c>
      <c r="Z22" s="179">
        <f>+(E_Vendite!Z22*'Budget Vendite'!$C23)+(E_Magazzino!Z74*'Budget Vendite'!$C23)</f>
        <v>194.74929978539782</v>
      </c>
      <c r="AA22" s="179">
        <f>+(E_Vendite!AA22*'Budget Vendite'!$C23)+(E_Magazzino!AA74*'Budget Vendite'!$C23)</f>
        <v>204.48676477466771</v>
      </c>
      <c r="AB22" s="179">
        <f>+(E_Vendite!AB22*'Budget Vendite'!$C23)+(E_Magazzino!AB74*'Budget Vendite'!$C23)</f>
        <v>214.7111030134011</v>
      </c>
      <c r="AC22" s="179">
        <f>+(E_Vendite!AC22*'Budget Vendite'!$C23)+(E_Magazzino!AC74*'Budget Vendite'!$C23)</f>
        <v>225.44665816407121</v>
      </c>
      <c r="AD22" s="179">
        <f>+(E_Vendite!AD22*'Budget Vendite'!$C23)+(E_Magazzino!AD74*'Budget Vendite'!$C23)</f>
        <v>236.71899107227478</v>
      </c>
      <c r="AE22" s="179">
        <f>+(E_Vendite!AE22*'Budget Vendite'!$C23)+(E_Magazzino!AE74*'Budget Vendite'!$C23)</f>
        <v>248.55494062588849</v>
      </c>
      <c r="AF22" s="179">
        <f>+(E_Vendite!AF22*'Budget Vendite'!$C23)+(E_Magazzino!AF74*'Budget Vendite'!$C23)</f>
        <v>260.98268765718291</v>
      </c>
      <c r="AG22" s="179">
        <f>+(E_Vendite!AG22*'Budget Vendite'!$C23)+(E_Magazzino!AG74*'Budget Vendite'!$C23)</f>
        <v>274.03182204004207</v>
      </c>
      <c r="AH22" s="179">
        <f>+(E_Vendite!AH22*'Budget Vendite'!$C23)+(E_Magazzino!AH74*'Budget Vendite'!$C23)</f>
        <v>287.73341314204424</v>
      </c>
      <c r="AI22" s="179">
        <f>+(E_Vendite!AI22*'Budget Vendite'!$C23)+(E_Magazzino!AI74*'Budget Vendite'!$C23)</f>
        <v>302.12008379914647</v>
      </c>
      <c r="AJ22" s="179">
        <f>+(E_Vendite!AJ22*'Budget Vendite'!$C23)+(E_Magazzino!AJ74*'Budget Vendite'!$C23)</f>
        <v>317.2260879891038</v>
      </c>
      <c r="AK22" s="179">
        <f>+(E_Vendite!AK22*'Budget Vendite'!$C23)+(E_Magazzino!AK74*'Budget Vendite'!$C23)</f>
        <v>333.08739238855895</v>
      </c>
      <c r="AL22" s="179">
        <f>+(E_Vendite!AL22*'Budget Vendite'!$C23)+(E_Magazzino!AL74*'Budget Vendite'!$C23)</f>
        <v>349.74176200798695</v>
      </c>
      <c r="AM22" s="179">
        <f>+(E_Vendite!AM22*'Budget Vendite'!$C23)+(E_Magazzino!AM74*'Budget Vendite'!$C23)</f>
        <v>367.22885010838633</v>
      </c>
      <c r="AN22" s="179">
        <f>+(E_Vendite!AN22*'Budget Vendite'!$C23)+(E_Magazzino!AN74*'Budget Vendite'!$C23)</f>
        <v>385.59029261380567</v>
      </c>
      <c r="AO22" s="179">
        <f>+(E_Vendite!AO22*'Budget Vendite'!$C23)+(E_Magazzino!AO74*'Budget Vendite'!$C23)</f>
        <v>382.7859995766143</v>
      </c>
      <c r="AP22" s="179">
        <f>+(E_Vendite!AP22*'Budget Vendite'!$C23)+(E_Magazzino!AP74*'Budget Vendite'!$C23)</f>
        <v>390.4417195681466</v>
      </c>
      <c r="AQ22" s="179">
        <f>+(E_Vendite!AQ22*'Budget Vendite'!$C23)+(E_Magazzino!AQ74*'Budget Vendite'!$C23)</f>
        <v>398.25055395950955</v>
      </c>
      <c r="AR22" s="179">
        <f>+(E_Vendite!AR22*'Budget Vendite'!$C23)+(E_Magazzino!AR74*'Budget Vendite'!$C23)</f>
        <v>406.21556503869971</v>
      </c>
      <c r="AS22" s="179">
        <f>+(E_Vendite!AS22*'Budget Vendite'!$C23)+(E_Magazzino!AS74*'Budget Vendite'!$C23)</f>
        <v>414.33987633947379</v>
      </c>
      <c r="AT22" s="179">
        <f>+(E_Vendite!AT22*'Budget Vendite'!$C23)+(E_Magazzino!AT74*'Budget Vendite'!$C23)</f>
        <v>422.62667386626316</v>
      </c>
      <c r="AU22" s="179">
        <f>+(E_Vendite!AU22*'Budget Vendite'!$C23)+(E_Magazzino!AU74*'Budget Vendite'!$C23)</f>
        <v>431.07920734358839</v>
      </c>
      <c r="AV22" s="179">
        <f>+(E_Vendite!AV22*'Budget Vendite'!$C23)+(E_Magazzino!AV74*'Budget Vendite'!$C23)</f>
        <v>439.70079149046018</v>
      </c>
      <c r="AW22" s="179">
        <f>+(E_Vendite!AW22*'Budget Vendite'!$C23)+(E_Magazzino!AW74*'Budget Vendite'!$C23)</f>
        <v>448.49480732026933</v>
      </c>
      <c r="AX22" s="179">
        <f>+(E_Vendite!AX22*'Budget Vendite'!$C23)+(E_Magazzino!AX74*'Budget Vendite'!$C23)</f>
        <v>457.46470346667479</v>
      </c>
      <c r="AY22" s="179">
        <f>+(E_Vendite!AY22*'Budget Vendite'!$C23)+(E_Magazzino!AY74*'Budget Vendite'!$C23)</f>
        <v>466.61399753600824</v>
      </c>
      <c r="AZ22" s="179">
        <f>+(E_Vendite!AZ22*'Budget Vendite'!$C23)+(E_Magazzino!AZ74*'Budget Vendite'!$C23)</f>
        <v>475.94627748672838</v>
      </c>
      <c r="BB22" s="193">
        <f t="shared" si="4"/>
        <v>969.49601893280078</v>
      </c>
      <c r="BC22" s="194">
        <f t="shared" si="5"/>
        <v>1998.1904619046188</v>
      </c>
      <c r="BD22" s="194">
        <f t="shared" si="6"/>
        <v>3588.4629816084912</v>
      </c>
      <c r="BE22" s="195">
        <f t="shared" si="7"/>
        <v>5133.9601729924361</v>
      </c>
    </row>
    <row r="23" spans="3:57" s="37" customFormat="1" ht="20.25" customHeight="1" x14ac:dyDescent="0.25">
      <c r="C23" s="197" t="str">
        <f>+IF('Budget Vendite'!A24=0,"",'Budget Vendite'!A24)</f>
        <v>Servizio / Prodotto 21</v>
      </c>
      <c r="D23" s="186">
        <f>+'Budget Vendite'!B24</f>
        <v>0.22</v>
      </c>
      <c r="E23" s="179">
        <f>+(E_Vendite!E23*'Budget Vendite'!$C24)+(E_Magazzino!E75*'Budget Vendite'!$C24)</f>
        <v>80</v>
      </c>
      <c r="F23" s="179">
        <f>+(E_Vendite!F23*'Budget Vendite'!$C24)+(E_Magazzino!F75*'Budget Vendite'!$C24)</f>
        <v>48.000000000000014</v>
      </c>
      <c r="G23" s="179">
        <f>+(E_Vendite!G23*'Budget Vendite'!$C24)+(E_Magazzino!G75*'Budget Vendite'!$C24)</f>
        <v>52.800000000000018</v>
      </c>
      <c r="H23" s="179">
        <f>+(E_Vendite!H23*'Budget Vendite'!$C24)+(E_Magazzino!H75*'Budget Vendite'!$C24)</f>
        <v>58.080000000000034</v>
      </c>
      <c r="I23" s="179">
        <f>+(E_Vendite!I23*'Budget Vendite'!$C24)+(E_Magazzino!I75*'Budget Vendite'!$C24)</f>
        <v>63.888000000000048</v>
      </c>
      <c r="J23" s="179">
        <f>+(E_Vendite!J23*'Budget Vendite'!$C24)+(E_Magazzino!J75*'Budget Vendite'!$C24)</f>
        <v>70.276800000000051</v>
      </c>
      <c r="K23" s="179">
        <f>+(E_Vendite!K23*'Budget Vendite'!$C24)+(E_Magazzino!K75*'Budget Vendite'!$C24)</f>
        <v>77.304480000000055</v>
      </c>
      <c r="L23" s="179">
        <f>+(E_Vendite!L23*'Budget Vendite'!$C24)+(E_Magazzino!L75*'Budget Vendite'!$C24)</f>
        <v>85.034928000000079</v>
      </c>
      <c r="M23" s="179">
        <f>+(E_Vendite!M23*'Budget Vendite'!$C24)+(E_Magazzino!M75*'Budget Vendite'!$C24)</f>
        <v>93.538420800000097</v>
      </c>
      <c r="N23" s="179">
        <f>+(E_Vendite!N23*'Budget Vendite'!$C24)+(E_Magazzino!N75*'Budget Vendite'!$C24)</f>
        <v>102.89226288000012</v>
      </c>
      <c r="O23" s="179">
        <f>+(E_Vendite!O23*'Budget Vendite'!$C24)+(E_Magazzino!O75*'Budget Vendite'!$C24)</f>
        <v>113.18148916800013</v>
      </c>
      <c r="P23" s="179">
        <f>+(E_Vendite!P23*'Budget Vendite'!$C24)+(E_Magazzino!P75*'Budget Vendite'!$C24)</f>
        <v>124.49963808480014</v>
      </c>
      <c r="Q23" s="179">
        <f>+(E_Vendite!Q23*'Budget Vendite'!$C24)+(E_Magazzino!Q75*'Budget Vendite'!$C24)</f>
        <v>125.53713506884016</v>
      </c>
      <c r="R23" s="179">
        <f>+(E_Vendite!R23*'Budget Vendite'!$C24)+(E_Magazzino!R75*'Budget Vendite'!$C24)</f>
        <v>131.81399182228216</v>
      </c>
      <c r="S23" s="179">
        <f>+(E_Vendite!S23*'Budget Vendite'!$C24)+(E_Magazzino!S75*'Budget Vendite'!$C24)</f>
        <v>138.40469141339628</v>
      </c>
      <c r="T23" s="179">
        <f>+(E_Vendite!T23*'Budget Vendite'!$C24)+(E_Magazzino!T75*'Budget Vendite'!$C24)</f>
        <v>145.32492598406614</v>
      </c>
      <c r="U23" s="179">
        <f>+(E_Vendite!U23*'Budget Vendite'!$C24)+(E_Magazzino!U75*'Budget Vendite'!$C24)</f>
        <v>152.5911722832694</v>
      </c>
      <c r="V23" s="179">
        <f>+(E_Vendite!V23*'Budget Vendite'!$C24)+(E_Magazzino!V75*'Budget Vendite'!$C24)</f>
        <v>160.2207308974329</v>
      </c>
      <c r="W23" s="179">
        <f>+(E_Vendite!W23*'Budget Vendite'!$C24)+(E_Magazzino!W75*'Budget Vendite'!$C24)</f>
        <v>168.23176744230457</v>
      </c>
      <c r="X23" s="179">
        <f>+(E_Vendite!X23*'Budget Vendite'!$C24)+(E_Magazzino!X75*'Budget Vendite'!$C24)</f>
        <v>176.64335581441978</v>
      </c>
      <c r="Y23" s="179">
        <f>+(E_Vendite!Y23*'Budget Vendite'!$C24)+(E_Magazzino!Y75*'Budget Vendite'!$C24)</f>
        <v>185.47552360514081</v>
      </c>
      <c r="Z23" s="179">
        <f>+(E_Vendite!Z23*'Budget Vendite'!$C24)+(E_Magazzino!Z75*'Budget Vendite'!$C24)</f>
        <v>194.74929978539782</v>
      </c>
      <c r="AA23" s="179">
        <f>+(E_Vendite!AA23*'Budget Vendite'!$C24)+(E_Magazzino!AA75*'Budget Vendite'!$C24)</f>
        <v>204.48676477466771</v>
      </c>
      <c r="AB23" s="179">
        <f>+(E_Vendite!AB23*'Budget Vendite'!$C24)+(E_Magazzino!AB75*'Budget Vendite'!$C24)</f>
        <v>214.7111030134011</v>
      </c>
      <c r="AC23" s="179">
        <f>+(E_Vendite!AC23*'Budget Vendite'!$C24)+(E_Magazzino!AC75*'Budget Vendite'!$C24)</f>
        <v>225.44665816407121</v>
      </c>
      <c r="AD23" s="179">
        <f>+(E_Vendite!AD23*'Budget Vendite'!$C24)+(E_Magazzino!AD75*'Budget Vendite'!$C24)</f>
        <v>236.71899107227478</v>
      </c>
      <c r="AE23" s="179">
        <f>+(E_Vendite!AE23*'Budget Vendite'!$C24)+(E_Magazzino!AE75*'Budget Vendite'!$C24)</f>
        <v>248.55494062588849</v>
      </c>
      <c r="AF23" s="179">
        <f>+(E_Vendite!AF23*'Budget Vendite'!$C24)+(E_Magazzino!AF75*'Budget Vendite'!$C24)</f>
        <v>260.98268765718291</v>
      </c>
      <c r="AG23" s="179">
        <f>+(E_Vendite!AG23*'Budget Vendite'!$C24)+(E_Magazzino!AG75*'Budget Vendite'!$C24)</f>
        <v>274.03182204004207</v>
      </c>
      <c r="AH23" s="179">
        <f>+(E_Vendite!AH23*'Budget Vendite'!$C24)+(E_Magazzino!AH75*'Budget Vendite'!$C24)</f>
        <v>287.73341314204424</v>
      </c>
      <c r="AI23" s="179">
        <f>+(E_Vendite!AI23*'Budget Vendite'!$C24)+(E_Magazzino!AI75*'Budget Vendite'!$C24)</f>
        <v>302.12008379914647</v>
      </c>
      <c r="AJ23" s="179">
        <f>+(E_Vendite!AJ23*'Budget Vendite'!$C24)+(E_Magazzino!AJ75*'Budget Vendite'!$C24)</f>
        <v>317.2260879891038</v>
      </c>
      <c r="AK23" s="179">
        <f>+(E_Vendite!AK23*'Budget Vendite'!$C24)+(E_Magazzino!AK75*'Budget Vendite'!$C24)</f>
        <v>333.08739238855895</v>
      </c>
      <c r="AL23" s="179">
        <f>+(E_Vendite!AL23*'Budget Vendite'!$C24)+(E_Magazzino!AL75*'Budget Vendite'!$C24)</f>
        <v>349.74176200798695</v>
      </c>
      <c r="AM23" s="179">
        <f>+(E_Vendite!AM23*'Budget Vendite'!$C24)+(E_Magazzino!AM75*'Budget Vendite'!$C24)</f>
        <v>367.22885010838633</v>
      </c>
      <c r="AN23" s="179">
        <f>+(E_Vendite!AN23*'Budget Vendite'!$C24)+(E_Magazzino!AN75*'Budget Vendite'!$C24)</f>
        <v>385.59029261380567</v>
      </c>
      <c r="AO23" s="179">
        <f>+(E_Vendite!AO23*'Budget Vendite'!$C24)+(E_Magazzino!AO75*'Budget Vendite'!$C24)</f>
        <v>382.7859995766143</v>
      </c>
      <c r="AP23" s="179">
        <f>+(E_Vendite!AP23*'Budget Vendite'!$C24)+(E_Magazzino!AP75*'Budget Vendite'!$C24)</f>
        <v>390.4417195681466</v>
      </c>
      <c r="AQ23" s="179">
        <f>+(E_Vendite!AQ23*'Budget Vendite'!$C24)+(E_Magazzino!AQ75*'Budget Vendite'!$C24)</f>
        <v>398.25055395950955</v>
      </c>
      <c r="AR23" s="179">
        <f>+(E_Vendite!AR23*'Budget Vendite'!$C24)+(E_Magazzino!AR75*'Budget Vendite'!$C24)</f>
        <v>406.21556503869971</v>
      </c>
      <c r="AS23" s="179">
        <f>+(E_Vendite!AS23*'Budget Vendite'!$C24)+(E_Magazzino!AS75*'Budget Vendite'!$C24)</f>
        <v>414.33987633947379</v>
      </c>
      <c r="AT23" s="179">
        <f>+(E_Vendite!AT23*'Budget Vendite'!$C24)+(E_Magazzino!AT75*'Budget Vendite'!$C24)</f>
        <v>422.62667386626316</v>
      </c>
      <c r="AU23" s="179">
        <f>+(E_Vendite!AU23*'Budget Vendite'!$C24)+(E_Magazzino!AU75*'Budget Vendite'!$C24)</f>
        <v>431.07920734358839</v>
      </c>
      <c r="AV23" s="179">
        <f>+(E_Vendite!AV23*'Budget Vendite'!$C24)+(E_Magazzino!AV75*'Budget Vendite'!$C24)</f>
        <v>439.70079149046018</v>
      </c>
      <c r="AW23" s="179">
        <f>+(E_Vendite!AW23*'Budget Vendite'!$C24)+(E_Magazzino!AW75*'Budget Vendite'!$C24)</f>
        <v>448.49480732026933</v>
      </c>
      <c r="AX23" s="179">
        <f>+(E_Vendite!AX23*'Budget Vendite'!$C24)+(E_Magazzino!AX75*'Budget Vendite'!$C24)</f>
        <v>457.46470346667479</v>
      </c>
      <c r="AY23" s="179">
        <f>+(E_Vendite!AY23*'Budget Vendite'!$C24)+(E_Magazzino!AY75*'Budget Vendite'!$C24)</f>
        <v>466.61399753600824</v>
      </c>
      <c r="AZ23" s="179">
        <f>+(E_Vendite!AZ23*'Budget Vendite'!$C24)+(E_Magazzino!AZ75*'Budget Vendite'!$C24)</f>
        <v>475.94627748672838</v>
      </c>
      <c r="BB23" s="193">
        <f t="shared" si="4"/>
        <v>969.49601893280078</v>
      </c>
      <c r="BC23" s="194">
        <f t="shared" si="5"/>
        <v>1998.1904619046188</v>
      </c>
      <c r="BD23" s="194">
        <f t="shared" si="6"/>
        <v>3588.4629816084912</v>
      </c>
      <c r="BE23" s="195">
        <f t="shared" si="7"/>
        <v>5133.9601729924361</v>
      </c>
    </row>
    <row r="24" spans="3:57" s="37" customFormat="1" ht="20.25" customHeight="1" x14ac:dyDescent="0.25">
      <c r="C24" s="197" t="str">
        <f>+IF('Budget Vendite'!A25=0,"",'Budget Vendite'!A25)</f>
        <v>Servizio / Prodotto 22</v>
      </c>
      <c r="D24" s="186">
        <f>+'Budget Vendite'!B25</f>
        <v>0.22</v>
      </c>
      <c r="E24" s="179">
        <f>+(E_Vendite!E24*'Budget Vendite'!$C25)+(E_Magazzino!E76*'Budget Vendite'!$C25)</f>
        <v>80</v>
      </c>
      <c r="F24" s="179">
        <f>+(E_Vendite!F24*'Budget Vendite'!$C25)+(E_Magazzino!F76*'Budget Vendite'!$C25)</f>
        <v>48.000000000000014</v>
      </c>
      <c r="G24" s="179">
        <f>+(E_Vendite!G24*'Budget Vendite'!$C25)+(E_Magazzino!G76*'Budget Vendite'!$C25)</f>
        <v>52.800000000000018</v>
      </c>
      <c r="H24" s="179">
        <f>+(E_Vendite!H24*'Budget Vendite'!$C25)+(E_Magazzino!H76*'Budget Vendite'!$C25)</f>
        <v>58.080000000000034</v>
      </c>
      <c r="I24" s="179">
        <f>+(E_Vendite!I24*'Budget Vendite'!$C25)+(E_Magazzino!I76*'Budget Vendite'!$C25)</f>
        <v>63.888000000000048</v>
      </c>
      <c r="J24" s="179">
        <f>+(E_Vendite!J24*'Budget Vendite'!$C25)+(E_Magazzino!J76*'Budget Vendite'!$C25)</f>
        <v>70.276800000000051</v>
      </c>
      <c r="K24" s="179">
        <f>+(E_Vendite!K24*'Budget Vendite'!$C25)+(E_Magazzino!K76*'Budget Vendite'!$C25)</f>
        <v>77.304480000000055</v>
      </c>
      <c r="L24" s="179">
        <f>+(E_Vendite!L24*'Budget Vendite'!$C25)+(E_Magazzino!L76*'Budget Vendite'!$C25)</f>
        <v>85.034928000000079</v>
      </c>
      <c r="M24" s="179">
        <f>+(E_Vendite!M24*'Budget Vendite'!$C25)+(E_Magazzino!M76*'Budget Vendite'!$C25)</f>
        <v>93.538420800000097</v>
      </c>
      <c r="N24" s="179">
        <f>+(E_Vendite!N24*'Budget Vendite'!$C25)+(E_Magazzino!N76*'Budget Vendite'!$C25)</f>
        <v>102.89226288000012</v>
      </c>
      <c r="O24" s="179">
        <f>+(E_Vendite!O24*'Budget Vendite'!$C25)+(E_Magazzino!O76*'Budget Vendite'!$C25)</f>
        <v>113.18148916800013</v>
      </c>
      <c r="P24" s="179">
        <f>+(E_Vendite!P24*'Budget Vendite'!$C25)+(E_Magazzino!P76*'Budget Vendite'!$C25)</f>
        <v>124.49963808480014</v>
      </c>
      <c r="Q24" s="179">
        <f>+(E_Vendite!Q24*'Budget Vendite'!$C25)+(E_Magazzino!Q76*'Budget Vendite'!$C25)</f>
        <v>125.53713506884016</v>
      </c>
      <c r="R24" s="179">
        <f>+(E_Vendite!R24*'Budget Vendite'!$C25)+(E_Magazzino!R76*'Budget Vendite'!$C25)</f>
        <v>131.81399182228216</v>
      </c>
      <c r="S24" s="179">
        <f>+(E_Vendite!S24*'Budget Vendite'!$C25)+(E_Magazzino!S76*'Budget Vendite'!$C25)</f>
        <v>138.40469141339628</v>
      </c>
      <c r="T24" s="179">
        <f>+(E_Vendite!T24*'Budget Vendite'!$C25)+(E_Magazzino!T76*'Budget Vendite'!$C25)</f>
        <v>145.32492598406614</v>
      </c>
      <c r="U24" s="179">
        <f>+(E_Vendite!U24*'Budget Vendite'!$C25)+(E_Magazzino!U76*'Budget Vendite'!$C25)</f>
        <v>152.5911722832694</v>
      </c>
      <c r="V24" s="179">
        <f>+(E_Vendite!V24*'Budget Vendite'!$C25)+(E_Magazzino!V76*'Budget Vendite'!$C25)</f>
        <v>160.2207308974329</v>
      </c>
      <c r="W24" s="179">
        <f>+(E_Vendite!W24*'Budget Vendite'!$C25)+(E_Magazzino!W76*'Budget Vendite'!$C25)</f>
        <v>168.23176744230457</v>
      </c>
      <c r="X24" s="179">
        <f>+(E_Vendite!X24*'Budget Vendite'!$C25)+(E_Magazzino!X76*'Budget Vendite'!$C25)</f>
        <v>176.64335581441978</v>
      </c>
      <c r="Y24" s="179">
        <f>+(E_Vendite!Y24*'Budget Vendite'!$C25)+(E_Magazzino!Y76*'Budget Vendite'!$C25)</f>
        <v>185.47552360514081</v>
      </c>
      <c r="Z24" s="179">
        <f>+(E_Vendite!Z24*'Budget Vendite'!$C25)+(E_Magazzino!Z76*'Budget Vendite'!$C25)</f>
        <v>194.74929978539782</v>
      </c>
      <c r="AA24" s="179">
        <f>+(E_Vendite!AA24*'Budget Vendite'!$C25)+(E_Magazzino!AA76*'Budget Vendite'!$C25)</f>
        <v>204.48676477466771</v>
      </c>
      <c r="AB24" s="179">
        <f>+(E_Vendite!AB24*'Budget Vendite'!$C25)+(E_Magazzino!AB76*'Budget Vendite'!$C25)</f>
        <v>214.7111030134011</v>
      </c>
      <c r="AC24" s="179">
        <f>+(E_Vendite!AC24*'Budget Vendite'!$C25)+(E_Magazzino!AC76*'Budget Vendite'!$C25)</f>
        <v>225.44665816407121</v>
      </c>
      <c r="AD24" s="179">
        <f>+(E_Vendite!AD24*'Budget Vendite'!$C25)+(E_Magazzino!AD76*'Budget Vendite'!$C25)</f>
        <v>236.71899107227478</v>
      </c>
      <c r="AE24" s="179">
        <f>+(E_Vendite!AE24*'Budget Vendite'!$C25)+(E_Magazzino!AE76*'Budget Vendite'!$C25)</f>
        <v>248.55494062588849</v>
      </c>
      <c r="AF24" s="179">
        <f>+(E_Vendite!AF24*'Budget Vendite'!$C25)+(E_Magazzino!AF76*'Budget Vendite'!$C25)</f>
        <v>260.98268765718291</v>
      </c>
      <c r="AG24" s="179">
        <f>+(E_Vendite!AG24*'Budget Vendite'!$C25)+(E_Magazzino!AG76*'Budget Vendite'!$C25)</f>
        <v>274.03182204004207</v>
      </c>
      <c r="AH24" s="179">
        <f>+(E_Vendite!AH24*'Budget Vendite'!$C25)+(E_Magazzino!AH76*'Budget Vendite'!$C25)</f>
        <v>287.73341314204424</v>
      </c>
      <c r="AI24" s="179">
        <f>+(E_Vendite!AI24*'Budget Vendite'!$C25)+(E_Magazzino!AI76*'Budget Vendite'!$C25)</f>
        <v>302.12008379914647</v>
      </c>
      <c r="AJ24" s="179">
        <f>+(E_Vendite!AJ24*'Budget Vendite'!$C25)+(E_Magazzino!AJ76*'Budget Vendite'!$C25)</f>
        <v>317.2260879891038</v>
      </c>
      <c r="AK24" s="179">
        <f>+(E_Vendite!AK24*'Budget Vendite'!$C25)+(E_Magazzino!AK76*'Budget Vendite'!$C25)</f>
        <v>333.08739238855895</v>
      </c>
      <c r="AL24" s="179">
        <f>+(E_Vendite!AL24*'Budget Vendite'!$C25)+(E_Magazzino!AL76*'Budget Vendite'!$C25)</f>
        <v>349.74176200798695</v>
      </c>
      <c r="AM24" s="179">
        <f>+(E_Vendite!AM24*'Budget Vendite'!$C25)+(E_Magazzino!AM76*'Budget Vendite'!$C25)</f>
        <v>367.22885010838633</v>
      </c>
      <c r="AN24" s="179">
        <f>+(E_Vendite!AN24*'Budget Vendite'!$C25)+(E_Magazzino!AN76*'Budget Vendite'!$C25)</f>
        <v>385.59029261380567</v>
      </c>
      <c r="AO24" s="179">
        <f>+(E_Vendite!AO24*'Budget Vendite'!$C25)+(E_Magazzino!AO76*'Budget Vendite'!$C25)</f>
        <v>382.7859995766143</v>
      </c>
      <c r="AP24" s="179">
        <f>+(E_Vendite!AP24*'Budget Vendite'!$C25)+(E_Magazzino!AP76*'Budget Vendite'!$C25)</f>
        <v>390.4417195681466</v>
      </c>
      <c r="AQ24" s="179">
        <f>+(E_Vendite!AQ24*'Budget Vendite'!$C25)+(E_Magazzino!AQ76*'Budget Vendite'!$C25)</f>
        <v>398.25055395950955</v>
      </c>
      <c r="AR24" s="179">
        <f>+(E_Vendite!AR24*'Budget Vendite'!$C25)+(E_Magazzino!AR76*'Budget Vendite'!$C25)</f>
        <v>406.21556503869971</v>
      </c>
      <c r="AS24" s="179">
        <f>+(E_Vendite!AS24*'Budget Vendite'!$C25)+(E_Magazzino!AS76*'Budget Vendite'!$C25)</f>
        <v>414.33987633947379</v>
      </c>
      <c r="AT24" s="179">
        <f>+(E_Vendite!AT24*'Budget Vendite'!$C25)+(E_Magazzino!AT76*'Budget Vendite'!$C25)</f>
        <v>422.62667386626316</v>
      </c>
      <c r="AU24" s="179">
        <f>+(E_Vendite!AU24*'Budget Vendite'!$C25)+(E_Magazzino!AU76*'Budget Vendite'!$C25)</f>
        <v>431.07920734358839</v>
      </c>
      <c r="AV24" s="179">
        <f>+(E_Vendite!AV24*'Budget Vendite'!$C25)+(E_Magazzino!AV76*'Budget Vendite'!$C25)</f>
        <v>439.70079149046018</v>
      </c>
      <c r="AW24" s="179">
        <f>+(E_Vendite!AW24*'Budget Vendite'!$C25)+(E_Magazzino!AW76*'Budget Vendite'!$C25)</f>
        <v>448.49480732026933</v>
      </c>
      <c r="AX24" s="179">
        <f>+(E_Vendite!AX24*'Budget Vendite'!$C25)+(E_Magazzino!AX76*'Budget Vendite'!$C25)</f>
        <v>457.46470346667479</v>
      </c>
      <c r="AY24" s="179">
        <f>+(E_Vendite!AY24*'Budget Vendite'!$C25)+(E_Magazzino!AY76*'Budget Vendite'!$C25)</f>
        <v>466.61399753600824</v>
      </c>
      <c r="AZ24" s="179">
        <f>+(E_Vendite!AZ24*'Budget Vendite'!$C25)+(E_Magazzino!AZ76*'Budget Vendite'!$C25)</f>
        <v>475.94627748672838</v>
      </c>
      <c r="BB24" s="193">
        <f t="shared" si="4"/>
        <v>969.49601893280078</v>
      </c>
      <c r="BC24" s="194">
        <f t="shared" si="5"/>
        <v>1998.1904619046188</v>
      </c>
      <c r="BD24" s="194">
        <f t="shared" si="6"/>
        <v>3588.4629816084912</v>
      </c>
      <c r="BE24" s="195">
        <f t="shared" si="7"/>
        <v>5133.9601729924361</v>
      </c>
    </row>
    <row r="25" spans="3:57" s="37" customFormat="1" ht="20.25" customHeight="1" x14ac:dyDescent="0.25">
      <c r="C25" s="197" t="str">
        <f>+IF('Budget Vendite'!A26=0,"",'Budget Vendite'!A26)</f>
        <v>Servizio / Prodotto 23</v>
      </c>
      <c r="D25" s="186">
        <f>+'Budget Vendite'!B26</f>
        <v>0.22</v>
      </c>
      <c r="E25" s="179">
        <f>+(E_Vendite!E25*'Budget Vendite'!$C26)+(E_Magazzino!E77*'Budget Vendite'!$C26)</f>
        <v>80</v>
      </c>
      <c r="F25" s="179">
        <f>+(E_Vendite!F25*'Budget Vendite'!$C26)+(E_Magazzino!F77*'Budget Vendite'!$C26)</f>
        <v>48.000000000000014</v>
      </c>
      <c r="G25" s="179">
        <f>+(E_Vendite!G25*'Budget Vendite'!$C26)+(E_Magazzino!G77*'Budget Vendite'!$C26)</f>
        <v>52.800000000000018</v>
      </c>
      <c r="H25" s="179">
        <f>+(E_Vendite!H25*'Budget Vendite'!$C26)+(E_Magazzino!H77*'Budget Vendite'!$C26)</f>
        <v>58.080000000000034</v>
      </c>
      <c r="I25" s="179">
        <f>+(E_Vendite!I25*'Budget Vendite'!$C26)+(E_Magazzino!I77*'Budget Vendite'!$C26)</f>
        <v>63.888000000000048</v>
      </c>
      <c r="J25" s="179">
        <f>+(E_Vendite!J25*'Budget Vendite'!$C26)+(E_Magazzino!J77*'Budget Vendite'!$C26)</f>
        <v>70.276800000000051</v>
      </c>
      <c r="K25" s="179">
        <f>+(E_Vendite!K25*'Budget Vendite'!$C26)+(E_Magazzino!K77*'Budget Vendite'!$C26)</f>
        <v>77.304480000000055</v>
      </c>
      <c r="L25" s="179">
        <f>+(E_Vendite!L25*'Budget Vendite'!$C26)+(E_Magazzino!L77*'Budget Vendite'!$C26)</f>
        <v>85.034928000000079</v>
      </c>
      <c r="M25" s="179">
        <f>+(E_Vendite!M25*'Budget Vendite'!$C26)+(E_Magazzino!M77*'Budget Vendite'!$C26)</f>
        <v>93.538420800000097</v>
      </c>
      <c r="N25" s="179">
        <f>+(E_Vendite!N25*'Budget Vendite'!$C26)+(E_Magazzino!N77*'Budget Vendite'!$C26)</f>
        <v>102.89226288000012</v>
      </c>
      <c r="O25" s="179">
        <f>+(E_Vendite!O25*'Budget Vendite'!$C26)+(E_Magazzino!O77*'Budget Vendite'!$C26)</f>
        <v>113.18148916800013</v>
      </c>
      <c r="P25" s="179">
        <f>+(E_Vendite!P25*'Budget Vendite'!$C26)+(E_Magazzino!P77*'Budget Vendite'!$C26)</f>
        <v>124.49963808480014</v>
      </c>
      <c r="Q25" s="179">
        <f>+(E_Vendite!Q25*'Budget Vendite'!$C26)+(E_Magazzino!Q77*'Budget Vendite'!$C26)</f>
        <v>125.53713506884016</v>
      </c>
      <c r="R25" s="179">
        <f>+(E_Vendite!R25*'Budget Vendite'!$C26)+(E_Magazzino!R77*'Budget Vendite'!$C26)</f>
        <v>131.81399182228216</v>
      </c>
      <c r="S25" s="179">
        <f>+(E_Vendite!S25*'Budget Vendite'!$C26)+(E_Magazzino!S77*'Budget Vendite'!$C26)</f>
        <v>138.40469141339628</v>
      </c>
      <c r="T25" s="179">
        <f>+(E_Vendite!T25*'Budget Vendite'!$C26)+(E_Magazzino!T77*'Budget Vendite'!$C26)</f>
        <v>145.32492598406614</v>
      </c>
      <c r="U25" s="179">
        <f>+(E_Vendite!U25*'Budget Vendite'!$C26)+(E_Magazzino!U77*'Budget Vendite'!$C26)</f>
        <v>152.5911722832694</v>
      </c>
      <c r="V25" s="179">
        <f>+(E_Vendite!V25*'Budget Vendite'!$C26)+(E_Magazzino!V77*'Budget Vendite'!$C26)</f>
        <v>160.2207308974329</v>
      </c>
      <c r="W25" s="179">
        <f>+(E_Vendite!W25*'Budget Vendite'!$C26)+(E_Magazzino!W77*'Budget Vendite'!$C26)</f>
        <v>168.23176744230457</v>
      </c>
      <c r="X25" s="179">
        <f>+(E_Vendite!X25*'Budget Vendite'!$C26)+(E_Magazzino!X77*'Budget Vendite'!$C26)</f>
        <v>176.64335581441978</v>
      </c>
      <c r="Y25" s="179">
        <f>+(E_Vendite!Y25*'Budget Vendite'!$C26)+(E_Magazzino!Y77*'Budget Vendite'!$C26)</f>
        <v>185.47552360514081</v>
      </c>
      <c r="Z25" s="179">
        <f>+(E_Vendite!Z25*'Budget Vendite'!$C26)+(E_Magazzino!Z77*'Budget Vendite'!$C26)</f>
        <v>194.74929978539782</v>
      </c>
      <c r="AA25" s="179">
        <f>+(E_Vendite!AA25*'Budget Vendite'!$C26)+(E_Magazzino!AA77*'Budget Vendite'!$C26)</f>
        <v>204.48676477466771</v>
      </c>
      <c r="AB25" s="179">
        <f>+(E_Vendite!AB25*'Budget Vendite'!$C26)+(E_Magazzino!AB77*'Budget Vendite'!$C26)</f>
        <v>214.7111030134011</v>
      </c>
      <c r="AC25" s="179">
        <f>+(E_Vendite!AC25*'Budget Vendite'!$C26)+(E_Magazzino!AC77*'Budget Vendite'!$C26)</f>
        <v>225.44665816407121</v>
      </c>
      <c r="AD25" s="179">
        <f>+(E_Vendite!AD25*'Budget Vendite'!$C26)+(E_Magazzino!AD77*'Budget Vendite'!$C26)</f>
        <v>236.71899107227478</v>
      </c>
      <c r="AE25" s="179">
        <f>+(E_Vendite!AE25*'Budget Vendite'!$C26)+(E_Magazzino!AE77*'Budget Vendite'!$C26)</f>
        <v>248.55494062588849</v>
      </c>
      <c r="AF25" s="179">
        <f>+(E_Vendite!AF25*'Budget Vendite'!$C26)+(E_Magazzino!AF77*'Budget Vendite'!$C26)</f>
        <v>260.98268765718291</v>
      </c>
      <c r="AG25" s="179">
        <f>+(E_Vendite!AG25*'Budget Vendite'!$C26)+(E_Magazzino!AG77*'Budget Vendite'!$C26)</f>
        <v>274.03182204004207</v>
      </c>
      <c r="AH25" s="179">
        <f>+(E_Vendite!AH25*'Budget Vendite'!$C26)+(E_Magazzino!AH77*'Budget Vendite'!$C26)</f>
        <v>287.73341314204424</v>
      </c>
      <c r="AI25" s="179">
        <f>+(E_Vendite!AI25*'Budget Vendite'!$C26)+(E_Magazzino!AI77*'Budget Vendite'!$C26)</f>
        <v>302.12008379914647</v>
      </c>
      <c r="AJ25" s="179">
        <f>+(E_Vendite!AJ25*'Budget Vendite'!$C26)+(E_Magazzino!AJ77*'Budget Vendite'!$C26)</f>
        <v>317.2260879891038</v>
      </c>
      <c r="AK25" s="179">
        <f>+(E_Vendite!AK25*'Budget Vendite'!$C26)+(E_Magazzino!AK77*'Budget Vendite'!$C26)</f>
        <v>333.08739238855895</v>
      </c>
      <c r="AL25" s="179">
        <f>+(E_Vendite!AL25*'Budget Vendite'!$C26)+(E_Magazzino!AL77*'Budget Vendite'!$C26)</f>
        <v>349.74176200798695</v>
      </c>
      <c r="AM25" s="179">
        <f>+(E_Vendite!AM25*'Budget Vendite'!$C26)+(E_Magazzino!AM77*'Budget Vendite'!$C26)</f>
        <v>367.22885010838633</v>
      </c>
      <c r="AN25" s="179">
        <f>+(E_Vendite!AN25*'Budget Vendite'!$C26)+(E_Magazzino!AN77*'Budget Vendite'!$C26)</f>
        <v>385.59029261380567</v>
      </c>
      <c r="AO25" s="179">
        <f>+(E_Vendite!AO25*'Budget Vendite'!$C26)+(E_Magazzino!AO77*'Budget Vendite'!$C26)</f>
        <v>382.7859995766143</v>
      </c>
      <c r="AP25" s="179">
        <f>+(E_Vendite!AP25*'Budget Vendite'!$C26)+(E_Magazzino!AP77*'Budget Vendite'!$C26)</f>
        <v>390.4417195681466</v>
      </c>
      <c r="AQ25" s="179">
        <f>+(E_Vendite!AQ25*'Budget Vendite'!$C26)+(E_Magazzino!AQ77*'Budget Vendite'!$C26)</f>
        <v>398.25055395950955</v>
      </c>
      <c r="AR25" s="179">
        <f>+(E_Vendite!AR25*'Budget Vendite'!$C26)+(E_Magazzino!AR77*'Budget Vendite'!$C26)</f>
        <v>406.21556503869971</v>
      </c>
      <c r="AS25" s="179">
        <f>+(E_Vendite!AS25*'Budget Vendite'!$C26)+(E_Magazzino!AS77*'Budget Vendite'!$C26)</f>
        <v>414.33987633947379</v>
      </c>
      <c r="AT25" s="179">
        <f>+(E_Vendite!AT25*'Budget Vendite'!$C26)+(E_Magazzino!AT77*'Budget Vendite'!$C26)</f>
        <v>422.62667386626316</v>
      </c>
      <c r="AU25" s="179">
        <f>+(E_Vendite!AU25*'Budget Vendite'!$C26)+(E_Magazzino!AU77*'Budget Vendite'!$C26)</f>
        <v>431.07920734358839</v>
      </c>
      <c r="AV25" s="179">
        <f>+(E_Vendite!AV25*'Budget Vendite'!$C26)+(E_Magazzino!AV77*'Budget Vendite'!$C26)</f>
        <v>439.70079149046018</v>
      </c>
      <c r="AW25" s="179">
        <f>+(E_Vendite!AW25*'Budget Vendite'!$C26)+(E_Magazzino!AW77*'Budget Vendite'!$C26)</f>
        <v>448.49480732026933</v>
      </c>
      <c r="AX25" s="179">
        <f>+(E_Vendite!AX25*'Budget Vendite'!$C26)+(E_Magazzino!AX77*'Budget Vendite'!$C26)</f>
        <v>457.46470346667479</v>
      </c>
      <c r="AY25" s="179">
        <f>+(E_Vendite!AY25*'Budget Vendite'!$C26)+(E_Magazzino!AY77*'Budget Vendite'!$C26)</f>
        <v>466.61399753600824</v>
      </c>
      <c r="AZ25" s="179">
        <f>+(E_Vendite!AZ25*'Budget Vendite'!$C26)+(E_Magazzino!AZ77*'Budget Vendite'!$C26)</f>
        <v>475.94627748672838</v>
      </c>
      <c r="BB25" s="193">
        <f t="shared" si="4"/>
        <v>969.49601893280078</v>
      </c>
      <c r="BC25" s="194">
        <f t="shared" si="5"/>
        <v>1998.1904619046188</v>
      </c>
      <c r="BD25" s="194">
        <f t="shared" si="6"/>
        <v>3588.4629816084912</v>
      </c>
      <c r="BE25" s="195">
        <f t="shared" si="7"/>
        <v>5133.9601729924361</v>
      </c>
    </row>
    <row r="26" spans="3:57" s="37" customFormat="1" ht="20.25" customHeight="1" x14ac:dyDescent="0.25">
      <c r="C26" s="197" t="str">
        <f>+IF('Budget Vendite'!A27=0,"",'Budget Vendite'!A27)</f>
        <v>Servizio / Prodotto 24</v>
      </c>
      <c r="D26" s="186">
        <f>+'Budget Vendite'!B27</f>
        <v>0.22</v>
      </c>
      <c r="E26" s="179">
        <f>+(E_Vendite!E26*'Budget Vendite'!$C27)+(E_Magazzino!E78*'Budget Vendite'!$C27)</f>
        <v>60</v>
      </c>
      <c r="F26" s="179">
        <f>+(E_Vendite!F26*'Budget Vendite'!$C27)+(E_Magazzino!F78*'Budget Vendite'!$C27)</f>
        <v>36.000000000000014</v>
      </c>
      <c r="G26" s="179">
        <f>+(E_Vendite!G26*'Budget Vendite'!$C27)+(E_Magazzino!G78*'Budget Vendite'!$C27)</f>
        <v>39.600000000000016</v>
      </c>
      <c r="H26" s="179">
        <f>+(E_Vendite!H26*'Budget Vendite'!$C27)+(E_Magazzino!H78*'Budget Vendite'!$C27)</f>
        <v>43.560000000000031</v>
      </c>
      <c r="I26" s="179">
        <f>+(E_Vendite!I26*'Budget Vendite'!$C27)+(E_Magazzino!I78*'Budget Vendite'!$C27)</f>
        <v>47.916000000000039</v>
      </c>
      <c r="J26" s="179">
        <f>+(E_Vendite!J26*'Budget Vendite'!$C27)+(E_Magazzino!J78*'Budget Vendite'!$C27)</f>
        <v>52.707600000000042</v>
      </c>
      <c r="K26" s="179">
        <f>+(E_Vendite!K26*'Budget Vendite'!$C27)+(E_Magazzino!K78*'Budget Vendite'!$C27)</f>
        <v>57.978360000000045</v>
      </c>
      <c r="L26" s="179">
        <f>+(E_Vendite!L26*'Budget Vendite'!$C27)+(E_Magazzino!L78*'Budget Vendite'!$C27)</f>
        <v>63.776196000000063</v>
      </c>
      <c r="M26" s="179">
        <f>+(E_Vendite!M26*'Budget Vendite'!$C27)+(E_Magazzino!M78*'Budget Vendite'!$C27)</f>
        <v>70.153815600000073</v>
      </c>
      <c r="N26" s="179">
        <f>+(E_Vendite!N26*'Budget Vendite'!$C27)+(E_Magazzino!N78*'Budget Vendite'!$C27)</f>
        <v>77.169197160000081</v>
      </c>
      <c r="O26" s="179">
        <f>+(E_Vendite!O26*'Budget Vendite'!$C27)+(E_Magazzino!O78*'Budget Vendite'!$C27)</f>
        <v>84.886116876000102</v>
      </c>
      <c r="P26" s="179">
        <f>+(E_Vendite!P26*'Budget Vendite'!$C27)+(E_Magazzino!P78*'Budget Vendite'!$C27)</f>
        <v>93.374728563600101</v>
      </c>
      <c r="Q26" s="179">
        <f>+(E_Vendite!Q26*'Budget Vendite'!$C27)+(E_Magazzino!Q78*'Budget Vendite'!$C27)</f>
        <v>94.152851301630108</v>
      </c>
      <c r="R26" s="179">
        <f>+(E_Vendite!R26*'Budget Vendite'!$C27)+(E_Magazzino!R78*'Budget Vendite'!$C27)</f>
        <v>98.860493866711636</v>
      </c>
      <c r="S26" s="179">
        <f>+(E_Vendite!S26*'Budget Vendite'!$C27)+(E_Magazzino!S78*'Budget Vendite'!$C27)</f>
        <v>103.80351856004721</v>
      </c>
      <c r="T26" s="179">
        <f>+(E_Vendite!T26*'Budget Vendite'!$C27)+(E_Magazzino!T78*'Budget Vendite'!$C27)</f>
        <v>108.9936944880496</v>
      </c>
      <c r="U26" s="179">
        <f>+(E_Vendite!U26*'Budget Vendite'!$C27)+(E_Magazzino!U78*'Budget Vendite'!$C27)</f>
        <v>114.44337921245207</v>
      </c>
      <c r="V26" s="179">
        <f>+(E_Vendite!V26*'Budget Vendite'!$C27)+(E_Magazzino!V78*'Budget Vendite'!$C27)</f>
        <v>120.16554817307465</v>
      </c>
      <c r="W26" s="179">
        <f>+(E_Vendite!W26*'Budget Vendite'!$C27)+(E_Magazzino!W78*'Budget Vendite'!$C27)</f>
        <v>126.17382558172841</v>
      </c>
      <c r="X26" s="179">
        <f>+(E_Vendite!X26*'Budget Vendite'!$C27)+(E_Magazzino!X78*'Budget Vendite'!$C27)</f>
        <v>132.48251686081483</v>
      </c>
      <c r="Y26" s="179">
        <f>+(E_Vendite!Y26*'Budget Vendite'!$C27)+(E_Magazzino!Y78*'Budget Vendite'!$C27)</f>
        <v>139.10664270385558</v>
      </c>
      <c r="Z26" s="179">
        <f>+(E_Vendite!Z26*'Budget Vendite'!$C27)+(E_Magazzino!Z78*'Budget Vendite'!$C27)</f>
        <v>146.06197483904836</v>
      </c>
      <c r="AA26" s="179">
        <f>+(E_Vendite!AA26*'Budget Vendite'!$C27)+(E_Magazzino!AA78*'Budget Vendite'!$C27)</f>
        <v>153.36507358100076</v>
      </c>
      <c r="AB26" s="179">
        <f>+(E_Vendite!AB26*'Budget Vendite'!$C27)+(E_Magazzino!AB78*'Budget Vendite'!$C27)</f>
        <v>161.03332726005078</v>
      </c>
      <c r="AC26" s="179">
        <f>+(E_Vendite!AC26*'Budget Vendite'!$C27)+(E_Magazzino!AC78*'Budget Vendite'!$C27)</f>
        <v>169.08499362305338</v>
      </c>
      <c r="AD26" s="179">
        <f>+(E_Vendite!AD26*'Budget Vendite'!$C27)+(E_Magazzino!AD78*'Budget Vendite'!$C27)</f>
        <v>177.53924330420611</v>
      </c>
      <c r="AE26" s="179">
        <f>+(E_Vendite!AE26*'Budget Vendite'!$C27)+(E_Magazzino!AE78*'Budget Vendite'!$C27)</f>
        <v>186.41620546941641</v>
      </c>
      <c r="AF26" s="179">
        <f>+(E_Vendite!AF26*'Budget Vendite'!$C27)+(E_Magazzino!AF78*'Budget Vendite'!$C27)</f>
        <v>195.73701574288719</v>
      </c>
      <c r="AG26" s="179">
        <f>+(E_Vendite!AG26*'Budget Vendite'!$C27)+(E_Magazzino!AG78*'Budget Vendite'!$C27)</f>
        <v>205.52386653003154</v>
      </c>
      <c r="AH26" s="179">
        <f>+(E_Vendite!AH26*'Budget Vendite'!$C27)+(E_Magazzino!AH78*'Budget Vendite'!$C27)</f>
        <v>215.80005985653315</v>
      </c>
      <c r="AI26" s="179">
        <f>+(E_Vendite!AI26*'Budget Vendite'!$C27)+(E_Magazzino!AI78*'Budget Vendite'!$C27)</f>
        <v>226.59006284935987</v>
      </c>
      <c r="AJ26" s="179">
        <f>+(E_Vendite!AJ26*'Budget Vendite'!$C27)+(E_Magazzino!AJ78*'Budget Vendite'!$C27)</f>
        <v>237.91956599182782</v>
      </c>
      <c r="AK26" s="179">
        <f>+(E_Vendite!AK26*'Budget Vendite'!$C27)+(E_Magazzino!AK78*'Budget Vendite'!$C27)</f>
        <v>249.81554429141926</v>
      </c>
      <c r="AL26" s="179">
        <f>+(E_Vendite!AL26*'Budget Vendite'!$C27)+(E_Magazzino!AL78*'Budget Vendite'!$C27)</f>
        <v>262.30632150599024</v>
      </c>
      <c r="AM26" s="179">
        <f>+(E_Vendite!AM26*'Budget Vendite'!$C27)+(E_Magazzino!AM78*'Budget Vendite'!$C27)</f>
        <v>275.42163758128981</v>
      </c>
      <c r="AN26" s="179">
        <f>+(E_Vendite!AN26*'Budget Vendite'!$C27)+(E_Magazzino!AN78*'Budget Vendite'!$C27)</f>
        <v>289.19271946035428</v>
      </c>
      <c r="AO26" s="179">
        <f>+(E_Vendite!AO26*'Budget Vendite'!$C27)+(E_Magazzino!AO78*'Budget Vendite'!$C27)</f>
        <v>287.08949968246071</v>
      </c>
      <c r="AP26" s="179">
        <f>+(E_Vendite!AP26*'Budget Vendite'!$C27)+(E_Magazzino!AP78*'Budget Vendite'!$C27)</f>
        <v>292.83128967610998</v>
      </c>
      <c r="AQ26" s="179">
        <f>+(E_Vendite!AQ26*'Budget Vendite'!$C27)+(E_Magazzino!AQ78*'Budget Vendite'!$C27)</f>
        <v>298.68791546963212</v>
      </c>
      <c r="AR26" s="179">
        <f>+(E_Vendite!AR26*'Budget Vendite'!$C27)+(E_Magazzino!AR78*'Budget Vendite'!$C27)</f>
        <v>304.66167377902474</v>
      </c>
      <c r="AS26" s="179">
        <f>+(E_Vendite!AS26*'Budget Vendite'!$C27)+(E_Magazzino!AS78*'Budget Vendite'!$C27)</f>
        <v>310.75490725460526</v>
      </c>
      <c r="AT26" s="179">
        <f>+(E_Vendite!AT26*'Budget Vendite'!$C27)+(E_Magazzino!AT78*'Budget Vendite'!$C27)</f>
        <v>316.97000539969736</v>
      </c>
      <c r="AU26" s="179">
        <f>+(E_Vendite!AU26*'Budget Vendite'!$C27)+(E_Magazzino!AU78*'Budget Vendite'!$C27)</f>
        <v>323.30940550769128</v>
      </c>
      <c r="AV26" s="179">
        <f>+(E_Vendite!AV26*'Budget Vendite'!$C27)+(E_Magazzino!AV78*'Budget Vendite'!$C27)</f>
        <v>329.77559361784512</v>
      </c>
      <c r="AW26" s="179">
        <f>+(E_Vendite!AW26*'Budget Vendite'!$C27)+(E_Magazzino!AW78*'Budget Vendite'!$C27)</f>
        <v>336.37110549020207</v>
      </c>
      <c r="AX26" s="179">
        <f>+(E_Vendite!AX26*'Budget Vendite'!$C27)+(E_Magazzino!AX78*'Budget Vendite'!$C27)</f>
        <v>343.09852760000609</v>
      </c>
      <c r="AY26" s="179">
        <f>+(E_Vendite!AY26*'Budget Vendite'!$C27)+(E_Magazzino!AY78*'Budget Vendite'!$C27)</f>
        <v>349.96049815200615</v>
      </c>
      <c r="AZ26" s="179">
        <f>+(E_Vendite!AZ26*'Budget Vendite'!$C27)+(E_Magazzino!AZ78*'Budget Vendite'!$C27)</f>
        <v>356.95970811504628</v>
      </c>
      <c r="BB26" s="193">
        <f t="shared" si="4"/>
        <v>727.12201419960059</v>
      </c>
      <c r="BC26" s="194">
        <f t="shared" si="5"/>
        <v>1498.6428464284641</v>
      </c>
      <c r="BD26" s="194">
        <f t="shared" si="6"/>
        <v>2691.3472362063685</v>
      </c>
      <c r="BE26" s="195">
        <f t="shared" si="7"/>
        <v>3850.4701297443271</v>
      </c>
    </row>
    <row r="27" spans="3:57" x14ac:dyDescent="0.25">
      <c r="C27" s="198"/>
      <c r="D27" s="180" t="s">
        <v>276</v>
      </c>
      <c r="E27" s="181">
        <f>SUM(E3:E26)</f>
        <v>2220</v>
      </c>
      <c r="F27" s="181">
        <f t="shared" ref="F27:AZ27" si="8">SUM(F3:F26)</f>
        <v>1332.0000000000002</v>
      </c>
      <c r="G27" s="181">
        <f t="shared" si="8"/>
        <v>1465.2</v>
      </c>
      <c r="H27" s="181">
        <f t="shared" si="8"/>
        <v>1611.7200000000005</v>
      </c>
      <c r="I27" s="181">
        <f t="shared" si="8"/>
        <v>1772.8920000000016</v>
      </c>
      <c r="J27" s="181">
        <f t="shared" si="8"/>
        <v>1950.1812000000016</v>
      </c>
      <c r="K27" s="181">
        <f t="shared" si="8"/>
        <v>2145.1993200000015</v>
      </c>
      <c r="L27" s="181">
        <f t="shared" si="8"/>
        <v>2359.7192520000021</v>
      </c>
      <c r="M27" s="181">
        <f t="shared" si="8"/>
        <v>2595.6911772000026</v>
      </c>
      <c r="N27" s="181">
        <f t="shared" si="8"/>
        <v>2855.2602949200027</v>
      </c>
      <c r="O27" s="181">
        <f t="shared" si="8"/>
        <v>3140.7863244120026</v>
      </c>
      <c r="P27" s="181">
        <f t="shared" si="8"/>
        <v>3454.8649568532041</v>
      </c>
      <c r="Q27" s="181">
        <f t="shared" si="8"/>
        <v>3483.655498160314</v>
      </c>
      <c r="R27" s="181">
        <f t="shared" si="8"/>
        <v>3657.8382730683302</v>
      </c>
      <c r="S27" s="181">
        <f t="shared" si="8"/>
        <v>3840.7301867217475</v>
      </c>
      <c r="T27" s="181">
        <f t="shared" si="8"/>
        <v>4032.7666960578349</v>
      </c>
      <c r="U27" s="181">
        <f t="shared" si="8"/>
        <v>4234.4050308607266</v>
      </c>
      <c r="V27" s="181">
        <f t="shared" si="8"/>
        <v>4446.1252824037629</v>
      </c>
      <c r="W27" s="181">
        <f t="shared" si="8"/>
        <v>4668.4315465239506</v>
      </c>
      <c r="X27" s="181">
        <f t="shared" si="8"/>
        <v>4901.853123850151</v>
      </c>
      <c r="Y27" s="181">
        <f t="shared" si="8"/>
        <v>5146.9457800426562</v>
      </c>
      <c r="Z27" s="181">
        <f t="shared" si="8"/>
        <v>5404.2930690447884</v>
      </c>
      <c r="AA27" s="181">
        <f t="shared" si="8"/>
        <v>5674.50772249703</v>
      </c>
      <c r="AB27" s="181">
        <f t="shared" si="8"/>
        <v>5958.2331086218792</v>
      </c>
      <c r="AC27" s="181">
        <f t="shared" si="8"/>
        <v>6256.1447640529723</v>
      </c>
      <c r="AD27" s="181">
        <f t="shared" si="8"/>
        <v>6568.9520022556244</v>
      </c>
      <c r="AE27" s="181">
        <f t="shared" si="8"/>
        <v>6897.3996023684067</v>
      </c>
      <c r="AF27" s="181">
        <f t="shared" si="8"/>
        <v>7242.269582486826</v>
      </c>
      <c r="AG27" s="181">
        <f t="shared" si="8"/>
        <v>7604.3830616111691</v>
      </c>
      <c r="AH27" s="181">
        <f t="shared" si="8"/>
        <v>7984.6022146917267</v>
      </c>
      <c r="AI27" s="181">
        <f t="shared" si="8"/>
        <v>8383.8323254263159</v>
      </c>
      <c r="AJ27" s="181">
        <f t="shared" si="8"/>
        <v>8803.0239416976292</v>
      </c>
      <c r="AK27" s="181">
        <f t="shared" si="8"/>
        <v>9243.1751387825152</v>
      </c>
      <c r="AL27" s="181">
        <f t="shared" si="8"/>
        <v>9705.3338957216365</v>
      </c>
      <c r="AM27" s="181">
        <f t="shared" si="8"/>
        <v>10190.600590507718</v>
      </c>
      <c r="AN27" s="181">
        <f t="shared" si="8"/>
        <v>10700.130620033107</v>
      </c>
      <c r="AO27" s="181">
        <f t="shared" si="8"/>
        <v>10622.311488251045</v>
      </c>
      <c r="AP27" s="181">
        <f t="shared" si="8"/>
        <v>10834.75771801607</v>
      </c>
      <c r="AQ27" s="181">
        <f t="shared" si="8"/>
        <v>11051.452872376389</v>
      </c>
      <c r="AR27" s="181">
        <f t="shared" si="8"/>
        <v>11272.481929823913</v>
      </c>
      <c r="AS27" s="181">
        <f t="shared" si="8"/>
        <v>11497.931568420399</v>
      </c>
      <c r="AT27" s="181">
        <f t="shared" si="8"/>
        <v>11727.890199788802</v>
      </c>
      <c r="AU27" s="181">
        <f t="shared" si="8"/>
        <v>11962.448003784575</v>
      </c>
      <c r="AV27" s="181">
        <f t="shared" si="8"/>
        <v>12201.696963860271</v>
      </c>
      <c r="AW27" s="181">
        <f t="shared" si="8"/>
        <v>12445.73090313747</v>
      </c>
      <c r="AX27" s="181">
        <f t="shared" si="8"/>
        <v>12694.645521200222</v>
      </c>
      <c r="AY27" s="181">
        <f t="shared" si="8"/>
        <v>12948.538431624222</v>
      </c>
      <c r="AZ27" s="181">
        <f t="shared" si="8"/>
        <v>13207.509200256711</v>
      </c>
      <c r="BB27" s="181">
        <f>SUM(BB3:BB26)</f>
        <v>26903.514525385217</v>
      </c>
      <c r="BC27" s="181">
        <f>SUM(BC3:BC26)</f>
        <v>55449.785317853151</v>
      </c>
      <c r="BD27" s="181">
        <f>SUM(BD3:BD26)</f>
        <v>99579.847739635661</v>
      </c>
      <c r="BE27" s="181">
        <f>SUM(BE3:BE26)</f>
        <v>142467.39480054006</v>
      </c>
    </row>
    <row r="29" spans="3:57" x14ac:dyDescent="0.25">
      <c r="C29" s="196" t="s">
        <v>169</v>
      </c>
      <c r="E29" s="178">
        <f>+SPm!B2</f>
        <v>42736</v>
      </c>
      <c r="F29" s="178">
        <f>+SPm!C2</f>
        <v>42767</v>
      </c>
      <c r="G29" s="178">
        <f>+SPm!D2</f>
        <v>42797</v>
      </c>
      <c r="H29" s="178">
        <f>+SPm!E2</f>
        <v>42828</v>
      </c>
      <c r="I29" s="178">
        <f>+SPm!F2</f>
        <v>42858</v>
      </c>
      <c r="J29" s="178">
        <f>+SPm!G2</f>
        <v>42889</v>
      </c>
      <c r="K29" s="178">
        <f>+SPm!H2</f>
        <v>42919</v>
      </c>
      <c r="L29" s="178">
        <f>+SPm!I2</f>
        <v>42950</v>
      </c>
      <c r="M29" s="178">
        <f>+SPm!J2</f>
        <v>42980</v>
      </c>
      <c r="N29" s="178">
        <f>+SPm!K2</f>
        <v>43011</v>
      </c>
      <c r="O29" s="178">
        <f>+SPm!L2</f>
        <v>43041</v>
      </c>
      <c r="P29" s="178">
        <f>+SPm!M2</f>
        <v>43072</v>
      </c>
      <c r="Q29" s="178">
        <f>+SPm!N2</f>
        <v>43102</v>
      </c>
      <c r="R29" s="178">
        <f>+SPm!O2</f>
        <v>43133</v>
      </c>
      <c r="S29" s="178">
        <f>+SPm!P2</f>
        <v>43163</v>
      </c>
      <c r="T29" s="178">
        <f>+SPm!Q2</f>
        <v>43194</v>
      </c>
      <c r="U29" s="178">
        <f>+SPm!R2</f>
        <v>43224</v>
      </c>
      <c r="V29" s="178">
        <f>+SPm!S2</f>
        <v>43255</v>
      </c>
      <c r="W29" s="178">
        <f>+SPm!T2</f>
        <v>43285</v>
      </c>
      <c r="X29" s="178">
        <f>+SPm!U2</f>
        <v>43316</v>
      </c>
      <c r="Y29" s="178">
        <f>+SPm!V2</f>
        <v>43346</v>
      </c>
      <c r="Z29" s="178">
        <f>+SPm!W2</f>
        <v>43377</v>
      </c>
      <c r="AA29" s="178">
        <f>+SPm!X2</f>
        <v>43407</v>
      </c>
      <c r="AB29" s="178">
        <f>+SPm!Y2</f>
        <v>43438</v>
      </c>
      <c r="AC29" s="178">
        <f>+SPm!Z2</f>
        <v>43468</v>
      </c>
      <c r="AD29" s="178">
        <f>+SPm!AA2</f>
        <v>43499</v>
      </c>
      <c r="AE29" s="178">
        <f>+SPm!AB2</f>
        <v>43529</v>
      </c>
      <c r="AF29" s="178">
        <f>+SPm!AC2</f>
        <v>43560</v>
      </c>
      <c r="AG29" s="178">
        <f>+SPm!AD2</f>
        <v>43590</v>
      </c>
      <c r="AH29" s="178">
        <f>+SPm!AE2</f>
        <v>43621</v>
      </c>
      <c r="AI29" s="178">
        <f>+SPm!AF2</f>
        <v>43651</v>
      </c>
      <c r="AJ29" s="178">
        <f>+SPm!AG2</f>
        <v>43682</v>
      </c>
      <c r="AK29" s="178">
        <f>+SPm!AH2</f>
        <v>43712</v>
      </c>
      <c r="AL29" s="178">
        <f>+SPm!AI2</f>
        <v>43743</v>
      </c>
      <c r="AM29" s="178">
        <f>+SPm!AJ2</f>
        <v>43773</v>
      </c>
      <c r="AN29" s="178">
        <f>+SPm!AK2</f>
        <v>43804</v>
      </c>
      <c r="AO29" s="178">
        <f>+SPm!AL2</f>
        <v>43834</v>
      </c>
      <c r="AP29" s="178">
        <f>+SPm!AM2</f>
        <v>43865</v>
      </c>
      <c r="AQ29" s="178">
        <f>+SPm!AN2</f>
        <v>43895</v>
      </c>
      <c r="AR29" s="178">
        <f>+SPm!AO2</f>
        <v>43926</v>
      </c>
      <c r="AS29" s="178">
        <f>+SPm!AP2</f>
        <v>43956</v>
      </c>
      <c r="AT29" s="178">
        <f>+SPm!AQ2</f>
        <v>43987</v>
      </c>
      <c r="AU29" s="178">
        <f>+SPm!AR2</f>
        <v>44017</v>
      </c>
      <c r="AV29" s="178">
        <f>+SPm!AS2</f>
        <v>44048</v>
      </c>
      <c r="AW29" s="178">
        <f>+SPm!AT2</f>
        <v>44078</v>
      </c>
      <c r="AX29" s="178">
        <f>+SPm!AU2</f>
        <v>44109</v>
      </c>
      <c r="AY29" s="178">
        <f>+SPm!AV2</f>
        <v>44139</v>
      </c>
      <c r="AZ29" s="178">
        <f>+SPm!AW2</f>
        <v>44170</v>
      </c>
      <c r="BB29" s="200">
        <f>+YEAR(E29)</f>
        <v>2017</v>
      </c>
      <c r="BC29" s="201">
        <f>+YEAR(Q29)</f>
        <v>2018</v>
      </c>
      <c r="BD29" s="201">
        <f>+YEAR(AC29)</f>
        <v>2019</v>
      </c>
      <c r="BE29" s="202">
        <f>+YEAR(AO29)</f>
        <v>2020</v>
      </c>
    </row>
    <row r="30" spans="3:57" x14ac:dyDescent="0.25">
      <c r="C30" s="231" t="str">
        <f t="shared" ref="C30:C53" si="9">+C3</f>
        <v>Servizio / Prodotto 1</v>
      </c>
      <c r="E30" s="110">
        <f t="shared" ref="E30:AZ30" si="10">+E3*$D3</f>
        <v>16.5</v>
      </c>
      <c r="F30" s="110">
        <f t="shared" si="10"/>
        <v>9.9000000000000039</v>
      </c>
      <c r="G30" s="110">
        <f t="shared" si="10"/>
        <v>10.890000000000002</v>
      </c>
      <c r="H30" s="110">
        <f t="shared" si="10"/>
        <v>11.979000000000005</v>
      </c>
      <c r="I30" s="110">
        <f t="shared" si="10"/>
        <v>13.176900000000009</v>
      </c>
      <c r="J30" s="110">
        <f t="shared" si="10"/>
        <v>14.494590000000009</v>
      </c>
      <c r="K30" s="110">
        <f t="shared" si="10"/>
        <v>15.944049000000012</v>
      </c>
      <c r="L30" s="110">
        <f t="shared" si="10"/>
        <v>17.538453900000015</v>
      </c>
      <c r="M30" s="110">
        <f t="shared" si="10"/>
        <v>19.29229929000002</v>
      </c>
      <c r="N30" s="110">
        <f t="shared" si="10"/>
        <v>21.221529219000018</v>
      </c>
      <c r="O30" s="110">
        <f t="shared" si="10"/>
        <v>23.343682140900025</v>
      </c>
      <c r="P30" s="110">
        <f t="shared" si="10"/>
        <v>25.678050354990024</v>
      </c>
      <c r="Q30" s="110">
        <f t="shared" si="10"/>
        <v>25.89203410794828</v>
      </c>
      <c r="R30" s="110">
        <f t="shared" si="10"/>
        <v>27.186635813345699</v>
      </c>
      <c r="S30" s="110">
        <f t="shared" si="10"/>
        <v>28.545967604012976</v>
      </c>
      <c r="T30" s="110">
        <f t="shared" si="10"/>
        <v>29.973265984213633</v>
      </c>
      <c r="U30" s="110">
        <f t="shared" si="10"/>
        <v>31.471929283424309</v>
      </c>
      <c r="V30" s="110">
        <f t="shared" si="10"/>
        <v>33.045525747595526</v>
      </c>
      <c r="W30" s="110">
        <f t="shared" si="10"/>
        <v>34.697802034975311</v>
      </c>
      <c r="X30" s="110">
        <f t="shared" si="10"/>
        <v>36.432692136724071</v>
      </c>
      <c r="Y30" s="110">
        <f t="shared" si="10"/>
        <v>38.254326743560291</v>
      </c>
      <c r="Z30" s="110">
        <f t="shared" si="10"/>
        <v>40.167043080738296</v>
      </c>
      <c r="AA30" s="110">
        <f t="shared" si="10"/>
        <v>42.175395234775216</v>
      </c>
      <c r="AB30" s="110">
        <f t="shared" si="10"/>
        <v>44.284164996513972</v>
      </c>
      <c r="AC30" s="110">
        <f t="shared" si="10"/>
        <v>46.498373246339689</v>
      </c>
      <c r="AD30" s="110">
        <f t="shared" si="10"/>
        <v>48.823291908656678</v>
      </c>
      <c r="AE30" s="110">
        <f t="shared" si="10"/>
        <v>51.264456504089495</v>
      </c>
      <c r="AF30" s="110">
        <f t="shared" si="10"/>
        <v>53.827679329293971</v>
      </c>
      <c r="AG30" s="110">
        <f t="shared" si="10"/>
        <v>56.519063295758677</v>
      </c>
      <c r="AH30" s="110">
        <f t="shared" si="10"/>
        <v>59.345016460546617</v>
      </c>
      <c r="AI30" s="110">
        <f t="shared" si="10"/>
        <v>62.312267283573945</v>
      </c>
      <c r="AJ30" s="110">
        <f t="shared" si="10"/>
        <v>65.427880647752659</v>
      </c>
      <c r="AK30" s="110">
        <f t="shared" si="10"/>
        <v>68.699274680140292</v>
      </c>
      <c r="AL30" s="110">
        <f t="shared" si="10"/>
        <v>72.134238414147305</v>
      </c>
      <c r="AM30" s="110">
        <f t="shared" si="10"/>
        <v>75.740950334854674</v>
      </c>
      <c r="AN30" s="110">
        <f t="shared" si="10"/>
        <v>79.527997851597419</v>
      </c>
      <c r="AO30" s="110">
        <f t="shared" si="10"/>
        <v>78.9496124126767</v>
      </c>
      <c r="AP30" s="110">
        <f t="shared" si="10"/>
        <v>80.528604660930228</v>
      </c>
      <c r="AQ30" s="110">
        <f t="shared" si="10"/>
        <v>82.139176754148835</v>
      </c>
      <c r="AR30" s="110">
        <f t="shared" si="10"/>
        <v>83.781960289231804</v>
      </c>
      <c r="AS30" s="110">
        <f t="shared" si="10"/>
        <v>85.457599495016453</v>
      </c>
      <c r="AT30" s="110">
        <f t="shared" si="10"/>
        <v>87.166751484916759</v>
      </c>
      <c r="AU30" s="110">
        <f t="shared" si="10"/>
        <v>88.910086514615102</v>
      </c>
      <c r="AV30" s="110">
        <f t="shared" si="10"/>
        <v>90.688288244907397</v>
      </c>
      <c r="AW30" s="110">
        <f t="shared" si="10"/>
        <v>92.502054009805548</v>
      </c>
      <c r="AX30" s="110">
        <f t="shared" si="10"/>
        <v>94.352095090001654</v>
      </c>
      <c r="AY30" s="110">
        <f t="shared" si="10"/>
        <v>96.239136991801686</v>
      </c>
      <c r="AZ30" s="110">
        <f t="shared" si="10"/>
        <v>98.163919731637733</v>
      </c>
      <c r="BB30" s="193">
        <f t="shared" ref="BB30:BB35" si="11">+SUM(E30:P30)</f>
        <v>199.95855390489015</v>
      </c>
      <c r="BC30" s="194">
        <f t="shared" ref="BC30:BC35" si="12">+SUM(Q30:AB30)</f>
        <v>412.12678276782759</v>
      </c>
      <c r="BD30" s="194">
        <f t="shared" ref="BD30:BD35" si="13">+SUM(AC30:AN30)</f>
        <v>740.12048995675138</v>
      </c>
      <c r="BE30" s="195">
        <f t="shared" ref="BE30:BE35" si="14">+SUM(AO30:AZ30)</f>
        <v>1058.8792856796897</v>
      </c>
    </row>
    <row r="31" spans="3:57" x14ac:dyDescent="0.25">
      <c r="C31" s="231" t="str">
        <f t="shared" si="9"/>
        <v>Servizio / Prodotto 2</v>
      </c>
      <c r="E31" s="110">
        <f t="shared" ref="E31:AZ31" si="15">+E4*$D4</f>
        <v>9.9</v>
      </c>
      <c r="F31" s="110">
        <f t="shared" si="15"/>
        <v>5.9400000000000013</v>
      </c>
      <c r="G31" s="110">
        <f t="shared" si="15"/>
        <v>6.5340000000000025</v>
      </c>
      <c r="H31" s="110">
        <f t="shared" si="15"/>
        <v>7.1874000000000038</v>
      </c>
      <c r="I31" s="110">
        <f t="shared" si="15"/>
        <v>7.9061400000000059</v>
      </c>
      <c r="J31" s="110">
        <f t="shared" si="15"/>
        <v>8.6967540000000056</v>
      </c>
      <c r="K31" s="110">
        <f t="shared" si="15"/>
        <v>9.5664294000000059</v>
      </c>
      <c r="L31" s="110">
        <f t="shared" si="15"/>
        <v>10.523072340000009</v>
      </c>
      <c r="M31" s="110">
        <f t="shared" si="15"/>
        <v>11.575379574000012</v>
      </c>
      <c r="N31" s="110">
        <f t="shared" si="15"/>
        <v>12.732917531400012</v>
      </c>
      <c r="O31" s="110">
        <f t="shared" si="15"/>
        <v>14.006209284540015</v>
      </c>
      <c r="P31" s="110">
        <f t="shared" si="15"/>
        <v>15.406830212994013</v>
      </c>
      <c r="Q31" s="110">
        <f t="shared" si="15"/>
        <v>15.535220464768967</v>
      </c>
      <c r="R31" s="110">
        <f t="shared" si="15"/>
        <v>16.311981488007419</v>
      </c>
      <c r="S31" s="110">
        <f t="shared" si="15"/>
        <v>17.127580562407786</v>
      </c>
      <c r="T31" s="110">
        <f t="shared" si="15"/>
        <v>17.983959590528183</v>
      </c>
      <c r="U31" s="110">
        <f t="shared" si="15"/>
        <v>18.883157570054589</v>
      </c>
      <c r="V31" s="110">
        <f t="shared" si="15"/>
        <v>19.827315448557318</v>
      </c>
      <c r="W31" s="110">
        <f t="shared" si="15"/>
        <v>20.818681220985187</v>
      </c>
      <c r="X31" s="110">
        <f t="shared" si="15"/>
        <v>21.859615282034447</v>
      </c>
      <c r="Y31" s="110">
        <f t="shared" si="15"/>
        <v>22.952596046136168</v>
      </c>
      <c r="Z31" s="110">
        <f t="shared" si="15"/>
        <v>24.100225848442982</v>
      </c>
      <c r="AA31" s="110">
        <f t="shared" si="15"/>
        <v>25.305237140865128</v>
      </c>
      <c r="AB31" s="110">
        <f t="shared" si="15"/>
        <v>26.570498997908381</v>
      </c>
      <c r="AC31" s="110">
        <f t="shared" si="15"/>
        <v>27.899023947803808</v>
      </c>
      <c r="AD31" s="110">
        <f t="shared" si="15"/>
        <v>29.293975145194</v>
      </c>
      <c r="AE31" s="110">
        <f t="shared" si="15"/>
        <v>30.758673902453705</v>
      </c>
      <c r="AF31" s="110">
        <f t="shared" si="15"/>
        <v>32.296607597576383</v>
      </c>
      <c r="AG31" s="110">
        <f t="shared" si="15"/>
        <v>33.911437977455201</v>
      </c>
      <c r="AH31" s="110">
        <f t="shared" si="15"/>
        <v>35.607009876327972</v>
      </c>
      <c r="AI31" s="110">
        <f t="shared" si="15"/>
        <v>37.387360370144378</v>
      </c>
      <c r="AJ31" s="110">
        <f t="shared" si="15"/>
        <v>39.256728388651588</v>
      </c>
      <c r="AK31" s="110">
        <f t="shared" si="15"/>
        <v>41.219564808084165</v>
      </c>
      <c r="AL31" s="110">
        <f t="shared" si="15"/>
        <v>43.280543048488383</v>
      </c>
      <c r="AM31" s="110">
        <f t="shared" si="15"/>
        <v>45.444570200912807</v>
      </c>
      <c r="AN31" s="110">
        <f t="shared" si="15"/>
        <v>47.71679871095845</v>
      </c>
      <c r="AO31" s="110">
        <f t="shared" si="15"/>
        <v>47.36976744760603</v>
      </c>
      <c r="AP31" s="110">
        <f t="shared" si="15"/>
        <v>48.317162796558137</v>
      </c>
      <c r="AQ31" s="110">
        <f t="shared" si="15"/>
        <v>49.283506052489308</v>
      </c>
      <c r="AR31" s="110">
        <f t="shared" si="15"/>
        <v>50.269176173539094</v>
      </c>
      <c r="AS31" s="110">
        <f t="shared" si="15"/>
        <v>51.27455969700987</v>
      </c>
      <c r="AT31" s="110">
        <f t="shared" si="15"/>
        <v>52.300050890950061</v>
      </c>
      <c r="AU31" s="110">
        <f t="shared" si="15"/>
        <v>53.34605190876907</v>
      </c>
      <c r="AV31" s="110">
        <f t="shared" si="15"/>
        <v>54.412972946944443</v>
      </c>
      <c r="AW31" s="110">
        <f t="shared" si="15"/>
        <v>55.501232405883329</v>
      </c>
      <c r="AX31" s="110">
        <f t="shared" si="15"/>
        <v>56.611257054000994</v>
      </c>
      <c r="AY31" s="110">
        <f t="shared" si="15"/>
        <v>57.743482195081008</v>
      </c>
      <c r="AZ31" s="110">
        <f t="shared" si="15"/>
        <v>58.898351838982627</v>
      </c>
      <c r="BB31" s="193">
        <f t="shared" si="11"/>
        <v>119.97513234293409</v>
      </c>
      <c r="BC31" s="194">
        <f t="shared" si="12"/>
        <v>247.27606966069655</v>
      </c>
      <c r="BD31" s="194">
        <f t="shared" si="13"/>
        <v>444.07229397405087</v>
      </c>
      <c r="BE31" s="195">
        <f t="shared" si="14"/>
        <v>635.32757140781405</v>
      </c>
    </row>
    <row r="32" spans="3:57" x14ac:dyDescent="0.25">
      <c r="C32" s="231" t="str">
        <f t="shared" si="9"/>
        <v>Servizio / Prodotto 3</v>
      </c>
      <c r="E32" s="110">
        <f t="shared" ref="E32:AZ32" si="16">+E5*$D5</f>
        <v>17.600000000000001</v>
      </c>
      <c r="F32" s="110">
        <f t="shared" si="16"/>
        <v>10.560000000000004</v>
      </c>
      <c r="G32" s="110">
        <f t="shared" si="16"/>
        <v>11.616000000000005</v>
      </c>
      <c r="H32" s="110">
        <f t="shared" si="16"/>
        <v>12.777600000000007</v>
      </c>
      <c r="I32" s="110">
        <f t="shared" si="16"/>
        <v>14.055360000000011</v>
      </c>
      <c r="J32" s="110">
        <f t="shared" si="16"/>
        <v>15.460896000000011</v>
      </c>
      <c r="K32" s="110">
        <f t="shared" si="16"/>
        <v>17.006985600000011</v>
      </c>
      <c r="L32" s="110">
        <f t="shared" si="16"/>
        <v>18.707684160000017</v>
      </c>
      <c r="M32" s="110">
        <f t="shared" si="16"/>
        <v>20.578452576000021</v>
      </c>
      <c r="N32" s="110">
        <f t="shared" si="16"/>
        <v>22.636297833600025</v>
      </c>
      <c r="O32" s="110">
        <f t="shared" si="16"/>
        <v>24.899927616960028</v>
      </c>
      <c r="P32" s="110">
        <f t="shared" si="16"/>
        <v>27.389920378656029</v>
      </c>
      <c r="Q32" s="110">
        <f t="shared" si="16"/>
        <v>27.618169715144834</v>
      </c>
      <c r="R32" s="110">
        <f t="shared" si="16"/>
        <v>28.999078200902076</v>
      </c>
      <c r="S32" s="110">
        <f t="shared" si="16"/>
        <v>30.449032110947183</v>
      </c>
      <c r="T32" s="110">
        <f t="shared" si="16"/>
        <v>31.97148371649455</v>
      </c>
      <c r="U32" s="110">
        <f t="shared" si="16"/>
        <v>33.57005790231927</v>
      </c>
      <c r="V32" s="110">
        <f t="shared" si="16"/>
        <v>35.248560797435239</v>
      </c>
      <c r="W32" s="110">
        <f t="shared" si="16"/>
        <v>37.010988837307004</v>
      </c>
      <c r="X32" s="110">
        <f t="shared" si="16"/>
        <v>38.86153827917235</v>
      </c>
      <c r="Y32" s="110">
        <f t="shared" si="16"/>
        <v>40.804615193130978</v>
      </c>
      <c r="Z32" s="110">
        <f t="shared" si="16"/>
        <v>42.844845952787523</v>
      </c>
      <c r="AA32" s="110">
        <f t="shared" si="16"/>
        <v>44.987088250426893</v>
      </c>
      <c r="AB32" s="110">
        <f t="shared" si="16"/>
        <v>47.236442662948242</v>
      </c>
      <c r="AC32" s="110">
        <f t="shared" si="16"/>
        <v>49.59826479609567</v>
      </c>
      <c r="AD32" s="110">
        <f t="shared" si="16"/>
        <v>52.07817803590045</v>
      </c>
      <c r="AE32" s="110">
        <f t="shared" si="16"/>
        <v>54.682086937695466</v>
      </c>
      <c r="AF32" s="110">
        <f t="shared" si="16"/>
        <v>57.416191284580243</v>
      </c>
      <c r="AG32" s="110">
        <f t="shared" si="16"/>
        <v>60.287000848809257</v>
      </c>
      <c r="AH32" s="110">
        <f t="shared" si="16"/>
        <v>63.301350891249733</v>
      </c>
      <c r="AI32" s="110">
        <f t="shared" si="16"/>
        <v>66.46641843581223</v>
      </c>
      <c r="AJ32" s="110">
        <f t="shared" si="16"/>
        <v>69.789739357602841</v>
      </c>
      <c r="AK32" s="110">
        <f t="shared" si="16"/>
        <v>73.279226325482966</v>
      </c>
      <c r="AL32" s="110">
        <f t="shared" si="16"/>
        <v>76.943187641757135</v>
      </c>
      <c r="AM32" s="110">
        <f t="shared" si="16"/>
        <v>80.790347023844987</v>
      </c>
      <c r="AN32" s="110">
        <f t="shared" si="16"/>
        <v>84.829864375037246</v>
      </c>
      <c r="AO32" s="110">
        <f t="shared" si="16"/>
        <v>84.212919906855149</v>
      </c>
      <c r="AP32" s="110">
        <f t="shared" si="16"/>
        <v>85.897178304992252</v>
      </c>
      <c r="AQ32" s="110">
        <f t="shared" si="16"/>
        <v>87.6151218710921</v>
      </c>
      <c r="AR32" s="110">
        <f t="shared" si="16"/>
        <v>89.367424308513932</v>
      </c>
      <c r="AS32" s="110">
        <f t="shared" si="16"/>
        <v>91.154772794684234</v>
      </c>
      <c r="AT32" s="110">
        <f t="shared" si="16"/>
        <v>92.977868250577899</v>
      </c>
      <c r="AU32" s="110">
        <f t="shared" si="16"/>
        <v>94.837425615589453</v>
      </c>
      <c r="AV32" s="110">
        <f t="shared" si="16"/>
        <v>96.734174127901241</v>
      </c>
      <c r="AW32" s="110">
        <f t="shared" si="16"/>
        <v>98.668857610459256</v>
      </c>
      <c r="AX32" s="110">
        <f t="shared" si="16"/>
        <v>100.64223476266845</v>
      </c>
      <c r="AY32" s="110">
        <f t="shared" si="16"/>
        <v>102.65507945792181</v>
      </c>
      <c r="AZ32" s="110">
        <f t="shared" si="16"/>
        <v>104.70818104708025</v>
      </c>
      <c r="BB32" s="193">
        <f t="shared" si="11"/>
        <v>213.28912416521615</v>
      </c>
      <c r="BC32" s="194">
        <f t="shared" si="12"/>
        <v>439.60190161901619</v>
      </c>
      <c r="BD32" s="194">
        <f t="shared" si="13"/>
        <v>789.46185595386828</v>
      </c>
      <c r="BE32" s="195">
        <f t="shared" si="14"/>
        <v>1129.4712380583358</v>
      </c>
    </row>
    <row r="33" spans="3:57" x14ac:dyDescent="0.25">
      <c r="C33" s="231" t="str">
        <f t="shared" si="9"/>
        <v>Servizio / Prodotto 4</v>
      </c>
      <c r="E33" s="110">
        <f t="shared" ref="E33:AZ33" si="17">+E6*$D6</f>
        <v>30.8</v>
      </c>
      <c r="F33" s="110">
        <f t="shared" si="17"/>
        <v>18.480000000000008</v>
      </c>
      <c r="G33" s="110">
        <f t="shared" si="17"/>
        <v>20.328000000000007</v>
      </c>
      <c r="H33" s="110">
        <f t="shared" si="17"/>
        <v>22.360800000000012</v>
      </c>
      <c r="I33" s="110">
        <f t="shared" si="17"/>
        <v>24.59688000000002</v>
      </c>
      <c r="J33" s="110">
        <f t="shared" si="17"/>
        <v>27.056568000000016</v>
      </c>
      <c r="K33" s="110">
        <f t="shared" si="17"/>
        <v>29.762224800000023</v>
      </c>
      <c r="L33" s="110">
        <f t="shared" si="17"/>
        <v>32.738447280000031</v>
      </c>
      <c r="M33" s="110">
        <f t="shared" si="17"/>
        <v>36.012292008000038</v>
      </c>
      <c r="N33" s="110">
        <f t="shared" si="17"/>
        <v>39.613521208800044</v>
      </c>
      <c r="O33" s="110">
        <f t="shared" si="17"/>
        <v>43.574873329680052</v>
      </c>
      <c r="P33" s="110">
        <f t="shared" si="17"/>
        <v>47.932360662648051</v>
      </c>
      <c r="Q33" s="110">
        <f t="shared" si="17"/>
        <v>48.331797001503453</v>
      </c>
      <c r="R33" s="110">
        <f t="shared" si="17"/>
        <v>50.748386851578637</v>
      </c>
      <c r="S33" s="110">
        <f t="shared" si="17"/>
        <v>53.285806194157566</v>
      </c>
      <c r="T33" s="110">
        <f t="shared" si="17"/>
        <v>55.95009650386546</v>
      </c>
      <c r="U33" s="110">
        <f t="shared" si="17"/>
        <v>58.747601329058725</v>
      </c>
      <c r="V33" s="110">
        <f t="shared" si="17"/>
        <v>61.684981395511663</v>
      </c>
      <c r="W33" s="110">
        <f t="shared" si="17"/>
        <v>64.769230465287265</v>
      </c>
      <c r="X33" s="110">
        <f t="shared" si="17"/>
        <v>68.007691988551613</v>
      </c>
      <c r="Y33" s="110">
        <f t="shared" si="17"/>
        <v>71.408076587979195</v>
      </c>
      <c r="Z33" s="110">
        <f t="shared" si="17"/>
        <v>74.978480417378165</v>
      </c>
      <c r="AA33" s="110">
        <f t="shared" si="17"/>
        <v>78.727404438247078</v>
      </c>
      <c r="AB33" s="110">
        <f t="shared" si="17"/>
        <v>82.663774660159419</v>
      </c>
      <c r="AC33" s="110">
        <f t="shared" si="17"/>
        <v>86.796963393167417</v>
      </c>
      <c r="AD33" s="110">
        <f t="shared" si="17"/>
        <v>91.136811562825798</v>
      </c>
      <c r="AE33" s="110">
        <f t="shared" si="17"/>
        <v>95.693652140967089</v>
      </c>
      <c r="AF33" s="110">
        <f t="shared" si="17"/>
        <v>100.47833474801543</v>
      </c>
      <c r="AG33" s="110">
        <f t="shared" si="17"/>
        <v>105.50225148541621</v>
      </c>
      <c r="AH33" s="110">
        <f t="shared" si="17"/>
        <v>110.77736405968703</v>
      </c>
      <c r="AI33" s="110">
        <f t="shared" si="17"/>
        <v>116.31623226267139</v>
      </c>
      <c r="AJ33" s="110">
        <f t="shared" si="17"/>
        <v>122.13204387580497</v>
      </c>
      <c r="AK33" s="110">
        <f t="shared" si="17"/>
        <v>128.23864606959521</v>
      </c>
      <c r="AL33" s="110">
        <f t="shared" si="17"/>
        <v>134.65057837307498</v>
      </c>
      <c r="AM33" s="110">
        <f t="shared" si="17"/>
        <v>141.38310729172875</v>
      </c>
      <c r="AN33" s="110">
        <f t="shared" si="17"/>
        <v>148.45226265631518</v>
      </c>
      <c r="AO33" s="110">
        <f t="shared" si="17"/>
        <v>147.37260983699653</v>
      </c>
      <c r="AP33" s="110">
        <f t="shared" si="17"/>
        <v>150.32006203373643</v>
      </c>
      <c r="AQ33" s="110">
        <f t="shared" si="17"/>
        <v>153.32646327441117</v>
      </c>
      <c r="AR33" s="110">
        <f t="shared" si="17"/>
        <v>156.39299253989938</v>
      </c>
      <c r="AS33" s="110">
        <f t="shared" si="17"/>
        <v>159.5208523906974</v>
      </c>
      <c r="AT33" s="110">
        <f t="shared" si="17"/>
        <v>162.71126943851132</v>
      </c>
      <c r="AU33" s="110">
        <f t="shared" si="17"/>
        <v>165.96549482728156</v>
      </c>
      <c r="AV33" s="110">
        <f t="shared" si="17"/>
        <v>169.28480472382719</v>
      </c>
      <c r="AW33" s="110">
        <f t="shared" si="17"/>
        <v>172.67050081830371</v>
      </c>
      <c r="AX33" s="110">
        <f t="shared" si="17"/>
        <v>176.12391083466977</v>
      </c>
      <c r="AY33" s="110">
        <f t="shared" si="17"/>
        <v>179.64638905136314</v>
      </c>
      <c r="AZ33" s="110">
        <f t="shared" si="17"/>
        <v>183.23931683239044</v>
      </c>
      <c r="BB33" s="193">
        <f t="shared" si="11"/>
        <v>373.25596728912831</v>
      </c>
      <c r="BC33" s="194">
        <f t="shared" si="12"/>
        <v>769.30332783327822</v>
      </c>
      <c r="BD33" s="194">
        <f t="shared" si="13"/>
        <v>1381.5582479192694</v>
      </c>
      <c r="BE33" s="195">
        <f t="shared" si="14"/>
        <v>1976.574666602088</v>
      </c>
    </row>
    <row r="34" spans="3:57" x14ac:dyDescent="0.25">
      <c r="C34" s="231" t="str">
        <f t="shared" si="9"/>
        <v>Servizio / Prodotto 5</v>
      </c>
      <c r="E34" s="110">
        <f t="shared" ref="E34:AZ34" si="18">+E7*$D7</f>
        <v>13.2</v>
      </c>
      <c r="F34" s="110">
        <f t="shared" si="18"/>
        <v>7.9200000000000035</v>
      </c>
      <c r="G34" s="110">
        <f t="shared" si="18"/>
        <v>8.7120000000000033</v>
      </c>
      <c r="H34" s="110">
        <f t="shared" si="18"/>
        <v>9.5832000000000068</v>
      </c>
      <c r="I34" s="110">
        <f t="shared" si="18"/>
        <v>10.541520000000009</v>
      </c>
      <c r="J34" s="110">
        <f t="shared" si="18"/>
        <v>11.595672000000009</v>
      </c>
      <c r="K34" s="110">
        <f t="shared" si="18"/>
        <v>12.755239200000011</v>
      </c>
      <c r="L34" s="110">
        <f t="shared" si="18"/>
        <v>14.030763120000014</v>
      </c>
      <c r="M34" s="110">
        <f t="shared" si="18"/>
        <v>15.433839432000015</v>
      </c>
      <c r="N34" s="110">
        <f t="shared" si="18"/>
        <v>16.977223375200019</v>
      </c>
      <c r="O34" s="110">
        <f t="shared" si="18"/>
        <v>18.674945712720021</v>
      </c>
      <c r="P34" s="110">
        <f t="shared" si="18"/>
        <v>20.542440283992022</v>
      </c>
      <c r="Q34" s="110">
        <f t="shared" si="18"/>
        <v>20.713627286358623</v>
      </c>
      <c r="R34" s="110">
        <f t="shared" si="18"/>
        <v>21.749308650676561</v>
      </c>
      <c r="S34" s="110">
        <f t="shared" si="18"/>
        <v>22.836774083210386</v>
      </c>
      <c r="T34" s="110">
        <f t="shared" si="18"/>
        <v>23.978612787370913</v>
      </c>
      <c r="U34" s="110">
        <f t="shared" si="18"/>
        <v>25.177543426739454</v>
      </c>
      <c r="V34" s="110">
        <f t="shared" si="18"/>
        <v>26.436420598076424</v>
      </c>
      <c r="W34" s="110">
        <f t="shared" si="18"/>
        <v>27.758241627980251</v>
      </c>
      <c r="X34" s="110">
        <f t="shared" si="18"/>
        <v>29.146153709379263</v>
      </c>
      <c r="Y34" s="110">
        <f t="shared" si="18"/>
        <v>30.603461394848228</v>
      </c>
      <c r="Z34" s="110">
        <f t="shared" si="18"/>
        <v>32.133634464590642</v>
      </c>
      <c r="AA34" s="110">
        <f t="shared" si="18"/>
        <v>33.74031618782017</v>
      </c>
      <c r="AB34" s="110">
        <f t="shared" si="18"/>
        <v>35.427331997211169</v>
      </c>
      <c r="AC34" s="110">
        <f t="shared" si="18"/>
        <v>37.198698597071747</v>
      </c>
      <c r="AD34" s="110">
        <f t="shared" si="18"/>
        <v>39.058633526925341</v>
      </c>
      <c r="AE34" s="110">
        <f t="shared" si="18"/>
        <v>41.011565203271608</v>
      </c>
      <c r="AF34" s="110">
        <f t="shared" si="18"/>
        <v>43.062143463435184</v>
      </c>
      <c r="AG34" s="110">
        <f t="shared" si="18"/>
        <v>45.215250636606939</v>
      </c>
      <c r="AH34" s="110">
        <f t="shared" si="18"/>
        <v>47.476013168437291</v>
      </c>
      <c r="AI34" s="110">
        <f t="shared" si="18"/>
        <v>49.849813826859169</v>
      </c>
      <c r="AJ34" s="110">
        <f t="shared" si="18"/>
        <v>52.34230451820212</v>
      </c>
      <c r="AK34" s="110">
        <f t="shared" si="18"/>
        <v>54.959419744112239</v>
      </c>
      <c r="AL34" s="110">
        <f t="shared" si="18"/>
        <v>57.707390731317851</v>
      </c>
      <c r="AM34" s="110">
        <f t="shared" si="18"/>
        <v>60.592760267883762</v>
      </c>
      <c r="AN34" s="110">
        <f t="shared" si="18"/>
        <v>63.622398281277945</v>
      </c>
      <c r="AO34" s="110">
        <f t="shared" si="18"/>
        <v>63.159689930141354</v>
      </c>
      <c r="AP34" s="110">
        <f t="shared" si="18"/>
        <v>64.422883728744196</v>
      </c>
      <c r="AQ34" s="110">
        <f t="shared" si="18"/>
        <v>65.711341403319068</v>
      </c>
      <c r="AR34" s="110">
        <f t="shared" si="18"/>
        <v>67.025568231385449</v>
      </c>
      <c r="AS34" s="110">
        <f t="shared" si="18"/>
        <v>68.366079596013151</v>
      </c>
      <c r="AT34" s="110">
        <f t="shared" si="18"/>
        <v>69.733401187933424</v>
      </c>
      <c r="AU34" s="110">
        <f t="shared" si="18"/>
        <v>71.128069211692079</v>
      </c>
      <c r="AV34" s="110">
        <f t="shared" si="18"/>
        <v>72.550630595925924</v>
      </c>
      <c r="AW34" s="110">
        <f t="shared" si="18"/>
        <v>74.001643207844452</v>
      </c>
      <c r="AX34" s="110">
        <f t="shared" si="18"/>
        <v>75.481676072001335</v>
      </c>
      <c r="AY34" s="110">
        <f t="shared" si="18"/>
        <v>76.991309593441358</v>
      </c>
      <c r="AZ34" s="110">
        <f t="shared" si="18"/>
        <v>78.531135785310184</v>
      </c>
      <c r="BB34" s="193">
        <f t="shared" si="11"/>
        <v>159.96684312391213</v>
      </c>
      <c r="BC34" s="194">
        <f t="shared" si="12"/>
        <v>329.70142621426214</v>
      </c>
      <c r="BD34" s="194">
        <f t="shared" si="13"/>
        <v>592.09639196540115</v>
      </c>
      <c r="BE34" s="195">
        <f t="shared" si="14"/>
        <v>847.1034285437521</v>
      </c>
    </row>
    <row r="35" spans="3:57" x14ac:dyDescent="0.25">
      <c r="C35" s="231" t="str">
        <f t="shared" si="9"/>
        <v>Servizio / Prodotto 6</v>
      </c>
      <c r="E35" s="110">
        <f t="shared" ref="E35:AZ35" si="19">+E8*$D8</f>
        <v>17.600000000000001</v>
      </c>
      <c r="F35" s="110">
        <f t="shared" si="19"/>
        <v>10.560000000000004</v>
      </c>
      <c r="G35" s="110">
        <f t="shared" si="19"/>
        <v>11.616000000000005</v>
      </c>
      <c r="H35" s="110">
        <f t="shared" si="19"/>
        <v>12.777600000000007</v>
      </c>
      <c r="I35" s="110">
        <f t="shared" si="19"/>
        <v>14.055360000000011</v>
      </c>
      <c r="J35" s="110">
        <f t="shared" si="19"/>
        <v>15.460896000000011</v>
      </c>
      <c r="K35" s="110">
        <f t="shared" si="19"/>
        <v>17.006985600000011</v>
      </c>
      <c r="L35" s="110">
        <f t="shared" si="19"/>
        <v>18.707684160000017</v>
      </c>
      <c r="M35" s="110">
        <f t="shared" si="19"/>
        <v>20.578452576000021</v>
      </c>
      <c r="N35" s="110">
        <f t="shared" si="19"/>
        <v>22.636297833600025</v>
      </c>
      <c r="O35" s="110">
        <f t="shared" si="19"/>
        <v>24.899927616960028</v>
      </c>
      <c r="P35" s="110">
        <f t="shared" si="19"/>
        <v>27.389920378656029</v>
      </c>
      <c r="Q35" s="110">
        <f t="shared" si="19"/>
        <v>27.618169715144834</v>
      </c>
      <c r="R35" s="110">
        <f t="shared" si="19"/>
        <v>28.999078200902076</v>
      </c>
      <c r="S35" s="110">
        <f t="shared" si="19"/>
        <v>30.449032110947183</v>
      </c>
      <c r="T35" s="110">
        <f t="shared" si="19"/>
        <v>31.97148371649455</v>
      </c>
      <c r="U35" s="110">
        <f t="shared" si="19"/>
        <v>33.57005790231927</v>
      </c>
      <c r="V35" s="110">
        <f t="shared" si="19"/>
        <v>35.248560797435239</v>
      </c>
      <c r="W35" s="110">
        <f t="shared" si="19"/>
        <v>37.010988837307004</v>
      </c>
      <c r="X35" s="110">
        <f t="shared" si="19"/>
        <v>38.86153827917235</v>
      </c>
      <c r="Y35" s="110">
        <f t="shared" si="19"/>
        <v>40.804615193130978</v>
      </c>
      <c r="Z35" s="110">
        <f t="shared" si="19"/>
        <v>42.844845952787523</v>
      </c>
      <c r="AA35" s="110">
        <f t="shared" si="19"/>
        <v>44.987088250426893</v>
      </c>
      <c r="AB35" s="110">
        <f t="shared" si="19"/>
        <v>47.236442662948242</v>
      </c>
      <c r="AC35" s="110">
        <f t="shared" si="19"/>
        <v>49.59826479609567</v>
      </c>
      <c r="AD35" s="110">
        <f t="shared" si="19"/>
        <v>52.07817803590045</v>
      </c>
      <c r="AE35" s="110">
        <f t="shared" si="19"/>
        <v>54.682086937695466</v>
      </c>
      <c r="AF35" s="110">
        <f t="shared" si="19"/>
        <v>57.416191284580243</v>
      </c>
      <c r="AG35" s="110">
        <f t="shared" si="19"/>
        <v>60.287000848809257</v>
      </c>
      <c r="AH35" s="110">
        <f t="shared" si="19"/>
        <v>63.301350891249733</v>
      </c>
      <c r="AI35" s="110">
        <f t="shared" si="19"/>
        <v>66.46641843581223</v>
      </c>
      <c r="AJ35" s="110">
        <f t="shared" si="19"/>
        <v>69.789739357602841</v>
      </c>
      <c r="AK35" s="110">
        <f t="shared" si="19"/>
        <v>73.279226325482966</v>
      </c>
      <c r="AL35" s="110">
        <f t="shared" si="19"/>
        <v>76.943187641757135</v>
      </c>
      <c r="AM35" s="110">
        <f t="shared" si="19"/>
        <v>80.790347023844987</v>
      </c>
      <c r="AN35" s="110">
        <f t="shared" si="19"/>
        <v>84.829864375037246</v>
      </c>
      <c r="AO35" s="110">
        <f t="shared" si="19"/>
        <v>84.212919906855149</v>
      </c>
      <c r="AP35" s="110">
        <f t="shared" si="19"/>
        <v>85.897178304992252</v>
      </c>
      <c r="AQ35" s="110">
        <f t="shared" si="19"/>
        <v>87.6151218710921</v>
      </c>
      <c r="AR35" s="110">
        <f t="shared" si="19"/>
        <v>89.367424308513932</v>
      </c>
      <c r="AS35" s="110">
        <f t="shared" si="19"/>
        <v>91.154772794684234</v>
      </c>
      <c r="AT35" s="110">
        <f t="shared" si="19"/>
        <v>92.977868250577899</v>
      </c>
      <c r="AU35" s="110">
        <f t="shared" si="19"/>
        <v>94.837425615589453</v>
      </c>
      <c r="AV35" s="110">
        <f t="shared" si="19"/>
        <v>96.734174127901241</v>
      </c>
      <c r="AW35" s="110">
        <f t="shared" si="19"/>
        <v>98.668857610459256</v>
      </c>
      <c r="AX35" s="110">
        <f t="shared" si="19"/>
        <v>100.64223476266845</v>
      </c>
      <c r="AY35" s="110">
        <f t="shared" si="19"/>
        <v>102.65507945792181</v>
      </c>
      <c r="AZ35" s="110">
        <f t="shared" si="19"/>
        <v>104.70818104708025</v>
      </c>
      <c r="BB35" s="193">
        <f t="shared" si="11"/>
        <v>213.28912416521615</v>
      </c>
      <c r="BC35" s="194">
        <f t="shared" si="12"/>
        <v>439.60190161901619</v>
      </c>
      <c r="BD35" s="194">
        <f t="shared" si="13"/>
        <v>789.46185595386828</v>
      </c>
      <c r="BE35" s="195">
        <f t="shared" si="14"/>
        <v>1129.4712380583358</v>
      </c>
    </row>
    <row r="36" spans="3:57" x14ac:dyDescent="0.25">
      <c r="C36" s="231" t="str">
        <f t="shared" si="9"/>
        <v>Servizio / Prodotto 7</v>
      </c>
      <c r="E36" s="110">
        <f t="shared" ref="E36:AZ36" si="20">+E9*$D9</f>
        <v>22</v>
      </c>
      <c r="F36" s="110">
        <f t="shared" si="20"/>
        <v>13.200000000000005</v>
      </c>
      <c r="G36" s="110">
        <f t="shared" si="20"/>
        <v>14.520000000000007</v>
      </c>
      <c r="H36" s="110">
        <f t="shared" si="20"/>
        <v>15.972000000000008</v>
      </c>
      <c r="I36" s="110">
        <f t="shared" si="20"/>
        <v>17.569200000000013</v>
      </c>
      <c r="J36" s="110">
        <f t="shared" si="20"/>
        <v>19.326120000000017</v>
      </c>
      <c r="K36" s="110">
        <f t="shared" si="20"/>
        <v>21.25873200000002</v>
      </c>
      <c r="L36" s="110">
        <f t="shared" si="20"/>
        <v>23.384605200000021</v>
      </c>
      <c r="M36" s="110">
        <f t="shared" si="20"/>
        <v>25.723065720000029</v>
      </c>
      <c r="N36" s="110">
        <f t="shared" si="20"/>
        <v>28.295372292000025</v>
      </c>
      <c r="O36" s="110">
        <f t="shared" si="20"/>
        <v>31.124909521200035</v>
      </c>
      <c r="P36" s="110">
        <f t="shared" si="20"/>
        <v>34.237400473320044</v>
      </c>
      <c r="Q36" s="110">
        <f t="shared" si="20"/>
        <v>34.522712143931038</v>
      </c>
      <c r="R36" s="110">
        <f t="shared" si="20"/>
        <v>36.248847751127599</v>
      </c>
      <c r="S36" s="110">
        <f t="shared" si="20"/>
        <v>38.061290138683972</v>
      </c>
      <c r="T36" s="110">
        <f t="shared" si="20"/>
        <v>39.96435464561818</v>
      </c>
      <c r="U36" s="110">
        <f t="shared" si="20"/>
        <v>41.962572377899086</v>
      </c>
      <c r="V36" s="110">
        <f t="shared" si="20"/>
        <v>44.06070099679404</v>
      </c>
      <c r="W36" s="110">
        <f t="shared" si="20"/>
        <v>46.26373604663376</v>
      </c>
      <c r="X36" s="110">
        <f t="shared" si="20"/>
        <v>48.576922848965431</v>
      </c>
      <c r="Y36" s="110">
        <f t="shared" si="20"/>
        <v>51.005768991413724</v>
      </c>
      <c r="Z36" s="110">
        <f t="shared" si="20"/>
        <v>53.556057440984397</v>
      </c>
      <c r="AA36" s="110">
        <f t="shared" si="20"/>
        <v>56.233860313033624</v>
      </c>
      <c r="AB36" s="110">
        <f t="shared" si="20"/>
        <v>59.045553328685287</v>
      </c>
      <c r="AC36" s="110">
        <f t="shared" si="20"/>
        <v>61.997830995119578</v>
      </c>
      <c r="AD36" s="110">
        <f t="shared" si="20"/>
        <v>65.097722544875566</v>
      </c>
      <c r="AE36" s="110">
        <f t="shared" si="20"/>
        <v>68.352608672119345</v>
      </c>
      <c r="AF36" s="110">
        <f t="shared" si="20"/>
        <v>71.770239105725295</v>
      </c>
      <c r="AG36" s="110">
        <f t="shared" si="20"/>
        <v>75.358751061011574</v>
      </c>
      <c r="AH36" s="110">
        <f t="shared" si="20"/>
        <v>79.126688614062175</v>
      </c>
      <c r="AI36" s="110">
        <f t="shared" si="20"/>
        <v>83.083023044765284</v>
      </c>
      <c r="AJ36" s="110">
        <f t="shared" si="20"/>
        <v>87.237174197003554</v>
      </c>
      <c r="AK36" s="110">
        <f t="shared" si="20"/>
        <v>91.599032906853722</v>
      </c>
      <c r="AL36" s="110">
        <f t="shared" si="20"/>
        <v>96.178984552196411</v>
      </c>
      <c r="AM36" s="110">
        <f t="shared" si="20"/>
        <v>100.98793377980624</v>
      </c>
      <c r="AN36" s="110">
        <f t="shared" si="20"/>
        <v>106.03733046879657</v>
      </c>
      <c r="AO36" s="110">
        <f t="shared" si="20"/>
        <v>105.26614988356894</v>
      </c>
      <c r="AP36" s="110">
        <f t="shared" si="20"/>
        <v>107.37147288124032</v>
      </c>
      <c r="AQ36" s="110">
        <f t="shared" si="20"/>
        <v>109.5189023388651</v>
      </c>
      <c r="AR36" s="110">
        <f t="shared" si="20"/>
        <v>111.70928038564243</v>
      </c>
      <c r="AS36" s="110">
        <f t="shared" si="20"/>
        <v>113.9434659933553</v>
      </c>
      <c r="AT36" s="110">
        <f t="shared" si="20"/>
        <v>116.22233531322235</v>
      </c>
      <c r="AU36" s="110">
        <f t="shared" si="20"/>
        <v>118.54678201948681</v>
      </c>
      <c r="AV36" s="110">
        <f t="shared" si="20"/>
        <v>120.91771765987654</v>
      </c>
      <c r="AW36" s="110">
        <f t="shared" si="20"/>
        <v>123.33607201307406</v>
      </c>
      <c r="AX36" s="110">
        <f t="shared" si="20"/>
        <v>125.80279345333558</v>
      </c>
      <c r="AY36" s="110">
        <f t="shared" si="20"/>
        <v>128.31884932240226</v>
      </c>
      <c r="AZ36" s="110">
        <f t="shared" si="20"/>
        <v>130.88522630885029</v>
      </c>
      <c r="BB36" s="193">
        <f t="shared" ref="BB36:BB53" si="21">+SUM(E36:P36)</f>
        <v>266.6114052065202</v>
      </c>
      <c r="BC36" s="194">
        <f t="shared" ref="BC36:BC53" si="22">+SUM(Q36:AB36)</f>
        <v>549.50237702377012</v>
      </c>
      <c r="BD36" s="194">
        <f t="shared" ref="BD36:BD53" si="23">+SUM(AC36:AN36)</f>
        <v>986.82731994233529</v>
      </c>
      <c r="BE36" s="195">
        <f t="shared" ref="BE36:BE53" si="24">+SUM(AO36:AZ36)</f>
        <v>1411.8390475729202</v>
      </c>
    </row>
    <row r="37" spans="3:57" x14ac:dyDescent="0.25">
      <c r="C37" s="231" t="str">
        <f t="shared" si="9"/>
        <v>Servizio / Prodotto 8</v>
      </c>
      <c r="E37" s="110">
        <f t="shared" ref="E37:AZ37" si="25">+E10*$D10</f>
        <v>22</v>
      </c>
      <c r="F37" s="110">
        <f t="shared" si="25"/>
        <v>13.200000000000005</v>
      </c>
      <c r="G37" s="110">
        <f t="shared" si="25"/>
        <v>14.520000000000007</v>
      </c>
      <c r="H37" s="110">
        <f t="shared" si="25"/>
        <v>15.972000000000008</v>
      </c>
      <c r="I37" s="110">
        <f t="shared" si="25"/>
        <v>17.569200000000013</v>
      </c>
      <c r="J37" s="110">
        <f t="shared" si="25"/>
        <v>19.326120000000017</v>
      </c>
      <c r="K37" s="110">
        <f t="shared" si="25"/>
        <v>21.25873200000002</v>
      </c>
      <c r="L37" s="110">
        <f t="shared" si="25"/>
        <v>23.384605200000021</v>
      </c>
      <c r="M37" s="110">
        <f t="shared" si="25"/>
        <v>25.723065720000029</v>
      </c>
      <c r="N37" s="110">
        <f t="shared" si="25"/>
        <v>28.295372292000025</v>
      </c>
      <c r="O37" s="110">
        <f t="shared" si="25"/>
        <v>31.124909521200035</v>
      </c>
      <c r="P37" s="110">
        <f t="shared" si="25"/>
        <v>34.237400473320044</v>
      </c>
      <c r="Q37" s="110">
        <f t="shared" si="25"/>
        <v>34.522712143931038</v>
      </c>
      <c r="R37" s="110">
        <f t="shared" si="25"/>
        <v>36.248847751127599</v>
      </c>
      <c r="S37" s="110">
        <f t="shared" si="25"/>
        <v>38.061290138683972</v>
      </c>
      <c r="T37" s="110">
        <f t="shared" si="25"/>
        <v>39.96435464561818</v>
      </c>
      <c r="U37" s="110">
        <f t="shared" si="25"/>
        <v>41.962572377899086</v>
      </c>
      <c r="V37" s="110">
        <f t="shared" si="25"/>
        <v>44.06070099679404</v>
      </c>
      <c r="W37" s="110">
        <f t="shared" si="25"/>
        <v>46.26373604663376</v>
      </c>
      <c r="X37" s="110">
        <f t="shared" si="25"/>
        <v>48.576922848965431</v>
      </c>
      <c r="Y37" s="110">
        <f t="shared" si="25"/>
        <v>51.005768991413724</v>
      </c>
      <c r="Z37" s="110">
        <f t="shared" si="25"/>
        <v>53.556057440984397</v>
      </c>
      <c r="AA37" s="110">
        <f t="shared" si="25"/>
        <v>56.233860313033624</v>
      </c>
      <c r="AB37" s="110">
        <f t="shared" si="25"/>
        <v>59.045553328685287</v>
      </c>
      <c r="AC37" s="110">
        <f t="shared" si="25"/>
        <v>61.997830995119578</v>
      </c>
      <c r="AD37" s="110">
        <f t="shared" si="25"/>
        <v>65.097722544875566</v>
      </c>
      <c r="AE37" s="110">
        <f t="shared" si="25"/>
        <v>68.352608672119345</v>
      </c>
      <c r="AF37" s="110">
        <f t="shared" si="25"/>
        <v>71.770239105725295</v>
      </c>
      <c r="AG37" s="110">
        <f t="shared" si="25"/>
        <v>75.358751061011574</v>
      </c>
      <c r="AH37" s="110">
        <f t="shared" si="25"/>
        <v>79.126688614062175</v>
      </c>
      <c r="AI37" s="110">
        <f t="shared" si="25"/>
        <v>83.083023044765284</v>
      </c>
      <c r="AJ37" s="110">
        <f t="shared" si="25"/>
        <v>87.237174197003554</v>
      </c>
      <c r="AK37" s="110">
        <f t="shared" si="25"/>
        <v>91.599032906853722</v>
      </c>
      <c r="AL37" s="110">
        <f t="shared" si="25"/>
        <v>96.178984552196411</v>
      </c>
      <c r="AM37" s="110">
        <f t="shared" si="25"/>
        <v>100.98793377980624</v>
      </c>
      <c r="AN37" s="110">
        <f t="shared" si="25"/>
        <v>106.03733046879657</v>
      </c>
      <c r="AO37" s="110">
        <f t="shared" si="25"/>
        <v>105.26614988356894</v>
      </c>
      <c r="AP37" s="110">
        <f t="shared" si="25"/>
        <v>107.37147288124032</v>
      </c>
      <c r="AQ37" s="110">
        <f t="shared" si="25"/>
        <v>109.5189023388651</v>
      </c>
      <c r="AR37" s="110">
        <f t="shared" si="25"/>
        <v>111.70928038564243</v>
      </c>
      <c r="AS37" s="110">
        <f t="shared" si="25"/>
        <v>113.9434659933553</v>
      </c>
      <c r="AT37" s="110">
        <f t="shared" si="25"/>
        <v>116.22233531322235</v>
      </c>
      <c r="AU37" s="110">
        <f t="shared" si="25"/>
        <v>118.54678201948681</v>
      </c>
      <c r="AV37" s="110">
        <f t="shared" si="25"/>
        <v>120.91771765987654</v>
      </c>
      <c r="AW37" s="110">
        <f t="shared" si="25"/>
        <v>123.33607201307406</v>
      </c>
      <c r="AX37" s="110">
        <f t="shared" si="25"/>
        <v>125.80279345333558</v>
      </c>
      <c r="AY37" s="110">
        <f t="shared" si="25"/>
        <v>128.31884932240226</v>
      </c>
      <c r="AZ37" s="110">
        <f t="shared" si="25"/>
        <v>130.88522630885029</v>
      </c>
      <c r="BB37" s="193">
        <f t="shared" si="21"/>
        <v>266.6114052065202</v>
      </c>
      <c r="BC37" s="194">
        <f t="shared" si="22"/>
        <v>549.50237702377012</v>
      </c>
      <c r="BD37" s="194">
        <f t="shared" si="23"/>
        <v>986.82731994233529</v>
      </c>
      <c r="BE37" s="195">
        <f t="shared" si="24"/>
        <v>1411.8390475729202</v>
      </c>
    </row>
    <row r="38" spans="3:57" x14ac:dyDescent="0.25">
      <c r="C38" s="231" t="str">
        <f t="shared" si="9"/>
        <v>Servizio / Prodotto 9</v>
      </c>
      <c r="E38" s="110">
        <f t="shared" ref="E38:AZ38" si="26">+E11*$D11</f>
        <v>22</v>
      </c>
      <c r="F38" s="110">
        <f t="shared" si="26"/>
        <v>13.200000000000005</v>
      </c>
      <c r="G38" s="110">
        <f t="shared" si="26"/>
        <v>14.520000000000007</v>
      </c>
      <c r="H38" s="110">
        <f t="shared" si="26"/>
        <v>15.972000000000008</v>
      </c>
      <c r="I38" s="110">
        <f t="shared" si="26"/>
        <v>17.569200000000013</v>
      </c>
      <c r="J38" s="110">
        <f t="shared" si="26"/>
        <v>19.326120000000017</v>
      </c>
      <c r="K38" s="110">
        <f t="shared" si="26"/>
        <v>21.25873200000002</v>
      </c>
      <c r="L38" s="110">
        <f t="shared" si="26"/>
        <v>23.384605200000021</v>
      </c>
      <c r="M38" s="110">
        <f t="shared" si="26"/>
        <v>25.723065720000029</v>
      </c>
      <c r="N38" s="110">
        <f t="shared" si="26"/>
        <v>28.295372292000025</v>
      </c>
      <c r="O38" s="110">
        <f t="shared" si="26"/>
        <v>31.124909521200035</v>
      </c>
      <c r="P38" s="110">
        <f t="shared" si="26"/>
        <v>34.237400473320044</v>
      </c>
      <c r="Q38" s="110">
        <f t="shared" si="26"/>
        <v>34.522712143931038</v>
      </c>
      <c r="R38" s="110">
        <f t="shared" si="26"/>
        <v>36.248847751127599</v>
      </c>
      <c r="S38" s="110">
        <f t="shared" si="26"/>
        <v>38.061290138683972</v>
      </c>
      <c r="T38" s="110">
        <f t="shared" si="26"/>
        <v>39.96435464561818</v>
      </c>
      <c r="U38" s="110">
        <f t="shared" si="26"/>
        <v>41.962572377899086</v>
      </c>
      <c r="V38" s="110">
        <f t="shared" si="26"/>
        <v>44.06070099679404</v>
      </c>
      <c r="W38" s="110">
        <f t="shared" si="26"/>
        <v>46.26373604663376</v>
      </c>
      <c r="X38" s="110">
        <f t="shared" si="26"/>
        <v>48.576922848965431</v>
      </c>
      <c r="Y38" s="110">
        <f t="shared" si="26"/>
        <v>51.005768991413724</v>
      </c>
      <c r="Z38" s="110">
        <f t="shared" si="26"/>
        <v>53.556057440984397</v>
      </c>
      <c r="AA38" s="110">
        <f t="shared" si="26"/>
        <v>56.233860313033624</v>
      </c>
      <c r="AB38" s="110">
        <f t="shared" si="26"/>
        <v>59.045553328685287</v>
      </c>
      <c r="AC38" s="110">
        <f t="shared" si="26"/>
        <v>61.997830995119578</v>
      </c>
      <c r="AD38" s="110">
        <f t="shared" si="26"/>
        <v>65.097722544875566</v>
      </c>
      <c r="AE38" s="110">
        <f t="shared" si="26"/>
        <v>68.352608672119345</v>
      </c>
      <c r="AF38" s="110">
        <f t="shared" si="26"/>
        <v>71.770239105725295</v>
      </c>
      <c r="AG38" s="110">
        <f t="shared" si="26"/>
        <v>75.358751061011574</v>
      </c>
      <c r="AH38" s="110">
        <f t="shared" si="26"/>
        <v>79.126688614062175</v>
      </c>
      <c r="AI38" s="110">
        <f t="shared" si="26"/>
        <v>83.083023044765284</v>
      </c>
      <c r="AJ38" s="110">
        <f t="shared" si="26"/>
        <v>87.237174197003554</v>
      </c>
      <c r="AK38" s="110">
        <f t="shared" si="26"/>
        <v>91.599032906853722</v>
      </c>
      <c r="AL38" s="110">
        <f t="shared" si="26"/>
        <v>96.178984552196411</v>
      </c>
      <c r="AM38" s="110">
        <f t="shared" si="26"/>
        <v>100.98793377980624</v>
      </c>
      <c r="AN38" s="110">
        <f t="shared" si="26"/>
        <v>106.03733046879657</v>
      </c>
      <c r="AO38" s="110">
        <f t="shared" si="26"/>
        <v>105.26614988356894</v>
      </c>
      <c r="AP38" s="110">
        <f t="shared" si="26"/>
        <v>107.37147288124032</v>
      </c>
      <c r="AQ38" s="110">
        <f t="shared" si="26"/>
        <v>109.5189023388651</v>
      </c>
      <c r="AR38" s="110">
        <f t="shared" si="26"/>
        <v>111.70928038564243</v>
      </c>
      <c r="AS38" s="110">
        <f t="shared" si="26"/>
        <v>113.9434659933553</v>
      </c>
      <c r="AT38" s="110">
        <f t="shared" si="26"/>
        <v>116.22233531322235</v>
      </c>
      <c r="AU38" s="110">
        <f t="shared" si="26"/>
        <v>118.54678201948681</v>
      </c>
      <c r="AV38" s="110">
        <f t="shared" si="26"/>
        <v>120.91771765987654</v>
      </c>
      <c r="AW38" s="110">
        <f t="shared" si="26"/>
        <v>123.33607201307406</v>
      </c>
      <c r="AX38" s="110">
        <f t="shared" si="26"/>
        <v>125.80279345333558</v>
      </c>
      <c r="AY38" s="110">
        <f t="shared" si="26"/>
        <v>128.31884932240226</v>
      </c>
      <c r="AZ38" s="110">
        <f t="shared" si="26"/>
        <v>130.88522630885029</v>
      </c>
      <c r="BB38" s="193">
        <f t="shared" si="21"/>
        <v>266.6114052065202</v>
      </c>
      <c r="BC38" s="194">
        <f t="shared" si="22"/>
        <v>549.50237702377012</v>
      </c>
      <c r="BD38" s="194">
        <f t="shared" si="23"/>
        <v>986.82731994233529</v>
      </c>
      <c r="BE38" s="195">
        <f t="shared" si="24"/>
        <v>1411.8390475729202</v>
      </c>
    </row>
    <row r="39" spans="3:57" x14ac:dyDescent="0.25">
      <c r="C39" s="231" t="str">
        <f t="shared" si="9"/>
        <v>Servizio / Prodotto 10</v>
      </c>
      <c r="E39" s="110">
        <f t="shared" ref="E39:AZ39" si="27">+E12*$D12</f>
        <v>22</v>
      </c>
      <c r="F39" s="110">
        <f t="shared" si="27"/>
        <v>13.200000000000005</v>
      </c>
      <c r="G39" s="110">
        <f t="shared" si="27"/>
        <v>14.520000000000007</v>
      </c>
      <c r="H39" s="110">
        <f t="shared" si="27"/>
        <v>15.972000000000008</v>
      </c>
      <c r="I39" s="110">
        <f t="shared" si="27"/>
        <v>17.569200000000013</v>
      </c>
      <c r="J39" s="110">
        <f t="shared" si="27"/>
        <v>19.326120000000017</v>
      </c>
      <c r="K39" s="110">
        <f t="shared" si="27"/>
        <v>21.25873200000002</v>
      </c>
      <c r="L39" s="110">
        <f t="shared" si="27"/>
        <v>23.384605200000021</v>
      </c>
      <c r="M39" s="110">
        <f t="shared" si="27"/>
        <v>25.723065720000029</v>
      </c>
      <c r="N39" s="110">
        <f t="shared" si="27"/>
        <v>28.295372292000025</v>
      </c>
      <c r="O39" s="110">
        <f t="shared" si="27"/>
        <v>31.124909521200035</v>
      </c>
      <c r="P39" s="110">
        <f t="shared" si="27"/>
        <v>34.237400473320044</v>
      </c>
      <c r="Q39" s="110">
        <f t="shared" si="27"/>
        <v>34.522712143931038</v>
      </c>
      <c r="R39" s="110">
        <f t="shared" si="27"/>
        <v>36.248847751127599</v>
      </c>
      <c r="S39" s="110">
        <f t="shared" si="27"/>
        <v>38.061290138683972</v>
      </c>
      <c r="T39" s="110">
        <f t="shared" si="27"/>
        <v>39.96435464561818</v>
      </c>
      <c r="U39" s="110">
        <f t="shared" si="27"/>
        <v>41.962572377899086</v>
      </c>
      <c r="V39" s="110">
        <f t="shared" si="27"/>
        <v>44.06070099679404</v>
      </c>
      <c r="W39" s="110">
        <f t="shared" si="27"/>
        <v>46.26373604663376</v>
      </c>
      <c r="X39" s="110">
        <f t="shared" si="27"/>
        <v>48.576922848965431</v>
      </c>
      <c r="Y39" s="110">
        <f t="shared" si="27"/>
        <v>51.005768991413724</v>
      </c>
      <c r="Z39" s="110">
        <f t="shared" si="27"/>
        <v>53.556057440984397</v>
      </c>
      <c r="AA39" s="110">
        <f t="shared" si="27"/>
        <v>56.233860313033624</v>
      </c>
      <c r="AB39" s="110">
        <f t="shared" si="27"/>
        <v>59.045553328685287</v>
      </c>
      <c r="AC39" s="110">
        <f t="shared" si="27"/>
        <v>61.997830995119578</v>
      </c>
      <c r="AD39" s="110">
        <f t="shared" si="27"/>
        <v>65.097722544875566</v>
      </c>
      <c r="AE39" s="110">
        <f t="shared" si="27"/>
        <v>68.352608672119345</v>
      </c>
      <c r="AF39" s="110">
        <f t="shared" si="27"/>
        <v>71.770239105725295</v>
      </c>
      <c r="AG39" s="110">
        <f t="shared" si="27"/>
        <v>75.358751061011574</v>
      </c>
      <c r="AH39" s="110">
        <f t="shared" si="27"/>
        <v>79.126688614062175</v>
      </c>
      <c r="AI39" s="110">
        <f t="shared" si="27"/>
        <v>83.083023044765284</v>
      </c>
      <c r="AJ39" s="110">
        <f t="shared" si="27"/>
        <v>87.237174197003554</v>
      </c>
      <c r="AK39" s="110">
        <f t="shared" si="27"/>
        <v>91.599032906853722</v>
      </c>
      <c r="AL39" s="110">
        <f t="shared" si="27"/>
        <v>96.178984552196411</v>
      </c>
      <c r="AM39" s="110">
        <f t="shared" si="27"/>
        <v>100.98793377980624</v>
      </c>
      <c r="AN39" s="110">
        <f t="shared" si="27"/>
        <v>106.03733046879657</v>
      </c>
      <c r="AO39" s="110">
        <f t="shared" si="27"/>
        <v>105.26614988356894</v>
      </c>
      <c r="AP39" s="110">
        <f t="shared" si="27"/>
        <v>107.37147288124032</v>
      </c>
      <c r="AQ39" s="110">
        <f t="shared" si="27"/>
        <v>109.5189023388651</v>
      </c>
      <c r="AR39" s="110">
        <f t="shared" si="27"/>
        <v>111.70928038564243</v>
      </c>
      <c r="AS39" s="110">
        <f t="shared" si="27"/>
        <v>113.9434659933553</v>
      </c>
      <c r="AT39" s="110">
        <f t="shared" si="27"/>
        <v>116.22233531322235</v>
      </c>
      <c r="AU39" s="110">
        <f t="shared" si="27"/>
        <v>118.54678201948681</v>
      </c>
      <c r="AV39" s="110">
        <f t="shared" si="27"/>
        <v>120.91771765987654</v>
      </c>
      <c r="AW39" s="110">
        <f t="shared" si="27"/>
        <v>123.33607201307406</v>
      </c>
      <c r="AX39" s="110">
        <f t="shared" si="27"/>
        <v>125.80279345333558</v>
      </c>
      <c r="AY39" s="110">
        <f t="shared" si="27"/>
        <v>128.31884932240226</v>
      </c>
      <c r="AZ39" s="110">
        <f t="shared" si="27"/>
        <v>130.88522630885029</v>
      </c>
      <c r="BB39" s="193">
        <f t="shared" si="21"/>
        <v>266.6114052065202</v>
      </c>
      <c r="BC39" s="194">
        <f t="shared" si="22"/>
        <v>549.50237702377012</v>
      </c>
      <c r="BD39" s="194">
        <f t="shared" si="23"/>
        <v>986.82731994233529</v>
      </c>
      <c r="BE39" s="195">
        <f t="shared" si="24"/>
        <v>1411.8390475729202</v>
      </c>
    </row>
    <row r="40" spans="3:57" x14ac:dyDescent="0.25">
      <c r="C40" s="231" t="str">
        <f t="shared" si="9"/>
        <v>Servizio / Prodotto 11</v>
      </c>
      <c r="E40" s="110">
        <f t="shared" ref="E40:AZ40" si="28">+E13*$D13</f>
        <v>22</v>
      </c>
      <c r="F40" s="110">
        <f t="shared" si="28"/>
        <v>13.200000000000005</v>
      </c>
      <c r="G40" s="110">
        <f t="shared" si="28"/>
        <v>14.520000000000007</v>
      </c>
      <c r="H40" s="110">
        <f t="shared" si="28"/>
        <v>15.972000000000008</v>
      </c>
      <c r="I40" s="110">
        <f t="shared" si="28"/>
        <v>17.569200000000013</v>
      </c>
      <c r="J40" s="110">
        <f t="shared" si="28"/>
        <v>19.326120000000017</v>
      </c>
      <c r="K40" s="110">
        <f t="shared" si="28"/>
        <v>21.25873200000002</v>
      </c>
      <c r="L40" s="110">
        <f t="shared" si="28"/>
        <v>23.384605200000021</v>
      </c>
      <c r="M40" s="110">
        <f t="shared" si="28"/>
        <v>25.723065720000029</v>
      </c>
      <c r="N40" s="110">
        <f t="shared" si="28"/>
        <v>28.295372292000025</v>
      </c>
      <c r="O40" s="110">
        <f t="shared" si="28"/>
        <v>31.124909521200035</v>
      </c>
      <c r="P40" s="110">
        <f t="shared" si="28"/>
        <v>34.237400473320044</v>
      </c>
      <c r="Q40" s="110">
        <f t="shared" si="28"/>
        <v>34.522712143931038</v>
      </c>
      <c r="R40" s="110">
        <f t="shared" si="28"/>
        <v>36.248847751127599</v>
      </c>
      <c r="S40" s="110">
        <f t="shared" si="28"/>
        <v>38.061290138683972</v>
      </c>
      <c r="T40" s="110">
        <f t="shared" si="28"/>
        <v>39.96435464561818</v>
      </c>
      <c r="U40" s="110">
        <f t="shared" si="28"/>
        <v>41.962572377899086</v>
      </c>
      <c r="V40" s="110">
        <f t="shared" si="28"/>
        <v>44.06070099679404</v>
      </c>
      <c r="W40" s="110">
        <f t="shared" si="28"/>
        <v>46.26373604663376</v>
      </c>
      <c r="X40" s="110">
        <f t="shared" si="28"/>
        <v>48.576922848965431</v>
      </c>
      <c r="Y40" s="110">
        <f t="shared" si="28"/>
        <v>51.005768991413724</v>
      </c>
      <c r="Z40" s="110">
        <f t="shared" si="28"/>
        <v>53.556057440984397</v>
      </c>
      <c r="AA40" s="110">
        <f t="shared" si="28"/>
        <v>56.233860313033624</v>
      </c>
      <c r="AB40" s="110">
        <f t="shared" si="28"/>
        <v>59.045553328685287</v>
      </c>
      <c r="AC40" s="110">
        <f t="shared" si="28"/>
        <v>61.997830995119578</v>
      </c>
      <c r="AD40" s="110">
        <f t="shared" si="28"/>
        <v>65.097722544875566</v>
      </c>
      <c r="AE40" s="110">
        <f t="shared" si="28"/>
        <v>68.352608672119345</v>
      </c>
      <c r="AF40" s="110">
        <f t="shared" si="28"/>
        <v>71.770239105725295</v>
      </c>
      <c r="AG40" s="110">
        <f t="shared" si="28"/>
        <v>75.358751061011574</v>
      </c>
      <c r="AH40" s="110">
        <f t="shared" si="28"/>
        <v>79.126688614062175</v>
      </c>
      <c r="AI40" s="110">
        <f t="shared" si="28"/>
        <v>83.083023044765284</v>
      </c>
      <c r="AJ40" s="110">
        <f t="shared" si="28"/>
        <v>87.237174197003554</v>
      </c>
      <c r="AK40" s="110">
        <f t="shared" si="28"/>
        <v>91.599032906853722</v>
      </c>
      <c r="AL40" s="110">
        <f t="shared" si="28"/>
        <v>96.178984552196411</v>
      </c>
      <c r="AM40" s="110">
        <f t="shared" si="28"/>
        <v>100.98793377980624</v>
      </c>
      <c r="AN40" s="110">
        <f t="shared" si="28"/>
        <v>106.03733046879657</v>
      </c>
      <c r="AO40" s="110">
        <f t="shared" si="28"/>
        <v>105.26614988356894</v>
      </c>
      <c r="AP40" s="110">
        <f t="shared" si="28"/>
        <v>107.37147288124032</v>
      </c>
      <c r="AQ40" s="110">
        <f t="shared" si="28"/>
        <v>109.5189023388651</v>
      </c>
      <c r="AR40" s="110">
        <f t="shared" si="28"/>
        <v>111.70928038564243</v>
      </c>
      <c r="AS40" s="110">
        <f t="shared" si="28"/>
        <v>113.9434659933553</v>
      </c>
      <c r="AT40" s="110">
        <f t="shared" si="28"/>
        <v>116.22233531322235</v>
      </c>
      <c r="AU40" s="110">
        <f t="shared" si="28"/>
        <v>118.54678201948681</v>
      </c>
      <c r="AV40" s="110">
        <f t="shared" si="28"/>
        <v>120.91771765987654</v>
      </c>
      <c r="AW40" s="110">
        <f t="shared" si="28"/>
        <v>123.33607201307406</v>
      </c>
      <c r="AX40" s="110">
        <f t="shared" si="28"/>
        <v>125.80279345333558</v>
      </c>
      <c r="AY40" s="110">
        <f t="shared" si="28"/>
        <v>128.31884932240226</v>
      </c>
      <c r="AZ40" s="110">
        <f t="shared" si="28"/>
        <v>130.88522630885029</v>
      </c>
      <c r="BB40" s="193">
        <f t="shared" si="21"/>
        <v>266.6114052065202</v>
      </c>
      <c r="BC40" s="194">
        <f t="shared" si="22"/>
        <v>549.50237702377012</v>
      </c>
      <c r="BD40" s="194">
        <f t="shared" si="23"/>
        <v>986.82731994233529</v>
      </c>
      <c r="BE40" s="195">
        <f t="shared" si="24"/>
        <v>1411.8390475729202</v>
      </c>
    </row>
    <row r="41" spans="3:57" x14ac:dyDescent="0.25">
      <c r="C41" s="231" t="str">
        <f t="shared" si="9"/>
        <v>Servizio / Prodotto 12</v>
      </c>
      <c r="E41" s="110">
        <f t="shared" ref="E41:AZ41" si="29">+E14*$D14</f>
        <v>22</v>
      </c>
      <c r="F41" s="110">
        <f t="shared" si="29"/>
        <v>13.200000000000005</v>
      </c>
      <c r="G41" s="110">
        <f t="shared" si="29"/>
        <v>14.520000000000007</v>
      </c>
      <c r="H41" s="110">
        <f t="shared" si="29"/>
        <v>15.972000000000008</v>
      </c>
      <c r="I41" s="110">
        <f t="shared" si="29"/>
        <v>17.569200000000013</v>
      </c>
      <c r="J41" s="110">
        <f t="shared" si="29"/>
        <v>19.326120000000017</v>
      </c>
      <c r="K41" s="110">
        <f t="shared" si="29"/>
        <v>21.25873200000002</v>
      </c>
      <c r="L41" s="110">
        <f t="shared" si="29"/>
        <v>23.384605200000021</v>
      </c>
      <c r="M41" s="110">
        <f t="shared" si="29"/>
        <v>25.723065720000029</v>
      </c>
      <c r="N41" s="110">
        <f t="shared" si="29"/>
        <v>28.295372292000025</v>
      </c>
      <c r="O41" s="110">
        <f t="shared" si="29"/>
        <v>31.124909521200035</v>
      </c>
      <c r="P41" s="110">
        <f t="shared" si="29"/>
        <v>34.237400473320044</v>
      </c>
      <c r="Q41" s="110">
        <f t="shared" si="29"/>
        <v>34.522712143931038</v>
      </c>
      <c r="R41" s="110">
        <f t="shared" si="29"/>
        <v>36.248847751127599</v>
      </c>
      <c r="S41" s="110">
        <f t="shared" si="29"/>
        <v>38.061290138683972</v>
      </c>
      <c r="T41" s="110">
        <f t="shared" si="29"/>
        <v>39.96435464561818</v>
      </c>
      <c r="U41" s="110">
        <f t="shared" si="29"/>
        <v>41.962572377899086</v>
      </c>
      <c r="V41" s="110">
        <f t="shared" si="29"/>
        <v>44.06070099679404</v>
      </c>
      <c r="W41" s="110">
        <f t="shared" si="29"/>
        <v>46.26373604663376</v>
      </c>
      <c r="X41" s="110">
        <f t="shared" si="29"/>
        <v>48.576922848965431</v>
      </c>
      <c r="Y41" s="110">
        <f t="shared" si="29"/>
        <v>51.005768991413724</v>
      </c>
      <c r="Z41" s="110">
        <f t="shared" si="29"/>
        <v>53.556057440984397</v>
      </c>
      <c r="AA41" s="110">
        <f t="shared" si="29"/>
        <v>56.233860313033624</v>
      </c>
      <c r="AB41" s="110">
        <f t="shared" si="29"/>
        <v>59.045553328685287</v>
      </c>
      <c r="AC41" s="110">
        <f t="shared" si="29"/>
        <v>61.997830995119578</v>
      </c>
      <c r="AD41" s="110">
        <f t="shared" si="29"/>
        <v>65.097722544875566</v>
      </c>
      <c r="AE41" s="110">
        <f t="shared" si="29"/>
        <v>68.352608672119345</v>
      </c>
      <c r="AF41" s="110">
        <f t="shared" si="29"/>
        <v>71.770239105725295</v>
      </c>
      <c r="AG41" s="110">
        <f t="shared" si="29"/>
        <v>75.358751061011574</v>
      </c>
      <c r="AH41" s="110">
        <f t="shared" si="29"/>
        <v>79.126688614062175</v>
      </c>
      <c r="AI41" s="110">
        <f t="shared" si="29"/>
        <v>83.083023044765284</v>
      </c>
      <c r="AJ41" s="110">
        <f t="shared" si="29"/>
        <v>87.237174197003554</v>
      </c>
      <c r="AK41" s="110">
        <f t="shared" si="29"/>
        <v>91.599032906853722</v>
      </c>
      <c r="AL41" s="110">
        <f t="shared" si="29"/>
        <v>96.178984552196411</v>
      </c>
      <c r="AM41" s="110">
        <f t="shared" si="29"/>
        <v>100.98793377980624</v>
      </c>
      <c r="AN41" s="110">
        <f t="shared" si="29"/>
        <v>106.03733046879657</v>
      </c>
      <c r="AO41" s="110">
        <f t="shared" si="29"/>
        <v>105.26614988356894</v>
      </c>
      <c r="AP41" s="110">
        <f t="shared" si="29"/>
        <v>107.37147288124032</v>
      </c>
      <c r="AQ41" s="110">
        <f t="shared" si="29"/>
        <v>109.5189023388651</v>
      </c>
      <c r="AR41" s="110">
        <f t="shared" si="29"/>
        <v>111.70928038564243</v>
      </c>
      <c r="AS41" s="110">
        <f t="shared" si="29"/>
        <v>113.9434659933553</v>
      </c>
      <c r="AT41" s="110">
        <f t="shared" si="29"/>
        <v>116.22233531322235</v>
      </c>
      <c r="AU41" s="110">
        <f t="shared" si="29"/>
        <v>118.54678201948681</v>
      </c>
      <c r="AV41" s="110">
        <f t="shared" si="29"/>
        <v>120.91771765987654</v>
      </c>
      <c r="AW41" s="110">
        <f t="shared" si="29"/>
        <v>123.33607201307406</v>
      </c>
      <c r="AX41" s="110">
        <f t="shared" si="29"/>
        <v>125.80279345333558</v>
      </c>
      <c r="AY41" s="110">
        <f t="shared" si="29"/>
        <v>128.31884932240226</v>
      </c>
      <c r="AZ41" s="110">
        <f t="shared" si="29"/>
        <v>130.88522630885029</v>
      </c>
      <c r="BB41" s="193">
        <f t="shared" si="21"/>
        <v>266.6114052065202</v>
      </c>
      <c r="BC41" s="194">
        <f t="shared" si="22"/>
        <v>549.50237702377012</v>
      </c>
      <c r="BD41" s="194">
        <f t="shared" si="23"/>
        <v>986.82731994233529</v>
      </c>
      <c r="BE41" s="195">
        <f t="shared" si="24"/>
        <v>1411.8390475729202</v>
      </c>
    </row>
    <row r="42" spans="3:57" x14ac:dyDescent="0.25">
      <c r="C42" s="231" t="str">
        <f t="shared" si="9"/>
        <v>Servizio / Prodotto 13</v>
      </c>
      <c r="E42" s="110">
        <f t="shared" ref="E42:AZ42" si="30">+E15*$D15</f>
        <v>26.4</v>
      </c>
      <c r="F42" s="110">
        <f t="shared" si="30"/>
        <v>15.840000000000007</v>
      </c>
      <c r="G42" s="110">
        <f t="shared" si="30"/>
        <v>17.424000000000007</v>
      </c>
      <c r="H42" s="110">
        <f t="shared" si="30"/>
        <v>19.166400000000014</v>
      </c>
      <c r="I42" s="110">
        <f t="shared" si="30"/>
        <v>21.083040000000018</v>
      </c>
      <c r="J42" s="110">
        <f t="shared" si="30"/>
        <v>23.191344000000019</v>
      </c>
      <c r="K42" s="110">
        <f t="shared" si="30"/>
        <v>25.510478400000022</v>
      </c>
      <c r="L42" s="110">
        <f t="shared" si="30"/>
        <v>28.061526240000028</v>
      </c>
      <c r="M42" s="110">
        <f t="shared" si="30"/>
        <v>30.86767886400003</v>
      </c>
      <c r="N42" s="110">
        <f t="shared" si="30"/>
        <v>33.954446750400038</v>
      </c>
      <c r="O42" s="110">
        <f t="shared" si="30"/>
        <v>37.349891425440042</v>
      </c>
      <c r="P42" s="110">
        <f t="shared" si="30"/>
        <v>41.084880567984044</v>
      </c>
      <c r="Q42" s="110">
        <f t="shared" si="30"/>
        <v>41.427254572717246</v>
      </c>
      <c r="R42" s="110">
        <f t="shared" si="30"/>
        <v>43.498617301353121</v>
      </c>
      <c r="S42" s="110">
        <f t="shared" si="30"/>
        <v>45.673548166420773</v>
      </c>
      <c r="T42" s="110">
        <f t="shared" si="30"/>
        <v>47.957225574741827</v>
      </c>
      <c r="U42" s="110">
        <f t="shared" si="30"/>
        <v>50.355086853478909</v>
      </c>
      <c r="V42" s="110">
        <f t="shared" si="30"/>
        <v>52.872841196152848</v>
      </c>
      <c r="W42" s="110">
        <f t="shared" si="30"/>
        <v>55.516483255960502</v>
      </c>
      <c r="X42" s="110">
        <f t="shared" si="30"/>
        <v>58.292307418758526</v>
      </c>
      <c r="Y42" s="110">
        <f t="shared" si="30"/>
        <v>61.206922789696456</v>
      </c>
      <c r="Z42" s="110">
        <f t="shared" si="30"/>
        <v>64.267268929181284</v>
      </c>
      <c r="AA42" s="110">
        <f t="shared" si="30"/>
        <v>67.48063237564034</v>
      </c>
      <c r="AB42" s="110">
        <f t="shared" si="30"/>
        <v>70.854663994422339</v>
      </c>
      <c r="AC42" s="110">
        <f t="shared" si="30"/>
        <v>74.397397194143494</v>
      </c>
      <c r="AD42" s="110">
        <f t="shared" si="30"/>
        <v>78.117267053850682</v>
      </c>
      <c r="AE42" s="110">
        <f t="shared" si="30"/>
        <v>82.023130406543217</v>
      </c>
      <c r="AF42" s="110">
        <f t="shared" si="30"/>
        <v>86.124286926870369</v>
      </c>
      <c r="AG42" s="110">
        <f t="shared" si="30"/>
        <v>90.430501273213878</v>
      </c>
      <c r="AH42" s="110">
        <f t="shared" si="30"/>
        <v>94.952026336874582</v>
      </c>
      <c r="AI42" s="110">
        <f t="shared" si="30"/>
        <v>99.699627653718338</v>
      </c>
      <c r="AJ42" s="110">
        <f t="shared" si="30"/>
        <v>104.68460903640424</v>
      </c>
      <c r="AK42" s="110">
        <f t="shared" si="30"/>
        <v>109.91883948822448</v>
      </c>
      <c r="AL42" s="110">
        <f t="shared" si="30"/>
        <v>115.4147814626357</v>
      </c>
      <c r="AM42" s="110">
        <f t="shared" si="30"/>
        <v>121.18552053576752</v>
      </c>
      <c r="AN42" s="110">
        <f t="shared" si="30"/>
        <v>127.24479656255589</v>
      </c>
      <c r="AO42" s="110">
        <f t="shared" si="30"/>
        <v>126.31937986028271</v>
      </c>
      <c r="AP42" s="110">
        <f t="shared" si="30"/>
        <v>128.84576745748839</v>
      </c>
      <c r="AQ42" s="110">
        <f t="shared" si="30"/>
        <v>131.42268280663814</v>
      </c>
      <c r="AR42" s="110">
        <f t="shared" si="30"/>
        <v>134.0511364627709</v>
      </c>
      <c r="AS42" s="110">
        <f t="shared" si="30"/>
        <v>136.7321591920263</v>
      </c>
      <c r="AT42" s="110">
        <f t="shared" si="30"/>
        <v>139.46680237586685</v>
      </c>
      <c r="AU42" s="110">
        <f t="shared" si="30"/>
        <v>142.25613842338416</v>
      </c>
      <c r="AV42" s="110">
        <f t="shared" si="30"/>
        <v>145.10126119185185</v>
      </c>
      <c r="AW42" s="110">
        <f t="shared" si="30"/>
        <v>148.0032864156889</v>
      </c>
      <c r="AX42" s="110">
        <f t="shared" si="30"/>
        <v>150.96335214400267</v>
      </c>
      <c r="AY42" s="110">
        <f t="shared" si="30"/>
        <v>153.98261918688272</v>
      </c>
      <c r="AZ42" s="110">
        <f t="shared" si="30"/>
        <v>157.06227157062037</v>
      </c>
      <c r="BB42" s="193">
        <f t="shared" si="21"/>
        <v>319.93368624782426</v>
      </c>
      <c r="BC42" s="194">
        <f t="shared" si="22"/>
        <v>659.40285242852428</v>
      </c>
      <c r="BD42" s="194">
        <f t="shared" si="23"/>
        <v>1184.1927839308023</v>
      </c>
      <c r="BE42" s="195">
        <f t="shared" si="24"/>
        <v>1694.2068570875042</v>
      </c>
    </row>
    <row r="43" spans="3:57" x14ac:dyDescent="0.25">
      <c r="C43" s="231" t="str">
        <f t="shared" si="9"/>
        <v>Servizio / Prodotto 14</v>
      </c>
      <c r="E43" s="110">
        <f t="shared" ref="E43:AZ43" si="31">+E16*$D16</f>
        <v>26.4</v>
      </c>
      <c r="F43" s="110">
        <f t="shared" si="31"/>
        <v>15.840000000000007</v>
      </c>
      <c r="G43" s="110">
        <f t="shared" si="31"/>
        <v>17.424000000000007</v>
      </c>
      <c r="H43" s="110">
        <f t="shared" si="31"/>
        <v>19.166400000000014</v>
      </c>
      <c r="I43" s="110">
        <f t="shared" si="31"/>
        <v>21.083040000000018</v>
      </c>
      <c r="J43" s="110">
        <f t="shared" si="31"/>
        <v>23.191344000000019</v>
      </c>
      <c r="K43" s="110">
        <f t="shared" si="31"/>
        <v>25.510478400000022</v>
      </c>
      <c r="L43" s="110">
        <f t="shared" si="31"/>
        <v>28.061526240000028</v>
      </c>
      <c r="M43" s="110">
        <f t="shared" si="31"/>
        <v>30.86767886400003</v>
      </c>
      <c r="N43" s="110">
        <f t="shared" si="31"/>
        <v>33.954446750400038</v>
      </c>
      <c r="O43" s="110">
        <f t="shared" si="31"/>
        <v>37.349891425440042</v>
      </c>
      <c r="P43" s="110">
        <f t="shared" si="31"/>
        <v>41.084880567984044</v>
      </c>
      <c r="Q43" s="110">
        <f t="shared" si="31"/>
        <v>41.427254572717246</v>
      </c>
      <c r="R43" s="110">
        <f t="shared" si="31"/>
        <v>43.498617301353121</v>
      </c>
      <c r="S43" s="110">
        <f t="shared" si="31"/>
        <v>45.673548166420773</v>
      </c>
      <c r="T43" s="110">
        <f t="shared" si="31"/>
        <v>47.957225574741827</v>
      </c>
      <c r="U43" s="110">
        <f t="shared" si="31"/>
        <v>50.355086853478909</v>
      </c>
      <c r="V43" s="110">
        <f t="shared" si="31"/>
        <v>52.872841196152848</v>
      </c>
      <c r="W43" s="110">
        <f t="shared" si="31"/>
        <v>55.516483255960502</v>
      </c>
      <c r="X43" s="110">
        <f t="shared" si="31"/>
        <v>58.292307418758526</v>
      </c>
      <c r="Y43" s="110">
        <f t="shared" si="31"/>
        <v>61.206922789696456</v>
      </c>
      <c r="Z43" s="110">
        <f t="shared" si="31"/>
        <v>64.267268929181284</v>
      </c>
      <c r="AA43" s="110">
        <f t="shared" si="31"/>
        <v>67.48063237564034</v>
      </c>
      <c r="AB43" s="110">
        <f t="shared" si="31"/>
        <v>70.854663994422339</v>
      </c>
      <c r="AC43" s="110">
        <f t="shared" si="31"/>
        <v>74.397397194143494</v>
      </c>
      <c r="AD43" s="110">
        <f t="shared" si="31"/>
        <v>78.117267053850682</v>
      </c>
      <c r="AE43" s="110">
        <f t="shared" si="31"/>
        <v>82.023130406543217</v>
      </c>
      <c r="AF43" s="110">
        <f t="shared" si="31"/>
        <v>86.124286926870369</v>
      </c>
      <c r="AG43" s="110">
        <f t="shared" si="31"/>
        <v>90.430501273213878</v>
      </c>
      <c r="AH43" s="110">
        <f t="shared" si="31"/>
        <v>94.952026336874582</v>
      </c>
      <c r="AI43" s="110">
        <f t="shared" si="31"/>
        <v>99.699627653718338</v>
      </c>
      <c r="AJ43" s="110">
        <f t="shared" si="31"/>
        <v>104.68460903640424</v>
      </c>
      <c r="AK43" s="110">
        <f t="shared" si="31"/>
        <v>109.91883948822448</v>
      </c>
      <c r="AL43" s="110">
        <f t="shared" si="31"/>
        <v>115.4147814626357</v>
      </c>
      <c r="AM43" s="110">
        <f t="shared" si="31"/>
        <v>121.18552053576752</v>
      </c>
      <c r="AN43" s="110">
        <f t="shared" si="31"/>
        <v>127.24479656255589</v>
      </c>
      <c r="AO43" s="110">
        <f t="shared" si="31"/>
        <v>126.31937986028271</v>
      </c>
      <c r="AP43" s="110">
        <f t="shared" si="31"/>
        <v>128.84576745748839</v>
      </c>
      <c r="AQ43" s="110">
        <f t="shared" si="31"/>
        <v>131.42268280663814</v>
      </c>
      <c r="AR43" s="110">
        <f t="shared" si="31"/>
        <v>134.0511364627709</v>
      </c>
      <c r="AS43" s="110">
        <f t="shared" si="31"/>
        <v>136.7321591920263</v>
      </c>
      <c r="AT43" s="110">
        <f t="shared" si="31"/>
        <v>139.46680237586685</v>
      </c>
      <c r="AU43" s="110">
        <f t="shared" si="31"/>
        <v>142.25613842338416</v>
      </c>
      <c r="AV43" s="110">
        <f t="shared" si="31"/>
        <v>145.10126119185185</v>
      </c>
      <c r="AW43" s="110">
        <f t="shared" si="31"/>
        <v>148.0032864156889</v>
      </c>
      <c r="AX43" s="110">
        <f t="shared" si="31"/>
        <v>150.96335214400267</v>
      </c>
      <c r="AY43" s="110">
        <f t="shared" si="31"/>
        <v>153.98261918688272</v>
      </c>
      <c r="AZ43" s="110">
        <f t="shared" si="31"/>
        <v>157.06227157062037</v>
      </c>
      <c r="BB43" s="193">
        <f t="shared" si="21"/>
        <v>319.93368624782426</v>
      </c>
      <c r="BC43" s="194">
        <f t="shared" si="22"/>
        <v>659.40285242852428</v>
      </c>
      <c r="BD43" s="194">
        <f t="shared" si="23"/>
        <v>1184.1927839308023</v>
      </c>
      <c r="BE43" s="195">
        <f t="shared" si="24"/>
        <v>1694.2068570875042</v>
      </c>
    </row>
    <row r="44" spans="3:57" x14ac:dyDescent="0.25">
      <c r="C44" s="231" t="str">
        <f t="shared" si="9"/>
        <v>Servizio / Prodotto 15</v>
      </c>
      <c r="E44" s="110">
        <f t="shared" ref="E44:AZ44" si="32">+E17*$D17</f>
        <v>30.8</v>
      </c>
      <c r="F44" s="110">
        <f t="shared" si="32"/>
        <v>18.480000000000008</v>
      </c>
      <c r="G44" s="110">
        <f t="shared" si="32"/>
        <v>20.328000000000007</v>
      </c>
      <c r="H44" s="110">
        <f t="shared" si="32"/>
        <v>22.360800000000012</v>
      </c>
      <c r="I44" s="110">
        <f t="shared" si="32"/>
        <v>24.59688000000002</v>
      </c>
      <c r="J44" s="110">
        <f t="shared" si="32"/>
        <v>27.056568000000016</v>
      </c>
      <c r="K44" s="110">
        <f t="shared" si="32"/>
        <v>29.762224800000023</v>
      </c>
      <c r="L44" s="110">
        <f t="shared" si="32"/>
        <v>32.738447280000031</v>
      </c>
      <c r="M44" s="110">
        <f t="shared" si="32"/>
        <v>36.012292008000038</v>
      </c>
      <c r="N44" s="110">
        <f t="shared" si="32"/>
        <v>39.613521208800044</v>
      </c>
      <c r="O44" s="110">
        <f t="shared" si="32"/>
        <v>43.574873329680052</v>
      </c>
      <c r="P44" s="110">
        <f t="shared" si="32"/>
        <v>47.932360662648051</v>
      </c>
      <c r="Q44" s="110">
        <f t="shared" si="32"/>
        <v>48.331797001503453</v>
      </c>
      <c r="R44" s="110">
        <f t="shared" si="32"/>
        <v>50.748386851578637</v>
      </c>
      <c r="S44" s="110">
        <f t="shared" si="32"/>
        <v>53.285806194157566</v>
      </c>
      <c r="T44" s="110">
        <f t="shared" si="32"/>
        <v>55.95009650386546</v>
      </c>
      <c r="U44" s="110">
        <f t="shared" si="32"/>
        <v>58.747601329058725</v>
      </c>
      <c r="V44" s="110">
        <f t="shared" si="32"/>
        <v>61.684981395511663</v>
      </c>
      <c r="W44" s="110">
        <f t="shared" si="32"/>
        <v>64.769230465287265</v>
      </c>
      <c r="X44" s="110">
        <f t="shared" si="32"/>
        <v>68.007691988551613</v>
      </c>
      <c r="Y44" s="110">
        <f t="shared" si="32"/>
        <v>71.408076587979195</v>
      </c>
      <c r="Z44" s="110">
        <f t="shared" si="32"/>
        <v>74.978480417378165</v>
      </c>
      <c r="AA44" s="110">
        <f t="shared" si="32"/>
        <v>78.727404438247078</v>
      </c>
      <c r="AB44" s="110">
        <f t="shared" si="32"/>
        <v>82.663774660159419</v>
      </c>
      <c r="AC44" s="110">
        <f t="shared" si="32"/>
        <v>86.796963393167417</v>
      </c>
      <c r="AD44" s="110">
        <f t="shared" si="32"/>
        <v>91.136811562825798</v>
      </c>
      <c r="AE44" s="110">
        <f t="shared" si="32"/>
        <v>95.693652140967089</v>
      </c>
      <c r="AF44" s="110">
        <f t="shared" si="32"/>
        <v>100.47833474801543</v>
      </c>
      <c r="AG44" s="110">
        <f t="shared" si="32"/>
        <v>105.50225148541621</v>
      </c>
      <c r="AH44" s="110">
        <f t="shared" si="32"/>
        <v>110.77736405968703</v>
      </c>
      <c r="AI44" s="110">
        <f t="shared" si="32"/>
        <v>116.31623226267139</v>
      </c>
      <c r="AJ44" s="110">
        <f t="shared" si="32"/>
        <v>122.13204387580497</v>
      </c>
      <c r="AK44" s="110">
        <f t="shared" si="32"/>
        <v>128.23864606959521</v>
      </c>
      <c r="AL44" s="110">
        <f t="shared" si="32"/>
        <v>134.65057837307498</v>
      </c>
      <c r="AM44" s="110">
        <f t="shared" si="32"/>
        <v>141.38310729172875</v>
      </c>
      <c r="AN44" s="110">
        <f t="shared" si="32"/>
        <v>148.45226265631518</v>
      </c>
      <c r="AO44" s="110">
        <f t="shared" si="32"/>
        <v>147.37260983699653</v>
      </c>
      <c r="AP44" s="110">
        <f t="shared" si="32"/>
        <v>150.32006203373643</v>
      </c>
      <c r="AQ44" s="110">
        <f t="shared" si="32"/>
        <v>153.32646327441117</v>
      </c>
      <c r="AR44" s="110">
        <f t="shared" si="32"/>
        <v>156.39299253989938</v>
      </c>
      <c r="AS44" s="110">
        <f t="shared" si="32"/>
        <v>159.5208523906974</v>
      </c>
      <c r="AT44" s="110">
        <f t="shared" si="32"/>
        <v>162.71126943851132</v>
      </c>
      <c r="AU44" s="110">
        <f t="shared" si="32"/>
        <v>165.96549482728156</v>
      </c>
      <c r="AV44" s="110">
        <f t="shared" si="32"/>
        <v>169.28480472382719</v>
      </c>
      <c r="AW44" s="110">
        <f t="shared" si="32"/>
        <v>172.67050081830371</v>
      </c>
      <c r="AX44" s="110">
        <f t="shared" si="32"/>
        <v>176.12391083466977</v>
      </c>
      <c r="AY44" s="110">
        <f t="shared" si="32"/>
        <v>179.64638905136314</v>
      </c>
      <c r="AZ44" s="110">
        <f t="shared" si="32"/>
        <v>183.23931683239044</v>
      </c>
      <c r="BB44" s="193">
        <f t="shared" si="21"/>
        <v>373.25596728912831</v>
      </c>
      <c r="BC44" s="194">
        <f t="shared" si="22"/>
        <v>769.30332783327822</v>
      </c>
      <c r="BD44" s="194">
        <f t="shared" si="23"/>
        <v>1381.5582479192694</v>
      </c>
      <c r="BE44" s="195">
        <f t="shared" si="24"/>
        <v>1976.574666602088</v>
      </c>
    </row>
    <row r="45" spans="3:57" x14ac:dyDescent="0.25">
      <c r="C45" s="231" t="str">
        <f t="shared" si="9"/>
        <v>Servizio / Prodotto 16</v>
      </c>
      <c r="E45" s="110">
        <f t="shared" ref="E45:AZ45" si="33">+E18*$D18</f>
        <v>30.8</v>
      </c>
      <c r="F45" s="110">
        <f t="shared" si="33"/>
        <v>18.480000000000008</v>
      </c>
      <c r="G45" s="110">
        <f t="shared" si="33"/>
        <v>20.328000000000007</v>
      </c>
      <c r="H45" s="110">
        <f t="shared" si="33"/>
        <v>22.360800000000012</v>
      </c>
      <c r="I45" s="110">
        <f t="shared" si="33"/>
        <v>24.59688000000002</v>
      </c>
      <c r="J45" s="110">
        <f t="shared" si="33"/>
        <v>27.056568000000016</v>
      </c>
      <c r="K45" s="110">
        <f t="shared" si="33"/>
        <v>29.762224800000023</v>
      </c>
      <c r="L45" s="110">
        <f t="shared" si="33"/>
        <v>32.738447280000031</v>
      </c>
      <c r="M45" s="110">
        <f t="shared" si="33"/>
        <v>36.012292008000038</v>
      </c>
      <c r="N45" s="110">
        <f t="shared" si="33"/>
        <v>39.613521208800044</v>
      </c>
      <c r="O45" s="110">
        <f t="shared" si="33"/>
        <v>43.574873329680052</v>
      </c>
      <c r="P45" s="110">
        <f t="shared" si="33"/>
        <v>47.932360662648051</v>
      </c>
      <c r="Q45" s="110">
        <f t="shared" si="33"/>
        <v>48.331797001503453</v>
      </c>
      <c r="R45" s="110">
        <f t="shared" si="33"/>
        <v>50.748386851578637</v>
      </c>
      <c r="S45" s="110">
        <f t="shared" si="33"/>
        <v>53.285806194157566</v>
      </c>
      <c r="T45" s="110">
        <f t="shared" si="33"/>
        <v>55.95009650386546</v>
      </c>
      <c r="U45" s="110">
        <f t="shared" si="33"/>
        <v>58.747601329058725</v>
      </c>
      <c r="V45" s="110">
        <f t="shared" si="33"/>
        <v>61.684981395511663</v>
      </c>
      <c r="W45" s="110">
        <f t="shared" si="33"/>
        <v>64.769230465287265</v>
      </c>
      <c r="X45" s="110">
        <f t="shared" si="33"/>
        <v>68.007691988551613</v>
      </c>
      <c r="Y45" s="110">
        <f t="shared" si="33"/>
        <v>71.408076587979195</v>
      </c>
      <c r="Z45" s="110">
        <f t="shared" si="33"/>
        <v>74.978480417378165</v>
      </c>
      <c r="AA45" s="110">
        <f t="shared" si="33"/>
        <v>78.727404438247078</v>
      </c>
      <c r="AB45" s="110">
        <f t="shared" si="33"/>
        <v>82.663774660159419</v>
      </c>
      <c r="AC45" s="110">
        <f t="shared" si="33"/>
        <v>86.796963393167417</v>
      </c>
      <c r="AD45" s="110">
        <f t="shared" si="33"/>
        <v>91.136811562825798</v>
      </c>
      <c r="AE45" s="110">
        <f t="shared" si="33"/>
        <v>95.693652140967089</v>
      </c>
      <c r="AF45" s="110">
        <f t="shared" si="33"/>
        <v>100.47833474801543</v>
      </c>
      <c r="AG45" s="110">
        <f t="shared" si="33"/>
        <v>105.50225148541621</v>
      </c>
      <c r="AH45" s="110">
        <f t="shared" si="33"/>
        <v>110.77736405968703</v>
      </c>
      <c r="AI45" s="110">
        <f t="shared" si="33"/>
        <v>116.31623226267139</v>
      </c>
      <c r="AJ45" s="110">
        <f t="shared" si="33"/>
        <v>122.13204387580497</v>
      </c>
      <c r="AK45" s="110">
        <f t="shared" si="33"/>
        <v>128.23864606959521</v>
      </c>
      <c r="AL45" s="110">
        <f t="shared" si="33"/>
        <v>134.65057837307498</v>
      </c>
      <c r="AM45" s="110">
        <f t="shared" si="33"/>
        <v>141.38310729172875</v>
      </c>
      <c r="AN45" s="110">
        <f t="shared" si="33"/>
        <v>148.45226265631518</v>
      </c>
      <c r="AO45" s="110">
        <f t="shared" si="33"/>
        <v>147.37260983699653</v>
      </c>
      <c r="AP45" s="110">
        <f t="shared" si="33"/>
        <v>150.32006203373643</v>
      </c>
      <c r="AQ45" s="110">
        <f t="shared" si="33"/>
        <v>153.32646327441117</v>
      </c>
      <c r="AR45" s="110">
        <f t="shared" si="33"/>
        <v>156.39299253989938</v>
      </c>
      <c r="AS45" s="110">
        <f t="shared" si="33"/>
        <v>159.5208523906974</v>
      </c>
      <c r="AT45" s="110">
        <f t="shared" si="33"/>
        <v>162.71126943851132</v>
      </c>
      <c r="AU45" s="110">
        <f t="shared" si="33"/>
        <v>165.96549482728156</v>
      </c>
      <c r="AV45" s="110">
        <f t="shared" si="33"/>
        <v>169.28480472382719</v>
      </c>
      <c r="AW45" s="110">
        <f t="shared" si="33"/>
        <v>172.67050081830371</v>
      </c>
      <c r="AX45" s="110">
        <f t="shared" si="33"/>
        <v>176.12391083466977</v>
      </c>
      <c r="AY45" s="110">
        <f t="shared" si="33"/>
        <v>179.64638905136314</v>
      </c>
      <c r="AZ45" s="110">
        <f t="shared" si="33"/>
        <v>183.23931683239044</v>
      </c>
      <c r="BB45" s="193">
        <f t="shared" si="21"/>
        <v>373.25596728912831</v>
      </c>
      <c r="BC45" s="194">
        <f t="shared" si="22"/>
        <v>769.30332783327822</v>
      </c>
      <c r="BD45" s="194">
        <f t="shared" si="23"/>
        <v>1381.5582479192694</v>
      </c>
      <c r="BE45" s="195">
        <f t="shared" si="24"/>
        <v>1976.574666602088</v>
      </c>
    </row>
    <row r="46" spans="3:57" x14ac:dyDescent="0.25">
      <c r="C46" s="231" t="str">
        <f t="shared" si="9"/>
        <v>Servizio / Prodotto 17</v>
      </c>
      <c r="E46" s="110">
        <f t="shared" ref="E46:AZ46" si="34">+E19*$D19</f>
        <v>30.8</v>
      </c>
      <c r="F46" s="110">
        <f t="shared" si="34"/>
        <v>18.480000000000008</v>
      </c>
      <c r="G46" s="110">
        <f t="shared" si="34"/>
        <v>20.328000000000007</v>
      </c>
      <c r="H46" s="110">
        <f t="shared" si="34"/>
        <v>22.360800000000012</v>
      </c>
      <c r="I46" s="110">
        <f t="shared" si="34"/>
        <v>24.59688000000002</v>
      </c>
      <c r="J46" s="110">
        <f t="shared" si="34"/>
        <v>27.056568000000016</v>
      </c>
      <c r="K46" s="110">
        <f t="shared" si="34"/>
        <v>29.762224800000023</v>
      </c>
      <c r="L46" s="110">
        <f t="shared" si="34"/>
        <v>32.738447280000031</v>
      </c>
      <c r="M46" s="110">
        <f t="shared" si="34"/>
        <v>36.012292008000038</v>
      </c>
      <c r="N46" s="110">
        <f t="shared" si="34"/>
        <v>39.613521208800044</v>
      </c>
      <c r="O46" s="110">
        <f t="shared" si="34"/>
        <v>43.574873329680052</v>
      </c>
      <c r="P46" s="110">
        <f t="shared" si="34"/>
        <v>47.932360662648051</v>
      </c>
      <c r="Q46" s="110">
        <f t="shared" si="34"/>
        <v>48.331797001503453</v>
      </c>
      <c r="R46" s="110">
        <f t="shared" si="34"/>
        <v>50.748386851578637</v>
      </c>
      <c r="S46" s="110">
        <f t="shared" si="34"/>
        <v>53.285806194157566</v>
      </c>
      <c r="T46" s="110">
        <f t="shared" si="34"/>
        <v>55.95009650386546</v>
      </c>
      <c r="U46" s="110">
        <f t="shared" si="34"/>
        <v>58.747601329058725</v>
      </c>
      <c r="V46" s="110">
        <f t="shared" si="34"/>
        <v>61.684981395511663</v>
      </c>
      <c r="W46" s="110">
        <f t="shared" si="34"/>
        <v>64.769230465287265</v>
      </c>
      <c r="X46" s="110">
        <f t="shared" si="34"/>
        <v>68.007691988551613</v>
      </c>
      <c r="Y46" s="110">
        <f t="shared" si="34"/>
        <v>71.408076587979195</v>
      </c>
      <c r="Z46" s="110">
        <f t="shared" si="34"/>
        <v>74.978480417378165</v>
      </c>
      <c r="AA46" s="110">
        <f t="shared" si="34"/>
        <v>78.727404438247078</v>
      </c>
      <c r="AB46" s="110">
        <f t="shared" si="34"/>
        <v>82.663774660159419</v>
      </c>
      <c r="AC46" s="110">
        <f t="shared" si="34"/>
        <v>86.796963393167417</v>
      </c>
      <c r="AD46" s="110">
        <f t="shared" si="34"/>
        <v>91.136811562825798</v>
      </c>
      <c r="AE46" s="110">
        <f t="shared" si="34"/>
        <v>95.693652140967089</v>
      </c>
      <c r="AF46" s="110">
        <f t="shared" si="34"/>
        <v>100.47833474801543</v>
      </c>
      <c r="AG46" s="110">
        <f t="shared" si="34"/>
        <v>105.50225148541621</v>
      </c>
      <c r="AH46" s="110">
        <f t="shared" si="34"/>
        <v>110.77736405968703</v>
      </c>
      <c r="AI46" s="110">
        <f t="shared" si="34"/>
        <v>116.31623226267139</v>
      </c>
      <c r="AJ46" s="110">
        <f t="shared" si="34"/>
        <v>122.13204387580497</v>
      </c>
      <c r="AK46" s="110">
        <f t="shared" si="34"/>
        <v>128.23864606959521</v>
      </c>
      <c r="AL46" s="110">
        <f t="shared" si="34"/>
        <v>134.65057837307498</v>
      </c>
      <c r="AM46" s="110">
        <f t="shared" si="34"/>
        <v>141.38310729172875</v>
      </c>
      <c r="AN46" s="110">
        <f t="shared" si="34"/>
        <v>148.45226265631518</v>
      </c>
      <c r="AO46" s="110">
        <f t="shared" si="34"/>
        <v>147.37260983699653</v>
      </c>
      <c r="AP46" s="110">
        <f t="shared" si="34"/>
        <v>150.32006203373643</v>
      </c>
      <c r="AQ46" s="110">
        <f t="shared" si="34"/>
        <v>153.32646327441117</v>
      </c>
      <c r="AR46" s="110">
        <f t="shared" si="34"/>
        <v>156.39299253989938</v>
      </c>
      <c r="AS46" s="110">
        <f t="shared" si="34"/>
        <v>159.5208523906974</v>
      </c>
      <c r="AT46" s="110">
        <f t="shared" si="34"/>
        <v>162.71126943851132</v>
      </c>
      <c r="AU46" s="110">
        <f t="shared" si="34"/>
        <v>165.96549482728156</v>
      </c>
      <c r="AV46" s="110">
        <f t="shared" si="34"/>
        <v>169.28480472382719</v>
      </c>
      <c r="AW46" s="110">
        <f t="shared" si="34"/>
        <v>172.67050081830371</v>
      </c>
      <c r="AX46" s="110">
        <f t="shared" si="34"/>
        <v>176.12391083466977</v>
      </c>
      <c r="AY46" s="110">
        <f t="shared" si="34"/>
        <v>179.64638905136314</v>
      </c>
      <c r="AZ46" s="110">
        <f t="shared" si="34"/>
        <v>183.23931683239044</v>
      </c>
      <c r="BB46" s="193">
        <f t="shared" si="21"/>
        <v>373.25596728912831</v>
      </c>
      <c r="BC46" s="194">
        <f t="shared" si="22"/>
        <v>769.30332783327822</v>
      </c>
      <c r="BD46" s="194">
        <f t="shared" si="23"/>
        <v>1381.5582479192694</v>
      </c>
      <c r="BE46" s="195">
        <f t="shared" si="24"/>
        <v>1976.574666602088</v>
      </c>
    </row>
    <row r="47" spans="3:57" x14ac:dyDescent="0.25">
      <c r="C47" s="231" t="str">
        <f t="shared" si="9"/>
        <v>Servizio / Prodotto 18</v>
      </c>
      <c r="E47" s="110">
        <f t="shared" ref="E47:AZ47" si="35">+E20*$D20</f>
        <v>11</v>
      </c>
      <c r="F47" s="110">
        <f t="shared" si="35"/>
        <v>6.6000000000000023</v>
      </c>
      <c r="G47" s="110">
        <f t="shared" si="35"/>
        <v>7.2600000000000033</v>
      </c>
      <c r="H47" s="110">
        <f t="shared" si="35"/>
        <v>7.9860000000000042</v>
      </c>
      <c r="I47" s="110">
        <f t="shared" si="35"/>
        <v>8.7846000000000064</v>
      </c>
      <c r="J47" s="110">
        <f t="shared" si="35"/>
        <v>9.6630600000000086</v>
      </c>
      <c r="K47" s="110">
        <f t="shared" si="35"/>
        <v>10.62936600000001</v>
      </c>
      <c r="L47" s="110">
        <f t="shared" si="35"/>
        <v>11.69230260000001</v>
      </c>
      <c r="M47" s="110">
        <f t="shared" si="35"/>
        <v>12.861532860000015</v>
      </c>
      <c r="N47" s="110">
        <f t="shared" si="35"/>
        <v>14.147686146000012</v>
      </c>
      <c r="O47" s="110">
        <f t="shared" si="35"/>
        <v>15.562454760600017</v>
      </c>
      <c r="P47" s="110">
        <f t="shared" si="35"/>
        <v>17.118700236660022</v>
      </c>
      <c r="Q47" s="110">
        <f t="shared" si="35"/>
        <v>17.261356071965519</v>
      </c>
      <c r="R47" s="110">
        <f t="shared" si="35"/>
        <v>18.124423875563799</v>
      </c>
      <c r="S47" s="110">
        <f t="shared" si="35"/>
        <v>19.030645069341986</v>
      </c>
      <c r="T47" s="110">
        <f t="shared" si="35"/>
        <v>19.98217732280909</v>
      </c>
      <c r="U47" s="110">
        <f t="shared" si="35"/>
        <v>20.981286188949543</v>
      </c>
      <c r="V47" s="110">
        <f t="shared" si="35"/>
        <v>22.03035049839702</v>
      </c>
      <c r="W47" s="110">
        <f t="shared" si="35"/>
        <v>23.13186802331688</v>
      </c>
      <c r="X47" s="110">
        <f t="shared" si="35"/>
        <v>24.288461424482716</v>
      </c>
      <c r="Y47" s="110">
        <f t="shared" si="35"/>
        <v>25.502884495706862</v>
      </c>
      <c r="Z47" s="110">
        <f t="shared" si="35"/>
        <v>26.778028720492198</v>
      </c>
      <c r="AA47" s="110">
        <f t="shared" si="35"/>
        <v>28.116930156516812</v>
      </c>
      <c r="AB47" s="110">
        <f t="shared" si="35"/>
        <v>29.522776664342643</v>
      </c>
      <c r="AC47" s="110">
        <f t="shared" si="35"/>
        <v>30.998915497559789</v>
      </c>
      <c r="AD47" s="110">
        <f t="shared" si="35"/>
        <v>32.548861272437783</v>
      </c>
      <c r="AE47" s="110">
        <f t="shared" si="35"/>
        <v>34.176304336059673</v>
      </c>
      <c r="AF47" s="110">
        <f t="shared" si="35"/>
        <v>35.885119552862648</v>
      </c>
      <c r="AG47" s="110">
        <f t="shared" si="35"/>
        <v>37.679375530505787</v>
      </c>
      <c r="AH47" s="110">
        <f t="shared" si="35"/>
        <v>39.563344307031088</v>
      </c>
      <c r="AI47" s="110">
        <f t="shared" si="35"/>
        <v>41.541511522382642</v>
      </c>
      <c r="AJ47" s="110">
        <f t="shared" si="35"/>
        <v>43.618587098501777</v>
      </c>
      <c r="AK47" s="110">
        <f t="shared" si="35"/>
        <v>45.799516453426861</v>
      </c>
      <c r="AL47" s="110">
        <f t="shared" si="35"/>
        <v>48.089492276098206</v>
      </c>
      <c r="AM47" s="110">
        <f t="shared" si="35"/>
        <v>50.49396688990312</v>
      </c>
      <c r="AN47" s="110">
        <f t="shared" si="35"/>
        <v>53.018665234398284</v>
      </c>
      <c r="AO47" s="110">
        <f t="shared" si="35"/>
        <v>52.633074941784471</v>
      </c>
      <c r="AP47" s="110">
        <f t="shared" si="35"/>
        <v>53.685736440620161</v>
      </c>
      <c r="AQ47" s="110">
        <f t="shared" si="35"/>
        <v>54.759451169432552</v>
      </c>
      <c r="AR47" s="110">
        <f t="shared" si="35"/>
        <v>55.854640192821215</v>
      </c>
      <c r="AS47" s="110">
        <f t="shared" si="35"/>
        <v>56.971732996677652</v>
      </c>
      <c r="AT47" s="110">
        <f t="shared" si="35"/>
        <v>58.111167656611173</v>
      </c>
      <c r="AU47" s="110">
        <f t="shared" si="35"/>
        <v>59.273391009743406</v>
      </c>
      <c r="AV47" s="110">
        <f t="shared" si="35"/>
        <v>60.458858829938272</v>
      </c>
      <c r="AW47" s="110">
        <f t="shared" si="35"/>
        <v>61.668036006537029</v>
      </c>
      <c r="AX47" s="110">
        <f t="shared" si="35"/>
        <v>62.901396726667791</v>
      </c>
      <c r="AY47" s="110">
        <f t="shared" si="35"/>
        <v>64.159424661201129</v>
      </c>
      <c r="AZ47" s="110">
        <f t="shared" si="35"/>
        <v>65.442613154425146</v>
      </c>
      <c r="BB47" s="193">
        <f t="shared" si="21"/>
        <v>133.3057026032601</v>
      </c>
      <c r="BC47" s="194">
        <f t="shared" si="22"/>
        <v>274.75118851188506</v>
      </c>
      <c r="BD47" s="194">
        <f t="shared" si="23"/>
        <v>493.41365997116765</v>
      </c>
      <c r="BE47" s="195">
        <f t="shared" si="24"/>
        <v>705.9195237864601</v>
      </c>
    </row>
    <row r="48" spans="3:57" x14ac:dyDescent="0.25">
      <c r="C48" s="231" t="str">
        <f t="shared" si="9"/>
        <v>Servizio / Prodotto 19</v>
      </c>
      <c r="E48" s="110">
        <f t="shared" ref="E48:AZ48" si="36">+E21*$D21</f>
        <v>11</v>
      </c>
      <c r="F48" s="110">
        <f t="shared" si="36"/>
        <v>6.6000000000000023</v>
      </c>
      <c r="G48" s="110">
        <f t="shared" si="36"/>
        <v>7.2600000000000033</v>
      </c>
      <c r="H48" s="110">
        <f t="shared" si="36"/>
        <v>7.9860000000000042</v>
      </c>
      <c r="I48" s="110">
        <f t="shared" si="36"/>
        <v>8.7846000000000064</v>
      </c>
      <c r="J48" s="110">
        <f t="shared" si="36"/>
        <v>9.6630600000000086</v>
      </c>
      <c r="K48" s="110">
        <f t="shared" si="36"/>
        <v>10.62936600000001</v>
      </c>
      <c r="L48" s="110">
        <f t="shared" si="36"/>
        <v>11.69230260000001</v>
      </c>
      <c r="M48" s="110">
        <f t="shared" si="36"/>
        <v>12.861532860000015</v>
      </c>
      <c r="N48" s="110">
        <f t="shared" si="36"/>
        <v>14.147686146000012</v>
      </c>
      <c r="O48" s="110">
        <f t="shared" si="36"/>
        <v>15.562454760600017</v>
      </c>
      <c r="P48" s="110">
        <f t="shared" si="36"/>
        <v>17.118700236660022</v>
      </c>
      <c r="Q48" s="110">
        <f t="shared" si="36"/>
        <v>17.261356071965519</v>
      </c>
      <c r="R48" s="110">
        <f t="shared" si="36"/>
        <v>18.124423875563799</v>
      </c>
      <c r="S48" s="110">
        <f t="shared" si="36"/>
        <v>19.030645069341986</v>
      </c>
      <c r="T48" s="110">
        <f t="shared" si="36"/>
        <v>19.98217732280909</v>
      </c>
      <c r="U48" s="110">
        <f t="shared" si="36"/>
        <v>20.981286188949543</v>
      </c>
      <c r="V48" s="110">
        <f t="shared" si="36"/>
        <v>22.03035049839702</v>
      </c>
      <c r="W48" s="110">
        <f t="shared" si="36"/>
        <v>23.13186802331688</v>
      </c>
      <c r="X48" s="110">
        <f t="shared" si="36"/>
        <v>24.288461424482716</v>
      </c>
      <c r="Y48" s="110">
        <f t="shared" si="36"/>
        <v>25.502884495706862</v>
      </c>
      <c r="Z48" s="110">
        <f t="shared" si="36"/>
        <v>26.778028720492198</v>
      </c>
      <c r="AA48" s="110">
        <f t="shared" si="36"/>
        <v>28.116930156516812</v>
      </c>
      <c r="AB48" s="110">
        <f t="shared" si="36"/>
        <v>29.522776664342643</v>
      </c>
      <c r="AC48" s="110">
        <f t="shared" si="36"/>
        <v>30.998915497559789</v>
      </c>
      <c r="AD48" s="110">
        <f t="shared" si="36"/>
        <v>32.548861272437783</v>
      </c>
      <c r="AE48" s="110">
        <f t="shared" si="36"/>
        <v>34.176304336059673</v>
      </c>
      <c r="AF48" s="110">
        <f t="shared" si="36"/>
        <v>35.885119552862648</v>
      </c>
      <c r="AG48" s="110">
        <f t="shared" si="36"/>
        <v>37.679375530505787</v>
      </c>
      <c r="AH48" s="110">
        <f t="shared" si="36"/>
        <v>39.563344307031088</v>
      </c>
      <c r="AI48" s="110">
        <f t="shared" si="36"/>
        <v>41.541511522382642</v>
      </c>
      <c r="AJ48" s="110">
        <f t="shared" si="36"/>
        <v>43.618587098501777</v>
      </c>
      <c r="AK48" s="110">
        <f t="shared" si="36"/>
        <v>45.799516453426861</v>
      </c>
      <c r="AL48" s="110">
        <f t="shared" si="36"/>
        <v>48.089492276098206</v>
      </c>
      <c r="AM48" s="110">
        <f t="shared" si="36"/>
        <v>50.49396688990312</v>
      </c>
      <c r="AN48" s="110">
        <f t="shared" si="36"/>
        <v>53.018665234398284</v>
      </c>
      <c r="AO48" s="110">
        <f t="shared" si="36"/>
        <v>52.633074941784471</v>
      </c>
      <c r="AP48" s="110">
        <f t="shared" si="36"/>
        <v>53.685736440620161</v>
      </c>
      <c r="AQ48" s="110">
        <f t="shared" si="36"/>
        <v>54.759451169432552</v>
      </c>
      <c r="AR48" s="110">
        <f t="shared" si="36"/>
        <v>55.854640192821215</v>
      </c>
      <c r="AS48" s="110">
        <f t="shared" si="36"/>
        <v>56.971732996677652</v>
      </c>
      <c r="AT48" s="110">
        <f t="shared" si="36"/>
        <v>58.111167656611173</v>
      </c>
      <c r="AU48" s="110">
        <f t="shared" si="36"/>
        <v>59.273391009743406</v>
      </c>
      <c r="AV48" s="110">
        <f t="shared" si="36"/>
        <v>60.458858829938272</v>
      </c>
      <c r="AW48" s="110">
        <f t="shared" si="36"/>
        <v>61.668036006537029</v>
      </c>
      <c r="AX48" s="110">
        <f t="shared" si="36"/>
        <v>62.901396726667791</v>
      </c>
      <c r="AY48" s="110">
        <f t="shared" si="36"/>
        <v>64.159424661201129</v>
      </c>
      <c r="AZ48" s="110">
        <f t="shared" si="36"/>
        <v>65.442613154425146</v>
      </c>
      <c r="BB48" s="193">
        <f t="shared" si="21"/>
        <v>133.3057026032601</v>
      </c>
      <c r="BC48" s="194">
        <f t="shared" si="22"/>
        <v>274.75118851188506</v>
      </c>
      <c r="BD48" s="194">
        <f t="shared" si="23"/>
        <v>493.41365997116765</v>
      </c>
      <c r="BE48" s="195">
        <f t="shared" si="24"/>
        <v>705.9195237864601</v>
      </c>
    </row>
    <row r="49" spans="3:57" x14ac:dyDescent="0.25">
      <c r="C49" s="231" t="str">
        <f t="shared" si="9"/>
        <v>Servizio / Prodotto 20</v>
      </c>
      <c r="E49" s="110">
        <f t="shared" ref="E49:AZ49" si="37">+E22*$D22</f>
        <v>17.600000000000001</v>
      </c>
      <c r="F49" s="110">
        <f t="shared" si="37"/>
        <v>10.560000000000004</v>
      </c>
      <c r="G49" s="110">
        <f t="shared" si="37"/>
        <v>11.616000000000005</v>
      </c>
      <c r="H49" s="110">
        <f t="shared" si="37"/>
        <v>12.777600000000007</v>
      </c>
      <c r="I49" s="110">
        <f t="shared" si="37"/>
        <v>14.055360000000011</v>
      </c>
      <c r="J49" s="110">
        <f t="shared" si="37"/>
        <v>15.460896000000011</v>
      </c>
      <c r="K49" s="110">
        <f t="shared" si="37"/>
        <v>17.006985600000011</v>
      </c>
      <c r="L49" s="110">
        <f t="shared" si="37"/>
        <v>18.707684160000017</v>
      </c>
      <c r="M49" s="110">
        <f t="shared" si="37"/>
        <v>20.578452576000021</v>
      </c>
      <c r="N49" s="110">
        <f t="shared" si="37"/>
        <v>22.636297833600025</v>
      </c>
      <c r="O49" s="110">
        <f t="shared" si="37"/>
        <v>24.899927616960028</v>
      </c>
      <c r="P49" s="110">
        <f t="shared" si="37"/>
        <v>27.389920378656029</v>
      </c>
      <c r="Q49" s="110">
        <f t="shared" si="37"/>
        <v>27.618169715144834</v>
      </c>
      <c r="R49" s="110">
        <f t="shared" si="37"/>
        <v>28.999078200902076</v>
      </c>
      <c r="S49" s="110">
        <f t="shared" si="37"/>
        <v>30.449032110947183</v>
      </c>
      <c r="T49" s="110">
        <f t="shared" si="37"/>
        <v>31.97148371649455</v>
      </c>
      <c r="U49" s="110">
        <f t="shared" si="37"/>
        <v>33.57005790231927</v>
      </c>
      <c r="V49" s="110">
        <f t="shared" si="37"/>
        <v>35.248560797435239</v>
      </c>
      <c r="W49" s="110">
        <f t="shared" si="37"/>
        <v>37.010988837307004</v>
      </c>
      <c r="X49" s="110">
        <f t="shared" si="37"/>
        <v>38.86153827917235</v>
      </c>
      <c r="Y49" s="110">
        <f t="shared" si="37"/>
        <v>40.804615193130978</v>
      </c>
      <c r="Z49" s="110">
        <f t="shared" si="37"/>
        <v>42.844845952787523</v>
      </c>
      <c r="AA49" s="110">
        <f t="shared" si="37"/>
        <v>44.987088250426893</v>
      </c>
      <c r="AB49" s="110">
        <f t="shared" si="37"/>
        <v>47.236442662948242</v>
      </c>
      <c r="AC49" s="110">
        <f t="shared" si="37"/>
        <v>49.59826479609567</v>
      </c>
      <c r="AD49" s="110">
        <f t="shared" si="37"/>
        <v>52.07817803590045</v>
      </c>
      <c r="AE49" s="110">
        <f t="shared" si="37"/>
        <v>54.682086937695466</v>
      </c>
      <c r="AF49" s="110">
        <f t="shared" si="37"/>
        <v>57.416191284580243</v>
      </c>
      <c r="AG49" s="110">
        <f t="shared" si="37"/>
        <v>60.287000848809257</v>
      </c>
      <c r="AH49" s="110">
        <f t="shared" si="37"/>
        <v>63.301350891249733</v>
      </c>
      <c r="AI49" s="110">
        <f t="shared" si="37"/>
        <v>66.46641843581223</v>
      </c>
      <c r="AJ49" s="110">
        <f t="shared" si="37"/>
        <v>69.789739357602841</v>
      </c>
      <c r="AK49" s="110">
        <f t="shared" si="37"/>
        <v>73.279226325482966</v>
      </c>
      <c r="AL49" s="110">
        <f t="shared" si="37"/>
        <v>76.943187641757135</v>
      </c>
      <c r="AM49" s="110">
        <f t="shared" si="37"/>
        <v>80.790347023844987</v>
      </c>
      <c r="AN49" s="110">
        <f t="shared" si="37"/>
        <v>84.829864375037246</v>
      </c>
      <c r="AO49" s="110">
        <f t="shared" si="37"/>
        <v>84.212919906855149</v>
      </c>
      <c r="AP49" s="110">
        <f t="shared" si="37"/>
        <v>85.897178304992252</v>
      </c>
      <c r="AQ49" s="110">
        <f t="shared" si="37"/>
        <v>87.6151218710921</v>
      </c>
      <c r="AR49" s="110">
        <f t="shared" si="37"/>
        <v>89.367424308513932</v>
      </c>
      <c r="AS49" s="110">
        <f t="shared" si="37"/>
        <v>91.154772794684234</v>
      </c>
      <c r="AT49" s="110">
        <f t="shared" si="37"/>
        <v>92.977868250577899</v>
      </c>
      <c r="AU49" s="110">
        <f t="shared" si="37"/>
        <v>94.837425615589453</v>
      </c>
      <c r="AV49" s="110">
        <f t="shared" si="37"/>
        <v>96.734174127901241</v>
      </c>
      <c r="AW49" s="110">
        <f t="shared" si="37"/>
        <v>98.668857610459256</v>
      </c>
      <c r="AX49" s="110">
        <f t="shared" si="37"/>
        <v>100.64223476266845</v>
      </c>
      <c r="AY49" s="110">
        <f t="shared" si="37"/>
        <v>102.65507945792181</v>
      </c>
      <c r="AZ49" s="110">
        <f t="shared" si="37"/>
        <v>104.70818104708025</v>
      </c>
      <c r="BB49" s="193">
        <f t="shared" si="21"/>
        <v>213.28912416521615</v>
      </c>
      <c r="BC49" s="194">
        <f t="shared" si="22"/>
        <v>439.60190161901619</v>
      </c>
      <c r="BD49" s="194">
        <f t="shared" si="23"/>
        <v>789.46185595386828</v>
      </c>
      <c r="BE49" s="195">
        <f t="shared" si="24"/>
        <v>1129.4712380583358</v>
      </c>
    </row>
    <row r="50" spans="3:57" x14ac:dyDescent="0.25">
      <c r="C50" s="231" t="str">
        <f t="shared" si="9"/>
        <v>Servizio / Prodotto 21</v>
      </c>
      <c r="E50" s="110">
        <f t="shared" ref="E50:AZ50" si="38">+E23*$D23</f>
        <v>17.600000000000001</v>
      </c>
      <c r="F50" s="110">
        <f t="shared" si="38"/>
        <v>10.560000000000004</v>
      </c>
      <c r="G50" s="110">
        <f t="shared" si="38"/>
        <v>11.616000000000005</v>
      </c>
      <c r="H50" s="110">
        <f t="shared" si="38"/>
        <v>12.777600000000007</v>
      </c>
      <c r="I50" s="110">
        <f t="shared" si="38"/>
        <v>14.055360000000011</v>
      </c>
      <c r="J50" s="110">
        <f t="shared" si="38"/>
        <v>15.460896000000011</v>
      </c>
      <c r="K50" s="110">
        <f t="shared" si="38"/>
        <v>17.006985600000011</v>
      </c>
      <c r="L50" s="110">
        <f t="shared" si="38"/>
        <v>18.707684160000017</v>
      </c>
      <c r="M50" s="110">
        <f t="shared" si="38"/>
        <v>20.578452576000021</v>
      </c>
      <c r="N50" s="110">
        <f t="shared" si="38"/>
        <v>22.636297833600025</v>
      </c>
      <c r="O50" s="110">
        <f t="shared" si="38"/>
        <v>24.899927616960028</v>
      </c>
      <c r="P50" s="110">
        <f t="shared" si="38"/>
        <v>27.389920378656029</v>
      </c>
      <c r="Q50" s="110">
        <f t="shared" si="38"/>
        <v>27.618169715144834</v>
      </c>
      <c r="R50" s="110">
        <f t="shared" si="38"/>
        <v>28.999078200902076</v>
      </c>
      <c r="S50" s="110">
        <f t="shared" si="38"/>
        <v>30.449032110947183</v>
      </c>
      <c r="T50" s="110">
        <f t="shared" si="38"/>
        <v>31.97148371649455</v>
      </c>
      <c r="U50" s="110">
        <f t="shared" si="38"/>
        <v>33.57005790231927</v>
      </c>
      <c r="V50" s="110">
        <f t="shared" si="38"/>
        <v>35.248560797435239</v>
      </c>
      <c r="W50" s="110">
        <f t="shared" si="38"/>
        <v>37.010988837307004</v>
      </c>
      <c r="X50" s="110">
        <f t="shared" si="38"/>
        <v>38.86153827917235</v>
      </c>
      <c r="Y50" s="110">
        <f t="shared" si="38"/>
        <v>40.804615193130978</v>
      </c>
      <c r="Z50" s="110">
        <f t="shared" si="38"/>
        <v>42.844845952787523</v>
      </c>
      <c r="AA50" s="110">
        <f t="shared" si="38"/>
        <v>44.987088250426893</v>
      </c>
      <c r="AB50" s="110">
        <f t="shared" si="38"/>
        <v>47.236442662948242</v>
      </c>
      <c r="AC50" s="110">
        <f t="shared" si="38"/>
        <v>49.59826479609567</v>
      </c>
      <c r="AD50" s="110">
        <f t="shared" si="38"/>
        <v>52.07817803590045</v>
      </c>
      <c r="AE50" s="110">
        <f t="shared" si="38"/>
        <v>54.682086937695466</v>
      </c>
      <c r="AF50" s="110">
        <f t="shared" si="38"/>
        <v>57.416191284580243</v>
      </c>
      <c r="AG50" s="110">
        <f t="shared" si="38"/>
        <v>60.287000848809257</v>
      </c>
      <c r="AH50" s="110">
        <f t="shared" si="38"/>
        <v>63.301350891249733</v>
      </c>
      <c r="AI50" s="110">
        <f t="shared" si="38"/>
        <v>66.46641843581223</v>
      </c>
      <c r="AJ50" s="110">
        <f t="shared" si="38"/>
        <v>69.789739357602841</v>
      </c>
      <c r="AK50" s="110">
        <f t="shared" si="38"/>
        <v>73.279226325482966</v>
      </c>
      <c r="AL50" s="110">
        <f t="shared" si="38"/>
        <v>76.943187641757135</v>
      </c>
      <c r="AM50" s="110">
        <f t="shared" si="38"/>
        <v>80.790347023844987</v>
      </c>
      <c r="AN50" s="110">
        <f t="shared" si="38"/>
        <v>84.829864375037246</v>
      </c>
      <c r="AO50" s="110">
        <f t="shared" si="38"/>
        <v>84.212919906855149</v>
      </c>
      <c r="AP50" s="110">
        <f t="shared" si="38"/>
        <v>85.897178304992252</v>
      </c>
      <c r="AQ50" s="110">
        <f t="shared" si="38"/>
        <v>87.6151218710921</v>
      </c>
      <c r="AR50" s="110">
        <f t="shared" si="38"/>
        <v>89.367424308513932</v>
      </c>
      <c r="AS50" s="110">
        <f t="shared" si="38"/>
        <v>91.154772794684234</v>
      </c>
      <c r="AT50" s="110">
        <f t="shared" si="38"/>
        <v>92.977868250577899</v>
      </c>
      <c r="AU50" s="110">
        <f t="shared" si="38"/>
        <v>94.837425615589453</v>
      </c>
      <c r="AV50" s="110">
        <f t="shared" si="38"/>
        <v>96.734174127901241</v>
      </c>
      <c r="AW50" s="110">
        <f t="shared" si="38"/>
        <v>98.668857610459256</v>
      </c>
      <c r="AX50" s="110">
        <f t="shared" si="38"/>
        <v>100.64223476266845</v>
      </c>
      <c r="AY50" s="110">
        <f t="shared" si="38"/>
        <v>102.65507945792181</v>
      </c>
      <c r="AZ50" s="110">
        <f t="shared" si="38"/>
        <v>104.70818104708025</v>
      </c>
      <c r="BB50" s="193">
        <f t="shared" si="21"/>
        <v>213.28912416521615</v>
      </c>
      <c r="BC50" s="194">
        <f t="shared" si="22"/>
        <v>439.60190161901619</v>
      </c>
      <c r="BD50" s="194">
        <f t="shared" si="23"/>
        <v>789.46185595386828</v>
      </c>
      <c r="BE50" s="195">
        <f t="shared" si="24"/>
        <v>1129.4712380583358</v>
      </c>
    </row>
    <row r="51" spans="3:57" x14ac:dyDescent="0.25">
      <c r="C51" s="231" t="str">
        <f t="shared" si="9"/>
        <v>Servizio / Prodotto 22</v>
      </c>
      <c r="E51" s="110">
        <f t="shared" ref="E51:AZ51" si="39">+E24*$D24</f>
        <v>17.600000000000001</v>
      </c>
      <c r="F51" s="110">
        <f t="shared" si="39"/>
        <v>10.560000000000004</v>
      </c>
      <c r="G51" s="110">
        <f t="shared" si="39"/>
        <v>11.616000000000005</v>
      </c>
      <c r="H51" s="110">
        <f t="shared" si="39"/>
        <v>12.777600000000007</v>
      </c>
      <c r="I51" s="110">
        <f t="shared" si="39"/>
        <v>14.055360000000011</v>
      </c>
      <c r="J51" s="110">
        <f t="shared" si="39"/>
        <v>15.460896000000011</v>
      </c>
      <c r="K51" s="110">
        <f t="shared" si="39"/>
        <v>17.006985600000011</v>
      </c>
      <c r="L51" s="110">
        <f t="shared" si="39"/>
        <v>18.707684160000017</v>
      </c>
      <c r="M51" s="110">
        <f t="shared" si="39"/>
        <v>20.578452576000021</v>
      </c>
      <c r="N51" s="110">
        <f t="shared" si="39"/>
        <v>22.636297833600025</v>
      </c>
      <c r="O51" s="110">
        <f t="shared" si="39"/>
        <v>24.899927616960028</v>
      </c>
      <c r="P51" s="110">
        <f t="shared" si="39"/>
        <v>27.389920378656029</v>
      </c>
      <c r="Q51" s="110">
        <f t="shared" si="39"/>
        <v>27.618169715144834</v>
      </c>
      <c r="R51" s="110">
        <f t="shared" si="39"/>
        <v>28.999078200902076</v>
      </c>
      <c r="S51" s="110">
        <f t="shared" si="39"/>
        <v>30.449032110947183</v>
      </c>
      <c r="T51" s="110">
        <f t="shared" si="39"/>
        <v>31.97148371649455</v>
      </c>
      <c r="U51" s="110">
        <f t="shared" si="39"/>
        <v>33.57005790231927</v>
      </c>
      <c r="V51" s="110">
        <f t="shared" si="39"/>
        <v>35.248560797435239</v>
      </c>
      <c r="W51" s="110">
        <f t="shared" si="39"/>
        <v>37.010988837307004</v>
      </c>
      <c r="X51" s="110">
        <f t="shared" si="39"/>
        <v>38.86153827917235</v>
      </c>
      <c r="Y51" s="110">
        <f t="shared" si="39"/>
        <v>40.804615193130978</v>
      </c>
      <c r="Z51" s="110">
        <f t="shared" si="39"/>
        <v>42.844845952787523</v>
      </c>
      <c r="AA51" s="110">
        <f t="shared" si="39"/>
        <v>44.987088250426893</v>
      </c>
      <c r="AB51" s="110">
        <f t="shared" si="39"/>
        <v>47.236442662948242</v>
      </c>
      <c r="AC51" s="110">
        <f t="shared" si="39"/>
        <v>49.59826479609567</v>
      </c>
      <c r="AD51" s="110">
        <f t="shared" si="39"/>
        <v>52.07817803590045</v>
      </c>
      <c r="AE51" s="110">
        <f t="shared" si="39"/>
        <v>54.682086937695466</v>
      </c>
      <c r="AF51" s="110">
        <f t="shared" si="39"/>
        <v>57.416191284580243</v>
      </c>
      <c r="AG51" s="110">
        <f t="shared" si="39"/>
        <v>60.287000848809257</v>
      </c>
      <c r="AH51" s="110">
        <f t="shared" si="39"/>
        <v>63.301350891249733</v>
      </c>
      <c r="AI51" s="110">
        <f t="shared" si="39"/>
        <v>66.46641843581223</v>
      </c>
      <c r="AJ51" s="110">
        <f t="shared" si="39"/>
        <v>69.789739357602841</v>
      </c>
      <c r="AK51" s="110">
        <f t="shared" si="39"/>
        <v>73.279226325482966</v>
      </c>
      <c r="AL51" s="110">
        <f t="shared" si="39"/>
        <v>76.943187641757135</v>
      </c>
      <c r="AM51" s="110">
        <f t="shared" si="39"/>
        <v>80.790347023844987</v>
      </c>
      <c r="AN51" s="110">
        <f t="shared" si="39"/>
        <v>84.829864375037246</v>
      </c>
      <c r="AO51" s="110">
        <f t="shared" si="39"/>
        <v>84.212919906855149</v>
      </c>
      <c r="AP51" s="110">
        <f t="shared" si="39"/>
        <v>85.897178304992252</v>
      </c>
      <c r="AQ51" s="110">
        <f t="shared" si="39"/>
        <v>87.6151218710921</v>
      </c>
      <c r="AR51" s="110">
        <f t="shared" si="39"/>
        <v>89.367424308513932</v>
      </c>
      <c r="AS51" s="110">
        <f t="shared" si="39"/>
        <v>91.154772794684234</v>
      </c>
      <c r="AT51" s="110">
        <f t="shared" si="39"/>
        <v>92.977868250577899</v>
      </c>
      <c r="AU51" s="110">
        <f t="shared" si="39"/>
        <v>94.837425615589453</v>
      </c>
      <c r="AV51" s="110">
        <f t="shared" si="39"/>
        <v>96.734174127901241</v>
      </c>
      <c r="AW51" s="110">
        <f t="shared" si="39"/>
        <v>98.668857610459256</v>
      </c>
      <c r="AX51" s="110">
        <f t="shared" si="39"/>
        <v>100.64223476266845</v>
      </c>
      <c r="AY51" s="110">
        <f t="shared" si="39"/>
        <v>102.65507945792181</v>
      </c>
      <c r="AZ51" s="110">
        <f t="shared" si="39"/>
        <v>104.70818104708025</v>
      </c>
      <c r="BB51" s="193">
        <f t="shared" si="21"/>
        <v>213.28912416521615</v>
      </c>
      <c r="BC51" s="194">
        <f t="shared" si="22"/>
        <v>439.60190161901619</v>
      </c>
      <c r="BD51" s="194">
        <f t="shared" si="23"/>
        <v>789.46185595386828</v>
      </c>
      <c r="BE51" s="195">
        <f t="shared" si="24"/>
        <v>1129.4712380583358</v>
      </c>
    </row>
    <row r="52" spans="3:57" x14ac:dyDescent="0.25">
      <c r="C52" s="231" t="str">
        <f t="shared" si="9"/>
        <v>Servizio / Prodotto 23</v>
      </c>
      <c r="E52" s="110">
        <f t="shared" ref="E52:AZ52" si="40">+E25*$D25</f>
        <v>17.600000000000001</v>
      </c>
      <c r="F52" s="110">
        <f t="shared" si="40"/>
        <v>10.560000000000004</v>
      </c>
      <c r="G52" s="110">
        <f t="shared" si="40"/>
        <v>11.616000000000005</v>
      </c>
      <c r="H52" s="110">
        <f t="shared" si="40"/>
        <v>12.777600000000007</v>
      </c>
      <c r="I52" s="110">
        <f t="shared" si="40"/>
        <v>14.055360000000011</v>
      </c>
      <c r="J52" s="110">
        <f t="shared" si="40"/>
        <v>15.460896000000011</v>
      </c>
      <c r="K52" s="110">
        <f t="shared" si="40"/>
        <v>17.006985600000011</v>
      </c>
      <c r="L52" s="110">
        <f t="shared" si="40"/>
        <v>18.707684160000017</v>
      </c>
      <c r="M52" s="110">
        <f t="shared" si="40"/>
        <v>20.578452576000021</v>
      </c>
      <c r="N52" s="110">
        <f t="shared" si="40"/>
        <v>22.636297833600025</v>
      </c>
      <c r="O52" s="110">
        <f t="shared" si="40"/>
        <v>24.899927616960028</v>
      </c>
      <c r="P52" s="110">
        <f t="shared" si="40"/>
        <v>27.389920378656029</v>
      </c>
      <c r="Q52" s="110">
        <f t="shared" si="40"/>
        <v>27.618169715144834</v>
      </c>
      <c r="R52" s="110">
        <f t="shared" si="40"/>
        <v>28.999078200902076</v>
      </c>
      <c r="S52" s="110">
        <f t="shared" si="40"/>
        <v>30.449032110947183</v>
      </c>
      <c r="T52" s="110">
        <f t="shared" si="40"/>
        <v>31.97148371649455</v>
      </c>
      <c r="U52" s="110">
        <f t="shared" si="40"/>
        <v>33.57005790231927</v>
      </c>
      <c r="V52" s="110">
        <f t="shared" si="40"/>
        <v>35.248560797435239</v>
      </c>
      <c r="W52" s="110">
        <f t="shared" si="40"/>
        <v>37.010988837307004</v>
      </c>
      <c r="X52" s="110">
        <f t="shared" si="40"/>
        <v>38.86153827917235</v>
      </c>
      <c r="Y52" s="110">
        <f t="shared" si="40"/>
        <v>40.804615193130978</v>
      </c>
      <c r="Z52" s="110">
        <f t="shared" si="40"/>
        <v>42.844845952787523</v>
      </c>
      <c r="AA52" s="110">
        <f t="shared" si="40"/>
        <v>44.987088250426893</v>
      </c>
      <c r="AB52" s="110">
        <f t="shared" si="40"/>
        <v>47.236442662948242</v>
      </c>
      <c r="AC52" s="110">
        <f t="shared" si="40"/>
        <v>49.59826479609567</v>
      </c>
      <c r="AD52" s="110">
        <f t="shared" si="40"/>
        <v>52.07817803590045</v>
      </c>
      <c r="AE52" s="110">
        <f t="shared" si="40"/>
        <v>54.682086937695466</v>
      </c>
      <c r="AF52" s="110">
        <f t="shared" si="40"/>
        <v>57.416191284580243</v>
      </c>
      <c r="AG52" s="110">
        <f t="shared" si="40"/>
        <v>60.287000848809257</v>
      </c>
      <c r="AH52" s="110">
        <f t="shared" si="40"/>
        <v>63.301350891249733</v>
      </c>
      <c r="AI52" s="110">
        <f t="shared" si="40"/>
        <v>66.46641843581223</v>
      </c>
      <c r="AJ52" s="110">
        <f t="shared" si="40"/>
        <v>69.789739357602841</v>
      </c>
      <c r="AK52" s="110">
        <f t="shared" si="40"/>
        <v>73.279226325482966</v>
      </c>
      <c r="AL52" s="110">
        <f t="shared" si="40"/>
        <v>76.943187641757135</v>
      </c>
      <c r="AM52" s="110">
        <f t="shared" si="40"/>
        <v>80.790347023844987</v>
      </c>
      <c r="AN52" s="110">
        <f t="shared" si="40"/>
        <v>84.829864375037246</v>
      </c>
      <c r="AO52" s="110">
        <f t="shared" si="40"/>
        <v>84.212919906855149</v>
      </c>
      <c r="AP52" s="110">
        <f t="shared" si="40"/>
        <v>85.897178304992252</v>
      </c>
      <c r="AQ52" s="110">
        <f t="shared" si="40"/>
        <v>87.6151218710921</v>
      </c>
      <c r="AR52" s="110">
        <f t="shared" si="40"/>
        <v>89.367424308513932</v>
      </c>
      <c r="AS52" s="110">
        <f t="shared" si="40"/>
        <v>91.154772794684234</v>
      </c>
      <c r="AT52" s="110">
        <f t="shared" si="40"/>
        <v>92.977868250577899</v>
      </c>
      <c r="AU52" s="110">
        <f t="shared" si="40"/>
        <v>94.837425615589453</v>
      </c>
      <c r="AV52" s="110">
        <f t="shared" si="40"/>
        <v>96.734174127901241</v>
      </c>
      <c r="AW52" s="110">
        <f t="shared" si="40"/>
        <v>98.668857610459256</v>
      </c>
      <c r="AX52" s="110">
        <f t="shared" si="40"/>
        <v>100.64223476266845</v>
      </c>
      <c r="AY52" s="110">
        <f t="shared" si="40"/>
        <v>102.65507945792181</v>
      </c>
      <c r="AZ52" s="110">
        <f t="shared" si="40"/>
        <v>104.70818104708025</v>
      </c>
      <c r="BB52" s="193">
        <f t="shared" si="21"/>
        <v>213.28912416521615</v>
      </c>
      <c r="BC52" s="194">
        <f t="shared" si="22"/>
        <v>439.60190161901619</v>
      </c>
      <c r="BD52" s="194">
        <f t="shared" si="23"/>
        <v>789.46185595386828</v>
      </c>
      <c r="BE52" s="195">
        <f t="shared" si="24"/>
        <v>1129.4712380583358</v>
      </c>
    </row>
    <row r="53" spans="3:57" x14ac:dyDescent="0.25">
      <c r="C53" s="231" t="str">
        <f t="shared" si="9"/>
        <v>Servizio / Prodotto 24</v>
      </c>
      <c r="E53" s="110">
        <f t="shared" ref="E53:AZ53" si="41">+E26*$D26</f>
        <v>13.2</v>
      </c>
      <c r="F53" s="110">
        <f t="shared" si="41"/>
        <v>7.9200000000000035</v>
      </c>
      <c r="G53" s="110">
        <f t="shared" si="41"/>
        <v>8.7120000000000033</v>
      </c>
      <c r="H53" s="110">
        <f t="shared" si="41"/>
        <v>9.5832000000000068</v>
      </c>
      <c r="I53" s="110">
        <f t="shared" si="41"/>
        <v>10.541520000000009</v>
      </c>
      <c r="J53" s="110">
        <f t="shared" si="41"/>
        <v>11.595672000000009</v>
      </c>
      <c r="K53" s="110">
        <f t="shared" si="41"/>
        <v>12.755239200000011</v>
      </c>
      <c r="L53" s="110">
        <f t="shared" si="41"/>
        <v>14.030763120000014</v>
      </c>
      <c r="M53" s="110">
        <f t="shared" si="41"/>
        <v>15.433839432000015</v>
      </c>
      <c r="N53" s="110">
        <f t="shared" si="41"/>
        <v>16.977223375200019</v>
      </c>
      <c r="O53" s="110">
        <f t="shared" si="41"/>
        <v>18.674945712720021</v>
      </c>
      <c r="P53" s="110">
        <f t="shared" si="41"/>
        <v>20.542440283992022</v>
      </c>
      <c r="Q53" s="110">
        <f t="shared" si="41"/>
        <v>20.713627286358623</v>
      </c>
      <c r="R53" s="110">
        <f t="shared" si="41"/>
        <v>21.749308650676561</v>
      </c>
      <c r="S53" s="110">
        <f t="shared" si="41"/>
        <v>22.836774083210386</v>
      </c>
      <c r="T53" s="110">
        <f t="shared" si="41"/>
        <v>23.978612787370913</v>
      </c>
      <c r="U53" s="110">
        <f t="shared" si="41"/>
        <v>25.177543426739454</v>
      </c>
      <c r="V53" s="110">
        <f t="shared" si="41"/>
        <v>26.436420598076424</v>
      </c>
      <c r="W53" s="110">
        <f t="shared" si="41"/>
        <v>27.758241627980251</v>
      </c>
      <c r="X53" s="110">
        <f t="shared" si="41"/>
        <v>29.146153709379263</v>
      </c>
      <c r="Y53" s="110">
        <f t="shared" si="41"/>
        <v>30.603461394848228</v>
      </c>
      <c r="Z53" s="110">
        <f t="shared" si="41"/>
        <v>32.133634464590642</v>
      </c>
      <c r="AA53" s="110">
        <f t="shared" si="41"/>
        <v>33.74031618782017</v>
      </c>
      <c r="AB53" s="110">
        <f t="shared" si="41"/>
        <v>35.427331997211169</v>
      </c>
      <c r="AC53" s="110">
        <f t="shared" si="41"/>
        <v>37.198698597071747</v>
      </c>
      <c r="AD53" s="110">
        <f t="shared" si="41"/>
        <v>39.058633526925341</v>
      </c>
      <c r="AE53" s="110">
        <f t="shared" si="41"/>
        <v>41.011565203271608</v>
      </c>
      <c r="AF53" s="110">
        <f t="shared" si="41"/>
        <v>43.062143463435184</v>
      </c>
      <c r="AG53" s="110">
        <f t="shared" si="41"/>
        <v>45.215250636606939</v>
      </c>
      <c r="AH53" s="110">
        <f t="shared" si="41"/>
        <v>47.476013168437291</v>
      </c>
      <c r="AI53" s="110">
        <f t="shared" si="41"/>
        <v>49.849813826859169</v>
      </c>
      <c r="AJ53" s="110">
        <f t="shared" si="41"/>
        <v>52.34230451820212</v>
      </c>
      <c r="AK53" s="110">
        <f t="shared" si="41"/>
        <v>54.959419744112239</v>
      </c>
      <c r="AL53" s="110">
        <f t="shared" si="41"/>
        <v>57.707390731317851</v>
      </c>
      <c r="AM53" s="110">
        <f t="shared" si="41"/>
        <v>60.592760267883762</v>
      </c>
      <c r="AN53" s="110">
        <f t="shared" si="41"/>
        <v>63.622398281277945</v>
      </c>
      <c r="AO53" s="110">
        <f t="shared" si="41"/>
        <v>63.159689930141354</v>
      </c>
      <c r="AP53" s="110">
        <f t="shared" si="41"/>
        <v>64.422883728744196</v>
      </c>
      <c r="AQ53" s="110">
        <f t="shared" si="41"/>
        <v>65.711341403319068</v>
      </c>
      <c r="AR53" s="110">
        <f t="shared" si="41"/>
        <v>67.025568231385449</v>
      </c>
      <c r="AS53" s="110">
        <f t="shared" si="41"/>
        <v>68.366079596013151</v>
      </c>
      <c r="AT53" s="110">
        <f t="shared" si="41"/>
        <v>69.733401187933424</v>
      </c>
      <c r="AU53" s="110">
        <f t="shared" si="41"/>
        <v>71.128069211692079</v>
      </c>
      <c r="AV53" s="110">
        <f t="shared" si="41"/>
        <v>72.550630595925924</v>
      </c>
      <c r="AW53" s="110">
        <f t="shared" si="41"/>
        <v>74.001643207844452</v>
      </c>
      <c r="AX53" s="110">
        <f t="shared" si="41"/>
        <v>75.481676072001335</v>
      </c>
      <c r="AY53" s="110">
        <f t="shared" si="41"/>
        <v>76.991309593441358</v>
      </c>
      <c r="AZ53" s="110">
        <f t="shared" si="41"/>
        <v>78.531135785310184</v>
      </c>
      <c r="BB53" s="193">
        <f t="shared" si="21"/>
        <v>159.96684312391213</v>
      </c>
      <c r="BC53" s="194">
        <f t="shared" si="22"/>
        <v>329.70142621426214</v>
      </c>
      <c r="BD53" s="194">
        <f t="shared" si="23"/>
        <v>592.09639196540115</v>
      </c>
      <c r="BE53" s="195">
        <f t="shared" si="24"/>
        <v>847.1034285437521</v>
      </c>
    </row>
    <row r="54" spans="3:57" x14ac:dyDescent="0.25">
      <c r="C54" s="177" t="s">
        <v>276</v>
      </c>
      <c r="D54" s="177"/>
      <c r="E54" s="182">
        <f>SUM(E30:E53)</f>
        <v>488.40000000000009</v>
      </c>
      <c r="F54" s="182">
        <f t="shared" ref="F54:AZ54" si="42">SUM(F30:F53)</f>
        <v>293.04000000000013</v>
      </c>
      <c r="G54" s="182">
        <f t="shared" si="42"/>
        <v>322.34400000000005</v>
      </c>
      <c r="H54" s="182">
        <f t="shared" si="42"/>
        <v>354.57840000000022</v>
      </c>
      <c r="I54" s="182">
        <f t="shared" si="42"/>
        <v>390.03624000000025</v>
      </c>
      <c r="J54" s="182">
        <f t="shared" si="42"/>
        <v>429.03986400000031</v>
      </c>
      <c r="K54" s="182">
        <f t="shared" si="42"/>
        <v>471.94385040000026</v>
      </c>
      <c r="L54" s="182">
        <f t="shared" si="42"/>
        <v>519.13823544000047</v>
      </c>
      <c r="M54" s="182">
        <f t="shared" si="42"/>
        <v>571.05205898400061</v>
      </c>
      <c r="N54" s="182">
        <f t="shared" si="42"/>
        <v>628.15726488240045</v>
      </c>
      <c r="O54" s="182">
        <f t="shared" si="42"/>
        <v>690.97299137064044</v>
      </c>
      <c r="P54" s="182">
        <f t="shared" si="42"/>
        <v>760.07029050770507</v>
      </c>
      <c r="Q54" s="182">
        <f t="shared" si="42"/>
        <v>766.40420959526909</v>
      </c>
      <c r="R54" s="182">
        <f t="shared" si="42"/>
        <v>804.72442007503275</v>
      </c>
      <c r="S54" s="182">
        <f t="shared" si="42"/>
        <v>844.96064107878408</v>
      </c>
      <c r="T54" s="182">
        <f t="shared" si="42"/>
        <v>887.20867313272345</v>
      </c>
      <c r="U54" s="182">
        <f t="shared" si="42"/>
        <v>931.56910678935981</v>
      </c>
      <c r="V54" s="182">
        <f t="shared" si="42"/>
        <v>978.14756212882787</v>
      </c>
      <c r="W54" s="182">
        <f t="shared" si="42"/>
        <v>1027.0549402352692</v>
      </c>
      <c r="X54" s="182">
        <f t="shared" si="42"/>
        <v>1078.4076872470328</v>
      </c>
      <c r="Y54" s="182">
        <f t="shared" si="42"/>
        <v>1132.3280716093846</v>
      </c>
      <c r="Z54" s="182">
        <f t="shared" si="42"/>
        <v>1188.9444751898536</v>
      </c>
      <c r="AA54" s="182">
        <f t="shared" si="42"/>
        <v>1248.3916989493464</v>
      </c>
      <c r="AB54" s="182">
        <f t="shared" si="42"/>
        <v>1310.8112838968141</v>
      </c>
      <c r="AC54" s="182">
        <f t="shared" si="42"/>
        <v>1376.351848091655</v>
      </c>
      <c r="AD54" s="182">
        <f t="shared" si="42"/>
        <v>1445.1694404962377</v>
      </c>
      <c r="AE54" s="182">
        <f t="shared" si="42"/>
        <v>1517.4279125210496</v>
      </c>
      <c r="AF54" s="182">
        <f t="shared" si="42"/>
        <v>1593.2993081471016</v>
      </c>
      <c r="AG54" s="182">
        <f t="shared" si="42"/>
        <v>1672.9642735544567</v>
      </c>
      <c r="AH54" s="182">
        <f t="shared" si="42"/>
        <v>1756.61248723218</v>
      </c>
      <c r="AI54" s="182">
        <f t="shared" si="42"/>
        <v>1844.4431115937894</v>
      </c>
      <c r="AJ54" s="182">
        <f t="shared" si="42"/>
        <v>1936.6652671734796</v>
      </c>
      <c r="AK54" s="182">
        <f t="shared" si="42"/>
        <v>2033.4985305321527</v>
      </c>
      <c r="AL54" s="182">
        <f t="shared" si="42"/>
        <v>2135.1734570587601</v>
      </c>
      <c r="AM54" s="182">
        <f t="shared" si="42"/>
        <v>2241.9321299116982</v>
      </c>
      <c r="AN54" s="182">
        <f t="shared" si="42"/>
        <v>2354.0287364072838</v>
      </c>
      <c r="AO54" s="182">
        <f t="shared" si="42"/>
        <v>2336.9085274152303</v>
      </c>
      <c r="AP54" s="182">
        <f t="shared" si="42"/>
        <v>2383.6466979635352</v>
      </c>
      <c r="AQ54" s="182">
        <f t="shared" si="42"/>
        <v>2431.3196319228055</v>
      </c>
      <c r="AR54" s="182">
        <f t="shared" si="42"/>
        <v>2479.9460245612609</v>
      </c>
      <c r="AS54" s="182">
        <f t="shared" si="42"/>
        <v>2529.544945052487</v>
      </c>
      <c r="AT54" s="182">
        <f t="shared" si="42"/>
        <v>2580.1358439535375</v>
      </c>
      <c r="AU54" s="182">
        <f t="shared" si="42"/>
        <v>2631.7385608326072</v>
      </c>
      <c r="AV54" s="182">
        <f t="shared" si="42"/>
        <v>2684.3733320492593</v>
      </c>
      <c r="AW54" s="182">
        <f t="shared" si="42"/>
        <v>2738.0607986902451</v>
      </c>
      <c r="AX54" s="182">
        <f t="shared" si="42"/>
        <v>2792.8220146640501</v>
      </c>
      <c r="AY54" s="182">
        <f t="shared" si="42"/>
        <v>2848.6784549573294</v>
      </c>
      <c r="AZ54" s="182">
        <f t="shared" si="42"/>
        <v>2905.6520240564773</v>
      </c>
      <c r="BB54" s="182">
        <f>SUM(BB30:BB53)</f>
        <v>5918.7731955847494</v>
      </c>
      <c r="BC54" s="182">
        <f>SUM(BC30:BC53)</f>
        <v>12198.952769927702</v>
      </c>
      <c r="BD54" s="182">
        <f>SUM(BD30:BD53)</f>
        <v>21907.566502719845</v>
      </c>
      <c r="BE54" s="182">
        <f>SUM(BE30:BE53)</f>
        <v>31342.826856118838</v>
      </c>
    </row>
    <row r="57" spans="3:57" x14ac:dyDescent="0.25">
      <c r="C57" s="196" t="s">
        <v>568</v>
      </c>
      <c r="E57" s="178">
        <f>+SPm!B2</f>
        <v>42736</v>
      </c>
      <c r="F57" s="178">
        <f>+SPm!C2</f>
        <v>42767</v>
      </c>
      <c r="G57" s="178">
        <f>+SPm!D2</f>
        <v>42797</v>
      </c>
      <c r="H57" s="178">
        <f>+SPm!E2</f>
        <v>42828</v>
      </c>
      <c r="I57" s="178">
        <f>+SPm!F2</f>
        <v>42858</v>
      </c>
      <c r="J57" s="178">
        <f>+SPm!G2</f>
        <v>42889</v>
      </c>
      <c r="K57" s="178">
        <f>+SPm!H2</f>
        <v>42919</v>
      </c>
      <c r="L57" s="178">
        <f>+SPm!I2</f>
        <v>42950</v>
      </c>
      <c r="M57" s="178">
        <f>+SPm!J2</f>
        <v>42980</v>
      </c>
      <c r="N57" s="178">
        <f>+SPm!K2</f>
        <v>43011</v>
      </c>
      <c r="O57" s="178">
        <f>+SPm!L2</f>
        <v>43041</v>
      </c>
      <c r="P57" s="178">
        <f>+SPm!M2</f>
        <v>43072</v>
      </c>
      <c r="Q57" s="178">
        <f>+SPm!N2</f>
        <v>43102</v>
      </c>
      <c r="R57" s="178">
        <f>+SPm!O2</f>
        <v>43133</v>
      </c>
      <c r="S57" s="178">
        <f>+SPm!P2</f>
        <v>43163</v>
      </c>
      <c r="T57" s="178">
        <f>+SPm!Q2</f>
        <v>43194</v>
      </c>
      <c r="U57" s="178">
        <f>+SPm!R2</f>
        <v>43224</v>
      </c>
      <c r="V57" s="178">
        <f>+SPm!S2</f>
        <v>43255</v>
      </c>
      <c r="W57" s="178">
        <f>+SPm!T2</f>
        <v>43285</v>
      </c>
      <c r="X57" s="178">
        <f>+SPm!U2</f>
        <v>43316</v>
      </c>
      <c r="Y57" s="178">
        <f>+SPm!V2</f>
        <v>43346</v>
      </c>
      <c r="Z57" s="178">
        <f>+SPm!W2</f>
        <v>43377</v>
      </c>
      <c r="AA57" s="178">
        <f>+SPm!X2</f>
        <v>43407</v>
      </c>
      <c r="AB57" s="178">
        <f>+SPm!Y2</f>
        <v>43438</v>
      </c>
      <c r="AC57" s="178">
        <f>+SPm!Z2</f>
        <v>43468</v>
      </c>
      <c r="AD57" s="178">
        <f>+SPm!AA2</f>
        <v>43499</v>
      </c>
      <c r="AE57" s="178">
        <f>+SPm!AB2</f>
        <v>43529</v>
      </c>
      <c r="AF57" s="178">
        <f>+SPm!AC2</f>
        <v>43560</v>
      </c>
      <c r="AG57" s="178">
        <f>+SPm!AD2</f>
        <v>43590</v>
      </c>
      <c r="AH57" s="178">
        <f>+SPm!AE2</f>
        <v>43621</v>
      </c>
      <c r="AI57" s="178">
        <f>+SPm!AF2</f>
        <v>43651</v>
      </c>
      <c r="AJ57" s="178">
        <f>+SPm!AG2</f>
        <v>43682</v>
      </c>
      <c r="AK57" s="178">
        <f>+SPm!AH2</f>
        <v>43712</v>
      </c>
      <c r="AL57" s="178">
        <f>+SPm!AI2</f>
        <v>43743</v>
      </c>
      <c r="AM57" s="178">
        <f>+SPm!AJ2</f>
        <v>43773</v>
      </c>
      <c r="AN57" s="178">
        <f>+SPm!AK2</f>
        <v>43804</v>
      </c>
      <c r="AO57" s="178">
        <f>+SPm!AL2</f>
        <v>43834</v>
      </c>
      <c r="AP57" s="178">
        <f>+SPm!AM2</f>
        <v>43865</v>
      </c>
      <c r="AQ57" s="178">
        <f>+SPm!AN2</f>
        <v>43895</v>
      </c>
      <c r="AR57" s="178">
        <f>+SPm!AO2</f>
        <v>43926</v>
      </c>
      <c r="AS57" s="178">
        <f>+SPm!AP2</f>
        <v>43956</v>
      </c>
      <c r="AT57" s="178">
        <f>+SPm!AQ2</f>
        <v>43987</v>
      </c>
      <c r="AU57" s="178">
        <f>+SPm!AR2</f>
        <v>44017</v>
      </c>
      <c r="AV57" s="178">
        <f>+SPm!AS2</f>
        <v>44048</v>
      </c>
      <c r="AW57" s="178">
        <f>+SPm!AT2</f>
        <v>44078</v>
      </c>
      <c r="AX57" s="178">
        <f>+SPm!AU2</f>
        <v>44109</v>
      </c>
      <c r="AY57" s="178">
        <f>+SPm!AV2</f>
        <v>44139</v>
      </c>
      <c r="AZ57" s="178">
        <f>+SPm!AW2</f>
        <v>44170</v>
      </c>
      <c r="BB57" s="200">
        <f>+YEAR(E57)</f>
        <v>2017</v>
      </c>
      <c r="BC57" s="201">
        <f>+YEAR(Q57)</f>
        <v>2018</v>
      </c>
      <c r="BD57" s="201">
        <f>+YEAR(AC57)</f>
        <v>2019</v>
      </c>
      <c r="BE57" s="202">
        <f>+YEAR(AO57)</f>
        <v>2020</v>
      </c>
    </row>
    <row r="58" spans="3:57" x14ac:dyDescent="0.25">
      <c r="C58" s="231" t="str">
        <f t="shared" ref="C58:C63" si="43">+C30</f>
        <v>Servizio / Prodotto 1</v>
      </c>
      <c r="E58" s="183">
        <f>+IF(Parametri!$C$13=0,0,(E3+E30))</f>
        <v>91.5</v>
      </c>
      <c r="F58" s="183">
        <f>+IF(Parametri!$C$13=0,0,+IF(Parametri!$C$13=30,(E3+E30),(SUM(E3:F3)+SUM(E30:F30))))</f>
        <v>91.5</v>
      </c>
      <c r="G58" s="183">
        <f>+IF(Parametri!$C$13=0,0,+IF(Parametri!$C$13=30,(F3+F30),+IF(Parametri!$C$13=60,(SUM(F3:G3)+SUM(F30:G30)),(SUM(E3:G3)+SUM(E30:G30)))))</f>
        <v>54.90000000000002</v>
      </c>
      <c r="H58" s="183">
        <f>+IF(Parametri!$C$13=0,0,+IF(Parametri!$C$13=30,(G3+G30),+IF(Parametri!$C$13=60,(SUM(G3:H3)+SUM(G30:H30)),(SUM(F3:H3)+SUM(F30:H30)))))</f>
        <v>60.390000000000015</v>
      </c>
      <c r="I58" s="183">
        <f>+IF(Parametri!$C$13=0,0,+IF(Parametri!$C$13=30,(H3+H30),+IF(Parametri!$C$13=60,(SUM(H3:I3)+SUM(H30:I30)),(SUM(G3:I3)+SUM(G30:I30)))))</f>
        <v>66.42900000000003</v>
      </c>
      <c r="J58" s="183">
        <f>+IF(Parametri!$C$13=0,0,+IF(Parametri!$C$13=30,(I3+I30),+IF(Parametri!$C$13=60,(SUM(I3:J3)+SUM(I30:J30)),(SUM(H3:J3)+SUM(H30:J30)))))</f>
        <v>73.071900000000042</v>
      </c>
      <c r="K58" s="183">
        <f>+IF(Parametri!$C$13=0,0,+IF(Parametri!$C$13=30,(J3+J30),+IF(Parametri!$C$13=60,(SUM(J3:K3)+SUM(J30:K30)),(SUM(I3:K3)+SUM(I30:K30)))))</f>
        <v>80.379090000000048</v>
      </c>
      <c r="L58" s="183">
        <f>+IF(Parametri!$C$13=0,0,+IF(Parametri!$C$13=30,(K3+K30),+IF(Parametri!$C$13=60,(SUM(K3:L3)+SUM(K30:L30)),(SUM(J3:L3)+SUM(J30:L30)))))</f>
        <v>88.416999000000061</v>
      </c>
      <c r="M58" s="183">
        <f>+IF(Parametri!$C$13=0,0,+IF(Parametri!$C$13=30,(L3+L30),+IF(Parametri!$C$13=60,(SUM(L3:M3)+SUM(L30:M30)),(SUM(K3:M3)+SUM(K30:M30)))))</f>
        <v>97.25869890000007</v>
      </c>
      <c r="N58" s="183">
        <f>+IF(Parametri!$C$13=0,0,+IF(Parametri!$C$13=30,(M3+M30),+IF(Parametri!$C$13=60,(SUM(M3:N3)+SUM(M30:N30)),(SUM(L3:N3)+SUM(L30:N30)))))</f>
        <v>106.98456879000011</v>
      </c>
      <c r="O58" s="183">
        <f>+IF(Parametri!$C$13=0,0,+IF(Parametri!$C$13=30,(N3+N30),+IF(Parametri!$C$13=60,(SUM(N3:O3)+SUM(N30:O30)),(SUM(M3:O3)+SUM(M30:O30)))))</f>
        <v>117.6830256690001</v>
      </c>
      <c r="P58" s="183">
        <f>+IF(Parametri!$C$13=0,0,+IF(Parametri!$C$13=30,(O3+O30),+IF(Parametri!$C$13=60,(SUM(O3:P3)+SUM(O30:P30)),(SUM(N3:P3)+SUM(N30:P30)))))</f>
        <v>129.45132823590012</v>
      </c>
      <c r="Q58" s="183">
        <f>+IF(Parametri!$C$13=0,0,+IF(Parametri!$C$13=30,(P3+P30),+IF(Parametri!$C$13=60,(SUM(P3:Q3)+SUM(P30:Q30)),(SUM(O3:Q3)+SUM(O30:Q30)))))</f>
        <v>142.39646105949015</v>
      </c>
      <c r="R58" s="183">
        <f>+IF(Parametri!$C$13=0,0,+IF(Parametri!$C$13=30,(Q3+Q30),+IF(Parametri!$C$13=60,(SUM(Q3:R3)+SUM(Q30:R30)),(SUM(P3:R3)+SUM(P30:R30)))))</f>
        <v>143.58309823498593</v>
      </c>
      <c r="S58" s="183">
        <f>+IF(Parametri!$C$13=0,0,+IF(Parametri!$C$13=30,(R3+R30),+IF(Parametri!$C$13=60,(SUM(R3:S3)+SUM(R30:S30)),(SUM(Q3:S3)+SUM(Q30:S30)))))</f>
        <v>150.76225314673525</v>
      </c>
      <c r="T58" s="183">
        <f>+IF(Parametri!$C$13=0,0,+IF(Parametri!$C$13=30,(S3+S30),+IF(Parametri!$C$13=60,(SUM(S3:T3)+SUM(S30:T30)),(SUM(R3:T3)+SUM(R30:T30)))))</f>
        <v>158.30036580407196</v>
      </c>
      <c r="U58" s="183">
        <f>+IF(Parametri!$C$13=0,0,+IF(Parametri!$C$13=30,(T3+T30),+IF(Parametri!$C$13=60,(SUM(T3:U3)+SUM(T30:U30)),(SUM(S3:U3)+SUM(S30:U30)))))</f>
        <v>166.21538409427561</v>
      </c>
      <c r="V58" s="183">
        <f>+IF(Parametri!$C$13=0,0,+IF(Parametri!$C$13=30,(U3+U30),+IF(Parametri!$C$13=60,(SUM(U3:V3)+SUM(U30:V30)),(SUM(T3:V3)+SUM(T30:V30)))))</f>
        <v>174.52615329898936</v>
      </c>
      <c r="W58" s="183">
        <f>+IF(Parametri!$C$13=0,0,+IF(Parametri!$C$13=30,(V3+V30),+IF(Parametri!$C$13=60,(SUM(V3:W3)+SUM(V30:W30)),(SUM(U3:W3)+SUM(U30:W30)))))</f>
        <v>183.25246096393883</v>
      </c>
      <c r="X58" s="183">
        <f>+IF(Parametri!$C$13=0,0,+IF(Parametri!$C$13=30,(W3+W30),+IF(Parametri!$C$13=60,(SUM(W3:X3)+SUM(W30:X30)),(SUM(V3:X3)+SUM(V30:X30)))))</f>
        <v>192.41508401213582</v>
      </c>
      <c r="Y58" s="183">
        <f>+IF(Parametri!$C$13=0,0,+IF(Parametri!$C$13=30,(X3+X30),+IF(Parametri!$C$13=60,(SUM(X3:Y3)+SUM(X30:Y30)),(SUM(W3:Y3)+SUM(W30:Y30)))))</f>
        <v>202.03583821274259</v>
      </c>
      <c r="Z58" s="183">
        <f>+IF(Parametri!$C$13=0,0,+IF(Parametri!$C$13=30,(Y3+Y30),+IF(Parametri!$C$13=60,(SUM(Y3:Z3)+SUM(Y30:Z30)),(SUM(X3:Z3)+SUM(X30:Z30)))))</f>
        <v>212.13763012337978</v>
      </c>
      <c r="AA58" s="183">
        <f>+IF(Parametri!$C$13=0,0,+IF(Parametri!$C$13=30,(Z3+Z30),+IF(Parametri!$C$13=60,(SUM(Z3:AA3)+SUM(Z30:AA30)),(SUM(Y3:AA3)+SUM(Y30:AA30)))))</f>
        <v>222.74451162954873</v>
      </c>
      <c r="AB58" s="183">
        <f>+IF(Parametri!$C$13=0,0,+IF(Parametri!$C$13=30,(AA3+AA30),+IF(Parametri!$C$13=60,(SUM(AA3:AB3)+SUM(AA30:AB30)),(SUM(Z3:AB3)+SUM(Z30:AB30)))))</f>
        <v>233.88173721102618</v>
      </c>
      <c r="AC58" s="183">
        <f>+IF(Parametri!$C$13=0,0,+IF(Parametri!$C$13=30,(AB3+AB30),+IF(Parametri!$C$13=60,(SUM(AB3:AC3)+SUM(AB30:AC30)),(SUM(AA3:AC3)+SUM(AA30:AC30)))))</f>
        <v>245.57582407157747</v>
      </c>
      <c r="AD58" s="183">
        <f>+IF(Parametri!$C$13=0,0,+IF(Parametri!$C$13=30,(AC3+AC30),+IF(Parametri!$C$13=60,(SUM(AC3:AD3)+SUM(AC30:AD30)),(SUM(AB3:AD3)+SUM(AB30:AD30)))))</f>
        <v>257.85461527515645</v>
      </c>
      <c r="AE58" s="183">
        <f>+IF(Parametri!$C$13=0,0,+IF(Parametri!$C$13=30,(AD3+AD30),+IF(Parametri!$C$13=60,(SUM(AD3:AE3)+SUM(AD30:AE30)),(SUM(AC3:AE3)+SUM(AC30:AE30)))))</f>
        <v>270.74734603891432</v>
      </c>
      <c r="AF58" s="183">
        <f>+IF(Parametri!$C$13=0,0,+IF(Parametri!$C$13=30,(AE3+AE30),+IF(Parametri!$C$13=60,(SUM(AE3:AF3)+SUM(AE30:AF30)),(SUM(AD3:AF3)+SUM(AD30:AF30)))))</f>
        <v>284.28471334085992</v>
      </c>
      <c r="AG58" s="183">
        <f>+IF(Parametri!$C$13=0,0,+IF(Parametri!$C$13=30,(AF3+AF30),+IF(Parametri!$C$13=60,(SUM(AF3:AG3)+SUM(AF30:AG30)),(SUM(AE3:AG3)+SUM(AE30:AG30)))))</f>
        <v>298.49894900790292</v>
      </c>
      <c r="AH58" s="183">
        <f>+IF(Parametri!$C$13=0,0,+IF(Parametri!$C$13=30,(AG3+AG30),+IF(Parametri!$C$13=60,(SUM(AG3:AH3)+SUM(AG30:AH30)),(SUM(AF3:AH3)+SUM(AF30:AH30)))))</f>
        <v>313.42389645829809</v>
      </c>
      <c r="AI58" s="183">
        <f>+IF(Parametri!$C$13=0,0,+IF(Parametri!$C$13=30,(AH3+AH30),+IF(Parametri!$C$13=60,(SUM(AH3:AI3)+SUM(AH30:AI30)),(SUM(AG3:AI3)+SUM(AG30:AI30)))))</f>
        <v>329.09509128121306</v>
      </c>
      <c r="AJ58" s="183">
        <f>+IF(Parametri!$C$13=0,0,+IF(Parametri!$C$13=30,(AI3+AI30),+IF(Parametri!$C$13=60,(SUM(AI3:AJ3)+SUM(AI30:AJ30)),(SUM(AH3:AJ3)+SUM(AH30:AJ30)))))</f>
        <v>345.54984584527369</v>
      </c>
      <c r="AK58" s="183">
        <f>+IF(Parametri!$C$13=0,0,+IF(Parametri!$C$13=30,(AJ3+AJ30),+IF(Parametri!$C$13=60,(SUM(AJ3:AK3)+SUM(AJ30:AK30)),(SUM(AI3:AK3)+SUM(AI30:AK30)))))</f>
        <v>362.82733813753748</v>
      </c>
      <c r="AL58" s="183">
        <f>+IF(Parametri!$C$13=0,0,+IF(Parametri!$C$13=30,(AK3+AK30),+IF(Parametri!$C$13=60,(SUM(AK3:AL3)+SUM(AK30:AL30)),(SUM(AJ3:AL3)+SUM(AJ30:AL30)))))</f>
        <v>380.96870504441438</v>
      </c>
      <c r="AM58" s="183">
        <f>+IF(Parametri!$C$13=0,0,+IF(Parametri!$C$13=30,(AL3+AL30),+IF(Parametri!$C$13=60,(SUM(AL3:AM3)+SUM(AL30:AM30)),(SUM(AK3:AM3)+SUM(AK30:AM30)))))</f>
        <v>400.01714029663509</v>
      </c>
      <c r="AN58" s="183">
        <f>+IF(Parametri!$C$13=0,0,+IF(Parametri!$C$13=30,(AM3+AM30),+IF(Parametri!$C$13=60,(SUM(AM3:AN3)+SUM(AM30:AN30)),(SUM(AL3:AN3)+SUM(AL30:AN30)))))</f>
        <v>420.01799731146684</v>
      </c>
      <c r="AO58" s="183">
        <f>+IF(Parametri!$C$13=0,0,+IF(Parametri!$C$13=30,(AN3+AN30),+IF(Parametri!$C$13=60,(SUM(AN3:AO3)+SUM(AN30:AO30)),(SUM(AM3:AO3)+SUM(AM30:AO30)))))</f>
        <v>441.01889717704023</v>
      </c>
      <c r="AP58" s="183">
        <f>+IF(Parametri!$C$13=0,0,+IF(Parametri!$C$13=30,(AO3+AO30),+IF(Parametri!$C$13=60,(SUM(AO3:AP3)+SUM(AO30:AP30)),(SUM(AN3:AP3)+SUM(AN30:AP30)))))</f>
        <v>437.81148701575256</v>
      </c>
      <c r="AQ58" s="183">
        <f>+IF(Parametri!$C$13=0,0,+IF(Parametri!$C$13=30,(AP3+AP30),+IF(Parametri!$C$13=60,(SUM(AP3:AQ3)+SUM(AP30:AQ30)),(SUM(AO3:AQ3)+SUM(AO30:AQ30)))))</f>
        <v>446.56771675606763</v>
      </c>
      <c r="AR58" s="183">
        <f>+IF(Parametri!$C$13=0,0,+IF(Parametri!$C$13=30,(AQ3+AQ30),+IF(Parametri!$C$13=60,(SUM(AQ3:AR3)+SUM(AQ30:AR30)),(SUM(AP3:AR3)+SUM(AP30:AR30)))))</f>
        <v>455.49907109118897</v>
      </c>
      <c r="AS58" s="183">
        <f>+IF(Parametri!$C$13=0,0,+IF(Parametri!$C$13=30,(AR3+AR30),+IF(Parametri!$C$13=60,(SUM(AR3:AS3)+SUM(AR30:AS30)),(SUM(AQ3:AS3)+SUM(AQ30:AS30)))))</f>
        <v>464.60905251301273</v>
      </c>
      <c r="AT58" s="183">
        <f>+IF(Parametri!$C$13=0,0,+IF(Parametri!$C$13=30,(AS3+AS30),+IF(Parametri!$C$13=60,(SUM(AS3:AT3)+SUM(AS30:AT30)),(SUM(AR3:AT3)+SUM(AR30:AT30)))))</f>
        <v>473.90123356327302</v>
      </c>
      <c r="AU58" s="183">
        <f>+IF(Parametri!$C$13=0,0,+IF(Parametri!$C$13=30,(AT3+AT30),+IF(Parametri!$C$13=60,(SUM(AT3:AU3)+SUM(AT30:AU30)),(SUM(AS3:AU3)+SUM(AS30:AU30)))))</f>
        <v>483.37925823453838</v>
      </c>
      <c r="AV58" s="183">
        <f>+IF(Parametri!$C$13=0,0,+IF(Parametri!$C$13=30,(AU3+AU30),+IF(Parametri!$C$13=60,(SUM(AU3:AV3)+SUM(AU30:AV30)),(SUM(AT3:AV3)+SUM(AT30:AV30)))))</f>
        <v>493.0468433992292</v>
      </c>
      <c r="AW58" s="183">
        <f>+IF(Parametri!$C$13=0,0,+IF(Parametri!$C$13=30,(AV3+AV30),+IF(Parametri!$C$13=60,(SUM(AV3:AW3)+SUM(AV30:AW30)),(SUM(AU3:AW3)+SUM(AU30:AW30)))))</f>
        <v>502.90778026721375</v>
      </c>
      <c r="AX58" s="183">
        <f>+IF(Parametri!$C$13=0,0,+IF(Parametri!$C$13=30,(AW3+AW30),+IF(Parametri!$C$13=60,(SUM(AW3:AX3)+SUM(AW30:AX30)),(SUM(AV3:AX3)+SUM(AV30:AX30)))))</f>
        <v>512.96593587255802</v>
      </c>
      <c r="AY58" s="183">
        <f>+IF(Parametri!$C$13=0,0,+IF(Parametri!$C$13=30,(AX3+AX30),+IF(Parametri!$C$13=60,(SUM(AX3:AY3)+SUM(AX30:AY30)),(SUM(AW3:AY3)+SUM(AW30:AY30)))))</f>
        <v>523.22525459000917</v>
      </c>
      <c r="AZ58" s="183">
        <f>+IF(Parametri!$C$13=0,0,+IF(Parametri!$C$13=30,(AY3+AY30),+IF(Parametri!$C$13=60,(SUM(AY3:AZ3)+SUM(AY30:AZ30)),(SUM(AX3:AZ3)+SUM(AX30:AZ30)))))</f>
        <v>533.68975968180939</v>
      </c>
      <c r="BB58" s="193">
        <f t="shared" ref="BB58:BB63" si="44">+SUM(E58:P58)</f>
        <v>1057.9646105949007</v>
      </c>
      <c r="BC58" s="194">
        <f t="shared" ref="BC58:BC63" si="45">+SUM(Q58:AB58)</f>
        <v>2182.2509777913201</v>
      </c>
      <c r="BD58" s="194">
        <f t="shared" ref="BD58:BD63" si="46">+SUM(AC58:AN58)</f>
        <v>3908.8614621092497</v>
      </c>
      <c r="BE58" s="195">
        <f t="shared" ref="BE58:BE63" si="47">+SUM(AO58:AZ58)</f>
        <v>5768.6222901616929</v>
      </c>
    </row>
    <row r="59" spans="3:57" x14ac:dyDescent="0.25">
      <c r="C59" s="231" t="str">
        <f t="shared" si="43"/>
        <v>Servizio / Prodotto 2</v>
      </c>
      <c r="E59" s="183">
        <f>+IF(Parametri!$C$13=0,0,(E4+E31))</f>
        <v>54.9</v>
      </c>
      <c r="F59" s="183">
        <f>+IF(Parametri!$C$13=0,0,+IF(Parametri!$C$13=30,(E4+E31),(SUM(E4:F4)+SUM(E31:F31))))</f>
        <v>54.9</v>
      </c>
      <c r="G59" s="183">
        <f>+IF(Parametri!$C$13=0,0,+IF(Parametri!$C$13=30,(F4+F31),+IF(Parametri!$C$13=60,(SUM(F4:G4)+SUM(F31:G31)),(SUM(E4:G4)+SUM(E31:G31)))))</f>
        <v>32.940000000000012</v>
      </c>
      <c r="H59" s="183">
        <f>+IF(Parametri!$C$13=0,0,+IF(Parametri!$C$13=30,(G4+G31),+IF(Parametri!$C$13=60,(SUM(G4:H4)+SUM(G31:H31)),(SUM(F4:H4)+SUM(F31:H31)))))</f>
        <v>36.234000000000009</v>
      </c>
      <c r="I59" s="183">
        <f>+IF(Parametri!$C$13=0,0,+IF(Parametri!$C$13=30,(H4+H31),+IF(Parametri!$C$13=60,(SUM(H4:I4)+SUM(H31:I31)),(SUM(G4:I4)+SUM(G31:I31)))))</f>
        <v>39.85740000000002</v>
      </c>
      <c r="J59" s="183">
        <f>+IF(Parametri!$C$13=0,0,+IF(Parametri!$C$13=30,(I4+I31),+IF(Parametri!$C$13=60,(SUM(I4:J4)+SUM(I31:J31)),(SUM(H4:J4)+SUM(H31:J31)))))</f>
        <v>43.843140000000034</v>
      </c>
      <c r="K59" s="183">
        <f>+IF(Parametri!$C$13=0,0,+IF(Parametri!$C$13=30,(J4+J31),+IF(Parametri!$C$13=60,(SUM(J4:K4)+SUM(J31:K31)),(SUM(I4:K4)+SUM(I31:K31)))))</f>
        <v>48.22745400000003</v>
      </c>
      <c r="L59" s="183">
        <f>+IF(Parametri!$C$13=0,0,+IF(Parametri!$C$13=30,(K4+K31),+IF(Parametri!$C$13=60,(SUM(K4:L4)+SUM(K31:L31)),(SUM(J4:L4)+SUM(J31:L31)))))</f>
        <v>53.050199400000032</v>
      </c>
      <c r="M59" s="183">
        <f>+IF(Parametri!$C$13=0,0,+IF(Parametri!$C$13=30,(L4+L31),+IF(Parametri!$C$13=60,(SUM(L4:M4)+SUM(L31:M31)),(SUM(K4:M4)+SUM(K31:M31)))))</f>
        <v>58.355219340000048</v>
      </c>
      <c r="N59" s="183">
        <f>+IF(Parametri!$C$13=0,0,+IF(Parametri!$C$13=30,(M4+M31),+IF(Parametri!$C$13=60,(SUM(M4:N4)+SUM(M31:N31)),(SUM(L4:N4)+SUM(L31:N31)))))</f>
        <v>64.190741274000061</v>
      </c>
      <c r="O59" s="183">
        <f>+IF(Parametri!$C$13=0,0,+IF(Parametri!$C$13=30,(N4+N31),+IF(Parametri!$C$13=60,(SUM(N4:O4)+SUM(N31:O31)),(SUM(M4:O4)+SUM(M31:O31)))))</f>
        <v>70.60981540140007</v>
      </c>
      <c r="P59" s="183">
        <f>+IF(Parametri!$C$13=0,0,+IF(Parametri!$C$13=30,(O4+O31),+IF(Parametri!$C$13=60,(SUM(O4:P4)+SUM(O31:P31)),(SUM(N4:P4)+SUM(N31:P31)))))</f>
        <v>77.67079694154009</v>
      </c>
      <c r="Q59" s="183">
        <f>+IF(Parametri!$C$13=0,0,+IF(Parametri!$C$13=30,(P4+P31),+IF(Parametri!$C$13=60,(SUM(P4:Q4)+SUM(P31:Q31)),(SUM(O4:Q4)+SUM(O31:Q31)))))</f>
        <v>85.437876635694067</v>
      </c>
      <c r="R59" s="183">
        <f>+IF(Parametri!$C$13=0,0,+IF(Parametri!$C$13=30,(Q4+Q31),+IF(Parametri!$C$13=60,(SUM(Q4:R4)+SUM(Q31:R31)),(SUM(P4:R4)+SUM(P31:R31)))))</f>
        <v>86.14985894099155</v>
      </c>
      <c r="S59" s="183">
        <f>+IF(Parametri!$C$13=0,0,+IF(Parametri!$C$13=30,(R4+R31),+IF(Parametri!$C$13=60,(SUM(R4:S4)+SUM(R31:S31)),(SUM(Q4:S4)+SUM(Q31:S31)))))</f>
        <v>90.457351888041146</v>
      </c>
      <c r="T59" s="183">
        <f>+IF(Parametri!$C$13=0,0,+IF(Parametri!$C$13=30,(S4+S31),+IF(Parametri!$C$13=60,(SUM(S4:T4)+SUM(S31:T31)),(SUM(R4:T4)+SUM(R31:T31)))))</f>
        <v>94.980219482443175</v>
      </c>
      <c r="U59" s="183">
        <f>+IF(Parametri!$C$13=0,0,+IF(Parametri!$C$13=30,(T4+T31),+IF(Parametri!$C$13=60,(SUM(T4:U4)+SUM(T31:U31)),(SUM(S4:U4)+SUM(S31:U31)))))</f>
        <v>99.729230456565389</v>
      </c>
      <c r="V59" s="183">
        <f>+IF(Parametri!$C$13=0,0,+IF(Parametri!$C$13=30,(U4+U31),+IF(Parametri!$C$13=60,(SUM(U4:V4)+SUM(U31:V31)),(SUM(T4:V4)+SUM(T31:V31)))))</f>
        <v>104.71569197939364</v>
      </c>
      <c r="W59" s="183">
        <f>+IF(Parametri!$C$13=0,0,+IF(Parametri!$C$13=30,(V4+V31),+IF(Parametri!$C$13=60,(SUM(V4:W4)+SUM(V31:W31)),(SUM(U4:W4)+SUM(U31:W31)))))</f>
        <v>109.9514765783633</v>
      </c>
      <c r="X59" s="183">
        <f>+IF(Parametri!$C$13=0,0,+IF(Parametri!$C$13=30,(W4+W31),+IF(Parametri!$C$13=60,(SUM(W4:X4)+SUM(W31:X31)),(SUM(V4:X4)+SUM(V31:X31)))))</f>
        <v>115.44905040728149</v>
      </c>
      <c r="Y59" s="183">
        <f>+IF(Parametri!$C$13=0,0,+IF(Parametri!$C$13=30,(X4+X31),+IF(Parametri!$C$13=60,(SUM(X4:Y4)+SUM(X31:Y31)),(SUM(W4:Y4)+SUM(W31:Y31)))))</f>
        <v>121.22150292764556</v>
      </c>
      <c r="Z59" s="183">
        <f>+IF(Parametri!$C$13=0,0,+IF(Parametri!$C$13=30,(Y4+Y31),+IF(Parametri!$C$13=60,(SUM(Y4:Z4)+SUM(Y31:Z31)),(SUM(X4:Z4)+SUM(X31:Z31)))))</f>
        <v>127.28257807402784</v>
      </c>
      <c r="AA59" s="183">
        <f>+IF(Parametri!$C$13=0,0,+IF(Parametri!$C$13=30,(Z4+Z31),+IF(Parametri!$C$13=60,(SUM(Z4:AA4)+SUM(Z31:AA31)),(SUM(Y4:AA4)+SUM(Y31:AA31)))))</f>
        <v>133.64670697772925</v>
      </c>
      <c r="AB59" s="183">
        <f>+IF(Parametri!$C$13=0,0,+IF(Parametri!$C$13=30,(AA4+AA31),+IF(Parametri!$C$13=60,(SUM(AA4:AB4)+SUM(AA31:AB31)),(SUM(Z4:AB4)+SUM(Z31:AB31)))))</f>
        <v>140.32904232661571</v>
      </c>
      <c r="AC59" s="183">
        <f>+IF(Parametri!$C$13=0,0,+IF(Parametri!$C$13=30,(AB4+AB31),+IF(Parametri!$C$13=60,(SUM(AB4:AC4)+SUM(AB31:AC31)),(SUM(AA4:AC4)+SUM(AA31:AC31)))))</f>
        <v>147.34549444294646</v>
      </c>
      <c r="AD59" s="183">
        <f>+IF(Parametri!$C$13=0,0,+IF(Parametri!$C$13=30,(AC4+AC31),+IF(Parametri!$C$13=60,(SUM(AC4:AD4)+SUM(AC31:AD31)),(SUM(AB4:AD4)+SUM(AB31:AD31)))))</f>
        <v>154.71276916509385</v>
      </c>
      <c r="AE59" s="183">
        <f>+IF(Parametri!$C$13=0,0,+IF(Parametri!$C$13=30,(AD4+AD31),+IF(Parametri!$C$13=60,(SUM(AD4:AE4)+SUM(AD31:AE31)),(SUM(AC4:AE4)+SUM(AC31:AE31)))))</f>
        <v>162.44840762334854</v>
      </c>
      <c r="AF59" s="183">
        <f>+IF(Parametri!$C$13=0,0,+IF(Parametri!$C$13=30,(AE4+AE31),+IF(Parametri!$C$13=60,(SUM(AE4:AF4)+SUM(AE31:AF31)),(SUM(AD4:AF4)+SUM(AD31:AF31)))))</f>
        <v>170.57082800451599</v>
      </c>
      <c r="AG59" s="183">
        <f>+IF(Parametri!$C$13=0,0,+IF(Parametri!$C$13=30,(AF4+AF31),+IF(Parametri!$C$13=60,(SUM(AF4:AG4)+SUM(AF31:AG31)),(SUM(AE4:AG4)+SUM(AE31:AG31)))))</f>
        <v>179.09936940474176</v>
      </c>
      <c r="AH59" s="183">
        <f>+IF(Parametri!$C$13=0,0,+IF(Parametri!$C$13=30,(AG4+AG31),+IF(Parametri!$C$13=60,(SUM(AG4:AH4)+SUM(AG31:AH31)),(SUM(AF4:AH4)+SUM(AF31:AH31)))))</f>
        <v>188.05433787497884</v>
      </c>
      <c r="AI59" s="183">
        <f>+IF(Parametri!$C$13=0,0,+IF(Parametri!$C$13=30,(AH4+AH31),+IF(Parametri!$C$13=60,(SUM(AH4:AI4)+SUM(AH31:AI31)),(SUM(AG4:AI4)+SUM(AG31:AI31)))))</f>
        <v>197.45705476872783</v>
      </c>
      <c r="AJ59" s="183">
        <f>+IF(Parametri!$C$13=0,0,+IF(Parametri!$C$13=30,(AI4+AI31),+IF(Parametri!$C$13=60,(SUM(AI4:AJ4)+SUM(AI31:AJ31)),(SUM(AH4:AJ4)+SUM(AH31:AJ31)))))</f>
        <v>207.32990750716425</v>
      </c>
      <c r="AK59" s="183">
        <f>+IF(Parametri!$C$13=0,0,+IF(Parametri!$C$13=30,(AJ4+AJ31),+IF(Parametri!$C$13=60,(SUM(AJ4:AK4)+SUM(AJ31:AK31)),(SUM(AI4:AK4)+SUM(AI31:AK31)))))</f>
        <v>217.69640288252245</v>
      </c>
      <c r="AL59" s="183">
        <f>+IF(Parametri!$C$13=0,0,+IF(Parametri!$C$13=30,(AK4+AK31),+IF(Parametri!$C$13=60,(SUM(AK4:AL4)+SUM(AK31:AL31)),(SUM(AJ4:AL4)+SUM(AJ31:AL31)))))</f>
        <v>228.58122302664856</v>
      </c>
      <c r="AM59" s="183">
        <f>+IF(Parametri!$C$13=0,0,+IF(Parametri!$C$13=30,(AL4+AL31),+IF(Parametri!$C$13=60,(SUM(AL4:AM4)+SUM(AL31:AM31)),(SUM(AK4:AM4)+SUM(AK31:AM31)))))</f>
        <v>240.01028417798102</v>
      </c>
      <c r="AN59" s="183">
        <f>+IF(Parametri!$C$13=0,0,+IF(Parametri!$C$13=30,(AM4+AM31),+IF(Parametri!$C$13=60,(SUM(AM4:AN4)+SUM(AM31:AN31)),(SUM(AL4:AN4)+SUM(AL31:AN31)))))</f>
        <v>252.01079838688011</v>
      </c>
      <c r="AO59" s="183">
        <f>+IF(Parametri!$C$13=0,0,+IF(Parametri!$C$13=30,(AN4+AN31),+IF(Parametri!$C$13=60,(SUM(AN4:AO4)+SUM(AN31:AO31)),(SUM(AM4:AO4)+SUM(AM31:AO31)))))</f>
        <v>264.61133830622413</v>
      </c>
      <c r="AP59" s="183">
        <f>+IF(Parametri!$C$13=0,0,+IF(Parametri!$C$13=30,(AO4+AO31),+IF(Parametri!$C$13=60,(SUM(AO4:AP4)+SUM(AO31:AP31)),(SUM(AN4:AP4)+SUM(AN31:AP31)))))</f>
        <v>262.68689220945163</v>
      </c>
      <c r="AQ59" s="183">
        <f>+IF(Parametri!$C$13=0,0,+IF(Parametri!$C$13=30,(AP4+AP31),+IF(Parametri!$C$13=60,(SUM(AP4:AQ4)+SUM(AP31:AQ31)),(SUM(AO4:AQ4)+SUM(AO31:AQ31)))))</f>
        <v>267.94063005364058</v>
      </c>
      <c r="AR59" s="183">
        <f>+IF(Parametri!$C$13=0,0,+IF(Parametri!$C$13=30,(AQ4+AQ31),+IF(Parametri!$C$13=60,(SUM(AQ4:AR4)+SUM(AQ31:AR31)),(SUM(AP4:AR4)+SUM(AP31:AR31)))))</f>
        <v>273.2994426547134</v>
      </c>
      <c r="AS59" s="183">
        <f>+IF(Parametri!$C$13=0,0,+IF(Parametri!$C$13=30,(AR4+AR31),+IF(Parametri!$C$13=60,(SUM(AR4:AS4)+SUM(AR31:AS31)),(SUM(AQ4:AS4)+SUM(AQ31:AS31)))))</f>
        <v>278.7654315078077</v>
      </c>
      <c r="AT59" s="183">
        <f>+IF(Parametri!$C$13=0,0,+IF(Parametri!$C$13=30,(AS4+AS31),+IF(Parametri!$C$13=60,(SUM(AS4:AT4)+SUM(AS31:AT31)),(SUM(AR4:AT4)+SUM(AR31:AT31)))))</f>
        <v>284.34074013796385</v>
      </c>
      <c r="AU59" s="183">
        <f>+IF(Parametri!$C$13=0,0,+IF(Parametri!$C$13=30,(AT4+AT31),+IF(Parametri!$C$13=60,(SUM(AT4:AU4)+SUM(AT31:AU31)),(SUM(AS4:AU4)+SUM(AS31:AU31)))))</f>
        <v>290.02755494072306</v>
      </c>
      <c r="AV59" s="183">
        <f>+IF(Parametri!$C$13=0,0,+IF(Parametri!$C$13=30,(AU4+AU31),+IF(Parametri!$C$13=60,(SUM(AU4:AV4)+SUM(AU31:AV31)),(SUM(AT4:AV4)+SUM(AT31:AV31)))))</f>
        <v>295.82810603953754</v>
      </c>
      <c r="AW59" s="183">
        <f>+IF(Parametri!$C$13=0,0,+IF(Parametri!$C$13=30,(AV4+AV31),+IF(Parametri!$C$13=60,(SUM(AV4:AW4)+SUM(AV31:AW31)),(SUM(AU4:AW4)+SUM(AU31:AW31)))))</f>
        <v>301.74466816032827</v>
      </c>
      <c r="AX59" s="183">
        <f>+IF(Parametri!$C$13=0,0,+IF(Parametri!$C$13=30,(AW4+AW31),+IF(Parametri!$C$13=60,(SUM(AW4:AX4)+SUM(AW31:AX31)),(SUM(AV4:AX4)+SUM(AV31:AX31)))))</f>
        <v>307.77956152353482</v>
      </c>
      <c r="AY59" s="183">
        <f>+IF(Parametri!$C$13=0,0,+IF(Parametri!$C$13=30,(AX4+AX31),+IF(Parametri!$C$13=60,(SUM(AX4:AY4)+SUM(AX31:AY31)),(SUM(AW4:AY4)+SUM(AW31:AY31)))))</f>
        <v>313.93515275400551</v>
      </c>
      <c r="AZ59" s="183">
        <f>+IF(Parametri!$C$13=0,0,+IF(Parametri!$C$13=30,(AY4+AY31),+IF(Parametri!$C$13=60,(SUM(AY4:AZ4)+SUM(AY31:AZ31)),(SUM(AX4:AZ4)+SUM(AX31:AZ31)))))</f>
        <v>320.2138558090856</v>
      </c>
      <c r="BB59" s="193">
        <f t="shared" si="44"/>
        <v>634.77876635694042</v>
      </c>
      <c r="BC59" s="194">
        <f t="shared" si="45"/>
        <v>1309.3505866747923</v>
      </c>
      <c r="BD59" s="194">
        <f t="shared" si="46"/>
        <v>2345.3168772655499</v>
      </c>
      <c r="BE59" s="195">
        <f t="shared" si="47"/>
        <v>3461.1733740970167</v>
      </c>
    </row>
    <row r="60" spans="3:57" x14ac:dyDescent="0.25">
      <c r="C60" s="231" t="str">
        <f t="shared" si="43"/>
        <v>Servizio / Prodotto 3</v>
      </c>
      <c r="E60" s="183">
        <f>+IF(Parametri!$C$13=0,0,(E5+E32))</f>
        <v>97.6</v>
      </c>
      <c r="F60" s="183">
        <f>+IF(Parametri!$C$13=0,0,+IF(Parametri!$C$13=30,(E5+E32),(SUM(E5:F5)+SUM(E32:F32))))</f>
        <v>97.6</v>
      </c>
      <c r="G60" s="183">
        <f>+IF(Parametri!$C$13=0,0,+IF(Parametri!$C$13=30,(F5+F32),+IF(Parametri!$C$13=60,(SUM(F5:G5)+SUM(F32:G32)),(SUM(E5:G5)+SUM(E32:G32)))))</f>
        <v>58.560000000000016</v>
      </c>
      <c r="H60" s="183">
        <f>+IF(Parametri!$C$13=0,0,+IF(Parametri!$C$13=30,(G5+G32),+IF(Parametri!$C$13=60,(SUM(G5:H5)+SUM(G32:H32)),(SUM(F5:H5)+SUM(F32:H32)))))</f>
        <v>64.416000000000025</v>
      </c>
      <c r="I60" s="183">
        <f>+IF(Parametri!$C$13=0,0,+IF(Parametri!$C$13=30,(H5+H32),+IF(Parametri!$C$13=60,(SUM(H5:I5)+SUM(H32:I32)),(SUM(G5:I5)+SUM(G32:I32)))))</f>
        <v>70.857600000000048</v>
      </c>
      <c r="J60" s="183">
        <f>+IF(Parametri!$C$13=0,0,+IF(Parametri!$C$13=30,(I5+I32),+IF(Parametri!$C$13=60,(SUM(I5:J5)+SUM(I32:J32)),(SUM(H5:J5)+SUM(H32:J32)))))</f>
        <v>77.943360000000055</v>
      </c>
      <c r="K60" s="183">
        <f>+IF(Parametri!$C$13=0,0,+IF(Parametri!$C$13=30,(J5+J32),+IF(Parametri!$C$13=60,(SUM(J5:K5)+SUM(J32:K32)),(SUM(I5:K5)+SUM(I32:K32)))))</f>
        <v>85.737696000000057</v>
      </c>
      <c r="L60" s="183">
        <f>+IF(Parametri!$C$13=0,0,+IF(Parametri!$C$13=30,(K5+K32),+IF(Parametri!$C$13=60,(SUM(K5:L5)+SUM(K32:L32)),(SUM(J5:L5)+SUM(J32:L32)))))</f>
        <v>94.311465600000062</v>
      </c>
      <c r="M60" s="183">
        <f>+IF(Parametri!$C$13=0,0,+IF(Parametri!$C$13=30,(L5+L32),+IF(Parametri!$C$13=60,(SUM(L5:M5)+SUM(L32:M32)),(SUM(K5:M5)+SUM(K32:M32)))))</f>
        <v>103.74261216000009</v>
      </c>
      <c r="N60" s="183">
        <f>+IF(Parametri!$C$13=0,0,+IF(Parametri!$C$13=30,(M5+M32),+IF(Parametri!$C$13=60,(SUM(M5:N5)+SUM(M32:N32)),(SUM(L5:N5)+SUM(L32:N32)))))</f>
        <v>114.11687337600011</v>
      </c>
      <c r="O60" s="183">
        <f>+IF(Parametri!$C$13=0,0,+IF(Parametri!$C$13=30,(N5+N32),+IF(Parametri!$C$13=60,(SUM(N5:O5)+SUM(N32:O32)),(SUM(M5:O5)+SUM(M32:O32)))))</f>
        <v>125.52856071360014</v>
      </c>
      <c r="P60" s="183">
        <f>+IF(Parametri!$C$13=0,0,+IF(Parametri!$C$13=30,(O5+O32),+IF(Parametri!$C$13=60,(SUM(O5:P5)+SUM(O32:P32)),(SUM(N5:P5)+SUM(N32:P32)))))</f>
        <v>138.08141678496014</v>
      </c>
      <c r="Q60" s="183">
        <f>+IF(Parametri!$C$13=0,0,+IF(Parametri!$C$13=30,(P5+P32),+IF(Parametri!$C$13=60,(SUM(P5:Q5)+SUM(P32:Q32)),(SUM(O5:Q5)+SUM(O32:Q32)))))</f>
        <v>151.88955846345618</v>
      </c>
      <c r="R60" s="183">
        <f>+IF(Parametri!$C$13=0,0,+IF(Parametri!$C$13=30,(Q5+Q32),+IF(Parametri!$C$13=60,(SUM(Q5:R5)+SUM(Q32:R32)),(SUM(P5:R5)+SUM(P32:R32)))))</f>
        <v>153.155304783985</v>
      </c>
      <c r="S60" s="183">
        <f>+IF(Parametri!$C$13=0,0,+IF(Parametri!$C$13=30,(R5+R32),+IF(Parametri!$C$13=60,(SUM(R5:S5)+SUM(R32:S32)),(SUM(Q5:S5)+SUM(Q32:S32)))))</f>
        <v>160.81307002318425</v>
      </c>
      <c r="T60" s="183">
        <f>+IF(Parametri!$C$13=0,0,+IF(Parametri!$C$13=30,(S5+S32),+IF(Parametri!$C$13=60,(SUM(S5:T5)+SUM(S32:T32)),(SUM(R5:T5)+SUM(R32:T32)))))</f>
        <v>168.85372352434345</v>
      </c>
      <c r="U60" s="183">
        <f>+IF(Parametri!$C$13=0,0,+IF(Parametri!$C$13=30,(T5+T32),+IF(Parametri!$C$13=60,(SUM(T5:U5)+SUM(T32:U32)),(SUM(S5:U5)+SUM(S32:U32)))))</f>
        <v>177.2964097005607</v>
      </c>
      <c r="V60" s="183">
        <f>+IF(Parametri!$C$13=0,0,+IF(Parametri!$C$13=30,(U5+U32),+IF(Parametri!$C$13=60,(SUM(U5:V5)+SUM(U32:V32)),(SUM(T5:V5)+SUM(T32:V32)))))</f>
        <v>186.16123018558866</v>
      </c>
      <c r="W60" s="183">
        <f>+IF(Parametri!$C$13=0,0,+IF(Parametri!$C$13=30,(V5+V32),+IF(Parametri!$C$13=60,(SUM(V5:W5)+SUM(V32:W32)),(SUM(U5:W5)+SUM(U32:W32)))))</f>
        <v>195.46929169486813</v>
      </c>
      <c r="X60" s="183">
        <f>+IF(Parametri!$C$13=0,0,+IF(Parametri!$C$13=30,(W5+W32),+IF(Parametri!$C$13=60,(SUM(W5:X5)+SUM(W32:X32)),(SUM(V5:X5)+SUM(V32:X32)))))</f>
        <v>205.24275627961157</v>
      </c>
      <c r="Y60" s="183">
        <f>+IF(Parametri!$C$13=0,0,+IF(Parametri!$C$13=30,(X5+X32),+IF(Parametri!$C$13=60,(SUM(X5:Y5)+SUM(X32:Y32)),(SUM(W5:Y5)+SUM(W32:Y32)))))</f>
        <v>215.50489409359213</v>
      </c>
      <c r="Z60" s="183">
        <f>+IF(Parametri!$C$13=0,0,+IF(Parametri!$C$13=30,(Y5+Y32),+IF(Parametri!$C$13=60,(SUM(Y5:Z5)+SUM(Y32:Z32)),(SUM(X5:Z5)+SUM(X32:Z32)))))</f>
        <v>226.28013879827179</v>
      </c>
      <c r="AA60" s="183">
        <f>+IF(Parametri!$C$13=0,0,+IF(Parametri!$C$13=30,(Z5+Z32),+IF(Parametri!$C$13=60,(SUM(Z5:AA5)+SUM(Z32:AA32)),(SUM(Y5:AA5)+SUM(Y32:AA32)))))</f>
        <v>237.59414573818535</v>
      </c>
      <c r="AB60" s="183">
        <f>+IF(Parametri!$C$13=0,0,+IF(Parametri!$C$13=30,(AA5+AA32),+IF(Parametri!$C$13=60,(SUM(AA5:AB5)+SUM(AA32:AB32)),(SUM(Z5:AB5)+SUM(Z32:AB32)))))</f>
        <v>249.4738530250946</v>
      </c>
      <c r="AC60" s="183">
        <f>+IF(Parametri!$C$13=0,0,+IF(Parametri!$C$13=30,(AB5+AB32),+IF(Parametri!$C$13=60,(SUM(AB5:AC5)+SUM(AB32:AC32)),(SUM(AA5:AC5)+SUM(AA32:AC32)))))</f>
        <v>261.94754567634936</v>
      </c>
      <c r="AD60" s="183">
        <f>+IF(Parametri!$C$13=0,0,+IF(Parametri!$C$13=30,(AC5+AC32),+IF(Parametri!$C$13=60,(SUM(AC5:AD5)+SUM(AC32:AD32)),(SUM(AB5:AD5)+SUM(AB32:AD32)))))</f>
        <v>275.0449229601669</v>
      </c>
      <c r="AE60" s="183">
        <f>+IF(Parametri!$C$13=0,0,+IF(Parametri!$C$13=30,(AD5+AD32),+IF(Parametri!$C$13=60,(SUM(AD5:AE5)+SUM(AD32:AE32)),(SUM(AC5:AE5)+SUM(AC32:AE32)))))</f>
        <v>288.79716910817524</v>
      </c>
      <c r="AF60" s="183">
        <f>+IF(Parametri!$C$13=0,0,+IF(Parametri!$C$13=30,(AE5+AE32),+IF(Parametri!$C$13=60,(SUM(AE5:AF5)+SUM(AE32:AF32)),(SUM(AD5:AF5)+SUM(AD32:AF32)))))</f>
        <v>303.23702756358398</v>
      </c>
      <c r="AG60" s="183">
        <f>+IF(Parametri!$C$13=0,0,+IF(Parametri!$C$13=30,(AF5+AF32),+IF(Parametri!$C$13=60,(SUM(AF5:AG5)+SUM(AF32:AG32)),(SUM(AE5:AG5)+SUM(AE32:AG32)))))</f>
        <v>318.39887894176314</v>
      </c>
      <c r="AH60" s="183">
        <f>+IF(Parametri!$C$13=0,0,+IF(Parametri!$C$13=30,(AG5+AG32),+IF(Parametri!$C$13=60,(SUM(AG5:AH5)+SUM(AG32:AH32)),(SUM(AF5:AH5)+SUM(AF32:AH32)))))</f>
        <v>334.31882288885134</v>
      </c>
      <c r="AI60" s="183">
        <f>+IF(Parametri!$C$13=0,0,+IF(Parametri!$C$13=30,(AH5+AH32),+IF(Parametri!$C$13=60,(SUM(AH5:AI5)+SUM(AH32:AI32)),(SUM(AG5:AI5)+SUM(AG32:AI32)))))</f>
        <v>351.03476403329398</v>
      </c>
      <c r="AJ60" s="183">
        <f>+IF(Parametri!$C$13=0,0,+IF(Parametri!$C$13=30,(AI5+AI32),+IF(Parametri!$C$13=60,(SUM(AI5:AJ5)+SUM(AI32:AJ32)),(SUM(AH5:AJ5)+SUM(AH32:AJ32)))))</f>
        <v>368.58650223495869</v>
      </c>
      <c r="AK60" s="183">
        <f>+IF(Parametri!$C$13=0,0,+IF(Parametri!$C$13=30,(AJ5+AJ32),+IF(Parametri!$C$13=60,(SUM(AJ5:AK5)+SUM(AJ32:AK32)),(SUM(AI5:AK5)+SUM(AI32:AK32)))))</f>
        <v>387.01582734670666</v>
      </c>
      <c r="AL60" s="183">
        <f>+IF(Parametri!$C$13=0,0,+IF(Parametri!$C$13=30,(AK5+AK32),+IF(Parametri!$C$13=60,(SUM(AK5:AL5)+SUM(AK32:AL32)),(SUM(AJ5:AL5)+SUM(AJ32:AL32)))))</f>
        <v>406.36661871404192</v>
      </c>
      <c r="AM60" s="183">
        <f>+IF(Parametri!$C$13=0,0,+IF(Parametri!$C$13=30,(AL5+AL32),+IF(Parametri!$C$13=60,(SUM(AL5:AM5)+SUM(AL32:AM32)),(SUM(AK5:AM5)+SUM(AK32:AM32)))))</f>
        <v>426.68494964974411</v>
      </c>
      <c r="AN60" s="183">
        <f>+IF(Parametri!$C$13=0,0,+IF(Parametri!$C$13=30,(AM5+AM32),+IF(Parametri!$C$13=60,(SUM(AM5:AN5)+SUM(AM32:AN32)),(SUM(AL5:AN5)+SUM(AL32:AN32)))))</f>
        <v>448.01919713223128</v>
      </c>
      <c r="AO60" s="183">
        <f>+IF(Parametri!$C$13=0,0,+IF(Parametri!$C$13=30,(AN5+AN32),+IF(Parametri!$C$13=60,(SUM(AN5:AO5)+SUM(AN32:AO32)),(SUM(AM5:AO5)+SUM(AM32:AO32)))))</f>
        <v>470.4201569888429</v>
      </c>
      <c r="AP60" s="183">
        <f>+IF(Parametri!$C$13=0,0,+IF(Parametri!$C$13=30,(AO5+AO32),+IF(Parametri!$C$13=60,(SUM(AO5:AP5)+SUM(AO32:AP32)),(SUM(AN5:AP5)+SUM(AN32:AP32)))))</f>
        <v>466.99891948346942</v>
      </c>
      <c r="AQ60" s="183">
        <f>+IF(Parametri!$C$13=0,0,+IF(Parametri!$C$13=30,(AP5+AP32),+IF(Parametri!$C$13=60,(SUM(AP5:AQ5)+SUM(AP32:AQ32)),(SUM(AO5:AQ5)+SUM(AO32:AQ32)))))</f>
        <v>476.33889787313888</v>
      </c>
      <c r="AR60" s="183">
        <f>+IF(Parametri!$C$13=0,0,+IF(Parametri!$C$13=30,(AQ5+AQ32),+IF(Parametri!$C$13=60,(SUM(AQ5:AR5)+SUM(AQ32:AR32)),(SUM(AP5:AR5)+SUM(AP32:AR32)))))</f>
        <v>485.86567583060162</v>
      </c>
      <c r="AS60" s="183">
        <f>+IF(Parametri!$C$13=0,0,+IF(Parametri!$C$13=30,(AR5+AR32),+IF(Parametri!$C$13=60,(SUM(AR5:AS5)+SUM(AR32:AS32)),(SUM(AQ5:AS5)+SUM(AQ32:AS32)))))</f>
        <v>495.58298934721364</v>
      </c>
      <c r="AT60" s="183">
        <f>+IF(Parametri!$C$13=0,0,+IF(Parametri!$C$13=30,(AS5+AS32),+IF(Parametri!$C$13=60,(SUM(AS5:AT5)+SUM(AS32:AT32)),(SUM(AR5:AT5)+SUM(AR32:AT32)))))</f>
        <v>505.49464913415801</v>
      </c>
      <c r="AU60" s="183">
        <f>+IF(Parametri!$C$13=0,0,+IF(Parametri!$C$13=30,(AT5+AT32),+IF(Parametri!$C$13=60,(SUM(AT5:AU5)+SUM(AT32:AU32)),(SUM(AS5:AU5)+SUM(AS32:AU32)))))</f>
        <v>515.604542116841</v>
      </c>
      <c r="AV60" s="183">
        <f>+IF(Parametri!$C$13=0,0,+IF(Parametri!$C$13=30,(AU5+AU32),+IF(Parametri!$C$13=60,(SUM(AU5:AV5)+SUM(AU32:AV32)),(SUM(AT5:AV5)+SUM(AT32:AV32)))))</f>
        <v>525.91663295917783</v>
      </c>
      <c r="AW60" s="183">
        <f>+IF(Parametri!$C$13=0,0,+IF(Parametri!$C$13=30,(AV5+AV32),+IF(Parametri!$C$13=60,(SUM(AV5:AW5)+SUM(AV32:AW32)),(SUM(AU5:AW5)+SUM(AU32:AW32)))))</f>
        <v>536.43496561836139</v>
      </c>
      <c r="AX60" s="183">
        <f>+IF(Parametri!$C$13=0,0,+IF(Parametri!$C$13=30,(AW5+AW32),+IF(Parametri!$C$13=60,(SUM(AW5:AX5)+SUM(AW32:AX32)),(SUM(AV5:AX5)+SUM(AV32:AX32)))))</f>
        <v>547.1636649307286</v>
      </c>
      <c r="AY60" s="183">
        <f>+IF(Parametri!$C$13=0,0,+IF(Parametri!$C$13=30,(AX5+AX32),+IF(Parametri!$C$13=60,(SUM(AX5:AY5)+SUM(AX32:AY32)),(SUM(AW5:AY5)+SUM(AW32:AY32)))))</f>
        <v>558.1069382293432</v>
      </c>
      <c r="AZ60" s="183">
        <f>+IF(Parametri!$C$13=0,0,+IF(Parametri!$C$13=30,(AY5+AY32),+IF(Parametri!$C$13=60,(SUM(AY5:AZ5)+SUM(AY32:AZ32)),(SUM(AX5:AZ5)+SUM(AX32:AZ32)))))</f>
        <v>569.26907699393007</v>
      </c>
      <c r="BB60" s="193">
        <f t="shared" si="44"/>
        <v>1128.4955846345608</v>
      </c>
      <c r="BC60" s="194">
        <f t="shared" si="45"/>
        <v>2327.7343763107419</v>
      </c>
      <c r="BD60" s="194">
        <f t="shared" si="46"/>
        <v>4169.4522262498667</v>
      </c>
      <c r="BE60" s="195">
        <f t="shared" si="47"/>
        <v>6153.1971095058061</v>
      </c>
    </row>
    <row r="61" spans="3:57" x14ac:dyDescent="0.25">
      <c r="C61" s="231" t="str">
        <f t="shared" si="43"/>
        <v>Servizio / Prodotto 4</v>
      </c>
      <c r="E61" s="183">
        <f>+IF(Parametri!$C$13=0,0,(E6+E33))</f>
        <v>170.8</v>
      </c>
      <c r="F61" s="183">
        <f>+IF(Parametri!$C$13=0,0,+IF(Parametri!$C$13=30,(E6+E33),(SUM(E6:F6)+SUM(E33:F33))))</f>
        <v>170.8</v>
      </c>
      <c r="G61" s="183">
        <f>+IF(Parametri!$C$13=0,0,+IF(Parametri!$C$13=30,(F6+F33),+IF(Parametri!$C$13=60,(SUM(F6:G6)+SUM(F33:G33)),(SUM(E6:G6)+SUM(E33:G33)))))</f>
        <v>102.48000000000003</v>
      </c>
      <c r="H61" s="183">
        <f>+IF(Parametri!$C$13=0,0,+IF(Parametri!$C$13=30,(G6+G33),+IF(Parametri!$C$13=60,(SUM(G6:H6)+SUM(G33:H33)),(SUM(F6:H6)+SUM(F33:H33)))))</f>
        <v>112.72800000000004</v>
      </c>
      <c r="I61" s="183">
        <f>+IF(Parametri!$C$13=0,0,+IF(Parametri!$C$13=30,(H6+H33),+IF(Parametri!$C$13=60,(SUM(H6:I6)+SUM(H33:I33)),(SUM(G6:I6)+SUM(G33:I33)))))</f>
        <v>124.00080000000007</v>
      </c>
      <c r="J61" s="183">
        <f>+IF(Parametri!$C$13=0,0,+IF(Parametri!$C$13=30,(I6+I33),+IF(Parametri!$C$13=60,(SUM(I6:J6)+SUM(I33:J33)),(SUM(H6:J6)+SUM(H33:J33)))))</f>
        <v>136.40088000000011</v>
      </c>
      <c r="K61" s="183">
        <f>+IF(Parametri!$C$13=0,0,+IF(Parametri!$C$13=30,(J6+J33),+IF(Parametri!$C$13=60,(SUM(J6:K6)+SUM(J33:K33)),(SUM(I6:K6)+SUM(I33:K33)))))</f>
        <v>150.04096800000011</v>
      </c>
      <c r="L61" s="183">
        <f>+IF(Parametri!$C$13=0,0,+IF(Parametri!$C$13=30,(K6+K33),+IF(Parametri!$C$13=60,(SUM(K6:L6)+SUM(K33:L33)),(SUM(J6:L6)+SUM(J33:L33)))))</f>
        <v>165.04506480000012</v>
      </c>
      <c r="M61" s="183">
        <f>+IF(Parametri!$C$13=0,0,+IF(Parametri!$C$13=30,(L6+L33),+IF(Parametri!$C$13=60,(SUM(L6:M6)+SUM(L33:M33)),(SUM(K6:M6)+SUM(K33:M33)))))</f>
        <v>181.54957128000018</v>
      </c>
      <c r="N61" s="183">
        <f>+IF(Parametri!$C$13=0,0,+IF(Parametri!$C$13=30,(M6+M33),+IF(Parametri!$C$13=60,(SUM(M6:N6)+SUM(M33:N33)),(SUM(L6:N6)+SUM(L33:N33)))))</f>
        <v>199.70452840800021</v>
      </c>
      <c r="O61" s="183">
        <f>+IF(Parametri!$C$13=0,0,+IF(Parametri!$C$13=30,(N6+N33),+IF(Parametri!$C$13=60,(SUM(N6:O6)+SUM(N33:O33)),(SUM(M6:O6)+SUM(M33:O33)))))</f>
        <v>219.67498124880024</v>
      </c>
      <c r="P61" s="183">
        <f>+IF(Parametri!$C$13=0,0,+IF(Parametri!$C$13=30,(O6+O33),+IF(Parametri!$C$13=60,(SUM(O6:P6)+SUM(O33:P33)),(SUM(N6:P6)+SUM(N33:P33)))))</f>
        <v>241.64247937368029</v>
      </c>
      <c r="Q61" s="183">
        <f>+IF(Parametri!$C$13=0,0,+IF(Parametri!$C$13=30,(P6+P33),+IF(Parametri!$C$13=60,(SUM(P6:Q6)+SUM(P33:Q33)),(SUM(O6:Q6)+SUM(O33:Q33)))))</f>
        <v>265.80672731104829</v>
      </c>
      <c r="R61" s="183">
        <f>+IF(Parametri!$C$13=0,0,+IF(Parametri!$C$13=30,(Q6+Q33),+IF(Parametri!$C$13=60,(SUM(Q6:R6)+SUM(Q33:R33)),(SUM(P6:R6)+SUM(P33:R33)))))</f>
        <v>268.0217833719737</v>
      </c>
      <c r="S61" s="183">
        <f>+IF(Parametri!$C$13=0,0,+IF(Parametri!$C$13=30,(R6+R33),+IF(Parametri!$C$13=60,(SUM(R6:S6)+SUM(R33:S33)),(SUM(Q6:S6)+SUM(Q33:S33)))))</f>
        <v>281.42287254057243</v>
      </c>
      <c r="T61" s="183">
        <f>+IF(Parametri!$C$13=0,0,+IF(Parametri!$C$13=30,(S6+S33),+IF(Parametri!$C$13=60,(SUM(S6:T6)+SUM(S33:T33)),(SUM(R6:T6)+SUM(R33:T33)))))</f>
        <v>295.49401616760105</v>
      </c>
      <c r="U61" s="183">
        <f>+IF(Parametri!$C$13=0,0,+IF(Parametri!$C$13=30,(T6+T33),+IF(Parametri!$C$13=60,(SUM(T6:U6)+SUM(T33:U33)),(SUM(S6:U6)+SUM(S33:U33)))))</f>
        <v>310.26871697598119</v>
      </c>
      <c r="V61" s="183">
        <f>+IF(Parametri!$C$13=0,0,+IF(Parametri!$C$13=30,(U6+U33),+IF(Parametri!$C$13=60,(SUM(U6:V6)+SUM(U33:V33)),(SUM(T6:V6)+SUM(T33:V33)))))</f>
        <v>325.78215282478021</v>
      </c>
      <c r="W61" s="183">
        <f>+IF(Parametri!$C$13=0,0,+IF(Parametri!$C$13=30,(V6+V33),+IF(Parametri!$C$13=60,(SUM(V6:W6)+SUM(V33:W33)),(SUM(U6:W6)+SUM(U33:W33)))))</f>
        <v>342.07126046601923</v>
      </c>
      <c r="X61" s="183">
        <f>+IF(Parametri!$C$13=0,0,+IF(Parametri!$C$13=30,(W6+W33),+IF(Parametri!$C$13=60,(SUM(W6:X6)+SUM(W33:X33)),(SUM(V6:X6)+SUM(V33:X33)))))</f>
        <v>359.17482348932026</v>
      </c>
      <c r="Y61" s="183">
        <f>+IF(Parametri!$C$13=0,0,+IF(Parametri!$C$13=30,(X6+X33),+IF(Parametri!$C$13=60,(SUM(X6:Y6)+SUM(X33:Y33)),(SUM(W6:Y6)+SUM(W33:Y33)))))</f>
        <v>377.13356466378627</v>
      </c>
      <c r="Z61" s="183">
        <f>+IF(Parametri!$C$13=0,0,+IF(Parametri!$C$13=30,(Y6+Y33),+IF(Parametri!$C$13=60,(SUM(Y6:Z6)+SUM(Y33:Z33)),(SUM(X6:Z6)+SUM(X33:Z33)))))</f>
        <v>395.99024289697559</v>
      </c>
      <c r="AA61" s="183">
        <f>+IF(Parametri!$C$13=0,0,+IF(Parametri!$C$13=30,(Z6+Z33),+IF(Parametri!$C$13=60,(SUM(Z6:AA6)+SUM(Z33:AA33)),(SUM(Y6:AA6)+SUM(Y33:AA33)))))</f>
        <v>415.78975504182438</v>
      </c>
      <c r="AB61" s="183">
        <f>+IF(Parametri!$C$13=0,0,+IF(Parametri!$C$13=30,(AA6+AA33),+IF(Parametri!$C$13=60,(SUM(AA6:AB6)+SUM(AA33:AB33)),(SUM(Z6:AB6)+SUM(Z33:AB33)))))</f>
        <v>436.57924279391557</v>
      </c>
      <c r="AC61" s="183">
        <f>+IF(Parametri!$C$13=0,0,+IF(Parametri!$C$13=30,(AB6+AB33),+IF(Parametri!$C$13=60,(SUM(AB6:AC6)+SUM(AB33:AC33)),(SUM(AA6:AC6)+SUM(AA33:AC33)))))</f>
        <v>458.40820493361127</v>
      </c>
      <c r="AD61" s="183">
        <f>+IF(Parametri!$C$13=0,0,+IF(Parametri!$C$13=30,(AC6+AC33),+IF(Parametri!$C$13=60,(SUM(AC6:AD6)+SUM(AC33:AD33)),(SUM(AB6:AD6)+SUM(AB33:AD33)))))</f>
        <v>481.32861518029199</v>
      </c>
      <c r="AE61" s="183">
        <f>+IF(Parametri!$C$13=0,0,+IF(Parametri!$C$13=30,(AD6+AD33),+IF(Parametri!$C$13=60,(SUM(AD6:AE6)+SUM(AD33:AE33)),(SUM(AC6:AE6)+SUM(AC33:AE33)))))</f>
        <v>505.39504593930673</v>
      </c>
      <c r="AF61" s="183">
        <f>+IF(Parametri!$C$13=0,0,+IF(Parametri!$C$13=30,(AE6+AE33),+IF(Parametri!$C$13=60,(SUM(AE6:AF6)+SUM(AE33:AF33)),(SUM(AD6:AF6)+SUM(AD33:AF33)))))</f>
        <v>530.66479823627208</v>
      </c>
      <c r="AG61" s="183">
        <f>+IF(Parametri!$C$13=0,0,+IF(Parametri!$C$13=30,(AF6+AF33),+IF(Parametri!$C$13=60,(SUM(AF6:AG6)+SUM(AF33:AG33)),(SUM(AE6:AG6)+SUM(AE33:AG33)))))</f>
        <v>557.19803814808552</v>
      </c>
      <c r="AH61" s="183">
        <f>+IF(Parametri!$C$13=0,0,+IF(Parametri!$C$13=30,(AG6+AG33),+IF(Parametri!$C$13=60,(SUM(AG6:AH6)+SUM(AG33:AH33)),(SUM(AF6:AH6)+SUM(AF33:AH33)))))</f>
        <v>585.05794005548989</v>
      </c>
      <c r="AI61" s="183">
        <f>+IF(Parametri!$C$13=0,0,+IF(Parametri!$C$13=30,(AH6+AH33),+IF(Parametri!$C$13=60,(SUM(AH6:AI6)+SUM(AH33:AI33)),(SUM(AG6:AI6)+SUM(AG33:AI33)))))</f>
        <v>614.31083705826438</v>
      </c>
      <c r="AJ61" s="183">
        <f>+IF(Parametri!$C$13=0,0,+IF(Parametri!$C$13=30,(AI6+AI33),+IF(Parametri!$C$13=60,(SUM(AI6:AJ6)+SUM(AI33:AJ33)),(SUM(AH6:AJ6)+SUM(AH33:AJ33)))))</f>
        <v>645.02637891117774</v>
      </c>
      <c r="AK61" s="183">
        <f>+IF(Parametri!$C$13=0,0,+IF(Parametri!$C$13=30,(AJ6+AJ33),+IF(Parametri!$C$13=60,(SUM(AJ6:AK6)+SUM(AJ33:AK33)),(SUM(AI6:AK6)+SUM(AI33:AK33)))))</f>
        <v>677.27769785673661</v>
      </c>
      <c r="AL61" s="183">
        <f>+IF(Parametri!$C$13=0,0,+IF(Parametri!$C$13=30,(AK6+AK33),+IF(Parametri!$C$13=60,(SUM(AK6:AL6)+SUM(AK33:AL33)),(SUM(AJ6:AL6)+SUM(AJ33:AL33)))))</f>
        <v>711.14158274957344</v>
      </c>
      <c r="AM61" s="183">
        <f>+IF(Parametri!$C$13=0,0,+IF(Parametri!$C$13=30,(AL6+AL33),+IF(Parametri!$C$13=60,(SUM(AL6:AM6)+SUM(AL33:AM33)),(SUM(AK6:AM6)+SUM(AK33:AM33)))))</f>
        <v>746.69866188705214</v>
      </c>
      <c r="AN61" s="183">
        <f>+IF(Parametri!$C$13=0,0,+IF(Parametri!$C$13=30,(AM6+AM33),+IF(Parametri!$C$13=60,(SUM(AM6:AN6)+SUM(AM33:AN33)),(SUM(AL6:AN6)+SUM(AL33:AN33)))))</f>
        <v>784.0335949814048</v>
      </c>
      <c r="AO61" s="183">
        <f>+IF(Parametri!$C$13=0,0,+IF(Parametri!$C$13=30,(AN6+AN33),+IF(Parametri!$C$13=60,(SUM(AN6:AO6)+SUM(AN33:AO33)),(SUM(AM6:AO6)+SUM(AM33:AO33)))))</f>
        <v>823.23527473047511</v>
      </c>
      <c r="AP61" s="183">
        <f>+IF(Parametri!$C$13=0,0,+IF(Parametri!$C$13=30,(AO6+AO33),+IF(Parametri!$C$13=60,(SUM(AO6:AP6)+SUM(AO33:AP33)),(SUM(AN6:AP6)+SUM(AN33:AP33)))))</f>
        <v>817.24810909607163</v>
      </c>
      <c r="AQ61" s="183">
        <f>+IF(Parametri!$C$13=0,0,+IF(Parametri!$C$13=30,(AP6+AP33),+IF(Parametri!$C$13=60,(SUM(AP6:AQ6)+SUM(AP33:AQ33)),(SUM(AO6:AQ6)+SUM(AO33:AQ33)))))</f>
        <v>833.59307127799298</v>
      </c>
      <c r="AR61" s="183">
        <f>+IF(Parametri!$C$13=0,0,+IF(Parametri!$C$13=30,(AQ6+AQ33),+IF(Parametri!$C$13=60,(SUM(AQ6:AR6)+SUM(AQ33:AR33)),(SUM(AP6:AR6)+SUM(AP33:AR33)))))</f>
        <v>850.26493270355274</v>
      </c>
      <c r="AS61" s="183">
        <f>+IF(Parametri!$C$13=0,0,+IF(Parametri!$C$13=30,(AR6+AR33),+IF(Parametri!$C$13=60,(SUM(AR6:AS6)+SUM(AR33:AS33)),(SUM(AQ6:AS6)+SUM(AQ33:AS33)))))</f>
        <v>867.27023135762386</v>
      </c>
      <c r="AT61" s="183">
        <f>+IF(Parametri!$C$13=0,0,+IF(Parametri!$C$13=30,(AS6+AS33),+IF(Parametri!$C$13=60,(SUM(AS6:AT6)+SUM(AS33:AT33)),(SUM(AR6:AT6)+SUM(AR33:AT33)))))</f>
        <v>884.61563598477653</v>
      </c>
      <c r="AU61" s="183">
        <f>+IF(Parametri!$C$13=0,0,+IF(Parametri!$C$13=30,(AT6+AT33),+IF(Parametri!$C$13=60,(SUM(AT6:AU6)+SUM(AT33:AU33)),(SUM(AS6:AU6)+SUM(AS33:AU33)))))</f>
        <v>902.30794870447187</v>
      </c>
      <c r="AV61" s="183">
        <f>+IF(Parametri!$C$13=0,0,+IF(Parametri!$C$13=30,(AU6+AU33),+IF(Parametri!$C$13=60,(SUM(AU6:AV6)+SUM(AU33:AV33)),(SUM(AT6:AV6)+SUM(AT33:AV33)))))</f>
        <v>920.35410767856138</v>
      </c>
      <c r="AW61" s="183">
        <f>+IF(Parametri!$C$13=0,0,+IF(Parametri!$C$13=30,(AV6+AV33),+IF(Parametri!$C$13=60,(SUM(AV6:AW6)+SUM(AV33:AW33)),(SUM(AU6:AW6)+SUM(AU33:AW33)))))</f>
        <v>938.76118983213257</v>
      </c>
      <c r="AX61" s="183">
        <f>+IF(Parametri!$C$13=0,0,+IF(Parametri!$C$13=30,(AW6+AW33),+IF(Parametri!$C$13=60,(SUM(AW6:AX6)+SUM(AW33:AX33)),(SUM(AV6:AX6)+SUM(AV33:AX33)))))</f>
        <v>957.53641362877511</v>
      </c>
      <c r="AY61" s="183">
        <f>+IF(Parametri!$C$13=0,0,+IF(Parametri!$C$13=30,(AX6+AX33),+IF(Parametri!$C$13=60,(SUM(AX6:AY6)+SUM(AX33:AY33)),(SUM(AW6:AY6)+SUM(AW33:AY33)))))</f>
        <v>976.68714190135051</v>
      </c>
      <c r="AZ61" s="183">
        <f>+IF(Parametri!$C$13=0,0,+IF(Parametri!$C$13=30,(AY6+AY33),+IF(Parametri!$C$13=60,(SUM(AY6:AZ6)+SUM(AY33:AZ33)),(SUM(AX6:AZ6)+SUM(AX33:AZ33)))))</f>
        <v>996.22088473937742</v>
      </c>
      <c r="BB61" s="193">
        <f t="shared" si="44"/>
        <v>1974.8672731104814</v>
      </c>
      <c r="BC61" s="194">
        <f t="shared" si="45"/>
        <v>4073.5351585437975</v>
      </c>
      <c r="BD61" s="194">
        <f t="shared" si="46"/>
        <v>7296.5413959372672</v>
      </c>
      <c r="BE61" s="195">
        <f t="shared" si="47"/>
        <v>10768.094941635161</v>
      </c>
    </row>
    <row r="62" spans="3:57" x14ac:dyDescent="0.25">
      <c r="C62" s="231" t="str">
        <f t="shared" si="43"/>
        <v>Servizio / Prodotto 5</v>
      </c>
      <c r="E62" s="183">
        <f>+IF(Parametri!$C$13=0,0,(E7+E34))</f>
        <v>73.2</v>
      </c>
      <c r="F62" s="183">
        <f>+IF(Parametri!$C$13=0,0,+IF(Parametri!$C$13=30,(E7+E34),(SUM(E7:F7)+SUM(E34:F34))))</f>
        <v>73.2</v>
      </c>
      <c r="G62" s="183">
        <f>+IF(Parametri!$C$13=0,0,+IF(Parametri!$C$13=30,(F7+F34),+IF(Parametri!$C$13=60,(SUM(F7:G7)+SUM(F34:G34)),(SUM(E7:G7)+SUM(E34:G34)))))</f>
        <v>43.920000000000016</v>
      </c>
      <c r="H62" s="183">
        <f>+IF(Parametri!$C$13=0,0,+IF(Parametri!$C$13=30,(G7+G34),+IF(Parametri!$C$13=60,(SUM(G7:H7)+SUM(G34:H34)),(SUM(F7:H7)+SUM(F34:H34)))))</f>
        <v>48.312000000000019</v>
      </c>
      <c r="I62" s="183">
        <f>+IF(Parametri!$C$13=0,0,+IF(Parametri!$C$13=30,(H7+H34),+IF(Parametri!$C$13=60,(SUM(H7:I7)+SUM(H34:I34)),(SUM(G7:I7)+SUM(G34:I34)))))</f>
        <v>53.143200000000036</v>
      </c>
      <c r="J62" s="183">
        <f>+IF(Parametri!$C$13=0,0,+IF(Parametri!$C$13=30,(I7+I34),+IF(Parametri!$C$13=60,(SUM(I7:J7)+SUM(I34:J34)),(SUM(H7:J7)+SUM(H34:J34)))))</f>
        <v>58.457520000000045</v>
      </c>
      <c r="K62" s="183">
        <f>+IF(Parametri!$C$13=0,0,+IF(Parametri!$C$13=30,(J7+J34),+IF(Parametri!$C$13=60,(SUM(J7:K7)+SUM(J34:K34)),(SUM(I7:K7)+SUM(I34:K34)))))</f>
        <v>64.30327200000005</v>
      </c>
      <c r="L62" s="183">
        <f>+IF(Parametri!$C$13=0,0,+IF(Parametri!$C$13=30,(K7+K34),+IF(Parametri!$C$13=60,(SUM(K7:L7)+SUM(K34:L34)),(SUM(J7:L7)+SUM(J34:L34)))))</f>
        <v>70.733599200000057</v>
      </c>
      <c r="M62" s="183">
        <f>+IF(Parametri!$C$13=0,0,+IF(Parametri!$C$13=30,(L7+L34),+IF(Parametri!$C$13=60,(SUM(L7:M7)+SUM(L34:M34)),(SUM(K7:M7)+SUM(K34:M34)))))</f>
        <v>77.806959120000073</v>
      </c>
      <c r="N62" s="183">
        <f>+IF(Parametri!$C$13=0,0,+IF(Parametri!$C$13=30,(M7+M34),+IF(Parametri!$C$13=60,(SUM(M7:N7)+SUM(M34:N34)),(SUM(L7:N7)+SUM(L34:N34)))))</f>
        <v>85.587655032000086</v>
      </c>
      <c r="O62" s="183">
        <f>+IF(Parametri!$C$13=0,0,+IF(Parametri!$C$13=30,(N7+N34),+IF(Parametri!$C$13=60,(SUM(N7:O7)+SUM(N34:O34)),(SUM(M7:O7)+SUM(M34:O34)))))</f>
        <v>94.146420535200093</v>
      </c>
      <c r="P62" s="183">
        <f>+IF(Parametri!$C$13=0,0,+IF(Parametri!$C$13=30,(O7+O34),+IF(Parametri!$C$13=60,(SUM(O7:P7)+SUM(O34:P34)),(SUM(N7:P7)+SUM(N34:P34)))))</f>
        <v>103.56106258872012</v>
      </c>
      <c r="Q62" s="183">
        <f>+IF(Parametri!$C$13=0,0,+IF(Parametri!$C$13=30,(P7+P34),+IF(Parametri!$C$13=60,(SUM(P7:Q7)+SUM(P34:Q34)),(SUM(O7:Q7)+SUM(O34:Q34)))))</f>
        <v>113.91716884759212</v>
      </c>
      <c r="R62" s="183">
        <f>+IF(Parametri!$C$13=0,0,+IF(Parametri!$C$13=30,(Q7+Q34),+IF(Parametri!$C$13=60,(SUM(Q7:R7)+SUM(Q34:R34)),(SUM(P7:R7)+SUM(P34:R34)))))</f>
        <v>114.86647858798872</v>
      </c>
      <c r="S62" s="183">
        <f>+IF(Parametri!$C$13=0,0,+IF(Parametri!$C$13=30,(R7+R34),+IF(Parametri!$C$13=60,(SUM(R7:S7)+SUM(R34:S34)),(SUM(Q7:S7)+SUM(Q34:S34)))))</f>
        <v>120.6098025173882</v>
      </c>
      <c r="T62" s="183">
        <f>+IF(Parametri!$C$13=0,0,+IF(Parametri!$C$13=30,(S7+S34),+IF(Parametri!$C$13=60,(SUM(S7:T7)+SUM(S34:T34)),(SUM(R7:T7)+SUM(R34:T34)))))</f>
        <v>126.6402926432576</v>
      </c>
      <c r="U62" s="183">
        <f>+IF(Parametri!$C$13=0,0,+IF(Parametri!$C$13=30,(T7+T34),+IF(Parametri!$C$13=60,(SUM(T7:U7)+SUM(T34:U34)),(SUM(S7:U7)+SUM(S34:U34)))))</f>
        <v>132.97230727542052</v>
      </c>
      <c r="V62" s="183">
        <f>+IF(Parametri!$C$13=0,0,+IF(Parametri!$C$13=30,(U7+U34),+IF(Parametri!$C$13=60,(SUM(U7:V7)+SUM(U34:V34)),(SUM(T7:V7)+SUM(T34:V34)))))</f>
        <v>139.62092263919152</v>
      </c>
      <c r="W62" s="183">
        <f>+IF(Parametri!$C$13=0,0,+IF(Parametri!$C$13=30,(V7+V34),+IF(Parametri!$C$13=60,(SUM(V7:W7)+SUM(V34:W34)),(SUM(U7:W7)+SUM(U34:W34)))))</f>
        <v>146.60196877115106</v>
      </c>
      <c r="X62" s="183">
        <f>+IF(Parametri!$C$13=0,0,+IF(Parametri!$C$13=30,(W7+W34),+IF(Parametri!$C$13=60,(SUM(W7:X7)+SUM(W34:X34)),(SUM(V7:X7)+SUM(V34:X34)))))</f>
        <v>153.93206720970866</v>
      </c>
      <c r="Y62" s="183">
        <f>+IF(Parametri!$C$13=0,0,+IF(Parametri!$C$13=30,(X7+X34),+IF(Parametri!$C$13=60,(SUM(X7:Y7)+SUM(X34:Y34)),(SUM(W7:Y7)+SUM(W34:Y34)))))</f>
        <v>161.62867057019409</v>
      </c>
      <c r="Z62" s="183">
        <f>+IF(Parametri!$C$13=0,0,+IF(Parametri!$C$13=30,(Y7+Y34),+IF(Parametri!$C$13=60,(SUM(Y7:Z7)+SUM(Y34:Z34)),(SUM(X7:Z7)+SUM(X34:Z34)))))</f>
        <v>169.71010409870382</v>
      </c>
      <c r="AA62" s="183">
        <f>+IF(Parametri!$C$13=0,0,+IF(Parametri!$C$13=30,(Z7+Z34),+IF(Parametri!$C$13=60,(SUM(Z7:AA7)+SUM(Z34:AA34)),(SUM(Y7:AA7)+SUM(Y34:AA34)))))</f>
        <v>178.195609303639</v>
      </c>
      <c r="AB62" s="183">
        <f>+IF(Parametri!$C$13=0,0,+IF(Parametri!$C$13=30,(AA7+AA34),+IF(Parametri!$C$13=60,(SUM(AA7:AB7)+SUM(AA34:AB34)),(SUM(Z7:AB7)+SUM(Z34:AB34)))))</f>
        <v>187.10538976882094</v>
      </c>
      <c r="AC62" s="183">
        <f>+IF(Parametri!$C$13=0,0,+IF(Parametri!$C$13=30,(AB7+AB34),+IF(Parametri!$C$13=60,(SUM(AB7:AC7)+SUM(AB34:AC34)),(SUM(AA7:AC7)+SUM(AA34:AC34)))))</f>
        <v>196.46065925726197</v>
      </c>
      <c r="AD62" s="183">
        <f>+IF(Parametri!$C$13=0,0,+IF(Parametri!$C$13=30,(AC7+AC34),+IF(Parametri!$C$13=60,(SUM(AC7:AD7)+SUM(AC34:AD34)),(SUM(AB7:AD7)+SUM(AB34:AD34)))))</f>
        <v>206.28369222012512</v>
      </c>
      <c r="AE62" s="183">
        <f>+IF(Parametri!$C$13=0,0,+IF(Parametri!$C$13=30,(AD7+AD34),+IF(Parametri!$C$13=60,(SUM(AD7:AE7)+SUM(AD34:AE34)),(SUM(AC7:AE7)+SUM(AC34:AE34)))))</f>
        <v>216.59787683113146</v>
      </c>
      <c r="AF62" s="183">
        <f>+IF(Parametri!$C$13=0,0,+IF(Parametri!$C$13=30,(AE7+AE34),+IF(Parametri!$C$13=60,(SUM(AE7:AF7)+SUM(AE34:AF34)),(SUM(AD7:AF7)+SUM(AD34:AF34)))))</f>
        <v>227.42777067268801</v>
      </c>
      <c r="AG62" s="183">
        <f>+IF(Parametri!$C$13=0,0,+IF(Parametri!$C$13=30,(AF7+AF34),+IF(Parametri!$C$13=60,(SUM(AF7:AG7)+SUM(AF34:AG34)),(SUM(AE7:AG7)+SUM(AE34:AG34)))))</f>
        <v>238.79915920632237</v>
      </c>
      <c r="AH62" s="183">
        <f>+IF(Parametri!$C$13=0,0,+IF(Parametri!$C$13=30,(AG7+AG34),+IF(Parametri!$C$13=60,(SUM(AG7:AH7)+SUM(AG34:AH34)),(SUM(AF7:AH7)+SUM(AF34:AH34)))))</f>
        <v>250.73911716663849</v>
      </c>
      <c r="AI62" s="183">
        <f>+IF(Parametri!$C$13=0,0,+IF(Parametri!$C$13=30,(AH7+AH34),+IF(Parametri!$C$13=60,(SUM(AH7:AI7)+SUM(AH34:AI34)),(SUM(AG7:AI7)+SUM(AG34:AI34)))))</f>
        <v>263.27607302497046</v>
      </c>
      <c r="AJ62" s="183">
        <f>+IF(Parametri!$C$13=0,0,+IF(Parametri!$C$13=30,(AI7+AI34),+IF(Parametri!$C$13=60,(SUM(AI7:AJ7)+SUM(AI34:AJ34)),(SUM(AH7:AJ7)+SUM(AH34:AJ34)))))</f>
        <v>276.43987667621906</v>
      </c>
      <c r="AK62" s="183">
        <f>+IF(Parametri!$C$13=0,0,+IF(Parametri!$C$13=30,(AJ7+AJ34),+IF(Parametri!$C$13=60,(SUM(AJ7:AK7)+SUM(AJ34:AK34)),(SUM(AI7:AK7)+SUM(AI34:AK34)))))</f>
        <v>290.26187051002995</v>
      </c>
      <c r="AL62" s="183">
        <f>+IF(Parametri!$C$13=0,0,+IF(Parametri!$C$13=30,(AK7+AK34),+IF(Parametri!$C$13=60,(SUM(AK7:AL7)+SUM(AK34:AL34)),(SUM(AJ7:AL7)+SUM(AJ34:AL34)))))</f>
        <v>304.77496403553153</v>
      </c>
      <c r="AM62" s="183">
        <f>+IF(Parametri!$C$13=0,0,+IF(Parametri!$C$13=30,(AL7+AL34),+IF(Parametri!$C$13=60,(SUM(AL7:AM7)+SUM(AL34:AM34)),(SUM(AK7:AM7)+SUM(AK34:AM34)))))</f>
        <v>320.01371223730808</v>
      </c>
      <c r="AN62" s="183">
        <f>+IF(Parametri!$C$13=0,0,+IF(Parametri!$C$13=30,(AM7+AM34),+IF(Parametri!$C$13=60,(SUM(AM7:AN7)+SUM(AM34:AN34)),(SUM(AL7:AN7)+SUM(AL34:AN34)))))</f>
        <v>336.01439784917358</v>
      </c>
      <c r="AO62" s="183">
        <f>+IF(Parametri!$C$13=0,0,+IF(Parametri!$C$13=30,(AN7+AN34),+IF(Parametri!$C$13=60,(SUM(AN7:AO7)+SUM(AN34:AO34)),(SUM(AM7:AO7)+SUM(AM34:AO34)))))</f>
        <v>352.81511774163221</v>
      </c>
      <c r="AP62" s="183">
        <f>+IF(Parametri!$C$13=0,0,+IF(Parametri!$C$13=30,(AO7+AO34),+IF(Parametri!$C$13=60,(SUM(AO7:AP7)+SUM(AO34:AP34)),(SUM(AN7:AP7)+SUM(AN34:AP34)))))</f>
        <v>350.24918961260209</v>
      </c>
      <c r="AQ62" s="183">
        <f>+IF(Parametri!$C$13=0,0,+IF(Parametri!$C$13=30,(AP7+AP34),+IF(Parametri!$C$13=60,(SUM(AP7:AQ7)+SUM(AP34:AQ34)),(SUM(AO7:AQ7)+SUM(AO34:AQ34)))))</f>
        <v>357.25417340485416</v>
      </c>
      <c r="AR62" s="183">
        <f>+IF(Parametri!$C$13=0,0,+IF(Parametri!$C$13=30,(AQ7+AQ34),+IF(Parametri!$C$13=60,(SUM(AQ7:AR7)+SUM(AQ34:AR34)),(SUM(AP7:AR7)+SUM(AP34:AR34)))))</f>
        <v>364.39925687295118</v>
      </c>
      <c r="AS62" s="183">
        <f>+IF(Parametri!$C$13=0,0,+IF(Parametri!$C$13=30,(AR7+AR34),+IF(Parametri!$C$13=60,(SUM(AR7:AS7)+SUM(AR34:AS34)),(SUM(AQ7:AS7)+SUM(AQ34:AS34)))))</f>
        <v>371.68724201041016</v>
      </c>
      <c r="AT62" s="183">
        <f>+IF(Parametri!$C$13=0,0,+IF(Parametri!$C$13=30,(AS7+AS34),+IF(Parametri!$C$13=60,(SUM(AS7:AT7)+SUM(AS34:AT34)),(SUM(AR7:AT7)+SUM(AR34:AT34)))))</f>
        <v>379.12098685061841</v>
      </c>
      <c r="AU62" s="183">
        <f>+IF(Parametri!$C$13=0,0,+IF(Parametri!$C$13=30,(AT7+AT34),+IF(Parametri!$C$13=60,(SUM(AT7:AU7)+SUM(AT34:AU34)),(SUM(AS7:AU7)+SUM(AS34:AU34)))))</f>
        <v>386.70340658763075</v>
      </c>
      <c r="AV62" s="183">
        <f>+IF(Parametri!$C$13=0,0,+IF(Parametri!$C$13=30,(AU7+AU34),+IF(Parametri!$C$13=60,(SUM(AU7:AV7)+SUM(AU34:AV34)),(SUM(AT7:AV7)+SUM(AT34:AV34)))))</f>
        <v>394.43747471938337</v>
      </c>
      <c r="AW62" s="183">
        <f>+IF(Parametri!$C$13=0,0,+IF(Parametri!$C$13=30,(AV7+AV34),+IF(Parametri!$C$13=60,(SUM(AV7:AW7)+SUM(AV34:AW34)),(SUM(AU7:AW7)+SUM(AU34:AW34)))))</f>
        <v>402.32622421377107</v>
      </c>
      <c r="AX62" s="183">
        <f>+IF(Parametri!$C$13=0,0,+IF(Parametri!$C$13=30,(AW7+AW34),+IF(Parametri!$C$13=60,(SUM(AW7:AX7)+SUM(AW34:AX34)),(SUM(AV7:AX7)+SUM(AV34:AX34)))))</f>
        <v>410.37274869804651</v>
      </c>
      <c r="AY62" s="183">
        <f>+IF(Parametri!$C$13=0,0,+IF(Parametri!$C$13=30,(AX7+AX34),+IF(Parametri!$C$13=60,(SUM(AX7:AY7)+SUM(AX34:AY34)),(SUM(AW7:AY7)+SUM(AW34:AY34)))))</f>
        <v>418.58020367200743</v>
      </c>
      <c r="AZ62" s="183">
        <f>+IF(Parametri!$C$13=0,0,+IF(Parametri!$C$13=30,(AY7+AY34),+IF(Parametri!$C$13=60,(SUM(AY7:AZ7)+SUM(AY34:AZ34)),(SUM(AX7:AZ7)+SUM(AX34:AZ34)))))</f>
        <v>426.95180774544752</v>
      </c>
      <c r="BB62" s="193">
        <f t="shared" si="44"/>
        <v>846.37168847592045</v>
      </c>
      <c r="BC62" s="194">
        <f t="shared" si="45"/>
        <v>1745.8007822330562</v>
      </c>
      <c r="BD62" s="194">
        <f t="shared" si="46"/>
        <v>3127.0891696874</v>
      </c>
      <c r="BE62" s="195">
        <f t="shared" si="47"/>
        <v>4614.8978321293553</v>
      </c>
    </row>
    <row r="63" spans="3:57" x14ac:dyDescent="0.25">
      <c r="C63" s="231" t="str">
        <f t="shared" si="43"/>
        <v>Servizio / Prodotto 6</v>
      </c>
      <c r="E63" s="183">
        <f>+IF(Parametri!$C$13=0,0,(E8+E35))</f>
        <v>97.6</v>
      </c>
      <c r="F63" s="183">
        <f>+IF(Parametri!$C$13=0,0,+IF(Parametri!$C$13=30,(E8+E35),(SUM(E8:F8)+SUM(E35:F35))))</f>
        <v>97.6</v>
      </c>
      <c r="G63" s="183">
        <f>+IF(Parametri!$C$13=0,0,+IF(Parametri!$C$13=30,(F8+F35),+IF(Parametri!$C$13=60,(SUM(F8:G8)+SUM(F35:G35)),(SUM(E8:G8)+SUM(E35:G35)))))</f>
        <v>58.560000000000016</v>
      </c>
      <c r="H63" s="183">
        <f>+IF(Parametri!$C$13=0,0,+IF(Parametri!$C$13=30,(G8+G35),+IF(Parametri!$C$13=60,(SUM(G8:H8)+SUM(G35:H35)),(SUM(F8:H8)+SUM(F35:H35)))))</f>
        <v>64.416000000000025</v>
      </c>
      <c r="I63" s="183">
        <f>+IF(Parametri!$C$13=0,0,+IF(Parametri!$C$13=30,(H8+H35),+IF(Parametri!$C$13=60,(SUM(H8:I8)+SUM(H35:I35)),(SUM(G8:I8)+SUM(G35:I35)))))</f>
        <v>70.857600000000048</v>
      </c>
      <c r="J63" s="183">
        <f>+IF(Parametri!$C$13=0,0,+IF(Parametri!$C$13=30,(I8+I35),+IF(Parametri!$C$13=60,(SUM(I8:J8)+SUM(I35:J35)),(SUM(H8:J8)+SUM(H35:J35)))))</f>
        <v>77.943360000000055</v>
      </c>
      <c r="K63" s="183">
        <f>+IF(Parametri!$C$13=0,0,+IF(Parametri!$C$13=30,(J8+J35),+IF(Parametri!$C$13=60,(SUM(J8:K8)+SUM(J35:K35)),(SUM(I8:K8)+SUM(I35:K35)))))</f>
        <v>85.737696000000057</v>
      </c>
      <c r="L63" s="183">
        <f>+IF(Parametri!$C$13=0,0,+IF(Parametri!$C$13=30,(K8+K35),+IF(Parametri!$C$13=60,(SUM(K8:L8)+SUM(K35:L35)),(SUM(J8:L8)+SUM(J35:L35)))))</f>
        <v>94.311465600000062</v>
      </c>
      <c r="M63" s="183">
        <f>+IF(Parametri!$C$13=0,0,+IF(Parametri!$C$13=30,(L8+L35),+IF(Parametri!$C$13=60,(SUM(L8:M8)+SUM(L35:M35)),(SUM(K8:M8)+SUM(K35:M35)))))</f>
        <v>103.74261216000009</v>
      </c>
      <c r="N63" s="183">
        <f>+IF(Parametri!$C$13=0,0,+IF(Parametri!$C$13=30,(M8+M35),+IF(Parametri!$C$13=60,(SUM(M8:N8)+SUM(M35:N35)),(SUM(L8:N8)+SUM(L35:N35)))))</f>
        <v>114.11687337600011</v>
      </c>
      <c r="O63" s="183">
        <f>+IF(Parametri!$C$13=0,0,+IF(Parametri!$C$13=30,(N8+N35),+IF(Parametri!$C$13=60,(SUM(N8:O8)+SUM(N35:O35)),(SUM(M8:O8)+SUM(M35:O35)))))</f>
        <v>125.52856071360014</v>
      </c>
      <c r="P63" s="183">
        <f>+IF(Parametri!$C$13=0,0,+IF(Parametri!$C$13=30,(O8+O35),+IF(Parametri!$C$13=60,(SUM(O8:P8)+SUM(O35:P35)),(SUM(N8:P8)+SUM(N35:P35)))))</f>
        <v>138.08141678496014</v>
      </c>
      <c r="Q63" s="183">
        <f>+IF(Parametri!$C$13=0,0,+IF(Parametri!$C$13=30,(P8+P35),+IF(Parametri!$C$13=60,(SUM(P8:Q8)+SUM(P35:Q35)),(SUM(O8:Q8)+SUM(O35:Q35)))))</f>
        <v>151.88955846345618</v>
      </c>
      <c r="R63" s="183">
        <f>+IF(Parametri!$C$13=0,0,+IF(Parametri!$C$13=30,(Q8+Q35),+IF(Parametri!$C$13=60,(SUM(Q8:R8)+SUM(Q35:R35)),(SUM(P8:R8)+SUM(P35:R35)))))</f>
        <v>153.155304783985</v>
      </c>
      <c r="S63" s="183">
        <f>+IF(Parametri!$C$13=0,0,+IF(Parametri!$C$13=30,(R8+R35),+IF(Parametri!$C$13=60,(SUM(R8:S8)+SUM(R35:S35)),(SUM(Q8:S8)+SUM(Q35:S35)))))</f>
        <v>160.81307002318425</v>
      </c>
      <c r="T63" s="183">
        <f>+IF(Parametri!$C$13=0,0,+IF(Parametri!$C$13=30,(S8+S35),+IF(Parametri!$C$13=60,(SUM(S8:T8)+SUM(S35:T35)),(SUM(R8:T8)+SUM(R35:T35)))))</f>
        <v>168.85372352434345</v>
      </c>
      <c r="U63" s="183">
        <f>+IF(Parametri!$C$13=0,0,+IF(Parametri!$C$13=30,(T8+T35),+IF(Parametri!$C$13=60,(SUM(T8:U8)+SUM(T35:U35)),(SUM(S8:U8)+SUM(S35:U35)))))</f>
        <v>177.2964097005607</v>
      </c>
      <c r="V63" s="183">
        <f>+IF(Parametri!$C$13=0,0,+IF(Parametri!$C$13=30,(U8+U35),+IF(Parametri!$C$13=60,(SUM(U8:V8)+SUM(U35:V35)),(SUM(T8:V8)+SUM(T35:V35)))))</f>
        <v>186.16123018558866</v>
      </c>
      <c r="W63" s="183">
        <f>+IF(Parametri!$C$13=0,0,+IF(Parametri!$C$13=30,(V8+V35),+IF(Parametri!$C$13=60,(SUM(V8:W8)+SUM(V35:W35)),(SUM(U8:W8)+SUM(U35:W35)))))</f>
        <v>195.46929169486813</v>
      </c>
      <c r="X63" s="183">
        <f>+IF(Parametri!$C$13=0,0,+IF(Parametri!$C$13=30,(W8+W35),+IF(Parametri!$C$13=60,(SUM(W8:X8)+SUM(W35:X35)),(SUM(V8:X8)+SUM(V35:X35)))))</f>
        <v>205.24275627961157</v>
      </c>
      <c r="Y63" s="183">
        <f>+IF(Parametri!$C$13=0,0,+IF(Parametri!$C$13=30,(X8+X35),+IF(Parametri!$C$13=60,(SUM(X8:Y8)+SUM(X35:Y35)),(SUM(W8:Y8)+SUM(W35:Y35)))))</f>
        <v>215.50489409359213</v>
      </c>
      <c r="Z63" s="183">
        <f>+IF(Parametri!$C$13=0,0,+IF(Parametri!$C$13=30,(Y8+Y35),+IF(Parametri!$C$13=60,(SUM(Y8:Z8)+SUM(Y35:Z35)),(SUM(X8:Z8)+SUM(X35:Z35)))))</f>
        <v>226.28013879827179</v>
      </c>
      <c r="AA63" s="183">
        <f>+IF(Parametri!$C$13=0,0,+IF(Parametri!$C$13=30,(Z8+Z35),+IF(Parametri!$C$13=60,(SUM(Z8:AA8)+SUM(Z35:AA35)),(SUM(Y8:AA8)+SUM(Y35:AA35)))))</f>
        <v>237.59414573818535</v>
      </c>
      <c r="AB63" s="183">
        <f>+IF(Parametri!$C$13=0,0,+IF(Parametri!$C$13=30,(AA8+AA35),+IF(Parametri!$C$13=60,(SUM(AA8:AB8)+SUM(AA35:AB35)),(SUM(Z8:AB8)+SUM(Z35:AB35)))))</f>
        <v>249.4738530250946</v>
      </c>
      <c r="AC63" s="183">
        <f>+IF(Parametri!$C$13=0,0,+IF(Parametri!$C$13=30,(AB8+AB35),+IF(Parametri!$C$13=60,(SUM(AB8:AC8)+SUM(AB35:AC35)),(SUM(AA8:AC8)+SUM(AA35:AC35)))))</f>
        <v>261.94754567634936</v>
      </c>
      <c r="AD63" s="183">
        <f>+IF(Parametri!$C$13=0,0,+IF(Parametri!$C$13=30,(AC8+AC35),+IF(Parametri!$C$13=60,(SUM(AC8:AD8)+SUM(AC35:AD35)),(SUM(AB8:AD8)+SUM(AB35:AD35)))))</f>
        <v>275.0449229601669</v>
      </c>
      <c r="AE63" s="183">
        <f>+IF(Parametri!$C$13=0,0,+IF(Parametri!$C$13=30,(AD8+AD35),+IF(Parametri!$C$13=60,(SUM(AD8:AE8)+SUM(AD35:AE35)),(SUM(AC8:AE8)+SUM(AC35:AE35)))))</f>
        <v>288.79716910817524</v>
      </c>
      <c r="AF63" s="183">
        <f>+IF(Parametri!$C$13=0,0,+IF(Parametri!$C$13=30,(AE8+AE35),+IF(Parametri!$C$13=60,(SUM(AE8:AF8)+SUM(AE35:AF35)),(SUM(AD8:AF8)+SUM(AD35:AF35)))))</f>
        <v>303.23702756358398</v>
      </c>
      <c r="AG63" s="183">
        <f>+IF(Parametri!$C$13=0,0,+IF(Parametri!$C$13=30,(AF8+AF35),+IF(Parametri!$C$13=60,(SUM(AF8:AG8)+SUM(AF35:AG35)),(SUM(AE8:AG8)+SUM(AE35:AG35)))))</f>
        <v>318.39887894176314</v>
      </c>
      <c r="AH63" s="183">
        <f>+IF(Parametri!$C$13=0,0,+IF(Parametri!$C$13=30,(AG8+AG35),+IF(Parametri!$C$13=60,(SUM(AG8:AH8)+SUM(AG35:AH35)),(SUM(AF8:AH8)+SUM(AF35:AH35)))))</f>
        <v>334.31882288885134</v>
      </c>
      <c r="AI63" s="183">
        <f>+IF(Parametri!$C$13=0,0,+IF(Parametri!$C$13=30,(AH8+AH35),+IF(Parametri!$C$13=60,(SUM(AH8:AI8)+SUM(AH35:AI35)),(SUM(AG8:AI8)+SUM(AG35:AI35)))))</f>
        <v>351.03476403329398</v>
      </c>
      <c r="AJ63" s="183">
        <f>+IF(Parametri!$C$13=0,0,+IF(Parametri!$C$13=30,(AI8+AI35),+IF(Parametri!$C$13=60,(SUM(AI8:AJ8)+SUM(AI35:AJ35)),(SUM(AH8:AJ8)+SUM(AH35:AJ35)))))</f>
        <v>368.58650223495869</v>
      </c>
      <c r="AK63" s="183">
        <f>+IF(Parametri!$C$13=0,0,+IF(Parametri!$C$13=30,(AJ8+AJ35),+IF(Parametri!$C$13=60,(SUM(AJ8:AK8)+SUM(AJ35:AK35)),(SUM(AI8:AK8)+SUM(AI35:AK35)))))</f>
        <v>387.01582734670666</v>
      </c>
      <c r="AL63" s="183">
        <f>+IF(Parametri!$C$13=0,0,+IF(Parametri!$C$13=30,(AK8+AK35),+IF(Parametri!$C$13=60,(SUM(AK8:AL8)+SUM(AK35:AL35)),(SUM(AJ8:AL8)+SUM(AJ35:AL35)))))</f>
        <v>406.36661871404192</v>
      </c>
      <c r="AM63" s="183">
        <f>+IF(Parametri!$C$13=0,0,+IF(Parametri!$C$13=30,(AL8+AL35),+IF(Parametri!$C$13=60,(SUM(AL8:AM8)+SUM(AL35:AM35)),(SUM(AK8:AM8)+SUM(AK35:AM35)))))</f>
        <v>426.68494964974411</v>
      </c>
      <c r="AN63" s="183">
        <f>+IF(Parametri!$C$13=0,0,+IF(Parametri!$C$13=30,(AM8+AM35),+IF(Parametri!$C$13=60,(SUM(AM8:AN8)+SUM(AM35:AN35)),(SUM(AL8:AN8)+SUM(AL35:AN35)))))</f>
        <v>448.01919713223128</v>
      </c>
      <c r="AO63" s="183">
        <f>+IF(Parametri!$C$13=0,0,+IF(Parametri!$C$13=30,(AN8+AN35),+IF(Parametri!$C$13=60,(SUM(AN8:AO8)+SUM(AN35:AO35)),(SUM(AM8:AO8)+SUM(AM35:AO35)))))</f>
        <v>470.4201569888429</v>
      </c>
      <c r="AP63" s="183">
        <f>+IF(Parametri!$C$13=0,0,+IF(Parametri!$C$13=30,(AO8+AO35),+IF(Parametri!$C$13=60,(SUM(AO8:AP8)+SUM(AO35:AP35)),(SUM(AN8:AP8)+SUM(AN35:AP35)))))</f>
        <v>466.99891948346942</v>
      </c>
      <c r="AQ63" s="183">
        <f>+IF(Parametri!$C$13=0,0,+IF(Parametri!$C$13=30,(AP8+AP35),+IF(Parametri!$C$13=60,(SUM(AP8:AQ8)+SUM(AP35:AQ35)),(SUM(AO8:AQ8)+SUM(AO35:AQ35)))))</f>
        <v>476.33889787313888</v>
      </c>
      <c r="AR63" s="183">
        <f>+IF(Parametri!$C$13=0,0,+IF(Parametri!$C$13=30,(AQ8+AQ35),+IF(Parametri!$C$13=60,(SUM(AQ8:AR8)+SUM(AQ35:AR35)),(SUM(AP8:AR8)+SUM(AP35:AR35)))))</f>
        <v>485.86567583060162</v>
      </c>
      <c r="AS63" s="183">
        <f>+IF(Parametri!$C$13=0,0,+IF(Parametri!$C$13=30,(AR8+AR35),+IF(Parametri!$C$13=60,(SUM(AR8:AS8)+SUM(AR35:AS35)),(SUM(AQ8:AS8)+SUM(AQ35:AS35)))))</f>
        <v>495.58298934721364</v>
      </c>
      <c r="AT63" s="183">
        <f>+IF(Parametri!$C$13=0,0,+IF(Parametri!$C$13=30,(AS8+AS35),+IF(Parametri!$C$13=60,(SUM(AS8:AT8)+SUM(AS35:AT35)),(SUM(AR8:AT8)+SUM(AR35:AT35)))))</f>
        <v>505.49464913415801</v>
      </c>
      <c r="AU63" s="183">
        <f>+IF(Parametri!$C$13=0,0,+IF(Parametri!$C$13=30,(AT8+AT35),+IF(Parametri!$C$13=60,(SUM(AT8:AU8)+SUM(AT35:AU35)),(SUM(AS8:AU8)+SUM(AS35:AU35)))))</f>
        <v>515.604542116841</v>
      </c>
      <c r="AV63" s="183">
        <f>+IF(Parametri!$C$13=0,0,+IF(Parametri!$C$13=30,(AU8+AU35),+IF(Parametri!$C$13=60,(SUM(AU8:AV8)+SUM(AU35:AV35)),(SUM(AT8:AV8)+SUM(AT35:AV35)))))</f>
        <v>525.91663295917783</v>
      </c>
      <c r="AW63" s="183">
        <f>+IF(Parametri!$C$13=0,0,+IF(Parametri!$C$13=30,(AV8+AV35),+IF(Parametri!$C$13=60,(SUM(AV8:AW8)+SUM(AV35:AW35)),(SUM(AU8:AW8)+SUM(AU35:AW35)))))</f>
        <v>536.43496561836139</v>
      </c>
      <c r="AX63" s="183">
        <f>+IF(Parametri!$C$13=0,0,+IF(Parametri!$C$13=30,(AW8+AW35),+IF(Parametri!$C$13=60,(SUM(AW8:AX8)+SUM(AW35:AX35)),(SUM(AV8:AX8)+SUM(AV35:AX35)))))</f>
        <v>547.1636649307286</v>
      </c>
      <c r="AY63" s="183">
        <f>+IF(Parametri!$C$13=0,0,+IF(Parametri!$C$13=30,(AX8+AX35),+IF(Parametri!$C$13=60,(SUM(AX8:AY8)+SUM(AX35:AY35)),(SUM(AW8:AY8)+SUM(AW35:AY35)))))</f>
        <v>558.1069382293432</v>
      </c>
      <c r="AZ63" s="183">
        <f>+IF(Parametri!$C$13=0,0,+IF(Parametri!$C$13=30,(AY8+AY35),+IF(Parametri!$C$13=60,(SUM(AY8:AZ8)+SUM(AY35:AZ35)),(SUM(AX8:AZ8)+SUM(AX35:AZ35)))))</f>
        <v>569.26907699393007</v>
      </c>
      <c r="BB63" s="193">
        <f t="shared" si="44"/>
        <v>1128.4955846345608</v>
      </c>
      <c r="BC63" s="194">
        <f t="shared" si="45"/>
        <v>2327.7343763107419</v>
      </c>
      <c r="BD63" s="194">
        <f t="shared" si="46"/>
        <v>4169.4522262498667</v>
      </c>
      <c r="BE63" s="195">
        <f t="shared" si="47"/>
        <v>6153.1971095058061</v>
      </c>
    </row>
    <row r="64" spans="3:57" x14ac:dyDescent="0.25">
      <c r="C64" s="231" t="str">
        <f t="shared" ref="C64:C81" si="48">+C36</f>
        <v>Servizio / Prodotto 7</v>
      </c>
      <c r="E64" s="183">
        <f>+IF(Parametri!$C$13=0,0,(E9+E36))</f>
        <v>122</v>
      </c>
      <c r="F64" s="183">
        <f>+IF(Parametri!$C$13=0,0,+IF(Parametri!$C$13=30,(E9+E36),(SUM(E9:F9)+SUM(E36:F36))))</f>
        <v>122</v>
      </c>
      <c r="G64" s="183">
        <f>+IF(Parametri!$C$13=0,0,+IF(Parametri!$C$13=30,(F9+F36),+IF(Parametri!$C$13=60,(SUM(F9:G9)+SUM(F36:G36)),(SUM(E9:G9)+SUM(E36:G36)))))</f>
        <v>73.200000000000031</v>
      </c>
      <c r="H64" s="183">
        <f>+IF(Parametri!$C$13=0,0,+IF(Parametri!$C$13=30,(G9+G36),+IF(Parametri!$C$13=60,(SUM(G9:H9)+SUM(G36:H36)),(SUM(F9:H9)+SUM(F36:H36)))))</f>
        <v>80.520000000000039</v>
      </c>
      <c r="I64" s="183">
        <f>+IF(Parametri!$C$13=0,0,+IF(Parametri!$C$13=30,(H9+H36),+IF(Parametri!$C$13=60,(SUM(H9:I9)+SUM(H36:I36)),(SUM(G9:I9)+SUM(G36:I36)))))</f>
        <v>88.572000000000045</v>
      </c>
      <c r="J64" s="183">
        <f>+IF(Parametri!$C$13=0,0,+IF(Parametri!$C$13=30,(I9+I36),+IF(Parametri!$C$13=60,(SUM(I9:J9)+SUM(I36:J36)),(SUM(H9:J9)+SUM(H36:J36)))))</f>
        <v>97.429200000000066</v>
      </c>
      <c r="K64" s="183">
        <f>+IF(Parametri!$C$13=0,0,+IF(Parametri!$C$13=30,(J9+J36),+IF(Parametri!$C$13=60,(SUM(J9:K9)+SUM(J36:K36)),(SUM(I9:K9)+SUM(I36:K36)))))</f>
        <v>107.17212000000009</v>
      </c>
      <c r="L64" s="183">
        <f>+IF(Parametri!$C$13=0,0,+IF(Parametri!$C$13=30,(K9+K36),+IF(Parametri!$C$13=60,(SUM(K9:L9)+SUM(K36:L36)),(SUM(J9:L9)+SUM(J36:L36)))))</f>
        <v>117.88933200000011</v>
      </c>
      <c r="M64" s="183">
        <f>+IF(Parametri!$C$13=0,0,+IF(Parametri!$C$13=30,(L9+L36),+IF(Parametri!$C$13=60,(SUM(L9:M9)+SUM(L36:M36)),(SUM(K9:M9)+SUM(K36:M36)))))</f>
        <v>129.67826520000011</v>
      </c>
      <c r="N64" s="183">
        <f>+IF(Parametri!$C$13=0,0,+IF(Parametri!$C$13=30,(M9+M36),+IF(Parametri!$C$13=60,(SUM(M9:N9)+SUM(M36:N36)),(SUM(L9:N9)+SUM(L36:N36)))))</f>
        <v>142.64609172000016</v>
      </c>
      <c r="O64" s="183">
        <f>+IF(Parametri!$C$13=0,0,+IF(Parametri!$C$13=30,(N9+N36),+IF(Parametri!$C$13=60,(SUM(N9:O9)+SUM(N36:O36)),(SUM(M9:O9)+SUM(M36:O36)))))</f>
        <v>156.91070089200014</v>
      </c>
      <c r="P64" s="183">
        <f>+IF(Parametri!$C$13=0,0,+IF(Parametri!$C$13=30,(O9+O36),+IF(Parametri!$C$13=60,(SUM(O9:P9)+SUM(O36:P36)),(SUM(N9:P9)+SUM(N36:P36)))))</f>
        <v>172.60177098120019</v>
      </c>
      <c r="Q64" s="183">
        <f>+IF(Parametri!$C$13=0,0,+IF(Parametri!$C$13=30,(P9+P36),+IF(Parametri!$C$13=60,(SUM(P9:Q9)+SUM(P36:Q36)),(SUM(O9:Q9)+SUM(O36:Q36)))))</f>
        <v>189.86194807932023</v>
      </c>
      <c r="R64" s="183">
        <f>+IF(Parametri!$C$13=0,0,+IF(Parametri!$C$13=30,(Q9+Q36),+IF(Parametri!$C$13=60,(SUM(Q9:R9)+SUM(Q36:R36)),(SUM(P9:R9)+SUM(P36:R36)))))</f>
        <v>191.44413097998122</v>
      </c>
      <c r="S64" s="183">
        <f>+IF(Parametri!$C$13=0,0,+IF(Parametri!$C$13=30,(R9+R36),+IF(Parametri!$C$13=60,(SUM(R9:S9)+SUM(R36:S36)),(SUM(Q9:S9)+SUM(Q36:S36)))))</f>
        <v>201.01633752898033</v>
      </c>
      <c r="T64" s="183">
        <f>+IF(Parametri!$C$13=0,0,+IF(Parametri!$C$13=30,(S9+S36),+IF(Parametri!$C$13=60,(SUM(S9:T9)+SUM(S36:T36)),(SUM(R9:T9)+SUM(R36:T36)))))</f>
        <v>211.06715440542931</v>
      </c>
      <c r="U64" s="183">
        <f>+IF(Parametri!$C$13=0,0,+IF(Parametri!$C$13=30,(T9+T36),+IF(Parametri!$C$13=60,(SUM(T9:U9)+SUM(T36:U36)),(SUM(S9:U9)+SUM(S36:U36)))))</f>
        <v>221.62051212570083</v>
      </c>
      <c r="V64" s="183">
        <f>+IF(Parametri!$C$13=0,0,+IF(Parametri!$C$13=30,(U9+U36),+IF(Parametri!$C$13=60,(SUM(U9:V9)+SUM(U36:V36)),(SUM(T9:V9)+SUM(T36:V36)))))</f>
        <v>232.70153773198584</v>
      </c>
      <c r="W64" s="183">
        <f>+IF(Parametri!$C$13=0,0,+IF(Parametri!$C$13=30,(V9+V36),+IF(Parametri!$C$13=60,(SUM(V9:W9)+SUM(V36:W36)),(SUM(U9:W9)+SUM(U36:W36)))))</f>
        <v>244.33661461858514</v>
      </c>
      <c r="X64" s="183">
        <f>+IF(Parametri!$C$13=0,0,+IF(Parametri!$C$13=30,(W9+W36),+IF(Parametri!$C$13=60,(SUM(W9:X9)+SUM(W36:X36)),(SUM(V9:X9)+SUM(V36:X36)))))</f>
        <v>256.55344534951445</v>
      </c>
      <c r="Y64" s="183">
        <f>+IF(Parametri!$C$13=0,0,+IF(Parametri!$C$13=30,(X9+X36),+IF(Parametri!$C$13=60,(SUM(X9:Y9)+SUM(X36:Y36)),(SUM(W9:Y9)+SUM(W36:Y36)))))</f>
        <v>269.38111761699014</v>
      </c>
      <c r="Z64" s="183">
        <f>+IF(Parametri!$C$13=0,0,+IF(Parametri!$C$13=30,(Y9+Y36),+IF(Parametri!$C$13=60,(SUM(Y9:Z9)+SUM(Y36:Z36)),(SUM(X9:Z9)+SUM(X36:Z36)))))</f>
        <v>282.85017349783971</v>
      </c>
      <c r="AA64" s="183">
        <f>+IF(Parametri!$C$13=0,0,+IF(Parametri!$C$13=30,(Z9+Z36),+IF(Parametri!$C$13=60,(SUM(Z9:AA9)+SUM(Z36:AA36)),(SUM(Y9:AA9)+SUM(Y36:AA36)))))</f>
        <v>296.99268217273163</v>
      </c>
      <c r="AB64" s="183">
        <f>+IF(Parametri!$C$13=0,0,+IF(Parametri!$C$13=30,(AA9+AA36),+IF(Parametri!$C$13=60,(SUM(AA9:AB9)+SUM(AA36:AB36)),(SUM(Z9:AB9)+SUM(Z36:AB36)))))</f>
        <v>311.84231628136826</v>
      </c>
      <c r="AC64" s="183">
        <f>+IF(Parametri!$C$13=0,0,+IF(Parametri!$C$13=30,(AB9+AB36),+IF(Parametri!$C$13=60,(SUM(AB9:AC9)+SUM(AB36:AC36)),(SUM(AA9:AC9)+SUM(AA36:AC36)))))</f>
        <v>327.43443209543659</v>
      </c>
      <c r="AD64" s="183">
        <f>+IF(Parametri!$C$13=0,0,+IF(Parametri!$C$13=30,(AC9+AC36),+IF(Parametri!$C$13=60,(SUM(AC9:AD9)+SUM(AC36:AD36)),(SUM(AB9:AD9)+SUM(AB36:AD36)))))</f>
        <v>343.80615370020854</v>
      </c>
      <c r="AE64" s="183">
        <f>+IF(Parametri!$C$13=0,0,+IF(Parametri!$C$13=30,(AD9+AD36),+IF(Parametri!$C$13=60,(SUM(AD9:AE9)+SUM(AD36:AE36)),(SUM(AC9:AE9)+SUM(AC36:AE36)))))</f>
        <v>360.99646138521905</v>
      </c>
      <c r="AF64" s="183">
        <f>+IF(Parametri!$C$13=0,0,+IF(Parametri!$C$13=30,(AE9+AE36),+IF(Parametri!$C$13=60,(SUM(AE9:AF9)+SUM(AE36:AF36)),(SUM(AD9:AF9)+SUM(AD36:AF36)))))</f>
        <v>379.04628445447997</v>
      </c>
      <c r="AG64" s="183">
        <f>+IF(Parametri!$C$13=0,0,+IF(Parametri!$C$13=30,(AF9+AF36),+IF(Parametri!$C$13=60,(SUM(AF9:AG9)+SUM(AF36:AG36)),(SUM(AE9:AG9)+SUM(AE36:AG36)))))</f>
        <v>397.99859867720392</v>
      </c>
      <c r="AH64" s="183">
        <f>+IF(Parametri!$C$13=0,0,+IF(Parametri!$C$13=30,(AG9+AG36),+IF(Parametri!$C$13=60,(SUM(AG9:AH9)+SUM(AG36:AH36)),(SUM(AF9:AH9)+SUM(AF36:AH36)))))</f>
        <v>417.89852861106419</v>
      </c>
      <c r="AI64" s="183">
        <f>+IF(Parametri!$C$13=0,0,+IF(Parametri!$C$13=30,(AH9+AH36),+IF(Parametri!$C$13=60,(SUM(AH9:AI9)+SUM(AH36:AI36)),(SUM(AG9:AI9)+SUM(AG36:AI36)))))</f>
        <v>438.79345504161751</v>
      </c>
      <c r="AJ64" s="183">
        <f>+IF(Parametri!$C$13=0,0,+IF(Parametri!$C$13=30,(AI9+AI36),+IF(Parametri!$C$13=60,(SUM(AI9:AJ9)+SUM(AI36:AJ36)),(SUM(AH9:AJ9)+SUM(AH36:AJ36)))))</f>
        <v>460.73312779369837</v>
      </c>
      <c r="AK64" s="183">
        <f>+IF(Parametri!$C$13=0,0,+IF(Parametri!$C$13=30,(AJ9+AJ36),+IF(Parametri!$C$13=60,(SUM(AJ9:AK9)+SUM(AJ36:AK36)),(SUM(AI9:AK9)+SUM(AI36:AK36)))))</f>
        <v>483.76978418338331</v>
      </c>
      <c r="AL64" s="183">
        <f>+IF(Parametri!$C$13=0,0,+IF(Parametri!$C$13=30,(AK9+AK36),+IF(Parametri!$C$13=60,(SUM(AK9:AL9)+SUM(AK36:AL36)),(SUM(AJ9:AL9)+SUM(AJ36:AL36)))))</f>
        <v>507.95827339255243</v>
      </c>
      <c r="AM64" s="183">
        <f>+IF(Parametri!$C$13=0,0,+IF(Parametri!$C$13=30,(AL9+AL36),+IF(Parametri!$C$13=60,(SUM(AL9:AM9)+SUM(AL36:AM36)),(SUM(AK9:AM9)+SUM(AK36:AM36)))))</f>
        <v>533.35618706218008</v>
      </c>
      <c r="AN64" s="183">
        <f>+IF(Parametri!$C$13=0,0,+IF(Parametri!$C$13=30,(AM9+AM36),+IF(Parametri!$C$13=60,(SUM(AM9:AN9)+SUM(AM36:AN36)),(SUM(AL9:AN9)+SUM(AL36:AN36)))))</f>
        <v>560.02399641528916</v>
      </c>
      <c r="AO64" s="183">
        <f>+IF(Parametri!$C$13=0,0,+IF(Parametri!$C$13=30,(AN9+AN36),+IF(Parametri!$C$13=60,(SUM(AN9:AO9)+SUM(AN36:AO36)),(SUM(AM9:AO9)+SUM(AM36:AO36)))))</f>
        <v>588.02519623605372</v>
      </c>
      <c r="AP64" s="183">
        <f>+IF(Parametri!$C$13=0,0,+IF(Parametri!$C$13=30,(AO9+AO36),+IF(Parametri!$C$13=60,(SUM(AO9:AP9)+SUM(AO36:AP36)),(SUM(AN9:AP9)+SUM(AN36:AP36)))))</f>
        <v>583.74864935433686</v>
      </c>
      <c r="AQ64" s="183">
        <f>+IF(Parametri!$C$13=0,0,+IF(Parametri!$C$13=30,(AP9+AP36),+IF(Parametri!$C$13=60,(SUM(AP9:AQ9)+SUM(AP36:AQ36)),(SUM(AO9:AQ9)+SUM(AO36:AQ36)))))</f>
        <v>595.42362234142365</v>
      </c>
      <c r="AR64" s="183">
        <f>+IF(Parametri!$C$13=0,0,+IF(Parametri!$C$13=30,(AQ9+AQ36),+IF(Parametri!$C$13=60,(SUM(AQ9:AR9)+SUM(AQ36:AR36)),(SUM(AP9:AR9)+SUM(AP36:AR36)))))</f>
        <v>607.33209478825199</v>
      </c>
      <c r="AS64" s="183">
        <f>+IF(Parametri!$C$13=0,0,+IF(Parametri!$C$13=30,(AR9+AR36),+IF(Parametri!$C$13=60,(SUM(AR9:AS9)+SUM(AR36:AS36)),(SUM(AQ9:AS9)+SUM(AQ36:AS36)))))</f>
        <v>619.47873668401712</v>
      </c>
      <c r="AT64" s="183">
        <f>+IF(Parametri!$C$13=0,0,+IF(Parametri!$C$13=30,(AS9+AS36),+IF(Parametri!$C$13=60,(SUM(AS9:AT9)+SUM(AS36:AT36)),(SUM(AR9:AT9)+SUM(AR36:AT36)))))</f>
        <v>631.86831141769756</v>
      </c>
      <c r="AU64" s="183">
        <f>+IF(Parametri!$C$13=0,0,+IF(Parametri!$C$13=30,(AT9+AT36),+IF(Parametri!$C$13=60,(SUM(AT9:AU9)+SUM(AT36:AU36)),(SUM(AS9:AU9)+SUM(AS36:AU36)))))</f>
        <v>644.50567764605125</v>
      </c>
      <c r="AV64" s="183">
        <f>+IF(Parametri!$C$13=0,0,+IF(Parametri!$C$13=30,(AU9+AU36),+IF(Parametri!$C$13=60,(SUM(AU9:AV9)+SUM(AU36:AV36)),(SUM(AT9:AV9)+SUM(AT36:AV36)))))</f>
        <v>657.39579119897235</v>
      </c>
      <c r="AW64" s="183">
        <f>+IF(Parametri!$C$13=0,0,+IF(Parametri!$C$13=30,(AV9+AV36),+IF(Parametri!$C$13=60,(SUM(AV9:AW9)+SUM(AV36:AW36)),(SUM(AU9:AW9)+SUM(AU36:AW36)))))</f>
        <v>670.54370702295171</v>
      </c>
      <c r="AX64" s="183">
        <f>+IF(Parametri!$C$13=0,0,+IF(Parametri!$C$13=30,(AW9+AW36),+IF(Parametri!$C$13=60,(SUM(AW9:AX9)+SUM(AW36:AX36)),(SUM(AV9:AX9)+SUM(AV36:AX36)))))</f>
        <v>683.95458116341069</v>
      </c>
      <c r="AY64" s="183">
        <f>+IF(Parametri!$C$13=0,0,+IF(Parametri!$C$13=30,(AX9+AX36),+IF(Parametri!$C$13=60,(SUM(AX9:AY9)+SUM(AX36:AY36)),(SUM(AW9:AY9)+SUM(AW36:AY36)))))</f>
        <v>697.63367278667909</v>
      </c>
      <c r="AZ64" s="183">
        <f>+IF(Parametri!$C$13=0,0,+IF(Parametri!$C$13=30,(AY9+AY36),+IF(Parametri!$C$13=60,(SUM(AY9:AZ9)+SUM(AY36:AZ36)),(SUM(AX9:AZ9)+SUM(AX36:AZ36)))))</f>
        <v>711.58634624241245</v>
      </c>
      <c r="BB64" s="193">
        <f t="shared" ref="BB64:BB81" si="49">+SUM(E64:P64)</f>
        <v>1410.6194807932009</v>
      </c>
      <c r="BC64" s="194">
        <f t="shared" ref="BC64:BC81" si="50">+SUM(Q64:AB64)</f>
        <v>2909.6679703884274</v>
      </c>
      <c r="BD64" s="194">
        <f t="shared" ref="BD64:BD81" si="51">+SUM(AC64:AN64)</f>
        <v>5211.815282812332</v>
      </c>
      <c r="BE64" s="195">
        <f t="shared" ref="BE64:BE81" si="52">+SUM(AO64:AZ64)</f>
        <v>7691.4963868822588</v>
      </c>
    </row>
    <row r="65" spans="3:57" x14ac:dyDescent="0.25">
      <c r="C65" s="231" t="str">
        <f t="shared" si="48"/>
        <v>Servizio / Prodotto 8</v>
      </c>
      <c r="E65" s="183">
        <f>+IF(Parametri!$C$13=0,0,(E10+E37))</f>
        <v>122</v>
      </c>
      <c r="F65" s="183">
        <f>+IF(Parametri!$C$13=0,0,+IF(Parametri!$C$13=30,(E10+E37),(SUM(E10:F10)+SUM(E37:F37))))</f>
        <v>122</v>
      </c>
      <c r="G65" s="183">
        <f>+IF(Parametri!$C$13=0,0,+IF(Parametri!$C$13=30,(F10+F37),+IF(Parametri!$C$13=60,(SUM(F10:G10)+SUM(F37:G37)),(SUM(E10:G10)+SUM(E37:G37)))))</f>
        <v>73.200000000000031</v>
      </c>
      <c r="H65" s="183">
        <f>+IF(Parametri!$C$13=0,0,+IF(Parametri!$C$13=30,(G10+G37),+IF(Parametri!$C$13=60,(SUM(G10:H10)+SUM(G37:H37)),(SUM(F10:H10)+SUM(F37:H37)))))</f>
        <v>80.520000000000039</v>
      </c>
      <c r="I65" s="183">
        <f>+IF(Parametri!$C$13=0,0,+IF(Parametri!$C$13=30,(H10+H37),+IF(Parametri!$C$13=60,(SUM(H10:I10)+SUM(H37:I37)),(SUM(G10:I10)+SUM(G37:I37)))))</f>
        <v>88.572000000000045</v>
      </c>
      <c r="J65" s="183">
        <f>+IF(Parametri!$C$13=0,0,+IF(Parametri!$C$13=30,(I10+I37),+IF(Parametri!$C$13=60,(SUM(I10:J10)+SUM(I37:J37)),(SUM(H10:J10)+SUM(H37:J37)))))</f>
        <v>97.429200000000066</v>
      </c>
      <c r="K65" s="183">
        <f>+IF(Parametri!$C$13=0,0,+IF(Parametri!$C$13=30,(J10+J37),+IF(Parametri!$C$13=60,(SUM(J10:K10)+SUM(J37:K37)),(SUM(I10:K10)+SUM(I37:K37)))))</f>
        <v>107.17212000000009</v>
      </c>
      <c r="L65" s="183">
        <f>+IF(Parametri!$C$13=0,0,+IF(Parametri!$C$13=30,(K10+K37),+IF(Parametri!$C$13=60,(SUM(K10:L10)+SUM(K37:L37)),(SUM(J10:L10)+SUM(J37:L37)))))</f>
        <v>117.88933200000011</v>
      </c>
      <c r="M65" s="183">
        <f>+IF(Parametri!$C$13=0,0,+IF(Parametri!$C$13=30,(L10+L37),+IF(Parametri!$C$13=60,(SUM(L10:M10)+SUM(L37:M37)),(SUM(K10:M10)+SUM(K37:M37)))))</f>
        <v>129.67826520000011</v>
      </c>
      <c r="N65" s="183">
        <f>+IF(Parametri!$C$13=0,0,+IF(Parametri!$C$13=30,(M10+M37),+IF(Parametri!$C$13=60,(SUM(M10:N10)+SUM(M37:N37)),(SUM(L10:N10)+SUM(L37:N37)))))</f>
        <v>142.64609172000016</v>
      </c>
      <c r="O65" s="183">
        <f>+IF(Parametri!$C$13=0,0,+IF(Parametri!$C$13=30,(N10+N37),+IF(Parametri!$C$13=60,(SUM(N10:O10)+SUM(N37:O37)),(SUM(M10:O10)+SUM(M37:O37)))))</f>
        <v>156.91070089200014</v>
      </c>
      <c r="P65" s="183">
        <f>+IF(Parametri!$C$13=0,0,+IF(Parametri!$C$13=30,(O10+O37),+IF(Parametri!$C$13=60,(SUM(O10:P10)+SUM(O37:P37)),(SUM(N10:P10)+SUM(N37:P37)))))</f>
        <v>172.60177098120019</v>
      </c>
      <c r="Q65" s="183">
        <f>+IF(Parametri!$C$13=0,0,+IF(Parametri!$C$13=30,(P10+P37),+IF(Parametri!$C$13=60,(SUM(P10:Q10)+SUM(P37:Q37)),(SUM(O10:Q10)+SUM(O37:Q37)))))</f>
        <v>189.86194807932023</v>
      </c>
      <c r="R65" s="183">
        <f>+IF(Parametri!$C$13=0,0,+IF(Parametri!$C$13=30,(Q10+Q37),+IF(Parametri!$C$13=60,(SUM(Q10:R10)+SUM(Q37:R37)),(SUM(P10:R10)+SUM(P37:R37)))))</f>
        <v>191.44413097998122</v>
      </c>
      <c r="S65" s="183">
        <f>+IF(Parametri!$C$13=0,0,+IF(Parametri!$C$13=30,(R10+R37),+IF(Parametri!$C$13=60,(SUM(R10:S10)+SUM(R37:S37)),(SUM(Q10:S10)+SUM(Q37:S37)))))</f>
        <v>201.01633752898033</v>
      </c>
      <c r="T65" s="183">
        <f>+IF(Parametri!$C$13=0,0,+IF(Parametri!$C$13=30,(S10+S37),+IF(Parametri!$C$13=60,(SUM(S10:T10)+SUM(S37:T37)),(SUM(R10:T10)+SUM(R37:T37)))))</f>
        <v>211.06715440542931</v>
      </c>
      <c r="U65" s="183">
        <f>+IF(Parametri!$C$13=0,0,+IF(Parametri!$C$13=30,(T10+T37),+IF(Parametri!$C$13=60,(SUM(T10:U10)+SUM(T37:U37)),(SUM(S10:U10)+SUM(S37:U37)))))</f>
        <v>221.62051212570083</v>
      </c>
      <c r="V65" s="183">
        <f>+IF(Parametri!$C$13=0,0,+IF(Parametri!$C$13=30,(U10+U37),+IF(Parametri!$C$13=60,(SUM(U10:V10)+SUM(U37:V37)),(SUM(T10:V10)+SUM(T37:V37)))))</f>
        <v>232.70153773198584</v>
      </c>
      <c r="W65" s="183">
        <f>+IF(Parametri!$C$13=0,0,+IF(Parametri!$C$13=30,(V10+V37),+IF(Parametri!$C$13=60,(SUM(V10:W10)+SUM(V37:W37)),(SUM(U10:W10)+SUM(U37:W37)))))</f>
        <v>244.33661461858514</v>
      </c>
      <c r="X65" s="183">
        <f>+IF(Parametri!$C$13=0,0,+IF(Parametri!$C$13=30,(W10+W37),+IF(Parametri!$C$13=60,(SUM(W10:X10)+SUM(W37:X37)),(SUM(V10:X10)+SUM(V37:X37)))))</f>
        <v>256.55344534951445</v>
      </c>
      <c r="Y65" s="183">
        <f>+IF(Parametri!$C$13=0,0,+IF(Parametri!$C$13=30,(X10+X37),+IF(Parametri!$C$13=60,(SUM(X10:Y10)+SUM(X37:Y37)),(SUM(W10:Y10)+SUM(W37:Y37)))))</f>
        <v>269.38111761699014</v>
      </c>
      <c r="Z65" s="183">
        <f>+IF(Parametri!$C$13=0,0,+IF(Parametri!$C$13=30,(Y10+Y37),+IF(Parametri!$C$13=60,(SUM(Y10:Z10)+SUM(Y37:Z37)),(SUM(X10:Z10)+SUM(X37:Z37)))))</f>
        <v>282.85017349783971</v>
      </c>
      <c r="AA65" s="183">
        <f>+IF(Parametri!$C$13=0,0,+IF(Parametri!$C$13=30,(Z10+Z37),+IF(Parametri!$C$13=60,(SUM(Z10:AA10)+SUM(Z37:AA37)),(SUM(Y10:AA10)+SUM(Y37:AA37)))))</f>
        <v>296.99268217273163</v>
      </c>
      <c r="AB65" s="183">
        <f>+IF(Parametri!$C$13=0,0,+IF(Parametri!$C$13=30,(AA10+AA37),+IF(Parametri!$C$13=60,(SUM(AA10:AB10)+SUM(AA37:AB37)),(SUM(Z10:AB10)+SUM(Z37:AB37)))))</f>
        <v>311.84231628136826</v>
      </c>
      <c r="AC65" s="183">
        <f>+IF(Parametri!$C$13=0,0,+IF(Parametri!$C$13=30,(AB10+AB37),+IF(Parametri!$C$13=60,(SUM(AB10:AC10)+SUM(AB37:AC37)),(SUM(AA10:AC10)+SUM(AA37:AC37)))))</f>
        <v>327.43443209543659</v>
      </c>
      <c r="AD65" s="183">
        <f>+IF(Parametri!$C$13=0,0,+IF(Parametri!$C$13=30,(AC10+AC37),+IF(Parametri!$C$13=60,(SUM(AC10:AD10)+SUM(AC37:AD37)),(SUM(AB10:AD10)+SUM(AB37:AD37)))))</f>
        <v>343.80615370020854</v>
      </c>
      <c r="AE65" s="183">
        <f>+IF(Parametri!$C$13=0,0,+IF(Parametri!$C$13=30,(AD10+AD37),+IF(Parametri!$C$13=60,(SUM(AD10:AE10)+SUM(AD37:AE37)),(SUM(AC10:AE10)+SUM(AC37:AE37)))))</f>
        <v>360.99646138521905</v>
      </c>
      <c r="AF65" s="183">
        <f>+IF(Parametri!$C$13=0,0,+IF(Parametri!$C$13=30,(AE10+AE37),+IF(Parametri!$C$13=60,(SUM(AE10:AF10)+SUM(AE37:AF37)),(SUM(AD10:AF10)+SUM(AD37:AF37)))))</f>
        <v>379.04628445447997</v>
      </c>
      <c r="AG65" s="183">
        <f>+IF(Parametri!$C$13=0,0,+IF(Parametri!$C$13=30,(AF10+AF37),+IF(Parametri!$C$13=60,(SUM(AF10:AG10)+SUM(AF37:AG37)),(SUM(AE10:AG10)+SUM(AE37:AG37)))))</f>
        <v>397.99859867720392</v>
      </c>
      <c r="AH65" s="183">
        <f>+IF(Parametri!$C$13=0,0,+IF(Parametri!$C$13=30,(AG10+AG37),+IF(Parametri!$C$13=60,(SUM(AG10:AH10)+SUM(AG37:AH37)),(SUM(AF10:AH10)+SUM(AF37:AH37)))))</f>
        <v>417.89852861106419</v>
      </c>
      <c r="AI65" s="183">
        <f>+IF(Parametri!$C$13=0,0,+IF(Parametri!$C$13=30,(AH10+AH37),+IF(Parametri!$C$13=60,(SUM(AH10:AI10)+SUM(AH37:AI37)),(SUM(AG10:AI10)+SUM(AG37:AI37)))))</f>
        <v>438.79345504161751</v>
      </c>
      <c r="AJ65" s="183">
        <f>+IF(Parametri!$C$13=0,0,+IF(Parametri!$C$13=30,(AI10+AI37),+IF(Parametri!$C$13=60,(SUM(AI10:AJ10)+SUM(AI37:AJ37)),(SUM(AH10:AJ10)+SUM(AH37:AJ37)))))</f>
        <v>460.73312779369837</v>
      </c>
      <c r="AK65" s="183">
        <f>+IF(Parametri!$C$13=0,0,+IF(Parametri!$C$13=30,(AJ10+AJ37),+IF(Parametri!$C$13=60,(SUM(AJ10:AK10)+SUM(AJ37:AK37)),(SUM(AI10:AK10)+SUM(AI37:AK37)))))</f>
        <v>483.76978418338331</v>
      </c>
      <c r="AL65" s="183">
        <f>+IF(Parametri!$C$13=0,0,+IF(Parametri!$C$13=30,(AK10+AK37),+IF(Parametri!$C$13=60,(SUM(AK10:AL10)+SUM(AK37:AL37)),(SUM(AJ10:AL10)+SUM(AJ37:AL37)))))</f>
        <v>507.95827339255243</v>
      </c>
      <c r="AM65" s="183">
        <f>+IF(Parametri!$C$13=0,0,+IF(Parametri!$C$13=30,(AL10+AL37),+IF(Parametri!$C$13=60,(SUM(AL10:AM10)+SUM(AL37:AM37)),(SUM(AK10:AM10)+SUM(AK37:AM37)))))</f>
        <v>533.35618706218008</v>
      </c>
      <c r="AN65" s="183">
        <f>+IF(Parametri!$C$13=0,0,+IF(Parametri!$C$13=30,(AM10+AM37),+IF(Parametri!$C$13=60,(SUM(AM10:AN10)+SUM(AM37:AN37)),(SUM(AL10:AN10)+SUM(AL37:AN37)))))</f>
        <v>560.02399641528916</v>
      </c>
      <c r="AO65" s="183">
        <f>+IF(Parametri!$C$13=0,0,+IF(Parametri!$C$13=30,(AN10+AN37),+IF(Parametri!$C$13=60,(SUM(AN10:AO10)+SUM(AN37:AO37)),(SUM(AM10:AO10)+SUM(AM37:AO37)))))</f>
        <v>588.02519623605372</v>
      </c>
      <c r="AP65" s="183">
        <f>+IF(Parametri!$C$13=0,0,+IF(Parametri!$C$13=30,(AO10+AO37),+IF(Parametri!$C$13=60,(SUM(AO10:AP10)+SUM(AO37:AP37)),(SUM(AN10:AP10)+SUM(AN37:AP37)))))</f>
        <v>583.74864935433686</v>
      </c>
      <c r="AQ65" s="183">
        <f>+IF(Parametri!$C$13=0,0,+IF(Parametri!$C$13=30,(AP10+AP37),+IF(Parametri!$C$13=60,(SUM(AP10:AQ10)+SUM(AP37:AQ37)),(SUM(AO10:AQ10)+SUM(AO37:AQ37)))))</f>
        <v>595.42362234142365</v>
      </c>
      <c r="AR65" s="183">
        <f>+IF(Parametri!$C$13=0,0,+IF(Parametri!$C$13=30,(AQ10+AQ37),+IF(Parametri!$C$13=60,(SUM(AQ10:AR10)+SUM(AQ37:AR37)),(SUM(AP10:AR10)+SUM(AP37:AR37)))))</f>
        <v>607.33209478825199</v>
      </c>
      <c r="AS65" s="183">
        <f>+IF(Parametri!$C$13=0,0,+IF(Parametri!$C$13=30,(AR10+AR37),+IF(Parametri!$C$13=60,(SUM(AR10:AS10)+SUM(AR37:AS37)),(SUM(AQ10:AS10)+SUM(AQ37:AS37)))))</f>
        <v>619.47873668401712</v>
      </c>
      <c r="AT65" s="183">
        <f>+IF(Parametri!$C$13=0,0,+IF(Parametri!$C$13=30,(AS10+AS37),+IF(Parametri!$C$13=60,(SUM(AS10:AT10)+SUM(AS37:AT37)),(SUM(AR10:AT10)+SUM(AR37:AT37)))))</f>
        <v>631.86831141769756</v>
      </c>
      <c r="AU65" s="183">
        <f>+IF(Parametri!$C$13=0,0,+IF(Parametri!$C$13=30,(AT10+AT37),+IF(Parametri!$C$13=60,(SUM(AT10:AU10)+SUM(AT37:AU37)),(SUM(AS10:AU10)+SUM(AS37:AU37)))))</f>
        <v>644.50567764605125</v>
      </c>
      <c r="AV65" s="183">
        <f>+IF(Parametri!$C$13=0,0,+IF(Parametri!$C$13=30,(AU10+AU37),+IF(Parametri!$C$13=60,(SUM(AU10:AV10)+SUM(AU37:AV37)),(SUM(AT10:AV10)+SUM(AT37:AV37)))))</f>
        <v>657.39579119897235</v>
      </c>
      <c r="AW65" s="183">
        <f>+IF(Parametri!$C$13=0,0,+IF(Parametri!$C$13=30,(AV10+AV37),+IF(Parametri!$C$13=60,(SUM(AV10:AW10)+SUM(AV37:AW37)),(SUM(AU10:AW10)+SUM(AU37:AW37)))))</f>
        <v>670.54370702295171</v>
      </c>
      <c r="AX65" s="183">
        <f>+IF(Parametri!$C$13=0,0,+IF(Parametri!$C$13=30,(AW10+AW37),+IF(Parametri!$C$13=60,(SUM(AW10:AX10)+SUM(AW37:AX37)),(SUM(AV10:AX10)+SUM(AV37:AX37)))))</f>
        <v>683.95458116341069</v>
      </c>
      <c r="AY65" s="183">
        <f>+IF(Parametri!$C$13=0,0,+IF(Parametri!$C$13=30,(AX10+AX37),+IF(Parametri!$C$13=60,(SUM(AX10:AY10)+SUM(AX37:AY37)),(SUM(AW10:AY10)+SUM(AW37:AY37)))))</f>
        <v>697.63367278667909</v>
      </c>
      <c r="AZ65" s="183">
        <f>+IF(Parametri!$C$13=0,0,+IF(Parametri!$C$13=30,(AY10+AY37),+IF(Parametri!$C$13=60,(SUM(AY10:AZ10)+SUM(AY37:AZ37)),(SUM(AX10:AZ10)+SUM(AX37:AZ37)))))</f>
        <v>711.58634624241245</v>
      </c>
      <c r="BB65" s="193">
        <f t="shared" si="49"/>
        <v>1410.6194807932009</v>
      </c>
      <c r="BC65" s="194">
        <f t="shared" si="50"/>
        <v>2909.6679703884274</v>
      </c>
      <c r="BD65" s="194">
        <f t="shared" si="51"/>
        <v>5211.815282812332</v>
      </c>
      <c r="BE65" s="195">
        <f t="shared" si="52"/>
        <v>7691.4963868822588</v>
      </c>
    </row>
    <row r="66" spans="3:57" x14ac:dyDescent="0.25">
      <c r="C66" s="231" t="str">
        <f t="shared" si="48"/>
        <v>Servizio / Prodotto 9</v>
      </c>
      <c r="E66" s="183">
        <f>+IF(Parametri!$C$13=0,0,(E11+E38))</f>
        <v>122</v>
      </c>
      <c r="F66" s="183">
        <f>+IF(Parametri!$C$13=0,0,+IF(Parametri!$C$13=30,(E11+E38),(SUM(E11:F11)+SUM(E38:F38))))</f>
        <v>122</v>
      </c>
      <c r="G66" s="183">
        <f>+IF(Parametri!$C$13=0,0,+IF(Parametri!$C$13=30,(F11+F38),+IF(Parametri!$C$13=60,(SUM(F11:G11)+SUM(F38:G38)),(SUM(E11:G11)+SUM(E38:G38)))))</f>
        <v>73.200000000000031</v>
      </c>
      <c r="H66" s="183">
        <f>+IF(Parametri!$C$13=0,0,+IF(Parametri!$C$13=30,(G11+G38),+IF(Parametri!$C$13=60,(SUM(G11:H11)+SUM(G38:H38)),(SUM(F11:H11)+SUM(F38:H38)))))</f>
        <v>80.520000000000039</v>
      </c>
      <c r="I66" s="183">
        <f>+IF(Parametri!$C$13=0,0,+IF(Parametri!$C$13=30,(H11+H38),+IF(Parametri!$C$13=60,(SUM(H11:I11)+SUM(H38:I38)),(SUM(G11:I11)+SUM(G38:I38)))))</f>
        <v>88.572000000000045</v>
      </c>
      <c r="J66" s="183">
        <f>+IF(Parametri!$C$13=0,0,+IF(Parametri!$C$13=30,(I11+I38),+IF(Parametri!$C$13=60,(SUM(I11:J11)+SUM(I38:J38)),(SUM(H11:J11)+SUM(H38:J38)))))</f>
        <v>97.429200000000066</v>
      </c>
      <c r="K66" s="183">
        <f>+IF(Parametri!$C$13=0,0,+IF(Parametri!$C$13=30,(J11+J38),+IF(Parametri!$C$13=60,(SUM(J11:K11)+SUM(J38:K38)),(SUM(I11:K11)+SUM(I38:K38)))))</f>
        <v>107.17212000000009</v>
      </c>
      <c r="L66" s="183">
        <f>+IF(Parametri!$C$13=0,0,+IF(Parametri!$C$13=30,(K11+K38),+IF(Parametri!$C$13=60,(SUM(K11:L11)+SUM(K38:L38)),(SUM(J11:L11)+SUM(J38:L38)))))</f>
        <v>117.88933200000011</v>
      </c>
      <c r="M66" s="183">
        <f>+IF(Parametri!$C$13=0,0,+IF(Parametri!$C$13=30,(L11+L38),+IF(Parametri!$C$13=60,(SUM(L11:M11)+SUM(L38:M38)),(SUM(K11:M11)+SUM(K38:M38)))))</f>
        <v>129.67826520000011</v>
      </c>
      <c r="N66" s="183">
        <f>+IF(Parametri!$C$13=0,0,+IF(Parametri!$C$13=30,(M11+M38),+IF(Parametri!$C$13=60,(SUM(M11:N11)+SUM(M38:N38)),(SUM(L11:N11)+SUM(L38:N38)))))</f>
        <v>142.64609172000016</v>
      </c>
      <c r="O66" s="183">
        <f>+IF(Parametri!$C$13=0,0,+IF(Parametri!$C$13=30,(N11+N38),+IF(Parametri!$C$13=60,(SUM(N11:O11)+SUM(N38:O38)),(SUM(M11:O11)+SUM(M38:O38)))))</f>
        <v>156.91070089200014</v>
      </c>
      <c r="P66" s="183">
        <f>+IF(Parametri!$C$13=0,0,+IF(Parametri!$C$13=30,(O11+O38),+IF(Parametri!$C$13=60,(SUM(O11:P11)+SUM(O38:P38)),(SUM(N11:P11)+SUM(N38:P38)))))</f>
        <v>172.60177098120019</v>
      </c>
      <c r="Q66" s="183">
        <f>+IF(Parametri!$C$13=0,0,+IF(Parametri!$C$13=30,(P11+P38),+IF(Parametri!$C$13=60,(SUM(P11:Q11)+SUM(P38:Q38)),(SUM(O11:Q11)+SUM(O38:Q38)))))</f>
        <v>189.86194807932023</v>
      </c>
      <c r="R66" s="183">
        <f>+IF(Parametri!$C$13=0,0,+IF(Parametri!$C$13=30,(Q11+Q38),+IF(Parametri!$C$13=60,(SUM(Q11:R11)+SUM(Q38:R38)),(SUM(P11:R11)+SUM(P38:R38)))))</f>
        <v>191.44413097998122</v>
      </c>
      <c r="S66" s="183">
        <f>+IF(Parametri!$C$13=0,0,+IF(Parametri!$C$13=30,(R11+R38),+IF(Parametri!$C$13=60,(SUM(R11:S11)+SUM(R38:S38)),(SUM(Q11:S11)+SUM(Q38:S38)))))</f>
        <v>201.01633752898033</v>
      </c>
      <c r="T66" s="183">
        <f>+IF(Parametri!$C$13=0,0,+IF(Parametri!$C$13=30,(S11+S38),+IF(Parametri!$C$13=60,(SUM(S11:T11)+SUM(S38:T38)),(SUM(R11:T11)+SUM(R38:T38)))))</f>
        <v>211.06715440542931</v>
      </c>
      <c r="U66" s="183">
        <f>+IF(Parametri!$C$13=0,0,+IF(Parametri!$C$13=30,(T11+T38),+IF(Parametri!$C$13=60,(SUM(T11:U11)+SUM(T38:U38)),(SUM(S11:U11)+SUM(S38:U38)))))</f>
        <v>221.62051212570083</v>
      </c>
      <c r="V66" s="183">
        <f>+IF(Parametri!$C$13=0,0,+IF(Parametri!$C$13=30,(U11+U38),+IF(Parametri!$C$13=60,(SUM(U11:V11)+SUM(U38:V38)),(SUM(T11:V11)+SUM(T38:V38)))))</f>
        <v>232.70153773198584</v>
      </c>
      <c r="W66" s="183">
        <f>+IF(Parametri!$C$13=0,0,+IF(Parametri!$C$13=30,(V11+V38),+IF(Parametri!$C$13=60,(SUM(V11:W11)+SUM(V38:W38)),(SUM(U11:W11)+SUM(U38:W38)))))</f>
        <v>244.33661461858514</v>
      </c>
      <c r="X66" s="183">
        <f>+IF(Parametri!$C$13=0,0,+IF(Parametri!$C$13=30,(W11+W38),+IF(Parametri!$C$13=60,(SUM(W11:X11)+SUM(W38:X38)),(SUM(V11:X11)+SUM(V38:X38)))))</f>
        <v>256.55344534951445</v>
      </c>
      <c r="Y66" s="183">
        <f>+IF(Parametri!$C$13=0,0,+IF(Parametri!$C$13=30,(X11+X38),+IF(Parametri!$C$13=60,(SUM(X11:Y11)+SUM(X38:Y38)),(SUM(W11:Y11)+SUM(W38:Y38)))))</f>
        <v>269.38111761699014</v>
      </c>
      <c r="Z66" s="183">
        <f>+IF(Parametri!$C$13=0,0,+IF(Parametri!$C$13=30,(Y11+Y38),+IF(Parametri!$C$13=60,(SUM(Y11:Z11)+SUM(Y38:Z38)),(SUM(X11:Z11)+SUM(X38:Z38)))))</f>
        <v>282.85017349783971</v>
      </c>
      <c r="AA66" s="183">
        <f>+IF(Parametri!$C$13=0,0,+IF(Parametri!$C$13=30,(Z11+Z38),+IF(Parametri!$C$13=60,(SUM(Z11:AA11)+SUM(Z38:AA38)),(SUM(Y11:AA11)+SUM(Y38:AA38)))))</f>
        <v>296.99268217273163</v>
      </c>
      <c r="AB66" s="183">
        <f>+IF(Parametri!$C$13=0,0,+IF(Parametri!$C$13=30,(AA11+AA38),+IF(Parametri!$C$13=60,(SUM(AA11:AB11)+SUM(AA38:AB38)),(SUM(Z11:AB11)+SUM(Z38:AB38)))))</f>
        <v>311.84231628136826</v>
      </c>
      <c r="AC66" s="183">
        <f>+IF(Parametri!$C$13=0,0,+IF(Parametri!$C$13=30,(AB11+AB38),+IF(Parametri!$C$13=60,(SUM(AB11:AC11)+SUM(AB38:AC38)),(SUM(AA11:AC11)+SUM(AA38:AC38)))))</f>
        <v>327.43443209543659</v>
      </c>
      <c r="AD66" s="183">
        <f>+IF(Parametri!$C$13=0,0,+IF(Parametri!$C$13=30,(AC11+AC38),+IF(Parametri!$C$13=60,(SUM(AC11:AD11)+SUM(AC38:AD38)),(SUM(AB11:AD11)+SUM(AB38:AD38)))))</f>
        <v>343.80615370020854</v>
      </c>
      <c r="AE66" s="183">
        <f>+IF(Parametri!$C$13=0,0,+IF(Parametri!$C$13=30,(AD11+AD38),+IF(Parametri!$C$13=60,(SUM(AD11:AE11)+SUM(AD38:AE38)),(SUM(AC11:AE11)+SUM(AC38:AE38)))))</f>
        <v>360.99646138521905</v>
      </c>
      <c r="AF66" s="183">
        <f>+IF(Parametri!$C$13=0,0,+IF(Parametri!$C$13=30,(AE11+AE38),+IF(Parametri!$C$13=60,(SUM(AE11:AF11)+SUM(AE38:AF38)),(SUM(AD11:AF11)+SUM(AD38:AF38)))))</f>
        <v>379.04628445447997</v>
      </c>
      <c r="AG66" s="183">
        <f>+IF(Parametri!$C$13=0,0,+IF(Parametri!$C$13=30,(AF11+AF38),+IF(Parametri!$C$13=60,(SUM(AF11:AG11)+SUM(AF38:AG38)),(SUM(AE11:AG11)+SUM(AE38:AG38)))))</f>
        <v>397.99859867720392</v>
      </c>
      <c r="AH66" s="183">
        <f>+IF(Parametri!$C$13=0,0,+IF(Parametri!$C$13=30,(AG11+AG38),+IF(Parametri!$C$13=60,(SUM(AG11:AH11)+SUM(AG38:AH38)),(SUM(AF11:AH11)+SUM(AF38:AH38)))))</f>
        <v>417.89852861106419</v>
      </c>
      <c r="AI66" s="183">
        <f>+IF(Parametri!$C$13=0,0,+IF(Parametri!$C$13=30,(AH11+AH38),+IF(Parametri!$C$13=60,(SUM(AH11:AI11)+SUM(AH38:AI38)),(SUM(AG11:AI11)+SUM(AG38:AI38)))))</f>
        <v>438.79345504161751</v>
      </c>
      <c r="AJ66" s="183">
        <f>+IF(Parametri!$C$13=0,0,+IF(Parametri!$C$13=30,(AI11+AI38),+IF(Parametri!$C$13=60,(SUM(AI11:AJ11)+SUM(AI38:AJ38)),(SUM(AH11:AJ11)+SUM(AH38:AJ38)))))</f>
        <v>460.73312779369837</v>
      </c>
      <c r="AK66" s="183">
        <f>+IF(Parametri!$C$13=0,0,+IF(Parametri!$C$13=30,(AJ11+AJ38),+IF(Parametri!$C$13=60,(SUM(AJ11:AK11)+SUM(AJ38:AK38)),(SUM(AI11:AK11)+SUM(AI38:AK38)))))</f>
        <v>483.76978418338331</v>
      </c>
      <c r="AL66" s="183">
        <f>+IF(Parametri!$C$13=0,0,+IF(Parametri!$C$13=30,(AK11+AK38),+IF(Parametri!$C$13=60,(SUM(AK11:AL11)+SUM(AK38:AL38)),(SUM(AJ11:AL11)+SUM(AJ38:AL38)))))</f>
        <v>507.95827339255243</v>
      </c>
      <c r="AM66" s="183">
        <f>+IF(Parametri!$C$13=0,0,+IF(Parametri!$C$13=30,(AL11+AL38),+IF(Parametri!$C$13=60,(SUM(AL11:AM11)+SUM(AL38:AM38)),(SUM(AK11:AM11)+SUM(AK38:AM38)))))</f>
        <v>533.35618706218008</v>
      </c>
      <c r="AN66" s="183">
        <f>+IF(Parametri!$C$13=0,0,+IF(Parametri!$C$13=30,(AM11+AM38),+IF(Parametri!$C$13=60,(SUM(AM11:AN11)+SUM(AM38:AN38)),(SUM(AL11:AN11)+SUM(AL38:AN38)))))</f>
        <v>560.02399641528916</v>
      </c>
      <c r="AO66" s="183">
        <f>+IF(Parametri!$C$13=0,0,+IF(Parametri!$C$13=30,(AN11+AN38),+IF(Parametri!$C$13=60,(SUM(AN11:AO11)+SUM(AN38:AO38)),(SUM(AM11:AO11)+SUM(AM38:AO38)))))</f>
        <v>588.02519623605372</v>
      </c>
      <c r="AP66" s="183">
        <f>+IF(Parametri!$C$13=0,0,+IF(Parametri!$C$13=30,(AO11+AO38),+IF(Parametri!$C$13=60,(SUM(AO11:AP11)+SUM(AO38:AP38)),(SUM(AN11:AP11)+SUM(AN38:AP38)))))</f>
        <v>583.74864935433686</v>
      </c>
      <c r="AQ66" s="183">
        <f>+IF(Parametri!$C$13=0,0,+IF(Parametri!$C$13=30,(AP11+AP38),+IF(Parametri!$C$13=60,(SUM(AP11:AQ11)+SUM(AP38:AQ38)),(SUM(AO11:AQ11)+SUM(AO38:AQ38)))))</f>
        <v>595.42362234142365</v>
      </c>
      <c r="AR66" s="183">
        <f>+IF(Parametri!$C$13=0,0,+IF(Parametri!$C$13=30,(AQ11+AQ38),+IF(Parametri!$C$13=60,(SUM(AQ11:AR11)+SUM(AQ38:AR38)),(SUM(AP11:AR11)+SUM(AP38:AR38)))))</f>
        <v>607.33209478825199</v>
      </c>
      <c r="AS66" s="183">
        <f>+IF(Parametri!$C$13=0,0,+IF(Parametri!$C$13=30,(AR11+AR38),+IF(Parametri!$C$13=60,(SUM(AR11:AS11)+SUM(AR38:AS38)),(SUM(AQ11:AS11)+SUM(AQ38:AS38)))))</f>
        <v>619.47873668401712</v>
      </c>
      <c r="AT66" s="183">
        <f>+IF(Parametri!$C$13=0,0,+IF(Parametri!$C$13=30,(AS11+AS38),+IF(Parametri!$C$13=60,(SUM(AS11:AT11)+SUM(AS38:AT38)),(SUM(AR11:AT11)+SUM(AR38:AT38)))))</f>
        <v>631.86831141769756</v>
      </c>
      <c r="AU66" s="183">
        <f>+IF(Parametri!$C$13=0,0,+IF(Parametri!$C$13=30,(AT11+AT38),+IF(Parametri!$C$13=60,(SUM(AT11:AU11)+SUM(AT38:AU38)),(SUM(AS11:AU11)+SUM(AS38:AU38)))))</f>
        <v>644.50567764605125</v>
      </c>
      <c r="AV66" s="183">
        <f>+IF(Parametri!$C$13=0,0,+IF(Parametri!$C$13=30,(AU11+AU38),+IF(Parametri!$C$13=60,(SUM(AU11:AV11)+SUM(AU38:AV38)),(SUM(AT11:AV11)+SUM(AT38:AV38)))))</f>
        <v>657.39579119897235</v>
      </c>
      <c r="AW66" s="183">
        <f>+IF(Parametri!$C$13=0,0,+IF(Parametri!$C$13=30,(AV11+AV38),+IF(Parametri!$C$13=60,(SUM(AV11:AW11)+SUM(AV38:AW38)),(SUM(AU11:AW11)+SUM(AU38:AW38)))))</f>
        <v>670.54370702295171</v>
      </c>
      <c r="AX66" s="183">
        <f>+IF(Parametri!$C$13=0,0,+IF(Parametri!$C$13=30,(AW11+AW38),+IF(Parametri!$C$13=60,(SUM(AW11:AX11)+SUM(AW38:AX38)),(SUM(AV11:AX11)+SUM(AV38:AX38)))))</f>
        <v>683.95458116341069</v>
      </c>
      <c r="AY66" s="183">
        <f>+IF(Parametri!$C$13=0,0,+IF(Parametri!$C$13=30,(AX11+AX38),+IF(Parametri!$C$13=60,(SUM(AX11:AY11)+SUM(AX38:AY38)),(SUM(AW11:AY11)+SUM(AW38:AY38)))))</f>
        <v>697.63367278667909</v>
      </c>
      <c r="AZ66" s="183">
        <f>+IF(Parametri!$C$13=0,0,+IF(Parametri!$C$13=30,(AY11+AY38),+IF(Parametri!$C$13=60,(SUM(AY11:AZ11)+SUM(AY38:AZ38)),(SUM(AX11:AZ11)+SUM(AX38:AZ38)))))</f>
        <v>711.58634624241245</v>
      </c>
      <c r="BB66" s="193">
        <f t="shared" si="49"/>
        <v>1410.6194807932009</v>
      </c>
      <c r="BC66" s="194">
        <f t="shared" si="50"/>
        <v>2909.6679703884274</v>
      </c>
      <c r="BD66" s="194">
        <f t="shared" si="51"/>
        <v>5211.815282812332</v>
      </c>
      <c r="BE66" s="195">
        <f t="shared" si="52"/>
        <v>7691.4963868822588</v>
      </c>
    </row>
    <row r="67" spans="3:57" x14ac:dyDescent="0.25">
      <c r="C67" s="231" t="str">
        <f t="shared" si="48"/>
        <v>Servizio / Prodotto 10</v>
      </c>
      <c r="E67" s="183">
        <f>+IF(Parametri!$C$13=0,0,(E12+E39))</f>
        <v>122</v>
      </c>
      <c r="F67" s="183">
        <f>+IF(Parametri!$C$13=0,0,+IF(Parametri!$C$13=30,(E12+E39),(SUM(E12:F12)+SUM(E39:F39))))</f>
        <v>122</v>
      </c>
      <c r="G67" s="183">
        <f>+IF(Parametri!$C$13=0,0,+IF(Parametri!$C$13=30,(F12+F39),+IF(Parametri!$C$13=60,(SUM(F12:G12)+SUM(F39:G39)),(SUM(E12:G12)+SUM(E39:G39)))))</f>
        <v>73.200000000000031</v>
      </c>
      <c r="H67" s="183">
        <f>+IF(Parametri!$C$13=0,0,+IF(Parametri!$C$13=30,(G12+G39),+IF(Parametri!$C$13=60,(SUM(G12:H12)+SUM(G39:H39)),(SUM(F12:H12)+SUM(F39:H39)))))</f>
        <v>80.520000000000039</v>
      </c>
      <c r="I67" s="183">
        <f>+IF(Parametri!$C$13=0,0,+IF(Parametri!$C$13=30,(H12+H39),+IF(Parametri!$C$13=60,(SUM(H12:I12)+SUM(H39:I39)),(SUM(G12:I12)+SUM(G39:I39)))))</f>
        <v>88.572000000000045</v>
      </c>
      <c r="J67" s="183">
        <f>+IF(Parametri!$C$13=0,0,+IF(Parametri!$C$13=30,(I12+I39),+IF(Parametri!$C$13=60,(SUM(I12:J12)+SUM(I39:J39)),(SUM(H12:J12)+SUM(H39:J39)))))</f>
        <v>97.429200000000066</v>
      </c>
      <c r="K67" s="183">
        <f>+IF(Parametri!$C$13=0,0,+IF(Parametri!$C$13=30,(J12+J39),+IF(Parametri!$C$13=60,(SUM(J12:K12)+SUM(J39:K39)),(SUM(I12:K12)+SUM(I39:K39)))))</f>
        <v>107.17212000000009</v>
      </c>
      <c r="L67" s="183">
        <f>+IF(Parametri!$C$13=0,0,+IF(Parametri!$C$13=30,(K12+K39),+IF(Parametri!$C$13=60,(SUM(K12:L12)+SUM(K39:L39)),(SUM(J12:L12)+SUM(J39:L39)))))</f>
        <v>117.88933200000011</v>
      </c>
      <c r="M67" s="183">
        <f>+IF(Parametri!$C$13=0,0,+IF(Parametri!$C$13=30,(L12+L39),+IF(Parametri!$C$13=60,(SUM(L12:M12)+SUM(L39:M39)),(SUM(K12:M12)+SUM(K39:M39)))))</f>
        <v>129.67826520000011</v>
      </c>
      <c r="N67" s="183">
        <f>+IF(Parametri!$C$13=0,0,+IF(Parametri!$C$13=30,(M12+M39),+IF(Parametri!$C$13=60,(SUM(M12:N12)+SUM(M39:N39)),(SUM(L12:N12)+SUM(L39:N39)))))</f>
        <v>142.64609172000016</v>
      </c>
      <c r="O67" s="183">
        <f>+IF(Parametri!$C$13=0,0,+IF(Parametri!$C$13=30,(N12+N39),+IF(Parametri!$C$13=60,(SUM(N12:O12)+SUM(N39:O39)),(SUM(M12:O12)+SUM(M39:O39)))))</f>
        <v>156.91070089200014</v>
      </c>
      <c r="P67" s="183">
        <f>+IF(Parametri!$C$13=0,0,+IF(Parametri!$C$13=30,(O12+O39),+IF(Parametri!$C$13=60,(SUM(O12:P12)+SUM(O39:P39)),(SUM(N12:P12)+SUM(N39:P39)))))</f>
        <v>172.60177098120019</v>
      </c>
      <c r="Q67" s="183">
        <f>+IF(Parametri!$C$13=0,0,+IF(Parametri!$C$13=30,(P12+P39),+IF(Parametri!$C$13=60,(SUM(P12:Q12)+SUM(P39:Q39)),(SUM(O12:Q12)+SUM(O39:Q39)))))</f>
        <v>189.86194807932023</v>
      </c>
      <c r="R67" s="183">
        <f>+IF(Parametri!$C$13=0,0,+IF(Parametri!$C$13=30,(Q12+Q39),+IF(Parametri!$C$13=60,(SUM(Q12:R12)+SUM(Q39:R39)),(SUM(P12:R12)+SUM(P39:R39)))))</f>
        <v>191.44413097998122</v>
      </c>
      <c r="S67" s="183">
        <f>+IF(Parametri!$C$13=0,0,+IF(Parametri!$C$13=30,(R12+R39),+IF(Parametri!$C$13=60,(SUM(R12:S12)+SUM(R39:S39)),(SUM(Q12:S12)+SUM(Q39:S39)))))</f>
        <v>201.01633752898033</v>
      </c>
      <c r="T67" s="183">
        <f>+IF(Parametri!$C$13=0,0,+IF(Parametri!$C$13=30,(S12+S39),+IF(Parametri!$C$13=60,(SUM(S12:T12)+SUM(S39:T39)),(SUM(R12:T12)+SUM(R39:T39)))))</f>
        <v>211.06715440542931</v>
      </c>
      <c r="U67" s="183">
        <f>+IF(Parametri!$C$13=0,0,+IF(Parametri!$C$13=30,(T12+T39),+IF(Parametri!$C$13=60,(SUM(T12:U12)+SUM(T39:U39)),(SUM(S12:U12)+SUM(S39:U39)))))</f>
        <v>221.62051212570083</v>
      </c>
      <c r="V67" s="183">
        <f>+IF(Parametri!$C$13=0,0,+IF(Parametri!$C$13=30,(U12+U39),+IF(Parametri!$C$13=60,(SUM(U12:V12)+SUM(U39:V39)),(SUM(T12:V12)+SUM(T39:V39)))))</f>
        <v>232.70153773198584</v>
      </c>
      <c r="W67" s="183">
        <f>+IF(Parametri!$C$13=0,0,+IF(Parametri!$C$13=30,(V12+V39),+IF(Parametri!$C$13=60,(SUM(V12:W12)+SUM(V39:W39)),(SUM(U12:W12)+SUM(U39:W39)))))</f>
        <v>244.33661461858514</v>
      </c>
      <c r="X67" s="183">
        <f>+IF(Parametri!$C$13=0,0,+IF(Parametri!$C$13=30,(W12+W39),+IF(Parametri!$C$13=60,(SUM(W12:X12)+SUM(W39:X39)),(SUM(V12:X12)+SUM(V39:X39)))))</f>
        <v>256.55344534951445</v>
      </c>
      <c r="Y67" s="183">
        <f>+IF(Parametri!$C$13=0,0,+IF(Parametri!$C$13=30,(X12+X39),+IF(Parametri!$C$13=60,(SUM(X12:Y12)+SUM(X39:Y39)),(SUM(W12:Y12)+SUM(W39:Y39)))))</f>
        <v>269.38111761699014</v>
      </c>
      <c r="Z67" s="183">
        <f>+IF(Parametri!$C$13=0,0,+IF(Parametri!$C$13=30,(Y12+Y39),+IF(Parametri!$C$13=60,(SUM(Y12:Z12)+SUM(Y39:Z39)),(SUM(X12:Z12)+SUM(X39:Z39)))))</f>
        <v>282.85017349783971</v>
      </c>
      <c r="AA67" s="183">
        <f>+IF(Parametri!$C$13=0,0,+IF(Parametri!$C$13=30,(Z12+Z39),+IF(Parametri!$C$13=60,(SUM(Z12:AA12)+SUM(Z39:AA39)),(SUM(Y12:AA12)+SUM(Y39:AA39)))))</f>
        <v>296.99268217273163</v>
      </c>
      <c r="AB67" s="183">
        <f>+IF(Parametri!$C$13=0,0,+IF(Parametri!$C$13=30,(AA12+AA39),+IF(Parametri!$C$13=60,(SUM(AA12:AB12)+SUM(AA39:AB39)),(SUM(Z12:AB12)+SUM(Z39:AB39)))))</f>
        <v>311.84231628136826</v>
      </c>
      <c r="AC67" s="183">
        <f>+IF(Parametri!$C$13=0,0,+IF(Parametri!$C$13=30,(AB12+AB39),+IF(Parametri!$C$13=60,(SUM(AB12:AC12)+SUM(AB39:AC39)),(SUM(AA12:AC12)+SUM(AA39:AC39)))))</f>
        <v>327.43443209543659</v>
      </c>
      <c r="AD67" s="183">
        <f>+IF(Parametri!$C$13=0,0,+IF(Parametri!$C$13=30,(AC12+AC39),+IF(Parametri!$C$13=60,(SUM(AC12:AD12)+SUM(AC39:AD39)),(SUM(AB12:AD12)+SUM(AB39:AD39)))))</f>
        <v>343.80615370020854</v>
      </c>
      <c r="AE67" s="183">
        <f>+IF(Parametri!$C$13=0,0,+IF(Parametri!$C$13=30,(AD12+AD39),+IF(Parametri!$C$13=60,(SUM(AD12:AE12)+SUM(AD39:AE39)),(SUM(AC12:AE12)+SUM(AC39:AE39)))))</f>
        <v>360.99646138521905</v>
      </c>
      <c r="AF67" s="183">
        <f>+IF(Parametri!$C$13=0,0,+IF(Parametri!$C$13=30,(AE12+AE39),+IF(Parametri!$C$13=60,(SUM(AE12:AF12)+SUM(AE39:AF39)),(SUM(AD12:AF12)+SUM(AD39:AF39)))))</f>
        <v>379.04628445447997</v>
      </c>
      <c r="AG67" s="183">
        <f>+IF(Parametri!$C$13=0,0,+IF(Parametri!$C$13=30,(AF12+AF39),+IF(Parametri!$C$13=60,(SUM(AF12:AG12)+SUM(AF39:AG39)),(SUM(AE12:AG12)+SUM(AE39:AG39)))))</f>
        <v>397.99859867720392</v>
      </c>
      <c r="AH67" s="183">
        <f>+IF(Parametri!$C$13=0,0,+IF(Parametri!$C$13=30,(AG12+AG39),+IF(Parametri!$C$13=60,(SUM(AG12:AH12)+SUM(AG39:AH39)),(SUM(AF12:AH12)+SUM(AF39:AH39)))))</f>
        <v>417.89852861106419</v>
      </c>
      <c r="AI67" s="183">
        <f>+IF(Parametri!$C$13=0,0,+IF(Parametri!$C$13=30,(AH12+AH39),+IF(Parametri!$C$13=60,(SUM(AH12:AI12)+SUM(AH39:AI39)),(SUM(AG12:AI12)+SUM(AG39:AI39)))))</f>
        <v>438.79345504161751</v>
      </c>
      <c r="AJ67" s="183">
        <f>+IF(Parametri!$C$13=0,0,+IF(Parametri!$C$13=30,(AI12+AI39),+IF(Parametri!$C$13=60,(SUM(AI12:AJ12)+SUM(AI39:AJ39)),(SUM(AH12:AJ12)+SUM(AH39:AJ39)))))</f>
        <v>460.73312779369837</v>
      </c>
      <c r="AK67" s="183">
        <f>+IF(Parametri!$C$13=0,0,+IF(Parametri!$C$13=30,(AJ12+AJ39),+IF(Parametri!$C$13=60,(SUM(AJ12:AK12)+SUM(AJ39:AK39)),(SUM(AI12:AK12)+SUM(AI39:AK39)))))</f>
        <v>483.76978418338331</v>
      </c>
      <c r="AL67" s="183">
        <f>+IF(Parametri!$C$13=0,0,+IF(Parametri!$C$13=30,(AK12+AK39),+IF(Parametri!$C$13=60,(SUM(AK12:AL12)+SUM(AK39:AL39)),(SUM(AJ12:AL12)+SUM(AJ39:AL39)))))</f>
        <v>507.95827339255243</v>
      </c>
      <c r="AM67" s="183">
        <f>+IF(Parametri!$C$13=0,0,+IF(Parametri!$C$13=30,(AL12+AL39),+IF(Parametri!$C$13=60,(SUM(AL12:AM12)+SUM(AL39:AM39)),(SUM(AK12:AM12)+SUM(AK39:AM39)))))</f>
        <v>533.35618706218008</v>
      </c>
      <c r="AN67" s="183">
        <f>+IF(Parametri!$C$13=0,0,+IF(Parametri!$C$13=30,(AM12+AM39),+IF(Parametri!$C$13=60,(SUM(AM12:AN12)+SUM(AM39:AN39)),(SUM(AL12:AN12)+SUM(AL39:AN39)))))</f>
        <v>560.02399641528916</v>
      </c>
      <c r="AO67" s="183">
        <f>+IF(Parametri!$C$13=0,0,+IF(Parametri!$C$13=30,(AN12+AN39),+IF(Parametri!$C$13=60,(SUM(AN12:AO12)+SUM(AN39:AO39)),(SUM(AM12:AO12)+SUM(AM39:AO39)))))</f>
        <v>588.02519623605372</v>
      </c>
      <c r="AP67" s="183">
        <f>+IF(Parametri!$C$13=0,0,+IF(Parametri!$C$13=30,(AO12+AO39),+IF(Parametri!$C$13=60,(SUM(AO12:AP12)+SUM(AO39:AP39)),(SUM(AN12:AP12)+SUM(AN39:AP39)))))</f>
        <v>583.74864935433686</v>
      </c>
      <c r="AQ67" s="183">
        <f>+IF(Parametri!$C$13=0,0,+IF(Parametri!$C$13=30,(AP12+AP39),+IF(Parametri!$C$13=60,(SUM(AP12:AQ12)+SUM(AP39:AQ39)),(SUM(AO12:AQ12)+SUM(AO39:AQ39)))))</f>
        <v>595.42362234142365</v>
      </c>
      <c r="AR67" s="183">
        <f>+IF(Parametri!$C$13=0,0,+IF(Parametri!$C$13=30,(AQ12+AQ39),+IF(Parametri!$C$13=60,(SUM(AQ12:AR12)+SUM(AQ39:AR39)),(SUM(AP12:AR12)+SUM(AP39:AR39)))))</f>
        <v>607.33209478825199</v>
      </c>
      <c r="AS67" s="183">
        <f>+IF(Parametri!$C$13=0,0,+IF(Parametri!$C$13=30,(AR12+AR39),+IF(Parametri!$C$13=60,(SUM(AR12:AS12)+SUM(AR39:AS39)),(SUM(AQ12:AS12)+SUM(AQ39:AS39)))))</f>
        <v>619.47873668401712</v>
      </c>
      <c r="AT67" s="183">
        <f>+IF(Parametri!$C$13=0,0,+IF(Parametri!$C$13=30,(AS12+AS39),+IF(Parametri!$C$13=60,(SUM(AS12:AT12)+SUM(AS39:AT39)),(SUM(AR12:AT12)+SUM(AR39:AT39)))))</f>
        <v>631.86831141769756</v>
      </c>
      <c r="AU67" s="183">
        <f>+IF(Parametri!$C$13=0,0,+IF(Parametri!$C$13=30,(AT12+AT39),+IF(Parametri!$C$13=60,(SUM(AT12:AU12)+SUM(AT39:AU39)),(SUM(AS12:AU12)+SUM(AS39:AU39)))))</f>
        <v>644.50567764605125</v>
      </c>
      <c r="AV67" s="183">
        <f>+IF(Parametri!$C$13=0,0,+IF(Parametri!$C$13=30,(AU12+AU39),+IF(Parametri!$C$13=60,(SUM(AU12:AV12)+SUM(AU39:AV39)),(SUM(AT12:AV12)+SUM(AT39:AV39)))))</f>
        <v>657.39579119897235</v>
      </c>
      <c r="AW67" s="183">
        <f>+IF(Parametri!$C$13=0,0,+IF(Parametri!$C$13=30,(AV12+AV39),+IF(Parametri!$C$13=60,(SUM(AV12:AW12)+SUM(AV39:AW39)),(SUM(AU12:AW12)+SUM(AU39:AW39)))))</f>
        <v>670.54370702295171</v>
      </c>
      <c r="AX67" s="183">
        <f>+IF(Parametri!$C$13=0,0,+IF(Parametri!$C$13=30,(AW12+AW39),+IF(Parametri!$C$13=60,(SUM(AW12:AX12)+SUM(AW39:AX39)),(SUM(AV12:AX12)+SUM(AV39:AX39)))))</f>
        <v>683.95458116341069</v>
      </c>
      <c r="AY67" s="183">
        <f>+IF(Parametri!$C$13=0,0,+IF(Parametri!$C$13=30,(AX12+AX39),+IF(Parametri!$C$13=60,(SUM(AX12:AY12)+SUM(AX39:AY39)),(SUM(AW12:AY12)+SUM(AW39:AY39)))))</f>
        <v>697.63367278667909</v>
      </c>
      <c r="AZ67" s="183">
        <f>+IF(Parametri!$C$13=0,0,+IF(Parametri!$C$13=30,(AY12+AY39),+IF(Parametri!$C$13=60,(SUM(AY12:AZ12)+SUM(AY39:AZ39)),(SUM(AX12:AZ12)+SUM(AX39:AZ39)))))</f>
        <v>711.58634624241245</v>
      </c>
      <c r="BB67" s="193">
        <f t="shared" si="49"/>
        <v>1410.6194807932009</v>
      </c>
      <c r="BC67" s="194">
        <f t="shared" si="50"/>
        <v>2909.6679703884274</v>
      </c>
      <c r="BD67" s="194">
        <f t="shared" si="51"/>
        <v>5211.815282812332</v>
      </c>
      <c r="BE67" s="195">
        <f t="shared" si="52"/>
        <v>7691.4963868822588</v>
      </c>
    </row>
    <row r="68" spans="3:57" x14ac:dyDescent="0.25">
      <c r="C68" s="231" t="str">
        <f t="shared" si="48"/>
        <v>Servizio / Prodotto 11</v>
      </c>
      <c r="E68" s="183">
        <f>+IF(Parametri!$C$13=0,0,(E13+E40))</f>
        <v>122</v>
      </c>
      <c r="F68" s="183">
        <f>+IF(Parametri!$C$13=0,0,+IF(Parametri!$C$13=30,(E13+E40),(SUM(E13:F13)+SUM(E40:F40))))</f>
        <v>122</v>
      </c>
      <c r="G68" s="183">
        <f>+IF(Parametri!$C$13=0,0,+IF(Parametri!$C$13=30,(F13+F40),+IF(Parametri!$C$13=60,(SUM(F13:G13)+SUM(F40:G40)),(SUM(E13:G13)+SUM(E40:G40)))))</f>
        <v>73.200000000000031</v>
      </c>
      <c r="H68" s="183">
        <f>+IF(Parametri!$C$13=0,0,+IF(Parametri!$C$13=30,(G13+G40),+IF(Parametri!$C$13=60,(SUM(G13:H13)+SUM(G40:H40)),(SUM(F13:H13)+SUM(F40:H40)))))</f>
        <v>80.520000000000039</v>
      </c>
      <c r="I68" s="183">
        <f>+IF(Parametri!$C$13=0,0,+IF(Parametri!$C$13=30,(H13+H40),+IF(Parametri!$C$13=60,(SUM(H13:I13)+SUM(H40:I40)),(SUM(G13:I13)+SUM(G40:I40)))))</f>
        <v>88.572000000000045</v>
      </c>
      <c r="J68" s="183">
        <f>+IF(Parametri!$C$13=0,0,+IF(Parametri!$C$13=30,(I13+I40),+IF(Parametri!$C$13=60,(SUM(I13:J13)+SUM(I40:J40)),(SUM(H13:J13)+SUM(H40:J40)))))</f>
        <v>97.429200000000066</v>
      </c>
      <c r="K68" s="183">
        <f>+IF(Parametri!$C$13=0,0,+IF(Parametri!$C$13=30,(J13+J40),+IF(Parametri!$C$13=60,(SUM(J13:K13)+SUM(J40:K40)),(SUM(I13:K13)+SUM(I40:K40)))))</f>
        <v>107.17212000000009</v>
      </c>
      <c r="L68" s="183">
        <f>+IF(Parametri!$C$13=0,0,+IF(Parametri!$C$13=30,(K13+K40),+IF(Parametri!$C$13=60,(SUM(K13:L13)+SUM(K40:L40)),(SUM(J13:L13)+SUM(J40:L40)))))</f>
        <v>117.88933200000011</v>
      </c>
      <c r="M68" s="183">
        <f>+IF(Parametri!$C$13=0,0,+IF(Parametri!$C$13=30,(L13+L40),+IF(Parametri!$C$13=60,(SUM(L13:M13)+SUM(L40:M40)),(SUM(K13:M13)+SUM(K40:M40)))))</f>
        <v>129.67826520000011</v>
      </c>
      <c r="N68" s="183">
        <f>+IF(Parametri!$C$13=0,0,+IF(Parametri!$C$13=30,(M13+M40),+IF(Parametri!$C$13=60,(SUM(M13:N13)+SUM(M40:N40)),(SUM(L13:N13)+SUM(L40:N40)))))</f>
        <v>142.64609172000016</v>
      </c>
      <c r="O68" s="183">
        <f>+IF(Parametri!$C$13=0,0,+IF(Parametri!$C$13=30,(N13+N40),+IF(Parametri!$C$13=60,(SUM(N13:O13)+SUM(N40:O40)),(SUM(M13:O13)+SUM(M40:O40)))))</f>
        <v>156.91070089200014</v>
      </c>
      <c r="P68" s="183">
        <f>+IF(Parametri!$C$13=0,0,+IF(Parametri!$C$13=30,(O13+O40),+IF(Parametri!$C$13=60,(SUM(O13:P13)+SUM(O40:P40)),(SUM(N13:P13)+SUM(N40:P40)))))</f>
        <v>172.60177098120019</v>
      </c>
      <c r="Q68" s="183">
        <f>+IF(Parametri!$C$13=0,0,+IF(Parametri!$C$13=30,(P13+P40),+IF(Parametri!$C$13=60,(SUM(P13:Q13)+SUM(P40:Q40)),(SUM(O13:Q13)+SUM(O40:Q40)))))</f>
        <v>189.86194807932023</v>
      </c>
      <c r="R68" s="183">
        <f>+IF(Parametri!$C$13=0,0,+IF(Parametri!$C$13=30,(Q13+Q40),+IF(Parametri!$C$13=60,(SUM(Q13:R13)+SUM(Q40:R40)),(SUM(P13:R13)+SUM(P40:R40)))))</f>
        <v>191.44413097998122</v>
      </c>
      <c r="S68" s="183">
        <f>+IF(Parametri!$C$13=0,0,+IF(Parametri!$C$13=30,(R13+R40),+IF(Parametri!$C$13=60,(SUM(R13:S13)+SUM(R40:S40)),(SUM(Q13:S13)+SUM(Q40:S40)))))</f>
        <v>201.01633752898033</v>
      </c>
      <c r="T68" s="183">
        <f>+IF(Parametri!$C$13=0,0,+IF(Parametri!$C$13=30,(S13+S40),+IF(Parametri!$C$13=60,(SUM(S13:T13)+SUM(S40:T40)),(SUM(R13:T13)+SUM(R40:T40)))))</f>
        <v>211.06715440542931</v>
      </c>
      <c r="U68" s="183">
        <f>+IF(Parametri!$C$13=0,0,+IF(Parametri!$C$13=30,(T13+T40),+IF(Parametri!$C$13=60,(SUM(T13:U13)+SUM(T40:U40)),(SUM(S13:U13)+SUM(S40:U40)))))</f>
        <v>221.62051212570083</v>
      </c>
      <c r="V68" s="183">
        <f>+IF(Parametri!$C$13=0,0,+IF(Parametri!$C$13=30,(U13+U40),+IF(Parametri!$C$13=60,(SUM(U13:V13)+SUM(U40:V40)),(SUM(T13:V13)+SUM(T40:V40)))))</f>
        <v>232.70153773198584</v>
      </c>
      <c r="W68" s="183">
        <f>+IF(Parametri!$C$13=0,0,+IF(Parametri!$C$13=30,(V13+V40),+IF(Parametri!$C$13=60,(SUM(V13:W13)+SUM(V40:W40)),(SUM(U13:W13)+SUM(U40:W40)))))</f>
        <v>244.33661461858514</v>
      </c>
      <c r="X68" s="183">
        <f>+IF(Parametri!$C$13=0,0,+IF(Parametri!$C$13=30,(W13+W40),+IF(Parametri!$C$13=60,(SUM(W13:X13)+SUM(W40:X40)),(SUM(V13:X13)+SUM(V40:X40)))))</f>
        <v>256.55344534951445</v>
      </c>
      <c r="Y68" s="183">
        <f>+IF(Parametri!$C$13=0,0,+IF(Parametri!$C$13=30,(X13+X40),+IF(Parametri!$C$13=60,(SUM(X13:Y13)+SUM(X40:Y40)),(SUM(W13:Y13)+SUM(W40:Y40)))))</f>
        <v>269.38111761699014</v>
      </c>
      <c r="Z68" s="183">
        <f>+IF(Parametri!$C$13=0,0,+IF(Parametri!$C$13=30,(Y13+Y40),+IF(Parametri!$C$13=60,(SUM(Y13:Z13)+SUM(Y40:Z40)),(SUM(X13:Z13)+SUM(X40:Z40)))))</f>
        <v>282.85017349783971</v>
      </c>
      <c r="AA68" s="183">
        <f>+IF(Parametri!$C$13=0,0,+IF(Parametri!$C$13=30,(Z13+Z40),+IF(Parametri!$C$13=60,(SUM(Z13:AA13)+SUM(Z40:AA40)),(SUM(Y13:AA13)+SUM(Y40:AA40)))))</f>
        <v>296.99268217273163</v>
      </c>
      <c r="AB68" s="183">
        <f>+IF(Parametri!$C$13=0,0,+IF(Parametri!$C$13=30,(AA13+AA40),+IF(Parametri!$C$13=60,(SUM(AA13:AB13)+SUM(AA40:AB40)),(SUM(Z13:AB13)+SUM(Z40:AB40)))))</f>
        <v>311.84231628136826</v>
      </c>
      <c r="AC68" s="183">
        <f>+IF(Parametri!$C$13=0,0,+IF(Parametri!$C$13=30,(AB13+AB40),+IF(Parametri!$C$13=60,(SUM(AB13:AC13)+SUM(AB40:AC40)),(SUM(AA13:AC13)+SUM(AA40:AC40)))))</f>
        <v>327.43443209543659</v>
      </c>
      <c r="AD68" s="183">
        <f>+IF(Parametri!$C$13=0,0,+IF(Parametri!$C$13=30,(AC13+AC40),+IF(Parametri!$C$13=60,(SUM(AC13:AD13)+SUM(AC40:AD40)),(SUM(AB13:AD13)+SUM(AB40:AD40)))))</f>
        <v>343.80615370020854</v>
      </c>
      <c r="AE68" s="183">
        <f>+IF(Parametri!$C$13=0,0,+IF(Parametri!$C$13=30,(AD13+AD40),+IF(Parametri!$C$13=60,(SUM(AD13:AE13)+SUM(AD40:AE40)),(SUM(AC13:AE13)+SUM(AC40:AE40)))))</f>
        <v>360.99646138521905</v>
      </c>
      <c r="AF68" s="183">
        <f>+IF(Parametri!$C$13=0,0,+IF(Parametri!$C$13=30,(AE13+AE40),+IF(Parametri!$C$13=60,(SUM(AE13:AF13)+SUM(AE40:AF40)),(SUM(AD13:AF13)+SUM(AD40:AF40)))))</f>
        <v>379.04628445447997</v>
      </c>
      <c r="AG68" s="183">
        <f>+IF(Parametri!$C$13=0,0,+IF(Parametri!$C$13=30,(AF13+AF40),+IF(Parametri!$C$13=60,(SUM(AF13:AG13)+SUM(AF40:AG40)),(SUM(AE13:AG13)+SUM(AE40:AG40)))))</f>
        <v>397.99859867720392</v>
      </c>
      <c r="AH68" s="183">
        <f>+IF(Parametri!$C$13=0,0,+IF(Parametri!$C$13=30,(AG13+AG40),+IF(Parametri!$C$13=60,(SUM(AG13:AH13)+SUM(AG40:AH40)),(SUM(AF13:AH13)+SUM(AF40:AH40)))))</f>
        <v>417.89852861106419</v>
      </c>
      <c r="AI68" s="183">
        <f>+IF(Parametri!$C$13=0,0,+IF(Parametri!$C$13=30,(AH13+AH40),+IF(Parametri!$C$13=60,(SUM(AH13:AI13)+SUM(AH40:AI40)),(SUM(AG13:AI13)+SUM(AG40:AI40)))))</f>
        <v>438.79345504161751</v>
      </c>
      <c r="AJ68" s="183">
        <f>+IF(Parametri!$C$13=0,0,+IF(Parametri!$C$13=30,(AI13+AI40),+IF(Parametri!$C$13=60,(SUM(AI13:AJ13)+SUM(AI40:AJ40)),(SUM(AH13:AJ13)+SUM(AH40:AJ40)))))</f>
        <v>460.73312779369837</v>
      </c>
      <c r="AK68" s="183">
        <f>+IF(Parametri!$C$13=0,0,+IF(Parametri!$C$13=30,(AJ13+AJ40),+IF(Parametri!$C$13=60,(SUM(AJ13:AK13)+SUM(AJ40:AK40)),(SUM(AI13:AK13)+SUM(AI40:AK40)))))</f>
        <v>483.76978418338331</v>
      </c>
      <c r="AL68" s="183">
        <f>+IF(Parametri!$C$13=0,0,+IF(Parametri!$C$13=30,(AK13+AK40),+IF(Parametri!$C$13=60,(SUM(AK13:AL13)+SUM(AK40:AL40)),(SUM(AJ13:AL13)+SUM(AJ40:AL40)))))</f>
        <v>507.95827339255243</v>
      </c>
      <c r="AM68" s="183">
        <f>+IF(Parametri!$C$13=0,0,+IF(Parametri!$C$13=30,(AL13+AL40),+IF(Parametri!$C$13=60,(SUM(AL13:AM13)+SUM(AL40:AM40)),(SUM(AK13:AM13)+SUM(AK40:AM40)))))</f>
        <v>533.35618706218008</v>
      </c>
      <c r="AN68" s="183">
        <f>+IF(Parametri!$C$13=0,0,+IF(Parametri!$C$13=30,(AM13+AM40),+IF(Parametri!$C$13=60,(SUM(AM13:AN13)+SUM(AM40:AN40)),(SUM(AL13:AN13)+SUM(AL40:AN40)))))</f>
        <v>560.02399641528916</v>
      </c>
      <c r="AO68" s="183">
        <f>+IF(Parametri!$C$13=0,0,+IF(Parametri!$C$13=30,(AN13+AN40),+IF(Parametri!$C$13=60,(SUM(AN13:AO13)+SUM(AN40:AO40)),(SUM(AM13:AO13)+SUM(AM40:AO40)))))</f>
        <v>588.02519623605372</v>
      </c>
      <c r="AP68" s="183">
        <f>+IF(Parametri!$C$13=0,0,+IF(Parametri!$C$13=30,(AO13+AO40),+IF(Parametri!$C$13=60,(SUM(AO13:AP13)+SUM(AO40:AP40)),(SUM(AN13:AP13)+SUM(AN40:AP40)))))</f>
        <v>583.74864935433686</v>
      </c>
      <c r="AQ68" s="183">
        <f>+IF(Parametri!$C$13=0,0,+IF(Parametri!$C$13=30,(AP13+AP40),+IF(Parametri!$C$13=60,(SUM(AP13:AQ13)+SUM(AP40:AQ40)),(SUM(AO13:AQ13)+SUM(AO40:AQ40)))))</f>
        <v>595.42362234142365</v>
      </c>
      <c r="AR68" s="183">
        <f>+IF(Parametri!$C$13=0,0,+IF(Parametri!$C$13=30,(AQ13+AQ40),+IF(Parametri!$C$13=60,(SUM(AQ13:AR13)+SUM(AQ40:AR40)),(SUM(AP13:AR13)+SUM(AP40:AR40)))))</f>
        <v>607.33209478825199</v>
      </c>
      <c r="AS68" s="183">
        <f>+IF(Parametri!$C$13=0,0,+IF(Parametri!$C$13=30,(AR13+AR40),+IF(Parametri!$C$13=60,(SUM(AR13:AS13)+SUM(AR40:AS40)),(SUM(AQ13:AS13)+SUM(AQ40:AS40)))))</f>
        <v>619.47873668401712</v>
      </c>
      <c r="AT68" s="183">
        <f>+IF(Parametri!$C$13=0,0,+IF(Parametri!$C$13=30,(AS13+AS40),+IF(Parametri!$C$13=60,(SUM(AS13:AT13)+SUM(AS40:AT40)),(SUM(AR13:AT13)+SUM(AR40:AT40)))))</f>
        <v>631.86831141769756</v>
      </c>
      <c r="AU68" s="183">
        <f>+IF(Parametri!$C$13=0,0,+IF(Parametri!$C$13=30,(AT13+AT40),+IF(Parametri!$C$13=60,(SUM(AT13:AU13)+SUM(AT40:AU40)),(SUM(AS13:AU13)+SUM(AS40:AU40)))))</f>
        <v>644.50567764605125</v>
      </c>
      <c r="AV68" s="183">
        <f>+IF(Parametri!$C$13=0,0,+IF(Parametri!$C$13=30,(AU13+AU40),+IF(Parametri!$C$13=60,(SUM(AU13:AV13)+SUM(AU40:AV40)),(SUM(AT13:AV13)+SUM(AT40:AV40)))))</f>
        <v>657.39579119897235</v>
      </c>
      <c r="AW68" s="183">
        <f>+IF(Parametri!$C$13=0,0,+IF(Parametri!$C$13=30,(AV13+AV40),+IF(Parametri!$C$13=60,(SUM(AV13:AW13)+SUM(AV40:AW40)),(SUM(AU13:AW13)+SUM(AU40:AW40)))))</f>
        <v>670.54370702295171</v>
      </c>
      <c r="AX68" s="183">
        <f>+IF(Parametri!$C$13=0,0,+IF(Parametri!$C$13=30,(AW13+AW40),+IF(Parametri!$C$13=60,(SUM(AW13:AX13)+SUM(AW40:AX40)),(SUM(AV13:AX13)+SUM(AV40:AX40)))))</f>
        <v>683.95458116341069</v>
      </c>
      <c r="AY68" s="183">
        <f>+IF(Parametri!$C$13=0,0,+IF(Parametri!$C$13=30,(AX13+AX40),+IF(Parametri!$C$13=60,(SUM(AX13:AY13)+SUM(AX40:AY40)),(SUM(AW13:AY13)+SUM(AW40:AY40)))))</f>
        <v>697.63367278667909</v>
      </c>
      <c r="AZ68" s="183">
        <f>+IF(Parametri!$C$13=0,0,+IF(Parametri!$C$13=30,(AY13+AY40),+IF(Parametri!$C$13=60,(SUM(AY13:AZ13)+SUM(AY40:AZ40)),(SUM(AX13:AZ13)+SUM(AX40:AZ40)))))</f>
        <v>711.58634624241245</v>
      </c>
      <c r="BB68" s="193">
        <f t="shared" si="49"/>
        <v>1410.6194807932009</v>
      </c>
      <c r="BC68" s="194">
        <f t="shared" si="50"/>
        <v>2909.6679703884274</v>
      </c>
      <c r="BD68" s="194">
        <f t="shared" si="51"/>
        <v>5211.815282812332</v>
      </c>
      <c r="BE68" s="195">
        <f t="shared" si="52"/>
        <v>7691.4963868822588</v>
      </c>
    </row>
    <row r="69" spans="3:57" x14ac:dyDescent="0.25">
      <c r="C69" s="231" t="str">
        <f t="shared" si="48"/>
        <v>Servizio / Prodotto 12</v>
      </c>
      <c r="E69" s="183">
        <f>+IF(Parametri!$C$13=0,0,(E14+E41))</f>
        <v>122</v>
      </c>
      <c r="F69" s="183">
        <f>+IF(Parametri!$C$13=0,0,+IF(Parametri!$C$13=30,(E14+E41),(SUM(E14:F14)+SUM(E41:F41))))</f>
        <v>122</v>
      </c>
      <c r="G69" s="183">
        <f>+IF(Parametri!$C$13=0,0,+IF(Parametri!$C$13=30,(F14+F41),+IF(Parametri!$C$13=60,(SUM(F14:G14)+SUM(F41:G41)),(SUM(E14:G14)+SUM(E41:G41)))))</f>
        <v>73.200000000000031</v>
      </c>
      <c r="H69" s="183">
        <f>+IF(Parametri!$C$13=0,0,+IF(Parametri!$C$13=30,(G14+G41),+IF(Parametri!$C$13=60,(SUM(G14:H14)+SUM(G41:H41)),(SUM(F14:H14)+SUM(F41:H41)))))</f>
        <v>80.520000000000039</v>
      </c>
      <c r="I69" s="183">
        <f>+IF(Parametri!$C$13=0,0,+IF(Parametri!$C$13=30,(H14+H41),+IF(Parametri!$C$13=60,(SUM(H14:I14)+SUM(H41:I41)),(SUM(G14:I14)+SUM(G41:I41)))))</f>
        <v>88.572000000000045</v>
      </c>
      <c r="J69" s="183">
        <f>+IF(Parametri!$C$13=0,0,+IF(Parametri!$C$13=30,(I14+I41),+IF(Parametri!$C$13=60,(SUM(I14:J14)+SUM(I41:J41)),(SUM(H14:J14)+SUM(H41:J41)))))</f>
        <v>97.429200000000066</v>
      </c>
      <c r="K69" s="183">
        <f>+IF(Parametri!$C$13=0,0,+IF(Parametri!$C$13=30,(J14+J41),+IF(Parametri!$C$13=60,(SUM(J14:K14)+SUM(J41:K41)),(SUM(I14:K14)+SUM(I41:K41)))))</f>
        <v>107.17212000000009</v>
      </c>
      <c r="L69" s="183">
        <f>+IF(Parametri!$C$13=0,0,+IF(Parametri!$C$13=30,(K14+K41),+IF(Parametri!$C$13=60,(SUM(K14:L14)+SUM(K41:L41)),(SUM(J14:L14)+SUM(J41:L41)))))</f>
        <v>117.88933200000011</v>
      </c>
      <c r="M69" s="183">
        <f>+IF(Parametri!$C$13=0,0,+IF(Parametri!$C$13=30,(L14+L41),+IF(Parametri!$C$13=60,(SUM(L14:M14)+SUM(L41:M41)),(SUM(K14:M14)+SUM(K41:M41)))))</f>
        <v>129.67826520000011</v>
      </c>
      <c r="N69" s="183">
        <f>+IF(Parametri!$C$13=0,0,+IF(Parametri!$C$13=30,(M14+M41),+IF(Parametri!$C$13=60,(SUM(M14:N14)+SUM(M41:N41)),(SUM(L14:N14)+SUM(L41:N41)))))</f>
        <v>142.64609172000016</v>
      </c>
      <c r="O69" s="183">
        <f>+IF(Parametri!$C$13=0,0,+IF(Parametri!$C$13=30,(N14+N41),+IF(Parametri!$C$13=60,(SUM(N14:O14)+SUM(N41:O41)),(SUM(M14:O14)+SUM(M41:O41)))))</f>
        <v>156.91070089200014</v>
      </c>
      <c r="P69" s="183">
        <f>+IF(Parametri!$C$13=0,0,+IF(Parametri!$C$13=30,(O14+O41),+IF(Parametri!$C$13=60,(SUM(O14:P14)+SUM(O41:P41)),(SUM(N14:P14)+SUM(N41:P41)))))</f>
        <v>172.60177098120019</v>
      </c>
      <c r="Q69" s="183">
        <f>+IF(Parametri!$C$13=0,0,+IF(Parametri!$C$13=30,(P14+P41),+IF(Parametri!$C$13=60,(SUM(P14:Q14)+SUM(P41:Q41)),(SUM(O14:Q14)+SUM(O41:Q41)))))</f>
        <v>189.86194807932023</v>
      </c>
      <c r="R69" s="183">
        <f>+IF(Parametri!$C$13=0,0,+IF(Parametri!$C$13=30,(Q14+Q41),+IF(Parametri!$C$13=60,(SUM(Q14:R14)+SUM(Q41:R41)),(SUM(P14:R14)+SUM(P41:R41)))))</f>
        <v>191.44413097998122</v>
      </c>
      <c r="S69" s="183">
        <f>+IF(Parametri!$C$13=0,0,+IF(Parametri!$C$13=30,(R14+R41),+IF(Parametri!$C$13=60,(SUM(R14:S14)+SUM(R41:S41)),(SUM(Q14:S14)+SUM(Q41:S41)))))</f>
        <v>201.01633752898033</v>
      </c>
      <c r="T69" s="183">
        <f>+IF(Parametri!$C$13=0,0,+IF(Parametri!$C$13=30,(S14+S41),+IF(Parametri!$C$13=60,(SUM(S14:T14)+SUM(S41:T41)),(SUM(R14:T14)+SUM(R41:T41)))))</f>
        <v>211.06715440542931</v>
      </c>
      <c r="U69" s="183">
        <f>+IF(Parametri!$C$13=0,0,+IF(Parametri!$C$13=30,(T14+T41),+IF(Parametri!$C$13=60,(SUM(T14:U14)+SUM(T41:U41)),(SUM(S14:U14)+SUM(S41:U41)))))</f>
        <v>221.62051212570083</v>
      </c>
      <c r="V69" s="183">
        <f>+IF(Parametri!$C$13=0,0,+IF(Parametri!$C$13=30,(U14+U41),+IF(Parametri!$C$13=60,(SUM(U14:V14)+SUM(U41:V41)),(SUM(T14:V14)+SUM(T41:V41)))))</f>
        <v>232.70153773198584</v>
      </c>
      <c r="W69" s="183">
        <f>+IF(Parametri!$C$13=0,0,+IF(Parametri!$C$13=30,(V14+V41),+IF(Parametri!$C$13=60,(SUM(V14:W14)+SUM(V41:W41)),(SUM(U14:W14)+SUM(U41:W41)))))</f>
        <v>244.33661461858514</v>
      </c>
      <c r="X69" s="183">
        <f>+IF(Parametri!$C$13=0,0,+IF(Parametri!$C$13=30,(W14+W41),+IF(Parametri!$C$13=60,(SUM(W14:X14)+SUM(W41:X41)),(SUM(V14:X14)+SUM(V41:X41)))))</f>
        <v>256.55344534951445</v>
      </c>
      <c r="Y69" s="183">
        <f>+IF(Parametri!$C$13=0,0,+IF(Parametri!$C$13=30,(X14+X41),+IF(Parametri!$C$13=60,(SUM(X14:Y14)+SUM(X41:Y41)),(SUM(W14:Y14)+SUM(W41:Y41)))))</f>
        <v>269.38111761699014</v>
      </c>
      <c r="Z69" s="183">
        <f>+IF(Parametri!$C$13=0,0,+IF(Parametri!$C$13=30,(Y14+Y41),+IF(Parametri!$C$13=60,(SUM(Y14:Z14)+SUM(Y41:Z41)),(SUM(X14:Z14)+SUM(X41:Z41)))))</f>
        <v>282.85017349783971</v>
      </c>
      <c r="AA69" s="183">
        <f>+IF(Parametri!$C$13=0,0,+IF(Parametri!$C$13=30,(Z14+Z41),+IF(Parametri!$C$13=60,(SUM(Z14:AA14)+SUM(Z41:AA41)),(SUM(Y14:AA14)+SUM(Y41:AA41)))))</f>
        <v>296.99268217273163</v>
      </c>
      <c r="AB69" s="183">
        <f>+IF(Parametri!$C$13=0,0,+IF(Parametri!$C$13=30,(AA14+AA41),+IF(Parametri!$C$13=60,(SUM(AA14:AB14)+SUM(AA41:AB41)),(SUM(Z14:AB14)+SUM(Z41:AB41)))))</f>
        <v>311.84231628136826</v>
      </c>
      <c r="AC69" s="183">
        <f>+IF(Parametri!$C$13=0,0,+IF(Parametri!$C$13=30,(AB14+AB41),+IF(Parametri!$C$13=60,(SUM(AB14:AC14)+SUM(AB41:AC41)),(SUM(AA14:AC14)+SUM(AA41:AC41)))))</f>
        <v>327.43443209543659</v>
      </c>
      <c r="AD69" s="183">
        <f>+IF(Parametri!$C$13=0,0,+IF(Parametri!$C$13=30,(AC14+AC41),+IF(Parametri!$C$13=60,(SUM(AC14:AD14)+SUM(AC41:AD41)),(SUM(AB14:AD14)+SUM(AB41:AD41)))))</f>
        <v>343.80615370020854</v>
      </c>
      <c r="AE69" s="183">
        <f>+IF(Parametri!$C$13=0,0,+IF(Parametri!$C$13=30,(AD14+AD41),+IF(Parametri!$C$13=60,(SUM(AD14:AE14)+SUM(AD41:AE41)),(SUM(AC14:AE14)+SUM(AC41:AE41)))))</f>
        <v>360.99646138521905</v>
      </c>
      <c r="AF69" s="183">
        <f>+IF(Parametri!$C$13=0,0,+IF(Parametri!$C$13=30,(AE14+AE41),+IF(Parametri!$C$13=60,(SUM(AE14:AF14)+SUM(AE41:AF41)),(SUM(AD14:AF14)+SUM(AD41:AF41)))))</f>
        <v>379.04628445447997</v>
      </c>
      <c r="AG69" s="183">
        <f>+IF(Parametri!$C$13=0,0,+IF(Parametri!$C$13=30,(AF14+AF41),+IF(Parametri!$C$13=60,(SUM(AF14:AG14)+SUM(AF41:AG41)),(SUM(AE14:AG14)+SUM(AE41:AG41)))))</f>
        <v>397.99859867720392</v>
      </c>
      <c r="AH69" s="183">
        <f>+IF(Parametri!$C$13=0,0,+IF(Parametri!$C$13=30,(AG14+AG41),+IF(Parametri!$C$13=60,(SUM(AG14:AH14)+SUM(AG41:AH41)),(SUM(AF14:AH14)+SUM(AF41:AH41)))))</f>
        <v>417.89852861106419</v>
      </c>
      <c r="AI69" s="183">
        <f>+IF(Parametri!$C$13=0,0,+IF(Parametri!$C$13=30,(AH14+AH41),+IF(Parametri!$C$13=60,(SUM(AH14:AI14)+SUM(AH41:AI41)),(SUM(AG14:AI14)+SUM(AG41:AI41)))))</f>
        <v>438.79345504161751</v>
      </c>
      <c r="AJ69" s="183">
        <f>+IF(Parametri!$C$13=0,0,+IF(Parametri!$C$13=30,(AI14+AI41),+IF(Parametri!$C$13=60,(SUM(AI14:AJ14)+SUM(AI41:AJ41)),(SUM(AH14:AJ14)+SUM(AH41:AJ41)))))</f>
        <v>460.73312779369837</v>
      </c>
      <c r="AK69" s="183">
        <f>+IF(Parametri!$C$13=0,0,+IF(Parametri!$C$13=30,(AJ14+AJ41),+IF(Parametri!$C$13=60,(SUM(AJ14:AK14)+SUM(AJ41:AK41)),(SUM(AI14:AK14)+SUM(AI41:AK41)))))</f>
        <v>483.76978418338331</v>
      </c>
      <c r="AL69" s="183">
        <f>+IF(Parametri!$C$13=0,0,+IF(Parametri!$C$13=30,(AK14+AK41),+IF(Parametri!$C$13=60,(SUM(AK14:AL14)+SUM(AK41:AL41)),(SUM(AJ14:AL14)+SUM(AJ41:AL41)))))</f>
        <v>507.95827339255243</v>
      </c>
      <c r="AM69" s="183">
        <f>+IF(Parametri!$C$13=0,0,+IF(Parametri!$C$13=30,(AL14+AL41),+IF(Parametri!$C$13=60,(SUM(AL14:AM14)+SUM(AL41:AM41)),(SUM(AK14:AM14)+SUM(AK41:AM41)))))</f>
        <v>533.35618706218008</v>
      </c>
      <c r="AN69" s="183">
        <f>+IF(Parametri!$C$13=0,0,+IF(Parametri!$C$13=30,(AM14+AM41),+IF(Parametri!$C$13=60,(SUM(AM14:AN14)+SUM(AM41:AN41)),(SUM(AL14:AN14)+SUM(AL41:AN41)))))</f>
        <v>560.02399641528916</v>
      </c>
      <c r="AO69" s="183">
        <f>+IF(Parametri!$C$13=0,0,+IF(Parametri!$C$13=30,(AN14+AN41),+IF(Parametri!$C$13=60,(SUM(AN14:AO14)+SUM(AN41:AO41)),(SUM(AM14:AO14)+SUM(AM41:AO41)))))</f>
        <v>588.02519623605372</v>
      </c>
      <c r="AP69" s="183">
        <f>+IF(Parametri!$C$13=0,0,+IF(Parametri!$C$13=30,(AO14+AO41),+IF(Parametri!$C$13=60,(SUM(AO14:AP14)+SUM(AO41:AP41)),(SUM(AN14:AP14)+SUM(AN41:AP41)))))</f>
        <v>583.74864935433686</v>
      </c>
      <c r="AQ69" s="183">
        <f>+IF(Parametri!$C$13=0,0,+IF(Parametri!$C$13=30,(AP14+AP41),+IF(Parametri!$C$13=60,(SUM(AP14:AQ14)+SUM(AP41:AQ41)),(SUM(AO14:AQ14)+SUM(AO41:AQ41)))))</f>
        <v>595.42362234142365</v>
      </c>
      <c r="AR69" s="183">
        <f>+IF(Parametri!$C$13=0,0,+IF(Parametri!$C$13=30,(AQ14+AQ41),+IF(Parametri!$C$13=60,(SUM(AQ14:AR14)+SUM(AQ41:AR41)),(SUM(AP14:AR14)+SUM(AP41:AR41)))))</f>
        <v>607.33209478825199</v>
      </c>
      <c r="AS69" s="183">
        <f>+IF(Parametri!$C$13=0,0,+IF(Parametri!$C$13=30,(AR14+AR41),+IF(Parametri!$C$13=60,(SUM(AR14:AS14)+SUM(AR41:AS41)),(SUM(AQ14:AS14)+SUM(AQ41:AS41)))))</f>
        <v>619.47873668401712</v>
      </c>
      <c r="AT69" s="183">
        <f>+IF(Parametri!$C$13=0,0,+IF(Parametri!$C$13=30,(AS14+AS41),+IF(Parametri!$C$13=60,(SUM(AS14:AT14)+SUM(AS41:AT41)),(SUM(AR14:AT14)+SUM(AR41:AT41)))))</f>
        <v>631.86831141769756</v>
      </c>
      <c r="AU69" s="183">
        <f>+IF(Parametri!$C$13=0,0,+IF(Parametri!$C$13=30,(AT14+AT41),+IF(Parametri!$C$13=60,(SUM(AT14:AU14)+SUM(AT41:AU41)),(SUM(AS14:AU14)+SUM(AS41:AU41)))))</f>
        <v>644.50567764605125</v>
      </c>
      <c r="AV69" s="183">
        <f>+IF(Parametri!$C$13=0,0,+IF(Parametri!$C$13=30,(AU14+AU41),+IF(Parametri!$C$13=60,(SUM(AU14:AV14)+SUM(AU41:AV41)),(SUM(AT14:AV14)+SUM(AT41:AV41)))))</f>
        <v>657.39579119897235</v>
      </c>
      <c r="AW69" s="183">
        <f>+IF(Parametri!$C$13=0,0,+IF(Parametri!$C$13=30,(AV14+AV41),+IF(Parametri!$C$13=60,(SUM(AV14:AW14)+SUM(AV41:AW41)),(SUM(AU14:AW14)+SUM(AU41:AW41)))))</f>
        <v>670.54370702295171</v>
      </c>
      <c r="AX69" s="183">
        <f>+IF(Parametri!$C$13=0,0,+IF(Parametri!$C$13=30,(AW14+AW41),+IF(Parametri!$C$13=60,(SUM(AW14:AX14)+SUM(AW41:AX41)),(SUM(AV14:AX14)+SUM(AV41:AX41)))))</f>
        <v>683.95458116341069</v>
      </c>
      <c r="AY69" s="183">
        <f>+IF(Parametri!$C$13=0,0,+IF(Parametri!$C$13=30,(AX14+AX41),+IF(Parametri!$C$13=60,(SUM(AX14:AY14)+SUM(AX41:AY41)),(SUM(AW14:AY14)+SUM(AW41:AY41)))))</f>
        <v>697.63367278667909</v>
      </c>
      <c r="AZ69" s="183">
        <f>+IF(Parametri!$C$13=0,0,+IF(Parametri!$C$13=30,(AY14+AY41),+IF(Parametri!$C$13=60,(SUM(AY14:AZ14)+SUM(AY41:AZ41)),(SUM(AX14:AZ14)+SUM(AX41:AZ41)))))</f>
        <v>711.58634624241245</v>
      </c>
      <c r="BB69" s="193">
        <f t="shared" si="49"/>
        <v>1410.6194807932009</v>
      </c>
      <c r="BC69" s="194">
        <f t="shared" si="50"/>
        <v>2909.6679703884274</v>
      </c>
      <c r="BD69" s="194">
        <f t="shared" si="51"/>
        <v>5211.815282812332</v>
      </c>
      <c r="BE69" s="195">
        <f t="shared" si="52"/>
        <v>7691.4963868822588</v>
      </c>
    </row>
    <row r="70" spans="3:57" x14ac:dyDescent="0.25">
      <c r="C70" s="231" t="str">
        <f t="shared" si="48"/>
        <v>Servizio / Prodotto 13</v>
      </c>
      <c r="E70" s="183">
        <f>+IF(Parametri!$C$13=0,0,(E15+E42))</f>
        <v>146.4</v>
      </c>
      <c r="F70" s="183">
        <f>+IF(Parametri!$C$13=0,0,+IF(Parametri!$C$13=30,(E15+E42),(SUM(E15:F15)+SUM(E42:F42))))</f>
        <v>146.4</v>
      </c>
      <c r="G70" s="183">
        <f>+IF(Parametri!$C$13=0,0,+IF(Parametri!$C$13=30,(F15+F42),+IF(Parametri!$C$13=60,(SUM(F15:G15)+SUM(F42:G42)),(SUM(E15:G15)+SUM(E42:G42)))))</f>
        <v>87.840000000000032</v>
      </c>
      <c r="H70" s="183">
        <f>+IF(Parametri!$C$13=0,0,+IF(Parametri!$C$13=30,(G15+G42),+IF(Parametri!$C$13=60,(SUM(G15:H15)+SUM(G42:H42)),(SUM(F15:H15)+SUM(F42:H42)))))</f>
        <v>96.624000000000038</v>
      </c>
      <c r="I70" s="183">
        <f>+IF(Parametri!$C$13=0,0,+IF(Parametri!$C$13=30,(H15+H42),+IF(Parametri!$C$13=60,(SUM(H15:I15)+SUM(H42:I42)),(SUM(G15:I15)+SUM(G42:I42)))))</f>
        <v>106.28640000000007</v>
      </c>
      <c r="J70" s="183">
        <f>+IF(Parametri!$C$13=0,0,+IF(Parametri!$C$13=30,(I15+I42),+IF(Parametri!$C$13=60,(SUM(I15:J15)+SUM(I42:J42)),(SUM(H15:J15)+SUM(H42:J42)))))</f>
        <v>116.91504000000009</v>
      </c>
      <c r="K70" s="183">
        <f>+IF(Parametri!$C$13=0,0,+IF(Parametri!$C$13=30,(J15+J42),+IF(Parametri!$C$13=60,(SUM(J15:K15)+SUM(J42:K42)),(SUM(I15:K15)+SUM(I42:K42)))))</f>
        <v>128.6065440000001</v>
      </c>
      <c r="L70" s="183">
        <f>+IF(Parametri!$C$13=0,0,+IF(Parametri!$C$13=30,(K15+K42),+IF(Parametri!$C$13=60,(SUM(K15:L15)+SUM(K42:L42)),(SUM(J15:L15)+SUM(J42:L42)))))</f>
        <v>141.46719840000011</v>
      </c>
      <c r="M70" s="183">
        <f>+IF(Parametri!$C$13=0,0,+IF(Parametri!$C$13=30,(L15+L42),+IF(Parametri!$C$13=60,(SUM(L15:M15)+SUM(L42:M42)),(SUM(K15:M15)+SUM(K42:M42)))))</f>
        <v>155.61391824000015</v>
      </c>
      <c r="N70" s="183">
        <f>+IF(Parametri!$C$13=0,0,+IF(Parametri!$C$13=30,(M15+M42),+IF(Parametri!$C$13=60,(SUM(M15:N15)+SUM(M42:N42)),(SUM(L15:N15)+SUM(L42:N42)))))</f>
        <v>171.17531006400017</v>
      </c>
      <c r="O70" s="183">
        <f>+IF(Parametri!$C$13=0,0,+IF(Parametri!$C$13=30,(N15+N42),+IF(Parametri!$C$13=60,(SUM(N15:O15)+SUM(N42:O42)),(SUM(M15:O15)+SUM(M42:O42)))))</f>
        <v>188.29284107040019</v>
      </c>
      <c r="P70" s="183">
        <f>+IF(Parametri!$C$13=0,0,+IF(Parametri!$C$13=30,(O15+O42),+IF(Parametri!$C$13=60,(SUM(O15:P15)+SUM(O42:P42)),(SUM(N15:P15)+SUM(N42:P42)))))</f>
        <v>207.12212517744024</v>
      </c>
      <c r="Q70" s="183">
        <f>+IF(Parametri!$C$13=0,0,+IF(Parametri!$C$13=30,(P15+P42),+IF(Parametri!$C$13=60,(SUM(P15:Q15)+SUM(P42:Q42)),(SUM(O15:Q15)+SUM(O42:Q42)))))</f>
        <v>227.83433769518425</v>
      </c>
      <c r="R70" s="183">
        <f>+IF(Parametri!$C$13=0,0,+IF(Parametri!$C$13=30,(Q15+Q42),+IF(Parametri!$C$13=60,(SUM(Q15:R15)+SUM(Q42:R42)),(SUM(P15:R15)+SUM(P42:R42)))))</f>
        <v>229.73295717597745</v>
      </c>
      <c r="S70" s="183">
        <f>+IF(Parametri!$C$13=0,0,+IF(Parametri!$C$13=30,(R15+R42),+IF(Parametri!$C$13=60,(SUM(R15:S15)+SUM(R42:S42)),(SUM(Q15:S15)+SUM(Q42:S42)))))</f>
        <v>241.21960503477641</v>
      </c>
      <c r="T70" s="183">
        <f>+IF(Parametri!$C$13=0,0,+IF(Parametri!$C$13=30,(S15+S42),+IF(Parametri!$C$13=60,(SUM(S15:T15)+SUM(S42:T42)),(SUM(R15:T15)+SUM(R42:T42)))))</f>
        <v>253.28058528651519</v>
      </c>
      <c r="U70" s="183">
        <f>+IF(Parametri!$C$13=0,0,+IF(Parametri!$C$13=30,(T15+T42),+IF(Parametri!$C$13=60,(SUM(T15:U15)+SUM(T42:U42)),(SUM(S15:U15)+SUM(S42:U42)))))</f>
        <v>265.94461455084104</v>
      </c>
      <c r="V70" s="183">
        <f>+IF(Parametri!$C$13=0,0,+IF(Parametri!$C$13=30,(U15+U42),+IF(Parametri!$C$13=60,(SUM(U15:V15)+SUM(U42:V42)),(SUM(T15:V15)+SUM(T42:V42)))))</f>
        <v>279.24184527838304</v>
      </c>
      <c r="W70" s="183">
        <f>+IF(Parametri!$C$13=0,0,+IF(Parametri!$C$13=30,(V15+V42),+IF(Parametri!$C$13=60,(SUM(V15:W15)+SUM(V42:W42)),(SUM(U15:W15)+SUM(U42:W42)))))</f>
        <v>293.20393754230213</v>
      </c>
      <c r="X70" s="183">
        <f>+IF(Parametri!$C$13=0,0,+IF(Parametri!$C$13=30,(W15+W42),+IF(Parametri!$C$13=60,(SUM(W15:X15)+SUM(W42:X42)),(SUM(V15:X15)+SUM(V42:X42)))))</f>
        <v>307.86413441941733</v>
      </c>
      <c r="Y70" s="183">
        <f>+IF(Parametri!$C$13=0,0,+IF(Parametri!$C$13=30,(X15+X42),+IF(Parametri!$C$13=60,(SUM(X15:Y15)+SUM(X42:Y42)),(SUM(W15:Y15)+SUM(W42:Y42)))))</f>
        <v>323.25734114038818</v>
      </c>
      <c r="Z70" s="183">
        <f>+IF(Parametri!$C$13=0,0,+IF(Parametri!$C$13=30,(Y15+Y42),+IF(Parametri!$C$13=60,(SUM(Y15:Z15)+SUM(Y42:Z42)),(SUM(X15:Z15)+SUM(X42:Z42)))))</f>
        <v>339.42020819740765</v>
      </c>
      <c r="AA70" s="183">
        <f>+IF(Parametri!$C$13=0,0,+IF(Parametri!$C$13=30,(Z15+Z42),+IF(Parametri!$C$13=60,(SUM(Z15:AA15)+SUM(Z42:AA42)),(SUM(Y15:AA15)+SUM(Y42:AA42)))))</f>
        <v>356.39121860727801</v>
      </c>
      <c r="AB70" s="183">
        <f>+IF(Parametri!$C$13=0,0,+IF(Parametri!$C$13=30,(AA15+AA42),+IF(Parametri!$C$13=60,(SUM(AA15:AB15)+SUM(AA42:AB42)),(SUM(Z15:AB15)+SUM(Z42:AB42)))))</f>
        <v>374.21077953764188</v>
      </c>
      <c r="AC70" s="183">
        <f>+IF(Parametri!$C$13=0,0,+IF(Parametri!$C$13=30,(AB15+AB42),+IF(Parametri!$C$13=60,(SUM(AB15:AC15)+SUM(AB42:AC42)),(SUM(AA15:AC15)+SUM(AA42:AC42)))))</f>
        <v>392.92131851452393</v>
      </c>
      <c r="AD70" s="183">
        <f>+IF(Parametri!$C$13=0,0,+IF(Parametri!$C$13=30,(AC15+AC42),+IF(Parametri!$C$13=60,(SUM(AC15:AD15)+SUM(AC42:AD42)),(SUM(AB15:AD15)+SUM(AB42:AD42)))))</f>
        <v>412.56738444025024</v>
      </c>
      <c r="AE70" s="183">
        <f>+IF(Parametri!$C$13=0,0,+IF(Parametri!$C$13=30,(AD15+AD42),+IF(Parametri!$C$13=60,(SUM(AD15:AE15)+SUM(AD42:AE42)),(SUM(AC15:AE15)+SUM(AC42:AE42)))))</f>
        <v>433.19575366226292</v>
      </c>
      <c r="AF70" s="183">
        <f>+IF(Parametri!$C$13=0,0,+IF(Parametri!$C$13=30,(AE15+AE42),+IF(Parametri!$C$13=60,(SUM(AE15:AF15)+SUM(AE42:AF42)),(SUM(AD15:AF15)+SUM(AD42:AF42)))))</f>
        <v>454.85554134537603</v>
      </c>
      <c r="AG70" s="183">
        <f>+IF(Parametri!$C$13=0,0,+IF(Parametri!$C$13=30,(AF15+AF42),+IF(Parametri!$C$13=60,(SUM(AF15:AG15)+SUM(AF42:AG42)),(SUM(AE15:AG15)+SUM(AE42:AG42)))))</f>
        <v>477.59831841264474</v>
      </c>
      <c r="AH70" s="183">
        <f>+IF(Parametri!$C$13=0,0,+IF(Parametri!$C$13=30,(AG15+AG42),+IF(Parametri!$C$13=60,(SUM(AG15:AH15)+SUM(AG42:AH42)),(SUM(AF15:AH15)+SUM(AF42:AH42)))))</f>
        <v>501.47823433327699</v>
      </c>
      <c r="AI70" s="183">
        <f>+IF(Parametri!$C$13=0,0,+IF(Parametri!$C$13=30,(AH15+AH42),+IF(Parametri!$C$13=60,(SUM(AH15:AI15)+SUM(AH42:AI42)),(SUM(AG15:AI15)+SUM(AG42:AI42)))))</f>
        <v>526.55214604994092</v>
      </c>
      <c r="AJ70" s="183">
        <f>+IF(Parametri!$C$13=0,0,+IF(Parametri!$C$13=30,(AI15+AI42),+IF(Parametri!$C$13=60,(SUM(AI15:AJ15)+SUM(AI42:AJ42)),(SUM(AH15:AJ15)+SUM(AH42:AJ42)))))</f>
        <v>552.87975335243812</v>
      </c>
      <c r="AK70" s="183">
        <f>+IF(Parametri!$C$13=0,0,+IF(Parametri!$C$13=30,(AJ15+AJ42),+IF(Parametri!$C$13=60,(SUM(AJ15:AK15)+SUM(AJ42:AK42)),(SUM(AI15:AK15)+SUM(AI42:AK42)))))</f>
        <v>580.5237410200599</v>
      </c>
      <c r="AL70" s="183">
        <f>+IF(Parametri!$C$13=0,0,+IF(Parametri!$C$13=30,(AK15+AK42),+IF(Parametri!$C$13=60,(SUM(AK15:AL15)+SUM(AK42:AL42)),(SUM(AJ15:AL15)+SUM(AJ42:AL42)))))</f>
        <v>609.54992807106305</v>
      </c>
      <c r="AM70" s="183">
        <f>+IF(Parametri!$C$13=0,0,+IF(Parametri!$C$13=30,(AL15+AL42),+IF(Parametri!$C$13=60,(SUM(AL15:AM15)+SUM(AL42:AM42)),(SUM(AK15:AM15)+SUM(AK42:AM42)))))</f>
        <v>640.02742447461617</v>
      </c>
      <c r="AN70" s="183">
        <f>+IF(Parametri!$C$13=0,0,+IF(Parametri!$C$13=30,(AM15+AM42),+IF(Parametri!$C$13=60,(SUM(AM15:AN15)+SUM(AM42:AN42)),(SUM(AL15:AN15)+SUM(AL42:AN42)))))</f>
        <v>672.02879569834715</v>
      </c>
      <c r="AO70" s="183">
        <f>+IF(Parametri!$C$13=0,0,+IF(Parametri!$C$13=30,(AN15+AN42),+IF(Parametri!$C$13=60,(SUM(AN15:AO15)+SUM(AN42:AO42)),(SUM(AM15:AO15)+SUM(AM42:AO42)))))</f>
        <v>705.63023548326441</v>
      </c>
      <c r="AP70" s="183">
        <f>+IF(Parametri!$C$13=0,0,+IF(Parametri!$C$13=30,(AO15+AO42),+IF(Parametri!$C$13=60,(SUM(AO15:AP15)+SUM(AO42:AP42)),(SUM(AN15:AP15)+SUM(AN42:AP42)))))</f>
        <v>700.49837922520419</v>
      </c>
      <c r="AQ70" s="183">
        <f>+IF(Parametri!$C$13=0,0,+IF(Parametri!$C$13=30,(AP15+AP42),+IF(Parametri!$C$13=60,(SUM(AP15:AQ15)+SUM(AP42:AQ42)),(SUM(AO15:AQ15)+SUM(AO42:AQ42)))))</f>
        <v>714.50834680970831</v>
      </c>
      <c r="AR70" s="183">
        <f>+IF(Parametri!$C$13=0,0,+IF(Parametri!$C$13=30,(AQ15+AQ42),+IF(Parametri!$C$13=60,(SUM(AQ15:AR15)+SUM(AQ42:AR42)),(SUM(AP15:AR15)+SUM(AP42:AR42)))))</f>
        <v>728.79851374590237</v>
      </c>
      <c r="AS70" s="183">
        <f>+IF(Parametri!$C$13=0,0,+IF(Parametri!$C$13=30,(AR15+AR42),+IF(Parametri!$C$13=60,(SUM(AR15:AS15)+SUM(AR42:AS42)),(SUM(AQ15:AS15)+SUM(AQ42:AS42)))))</f>
        <v>743.37448402082032</v>
      </c>
      <c r="AT70" s="183">
        <f>+IF(Parametri!$C$13=0,0,+IF(Parametri!$C$13=30,(AS15+AS42),+IF(Parametri!$C$13=60,(SUM(AS15:AT15)+SUM(AS42:AT42)),(SUM(AR15:AT15)+SUM(AR42:AT42)))))</f>
        <v>758.24197370123682</v>
      </c>
      <c r="AU70" s="183">
        <f>+IF(Parametri!$C$13=0,0,+IF(Parametri!$C$13=30,(AT15+AT42),+IF(Parametri!$C$13=60,(SUM(AT15:AU15)+SUM(AT42:AU42)),(SUM(AS15:AU15)+SUM(AS42:AU42)))))</f>
        <v>773.4068131752615</v>
      </c>
      <c r="AV70" s="183">
        <f>+IF(Parametri!$C$13=0,0,+IF(Parametri!$C$13=30,(AU15+AU42),+IF(Parametri!$C$13=60,(SUM(AU15:AV15)+SUM(AU42:AV42)),(SUM(AT15:AV15)+SUM(AT42:AV42)))))</f>
        <v>788.87494943876675</v>
      </c>
      <c r="AW70" s="183">
        <f>+IF(Parametri!$C$13=0,0,+IF(Parametri!$C$13=30,(AV15+AV42),+IF(Parametri!$C$13=60,(SUM(AV15:AW15)+SUM(AV42:AW42)),(SUM(AU15:AW15)+SUM(AU42:AW42)))))</f>
        <v>804.65244842754214</v>
      </c>
      <c r="AX70" s="183">
        <f>+IF(Parametri!$C$13=0,0,+IF(Parametri!$C$13=30,(AW15+AW42),+IF(Parametri!$C$13=60,(SUM(AW15:AX15)+SUM(AW42:AX42)),(SUM(AV15:AX15)+SUM(AV42:AX42)))))</f>
        <v>820.74549739609301</v>
      </c>
      <c r="AY70" s="183">
        <f>+IF(Parametri!$C$13=0,0,+IF(Parametri!$C$13=30,(AX15+AX42),+IF(Parametri!$C$13=60,(SUM(AX15:AY15)+SUM(AX42:AY42)),(SUM(AW15:AY15)+SUM(AW42:AY42)))))</f>
        <v>837.16040734401486</v>
      </c>
      <c r="AZ70" s="183">
        <f>+IF(Parametri!$C$13=0,0,+IF(Parametri!$C$13=30,(AY15+AY42),+IF(Parametri!$C$13=60,(SUM(AY15:AZ15)+SUM(AY42:AZ42)),(SUM(AX15:AZ15)+SUM(AX42:AZ42)))))</f>
        <v>853.90361549089505</v>
      </c>
      <c r="BB70" s="193">
        <f t="shared" si="49"/>
        <v>1692.7433769518409</v>
      </c>
      <c r="BC70" s="194">
        <f t="shared" si="50"/>
        <v>3491.6015644661124</v>
      </c>
      <c r="BD70" s="194">
        <f t="shared" si="51"/>
        <v>6254.1783393748001</v>
      </c>
      <c r="BE70" s="195">
        <f t="shared" si="52"/>
        <v>9229.7956642587105</v>
      </c>
    </row>
    <row r="71" spans="3:57" x14ac:dyDescent="0.25">
      <c r="C71" s="231" t="str">
        <f t="shared" si="48"/>
        <v>Servizio / Prodotto 14</v>
      </c>
      <c r="E71" s="183">
        <f>+IF(Parametri!$C$13=0,0,(E16+E43))</f>
        <v>146.4</v>
      </c>
      <c r="F71" s="183">
        <f>+IF(Parametri!$C$13=0,0,+IF(Parametri!$C$13=30,(E16+E43),(SUM(E16:F16)+SUM(E43:F43))))</f>
        <v>146.4</v>
      </c>
      <c r="G71" s="183">
        <f>+IF(Parametri!$C$13=0,0,+IF(Parametri!$C$13=30,(F16+F43),+IF(Parametri!$C$13=60,(SUM(F16:G16)+SUM(F43:G43)),(SUM(E16:G16)+SUM(E43:G43)))))</f>
        <v>87.840000000000032</v>
      </c>
      <c r="H71" s="183">
        <f>+IF(Parametri!$C$13=0,0,+IF(Parametri!$C$13=30,(G16+G43),+IF(Parametri!$C$13=60,(SUM(G16:H16)+SUM(G43:H43)),(SUM(F16:H16)+SUM(F43:H43)))))</f>
        <v>96.624000000000038</v>
      </c>
      <c r="I71" s="183">
        <f>+IF(Parametri!$C$13=0,0,+IF(Parametri!$C$13=30,(H16+H43),+IF(Parametri!$C$13=60,(SUM(H16:I16)+SUM(H43:I43)),(SUM(G16:I16)+SUM(G43:I43)))))</f>
        <v>106.28640000000007</v>
      </c>
      <c r="J71" s="183">
        <f>+IF(Parametri!$C$13=0,0,+IF(Parametri!$C$13=30,(I16+I43),+IF(Parametri!$C$13=60,(SUM(I16:J16)+SUM(I43:J43)),(SUM(H16:J16)+SUM(H43:J43)))))</f>
        <v>116.91504000000009</v>
      </c>
      <c r="K71" s="183">
        <f>+IF(Parametri!$C$13=0,0,+IF(Parametri!$C$13=30,(J16+J43),+IF(Parametri!$C$13=60,(SUM(J16:K16)+SUM(J43:K43)),(SUM(I16:K16)+SUM(I43:K43)))))</f>
        <v>128.6065440000001</v>
      </c>
      <c r="L71" s="183">
        <f>+IF(Parametri!$C$13=0,0,+IF(Parametri!$C$13=30,(K16+K43),+IF(Parametri!$C$13=60,(SUM(K16:L16)+SUM(K43:L43)),(SUM(J16:L16)+SUM(J43:L43)))))</f>
        <v>141.46719840000011</v>
      </c>
      <c r="M71" s="183">
        <f>+IF(Parametri!$C$13=0,0,+IF(Parametri!$C$13=30,(L16+L43),+IF(Parametri!$C$13=60,(SUM(L16:M16)+SUM(L43:M43)),(SUM(K16:M16)+SUM(K43:M43)))))</f>
        <v>155.61391824000015</v>
      </c>
      <c r="N71" s="183">
        <f>+IF(Parametri!$C$13=0,0,+IF(Parametri!$C$13=30,(M16+M43),+IF(Parametri!$C$13=60,(SUM(M16:N16)+SUM(M43:N43)),(SUM(L16:N16)+SUM(L43:N43)))))</f>
        <v>171.17531006400017</v>
      </c>
      <c r="O71" s="183">
        <f>+IF(Parametri!$C$13=0,0,+IF(Parametri!$C$13=30,(N16+N43),+IF(Parametri!$C$13=60,(SUM(N16:O16)+SUM(N43:O43)),(SUM(M16:O16)+SUM(M43:O43)))))</f>
        <v>188.29284107040019</v>
      </c>
      <c r="P71" s="183">
        <f>+IF(Parametri!$C$13=0,0,+IF(Parametri!$C$13=30,(O16+O43),+IF(Parametri!$C$13=60,(SUM(O16:P16)+SUM(O43:P43)),(SUM(N16:P16)+SUM(N43:P43)))))</f>
        <v>207.12212517744024</v>
      </c>
      <c r="Q71" s="183">
        <f>+IF(Parametri!$C$13=0,0,+IF(Parametri!$C$13=30,(P16+P43),+IF(Parametri!$C$13=60,(SUM(P16:Q16)+SUM(P43:Q43)),(SUM(O16:Q16)+SUM(O43:Q43)))))</f>
        <v>227.83433769518425</v>
      </c>
      <c r="R71" s="183">
        <f>+IF(Parametri!$C$13=0,0,+IF(Parametri!$C$13=30,(Q16+Q43),+IF(Parametri!$C$13=60,(SUM(Q16:R16)+SUM(Q43:R43)),(SUM(P16:R16)+SUM(P43:R43)))))</f>
        <v>229.73295717597745</v>
      </c>
      <c r="S71" s="183">
        <f>+IF(Parametri!$C$13=0,0,+IF(Parametri!$C$13=30,(R16+R43),+IF(Parametri!$C$13=60,(SUM(R16:S16)+SUM(R43:S43)),(SUM(Q16:S16)+SUM(Q43:S43)))))</f>
        <v>241.21960503477641</v>
      </c>
      <c r="T71" s="183">
        <f>+IF(Parametri!$C$13=0,0,+IF(Parametri!$C$13=30,(S16+S43),+IF(Parametri!$C$13=60,(SUM(S16:T16)+SUM(S43:T43)),(SUM(R16:T16)+SUM(R43:T43)))))</f>
        <v>253.28058528651519</v>
      </c>
      <c r="U71" s="183">
        <f>+IF(Parametri!$C$13=0,0,+IF(Parametri!$C$13=30,(T16+T43),+IF(Parametri!$C$13=60,(SUM(T16:U16)+SUM(T43:U43)),(SUM(S16:U16)+SUM(S43:U43)))))</f>
        <v>265.94461455084104</v>
      </c>
      <c r="V71" s="183">
        <f>+IF(Parametri!$C$13=0,0,+IF(Parametri!$C$13=30,(U16+U43),+IF(Parametri!$C$13=60,(SUM(U16:V16)+SUM(U43:V43)),(SUM(T16:V16)+SUM(T43:V43)))))</f>
        <v>279.24184527838304</v>
      </c>
      <c r="W71" s="183">
        <f>+IF(Parametri!$C$13=0,0,+IF(Parametri!$C$13=30,(V16+V43),+IF(Parametri!$C$13=60,(SUM(V16:W16)+SUM(V43:W43)),(SUM(U16:W16)+SUM(U43:W43)))))</f>
        <v>293.20393754230213</v>
      </c>
      <c r="X71" s="183">
        <f>+IF(Parametri!$C$13=0,0,+IF(Parametri!$C$13=30,(W16+W43),+IF(Parametri!$C$13=60,(SUM(W16:X16)+SUM(W43:X43)),(SUM(V16:X16)+SUM(V43:X43)))))</f>
        <v>307.86413441941733</v>
      </c>
      <c r="Y71" s="183">
        <f>+IF(Parametri!$C$13=0,0,+IF(Parametri!$C$13=30,(X16+X43),+IF(Parametri!$C$13=60,(SUM(X16:Y16)+SUM(X43:Y43)),(SUM(W16:Y16)+SUM(W43:Y43)))))</f>
        <v>323.25734114038818</v>
      </c>
      <c r="Z71" s="183">
        <f>+IF(Parametri!$C$13=0,0,+IF(Parametri!$C$13=30,(Y16+Y43),+IF(Parametri!$C$13=60,(SUM(Y16:Z16)+SUM(Y43:Z43)),(SUM(X16:Z16)+SUM(X43:Z43)))))</f>
        <v>339.42020819740765</v>
      </c>
      <c r="AA71" s="183">
        <f>+IF(Parametri!$C$13=0,0,+IF(Parametri!$C$13=30,(Z16+Z43),+IF(Parametri!$C$13=60,(SUM(Z16:AA16)+SUM(Z43:AA43)),(SUM(Y16:AA16)+SUM(Y43:AA43)))))</f>
        <v>356.39121860727801</v>
      </c>
      <c r="AB71" s="183">
        <f>+IF(Parametri!$C$13=0,0,+IF(Parametri!$C$13=30,(AA16+AA43),+IF(Parametri!$C$13=60,(SUM(AA16:AB16)+SUM(AA43:AB43)),(SUM(Z16:AB16)+SUM(Z43:AB43)))))</f>
        <v>374.21077953764188</v>
      </c>
      <c r="AC71" s="183">
        <f>+IF(Parametri!$C$13=0,0,+IF(Parametri!$C$13=30,(AB16+AB43),+IF(Parametri!$C$13=60,(SUM(AB16:AC16)+SUM(AB43:AC43)),(SUM(AA16:AC16)+SUM(AA43:AC43)))))</f>
        <v>392.92131851452393</v>
      </c>
      <c r="AD71" s="183">
        <f>+IF(Parametri!$C$13=0,0,+IF(Parametri!$C$13=30,(AC16+AC43),+IF(Parametri!$C$13=60,(SUM(AC16:AD16)+SUM(AC43:AD43)),(SUM(AB16:AD16)+SUM(AB43:AD43)))))</f>
        <v>412.56738444025024</v>
      </c>
      <c r="AE71" s="183">
        <f>+IF(Parametri!$C$13=0,0,+IF(Parametri!$C$13=30,(AD16+AD43),+IF(Parametri!$C$13=60,(SUM(AD16:AE16)+SUM(AD43:AE43)),(SUM(AC16:AE16)+SUM(AC43:AE43)))))</f>
        <v>433.19575366226292</v>
      </c>
      <c r="AF71" s="183">
        <f>+IF(Parametri!$C$13=0,0,+IF(Parametri!$C$13=30,(AE16+AE43),+IF(Parametri!$C$13=60,(SUM(AE16:AF16)+SUM(AE43:AF43)),(SUM(AD16:AF16)+SUM(AD43:AF43)))))</f>
        <v>454.85554134537603</v>
      </c>
      <c r="AG71" s="183">
        <f>+IF(Parametri!$C$13=0,0,+IF(Parametri!$C$13=30,(AF16+AF43),+IF(Parametri!$C$13=60,(SUM(AF16:AG16)+SUM(AF43:AG43)),(SUM(AE16:AG16)+SUM(AE43:AG43)))))</f>
        <v>477.59831841264474</v>
      </c>
      <c r="AH71" s="183">
        <f>+IF(Parametri!$C$13=0,0,+IF(Parametri!$C$13=30,(AG16+AG43),+IF(Parametri!$C$13=60,(SUM(AG16:AH16)+SUM(AG43:AH43)),(SUM(AF16:AH16)+SUM(AF43:AH43)))))</f>
        <v>501.47823433327699</v>
      </c>
      <c r="AI71" s="183">
        <f>+IF(Parametri!$C$13=0,0,+IF(Parametri!$C$13=30,(AH16+AH43),+IF(Parametri!$C$13=60,(SUM(AH16:AI16)+SUM(AH43:AI43)),(SUM(AG16:AI16)+SUM(AG43:AI43)))))</f>
        <v>526.55214604994092</v>
      </c>
      <c r="AJ71" s="183">
        <f>+IF(Parametri!$C$13=0,0,+IF(Parametri!$C$13=30,(AI16+AI43),+IF(Parametri!$C$13=60,(SUM(AI16:AJ16)+SUM(AI43:AJ43)),(SUM(AH16:AJ16)+SUM(AH43:AJ43)))))</f>
        <v>552.87975335243812</v>
      </c>
      <c r="AK71" s="183">
        <f>+IF(Parametri!$C$13=0,0,+IF(Parametri!$C$13=30,(AJ16+AJ43),+IF(Parametri!$C$13=60,(SUM(AJ16:AK16)+SUM(AJ43:AK43)),(SUM(AI16:AK16)+SUM(AI43:AK43)))))</f>
        <v>580.5237410200599</v>
      </c>
      <c r="AL71" s="183">
        <f>+IF(Parametri!$C$13=0,0,+IF(Parametri!$C$13=30,(AK16+AK43),+IF(Parametri!$C$13=60,(SUM(AK16:AL16)+SUM(AK43:AL43)),(SUM(AJ16:AL16)+SUM(AJ43:AL43)))))</f>
        <v>609.54992807106305</v>
      </c>
      <c r="AM71" s="183">
        <f>+IF(Parametri!$C$13=0,0,+IF(Parametri!$C$13=30,(AL16+AL43),+IF(Parametri!$C$13=60,(SUM(AL16:AM16)+SUM(AL43:AM43)),(SUM(AK16:AM16)+SUM(AK43:AM43)))))</f>
        <v>640.02742447461617</v>
      </c>
      <c r="AN71" s="183">
        <f>+IF(Parametri!$C$13=0,0,+IF(Parametri!$C$13=30,(AM16+AM43),+IF(Parametri!$C$13=60,(SUM(AM16:AN16)+SUM(AM43:AN43)),(SUM(AL16:AN16)+SUM(AL43:AN43)))))</f>
        <v>672.02879569834715</v>
      </c>
      <c r="AO71" s="183">
        <f>+IF(Parametri!$C$13=0,0,+IF(Parametri!$C$13=30,(AN16+AN43),+IF(Parametri!$C$13=60,(SUM(AN16:AO16)+SUM(AN43:AO43)),(SUM(AM16:AO16)+SUM(AM43:AO43)))))</f>
        <v>705.63023548326441</v>
      </c>
      <c r="AP71" s="183">
        <f>+IF(Parametri!$C$13=0,0,+IF(Parametri!$C$13=30,(AO16+AO43),+IF(Parametri!$C$13=60,(SUM(AO16:AP16)+SUM(AO43:AP43)),(SUM(AN16:AP16)+SUM(AN43:AP43)))))</f>
        <v>700.49837922520419</v>
      </c>
      <c r="AQ71" s="183">
        <f>+IF(Parametri!$C$13=0,0,+IF(Parametri!$C$13=30,(AP16+AP43),+IF(Parametri!$C$13=60,(SUM(AP16:AQ16)+SUM(AP43:AQ43)),(SUM(AO16:AQ16)+SUM(AO43:AQ43)))))</f>
        <v>714.50834680970831</v>
      </c>
      <c r="AR71" s="183">
        <f>+IF(Parametri!$C$13=0,0,+IF(Parametri!$C$13=30,(AQ16+AQ43),+IF(Parametri!$C$13=60,(SUM(AQ16:AR16)+SUM(AQ43:AR43)),(SUM(AP16:AR16)+SUM(AP43:AR43)))))</f>
        <v>728.79851374590237</v>
      </c>
      <c r="AS71" s="183">
        <f>+IF(Parametri!$C$13=0,0,+IF(Parametri!$C$13=30,(AR16+AR43),+IF(Parametri!$C$13=60,(SUM(AR16:AS16)+SUM(AR43:AS43)),(SUM(AQ16:AS16)+SUM(AQ43:AS43)))))</f>
        <v>743.37448402082032</v>
      </c>
      <c r="AT71" s="183">
        <f>+IF(Parametri!$C$13=0,0,+IF(Parametri!$C$13=30,(AS16+AS43),+IF(Parametri!$C$13=60,(SUM(AS16:AT16)+SUM(AS43:AT43)),(SUM(AR16:AT16)+SUM(AR43:AT43)))))</f>
        <v>758.24197370123682</v>
      </c>
      <c r="AU71" s="183">
        <f>+IF(Parametri!$C$13=0,0,+IF(Parametri!$C$13=30,(AT16+AT43),+IF(Parametri!$C$13=60,(SUM(AT16:AU16)+SUM(AT43:AU43)),(SUM(AS16:AU16)+SUM(AS43:AU43)))))</f>
        <v>773.4068131752615</v>
      </c>
      <c r="AV71" s="183">
        <f>+IF(Parametri!$C$13=0,0,+IF(Parametri!$C$13=30,(AU16+AU43),+IF(Parametri!$C$13=60,(SUM(AU16:AV16)+SUM(AU43:AV43)),(SUM(AT16:AV16)+SUM(AT43:AV43)))))</f>
        <v>788.87494943876675</v>
      </c>
      <c r="AW71" s="183">
        <f>+IF(Parametri!$C$13=0,0,+IF(Parametri!$C$13=30,(AV16+AV43),+IF(Parametri!$C$13=60,(SUM(AV16:AW16)+SUM(AV43:AW43)),(SUM(AU16:AW16)+SUM(AU43:AW43)))))</f>
        <v>804.65244842754214</v>
      </c>
      <c r="AX71" s="183">
        <f>+IF(Parametri!$C$13=0,0,+IF(Parametri!$C$13=30,(AW16+AW43),+IF(Parametri!$C$13=60,(SUM(AW16:AX16)+SUM(AW43:AX43)),(SUM(AV16:AX16)+SUM(AV43:AX43)))))</f>
        <v>820.74549739609301</v>
      </c>
      <c r="AY71" s="183">
        <f>+IF(Parametri!$C$13=0,0,+IF(Parametri!$C$13=30,(AX16+AX43),+IF(Parametri!$C$13=60,(SUM(AX16:AY16)+SUM(AX43:AY43)),(SUM(AW16:AY16)+SUM(AW43:AY43)))))</f>
        <v>837.16040734401486</v>
      </c>
      <c r="AZ71" s="183">
        <f>+IF(Parametri!$C$13=0,0,+IF(Parametri!$C$13=30,(AY16+AY43),+IF(Parametri!$C$13=60,(SUM(AY16:AZ16)+SUM(AY43:AZ43)),(SUM(AX16:AZ16)+SUM(AX43:AZ43)))))</f>
        <v>853.90361549089505</v>
      </c>
      <c r="BB71" s="193">
        <f t="shared" si="49"/>
        <v>1692.7433769518409</v>
      </c>
      <c r="BC71" s="194">
        <f t="shared" si="50"/>
        <v>3491.6015644661124</v>
      </c>
      <c r="BD71" s="194">
        <f t="shared" si="51"/>
        <v>6254.1783393748001</v>
      </c>
      <c r="BE71" s="195">
        <f t="shared" si="52"/>
        <v>9229.7956642587105</v>
      </c>
    </row>
    <row r="72" spans="3:57" x14ac:dyDescent="0.25">
      <c r="C72" s="231" t="str">
        <f t="shared" si="48"/>
        <v>Servizio / Prodotto 15</v>
      </c>
      <c r="E72" s="183">
        <f>+IF(Parametri!$C$13=0,0,(E17+E44))</f>
        <v>170.8</v>
      </c>
      <c r="F72" s="183">
        <f>+IF(Parametri!$C$13=0,0,+IF(Parametri!$C$13=30,(E17+E44),(SUM(E17:F17)+SUM(E44:F44))))</f>
        <v>170.8</v>
      </c>
      <c r="G72" s="183">
        <f>+IF(Parametri!$C$13=0,0,+IF(Parametri!$C$13=30,(F17+F44),+IF(Parametri!$C$13=60,(SUM(F17:G17)+SUM(F44:G44)),(SUM(E17:G17)+SUM(E44:G44)))))</f>
        <v>102.48000000000003</v>
      </c>
      <c r="H72" s="183">
        <f>+IF(Parametri!$C$13=0,0,+IF(Parametri!$C$13=30,(G17+G44),+IF(Parametri!$C$13=60,(SUM(G17:H17)+SUM(G44:H44)),(SUM(F17:H17)+SUM(F44:H44)))))</f>
        <v>112.72800000000004</v>
      </c>
      <c r="I72" s="183">
        <f>+IF(Parametri!$C$13=0,0,+IF(Parametri!$C$13=30,(H17+H44),+IF(Parametri!$C$13=60,(SUM(H17:I17)+SUM(H44:I44)),(SUM(G17:I17)+SUM(G44:I44)))))</f>
        <v>124.00080000000007</v>
      </c>
      <c r="J72" s="183">
        <f>+IF(Parametri!$C$13=0,0,+IF(Parametri!$C$13=30,(I17+I44),+IF(Parametri!$C$13=60,(SUM(I17:J17)+SUM(I44:J44)),(SUM(H17:J17)+SUM(H44:J44)))))</f>
        <v>136.40088000000011</v>
      </c>
      <c r="K72" s="183">
        <f>+IF(Parametri!$C$13=0,0,+IF(Parametri!$C$13=30,(J17+J44),+IF(Parametri!$C$13=60,(SUM(J17:K17)+SUM(J44:K44)),(SUM(I17:K17)+SUM(I44:K44)))))</f>
        <v>150.04096800000011</v>
      </c>
      <c r="L72" s="183">
        <f>+IF(Parametri!$C$13=0,0,+IF(Parametri!$C$13=30,(K17+K44),+IF(Parametri!$C$13=60,(SUM(K17:L17)+SUM(K44:L44)),(SUM(J17:L17)+SUM(J44:L44)))))</f>
        <v>165.04506480000012</v>
      </c>
      <c r="M72" s="183">
        <f>+IF(Parametri!$C$13=0,0,+IF(Parametri!$C$13=30,(L17+L44),+IF(Parametri!$C$13=60,(SUM(L17:M17)+SUM(L44:M44)),(SUM(K17:M17)+SUM(K44:M44)))))</f>
        <v>181.54957128000018</v>
      </c>
      <c r="N72" s="183">
        <f>+IF(Parametri!$C$13=0,0,+IF(Parametri!$C$13=30,(M17+M44),+IF(Parametri!$C$13=60,(SUM(M17:N17)+SUM(M44:N44)),(SUM(L17:N17)+SUM(L44:N44)))))</f>
        <v>199.70452840800021</v>
      </c>
      <c r="O72" s="183">
        <f>+IF(Parametri!$C$13=0,0,+IF(Parametri!$C$13=30,(N17+N44),+IF(Parametri!$C$13=60,(SUM(N17:O17)+SUM(N44:O44)),(SUM(M17:O17)+SUM(M44:O44)))))</f>
        <v>219.67498124880024</v>
      </c>
      <c r="P72" s="183">
        <f>+IF(Parametri!$C$13=0,0,+IF(Parametri!$C$13=30,(O17+O44),+IF(Parametri!$C$13=60,(SUM(O17:P17)+SUM(O44:P44)),(SUM(N17:P17)+SUM(N44:P44)))))</f>
        <v>241.64247937368029</v>
      </c>
      <c r="Q72" s="183">
        <f>+IF(Parametri!$C$13=0,0,+IF(Parametri!$C$13=30,(P17+P44),+IF(Parametri!$C$13=60,(SUM(P17:Q17)+SUM(P44:Q44)),(SUM(O17:Q17)+SUM(O44:Q44)))))</f>
        <v>265.80672731104829</v>
      </c>
      <c r="R72" s="183">
        <f>+IF(Parametri!$C$13=0,0,+IF(Parametri!$C$13=30,(Q17+Q44),+IF(Parametri!$C$13=60,(SUM(Q17:R17)+SUM(Q44:R44)),(SUM(P17:R17)+SUM(P44:R44)))))</f>
        <v>268.0217833719737</v>
      </c>
      <c r="S72" s="183">
        <f>+IF(Parametri!$C$13=0,0,+IF(Parametri!$C$13=30,(R17+R44),+IF(Parametri!$C$13=60,(SUM(R17:S17)+SUM(R44:S44)),(SUM(Q17:S17)+SUM(Q44:S44)))))</f>
        <v>281.42287254057243</v>
      </c>
      <c r="T72" s="183">
        <f>+IF(Parametri!$C$13=0,0,+IF(Parametri!$C$13=30,(S17+S44),+IF(Parametri!$C$13=60,(SUM(S17:T17)+SUM(S44:T44)),(SUM(R17:T17)+SUM(R44:T44)))))</f>
        <v>295.49401616760105</v>
      </c>
      <c r="U72" s="183">
        <f>+IF(Parametri!$C$13=0,0,+IF(Parametri!$C$13=30,(T17+T44),+IF(Parametri!$C$13=60,(SUM(T17:U17)+SUM(T44:U44)),(SUM(S17:U17)+SUM(S44:U44)))))</f>
        <v>310.26871697598119</v>
      </c>
      <c r="V72" s="183">
        <f>+IF(Parametri!$C$13=0,0,+IF(Parametri!$C$13=30,(U17+U44),+IF(Parametri!$C$13=60,(SUM(U17:V17)+SUM(U44:V44)),(SUM(T17:V17)+SUM(T44:V44)))))</f>
        <v>325.78215282478021</v>
      </c>
      <c r="W72" s="183">
        <f>+IF(Parametri!$C$13=0,0,+IF(Parametri!$C$13=30,(V17+V44),+IF(Parametri!$C$13=60,(SUM(V17:W17)+SUM(V44:W44)),(SUM(U17:W17)+SUM(U44:W44)))))</f>
        <v>342.07126046601923</v>
      </c>
      <c r="X72" s="183">
        <f>+IF(Parametri!$C$13=0,0,+IF(Parametri!$C$13=30,(W17+W44),+IF(Parametri!$C$13=60,(SUM(W17:X17)+SUM(W44:X44)),(SUM(V17:X17)+SUM(V44:X44)))))</f>
        <v>359.17482348932026</v>
      </c>
      <c r="Y72" s="183">
        <f>+IF(Parametri!$C$13=0,0,+IF(Parametri!$C$13=30,(X17+X44),+IF(Parametri!$C$13=60,(SUM(X17:Y17)+SUM(X44:Y44)),(SUM(W17:Y17)+SUM(W44:Y44)))))</f>
        <v>377.13356466378627</v>
      </c>
      <c r="Z72" s="183">
        <f>+IF(Parametri!$C$13=0,0,+IF(Parametri!$C$13=30,(Y17+Y44),+IF(Parametri!$C$13=60,(SUM(Y17:Z17)+SUM(Y44:Z44)),(SUM(X17:Z17)+SUM(X44:Z44)))))</f>
        <v>395.99024289697559</v>
      </c>
      <c r="AA72" s="183">
        <f>+IF(Parametri!$C$13=0,0,+IF(Parametri!$C$13=30,(Z17+Z44),+IF(Parametri!$C$13=60,(SUM(Z17:AA17)+SUM(Z44:AA44)),(SUM(Y17:AA17)+SUM(Y44:AA44)))))</f>
        <v>415.78975504182438</v>
      </c>
      <c r="AB72" s="183">
        <f>+IF(Parametri!$C$13=0,0,+IF(Parametri!$C$13=30,(AA17+AA44),+IF(Parametri!$C$13=60,(SUM(AA17:AB17)+SUM(AA44:AB44)),(SUM(Z17:AB17)+SUM(Z44:AB44)))))</f>
        <v>436.57924279391557</v>
      </c>
      <c r="AC72" s="183">
        <f>+IF(Parametri!$C$13=0,0,+IF(Parametri!$C$13=30,(AB17+AB44),+IF(Parametri!$C$13=60,(SUM(AB17:AC17)+SUM(AB44:AC44)),(SUM(AA17:AC17)+SUM(AA44:AC44)))))</f>
        <v>458.40820493361127</v>
      </c>
      <c r="AD72" s="183">
        <f>+IF(Parametri!$C$13=0,0,+IF(Parametri!$C$13=30,(AC17+AC44),+IF(Parametri!$C$13=60,(SUM(AC17:AD17)+SUM(AC44:AD44)),(SUM(AB17:AD17)+SUM(AB44:AD44)))))</f>
        <v>481.32861518029199</v>
      </c>
      <c r="AE72" s="183">
        <f>+IF(Parametri!$C$13=0,0,+IF(Parametri!$C$13=30,(AD17+AD44),+IF(Parametri!$C$13=60,(SUM(AD17:AE17)+SUM(AD44:AE44)),(SUM(AC17:AE17)+SUM(AC44:AE44)))))</f>
        <v>505.39504593930673</v>
      </c>
      <c r="AF72" s="183">
        <f>+IF(Parametri!$C$13=0,0,+IF(Parametri!$C$13=30,(AE17+AE44),+IF(Parametri!$C$13=60,(SUM(AE17:AF17)+SUM(AE44:AF44)),(SUM(AD17:AF17)+SUM(AD44:AF44)))))</f>
        <v>530.66479823627208</v>
      </c>
      <c r="AG72" s="183">
        <f>+IF(Parametri!$C$13=0,0,+IF(Parametri!$C$13=30,(AF17+AF44),+IF(Parametri!$C$13=60,(SUM(AF17:AG17)+SUM(AF44:AG44)),(SUM(AE17:AG17)+SUM(AE44:AG44)))))</f>
        <v>557.19803814808552</v>
      </c>
      <c r="AH72" s="183">
        <f>+IF(Parametri!$C$13=0,0,+IF(Parametri!$C$13=30,(AG17+AG44),+IF(Parametri!$C$13=60,(SUM(AG17:AH17)+SUM(AG44:AH44)),(SUM(AF17:AH17)+SUM(AF44:AH44)))))</f>
        <v>585.05794005548989</v>
      </c>
      <c r="AI72" s="183">
        <f>+IF(Parametri!$C$13=0,0,+IF(Parametri!$C$13=30,(AH17+AH44),+IF(Parametri!$C$13=60,(SUM(AH17:AI17)+SUM(AH44:AI44)),(SUM(AG17:AI17)+SUM(AG44:AI44)))))</f>
        <v>614.31083705826438</v>
      </c>
      <c r="AJ72" s="183">
        <f>+IF(Parametri!$C$13=0,0,+IF(Parametri!$C$13=30,(AI17+AI44),+IF(Parametri!$C$13=60,(SUM(AI17:AJ17)+SUM(AI44:AJ44)),(SUM(AH17:AJ17)+SUM(AH44:AJ44)))))</f>
        <v>645.02637891117774</v>
      </c>
      <c r="AK72" s="183">
        <f>+IF(Parametri!$C$13=0,0,+IF(Parametri!$C$13=30,(AJ17+AJ44),+IF(Parametri!$C$13=60,(SUM(AJ17:AK17)+SUM(AJ44:AK44)),(SUM(AI17:AK17)+SUM(AI44:AK44)))))</f>
        <v>677.27769785673661</v>
      </c>
      <c r="AL72" s="183">
        <f>+IF(Parametri!$C$13=0,0,+IF(Parametri!$C$13=30,(AK17+AK44),+IF(Parametri!$C$13=60,(SUM(AK17:AL17)+SUM(AK44:AL44)),(SUM(AJ17:AL17)+SUM(AJ44:AL44)))))</f>
        <v>711.14158274957344</v>
      </c>
      <c r="AM72" s="183">
        <f>+IF(Parametri!$C$13=0,0,+IF(Parametri!$C$13=30,(AL17+AL44),+IF(Parametri!$C$13=60,(SUM(AL17:AM17)+SUM(AL44:AM44)),(SUM(AK17:AM17)+SUM(AK44:AM44)))))</f>
        <v>746.69866188705214</v>
      </c>
      <c r="AN72" s="183">
        <f>+IF(Parametri!$C$13=0,0,+IF(Parametri!$C$13=30,(AM17+AM44),+IF(Parametri!$C$13=60,(SUM(AM17:AN17)+SUM(AM44:AN44)),(SUM(AL17:AN17)+SUM(AL44:AN44)))))</f>
        <v>784.0335949814048</v>
      </c>
      <c r="AO72" s="183">
        <f>+IF(Parametri!$C$13=0,0,+IF(Parametri!$C$13=30,(AN17+AN44),+IF(Parametri!$C$13=60,(SUM(AN17:AO17)+SUM(AN44:AO44)),(SUM(AM17:AO17)+SUM(AM44:AO44)))))</f>
        <v>823.23527473047511</v>
      </c>
      <c r="AP72" s="183">
        <f>+IF(Parametri!$C$13=0,0,+IF(Parametri!$C$13=30,(AO17+AO44),+IF(Parametri!$C$13=60,(SUM(AO17:AP17)+SUM(AO44:AP44)),(SUM(AN17:AP17)+SUM(AN44:AP44)))))</f>
        <v>817.24810909607163</v>
      </c>
      <c r="AQ72" s="183">
        <f>+IF(Parametri!$C$13=0,0,+IF(Parametri!$C$13=30,(AP17+AP44),+IF(Parametri!$C$13=60,(SUM(AP17:AQ17)+SUM(AP44:AQ44)),(SUM(AO17:AQ17)+SUM(AO44:AQ44)))))</f>
        <v>833.59307127799298</v>
      </c>
      <c r="AR72" s="183">
        <f>+IF(Parametri!$C$13=0,0,+IF(Parametri!$C$13=30,(AQ17+AQ44),+IF(Parametri!$C$13=60,(SUM(AQ17:AR17)+SUM(AQ44:AR44)),(SUM(AP17:AR17)+SUM(AP44:AR44)))))</f>
        <v>850.26493270355274</v>
      </c>
      <c r="AS72" s="183">
        <f>+IF(Parametri!$C$13=0,0,+IF(Parametri!$C$13=30,(AR17+AR44),+IF(Parametri!$C$13=60,(SUM(AR17:AS17)+SUM(AR44:AS44)),(SUM(AQ17:AS17)+SUM(AQ44:AS44)))))</f>
        <v>867.27023135762386</v>
      </c>
      <c r="AT72" s="183">
        <f>+IF(Parametri!$C$13=0,0,+IF(Parametri!$C$13=30,(AS17+AS44),+IF(Parametri!$C$13=60,(SUM(AS17:AT17)+SUM(AS44:AT44)),(SUM(AR17:AT17)+SUM(AR44:AT44)))))</f>
        <v>884.61563598477653</v>
      </c>
      <c r="AU72" s="183">
        <f>+IF(Parametri!$C$13=0,0,+IF(Parametri!$C$13=30,(AT17+AT44),+IF(Parametri!$C$13=60,(SUM(AT17:AU17)+SUM(AT44:AU44)),(SUM(AS17:AU17)+SUM(AS44:AU44)))))</f>
        <v>902.30794870447187</v>
      </c>
      <c r="AV72" s="183">
        <f>+IF(Parametri!$C$13=0,0,+IF(Parametri!$C$13=30,(AU17+AU44),+IF(Parametri!$C$13=60,(SUM(AU17:AV17)+SUM(AU44:AV44)),(SUM(AT17:AV17)+SUM(AT44:AV44)))))</f>
        <v>920.35410767856138</v>
      </c>
      <c r="AW72" s="183">
        <f>+IF(Parametri!$C$13=0,0,+IF(Parametri!$C$13=30,(AV17+AV44),+IF(Parametri!$C$13=60,(SUM(AV17:AW17)+SUM(AV44:AW44)),(SUM(AU17:AW17)+SUM(AU44:AW44)))))</f>
        <v>938.76118983213257</v>
      </c>
      <c r="AX72" s="183">
        <f>+IF(Parametri!$C$13=0,0,+IF(Parametri!$C$13=30,(AW17+AW44),+IF(Parametri!$C$13=60,(SUM(AW17:AX17)+SUM(AW44:AX44)),(SUM(AV17:AX17)+SUM(AV44:AX44)))))</f>
        <v>957.53641362877511</v>
      </c>
      <c r="AY72" s="183">
        <f>+IF(Parametri!$C$13=0,0,+IF(Parametri!$C$13=30,(AX17+AX44),+IF(Parametri!$C$13=60,(SUM(AX17:AY17)+SUM(AX44:AY44)),(SUM(AW17:AY17)+SUM(AW44:AY44)))))</f>
        <v>976.68714190135051</v>
      </c>
      <c r="AZ72" s="183">
        <f>+IF(Parametri!$C$13=0,0,+IF(Parametri!$C$13=30,(AY17+AY44),+IF(Parametri!$C$13=60,(SUM(AY17:AZ17)+SUM(AY44:AZ44)),(SUM(AX17:AZ17)+SUM(AX44:AZ44)))))</f>
        <v>996.22088473937742</v>
      </c>
      <c r="BB72" s="193">
        <f t="shared" si="49"/>
        <v>1974.8672731104814</v>
      </c>
      <c r="BC72" s="194">
        <f t="shared" si="50"/>
        <v>4073.5351585437975</v>
      </c>
      <c r="BD72" s="194">
        <f t="shared" si="51"/>
        <v>7296.5413959372672</v>
      </c>
      <c r="BE72" s="195">
        <f t="shared" si="52"/>
        <v>10768.094941635161</v>
      </c>
    </row>
    <row r="73" spans="3:57" x14ac:dyDescent="0.25">
      <c r="C73" s="231" t="str">
        <f t="shared" si="48"/>
        <v>Servizio / Prodotto 16</v>
      </c>
      <c r="E73" s="183">
        <f>+IF(Parametri!$C$13=0,0,(E18+E45))</f>
        <v>170.8</v>
      </c>
      <c r="F73" s="183">
        <f>+IF(Parametri!$C$13=0,0,+IF(Parametri!$C$13=30,(E18+E45),(SUM(E18:F18)+SUM(E45:F45))))</f>
        <v>170.8</v>
      </c>
      <c r="G73" s="183">
        <f>+IF(Parametri!$C$13=0,0,+IF(Parametri!$C$13=30,(F18+F45),+IF(Parametri!$C$13=60,(SUM(F18:G18)+SUM(F45:G45)),(SUM(E18:G18)+SUM(E45:G45)))))</f>
        <v>102.48000000000003</v>
      </c>
      <c r="H73" s="183">
        <f>+IF(Parametri!$C$13=0,0,+IF(Parametri!$C$13=30,(G18+G45),+IF(Parametri!$C$13=60,(SUM(G18:H18)+SUM(G45:H45)),(SUM(F18:H18)+SUM(F45:H45)))))</f>
        <v>112.72800000000004</v>
      </c>
      <c r="I73" s="183">
        <f>+IF(Parametri!$C$13=0,0,+IF(Parametri!$C$13=30,(H18+H45),+IF(Parametri!$C$13=60,(SUM(H18:I18)+SUM(H45:I45)),(SUM(G18:I18)+SUM(G45:I45)))))</f>
        <v>124.00080000000007</v>
      </c>
      <c r="J73" s="183">
        <f>+IF(Parametri!$C$13=0,0,+IF(Parametri!$C$13=30,(I18+I45),+IF(Parametri!$C$13=60,(SUM(I18:J18)+SUM(I45:J45)),(SUM(H18:J18)+SUM(H45:J45)))))</f>
        <v>136.40088000000011</v>
      </c>
      <c r="K73" s="183">
        <f>+IF(Parametri!$C$13=0,0,+IF(Parametri!$C$13=30,(J18+J45),+IF(Parametri!$C$13=60,(SUM(J18:K18)+SUM(J45:K45)),(SUM(I18:K18)+SUM(I45:K45)))))</f>
        <v>150.04096800000011</v>
      </c>
      <c r="L73" s="183">
        <f>+IF(Parametri!$C$13=0,0,+IF(Parametri!$C$13=30,(K18+K45),+IF(Parametri!$C$13=60,(SUM(K18:L18)+SUM(K45:L45)),(SUM(J18:L18)+SUM(J45:L45)))))</f>
        <v>165.04506480000012</v>
      </c>
      <c r="M73" s="183">
        <f>+IF(Parametri!$C$13=0,0,+IF(Parametri!$C$13=30,(L18+L45),+IF(Parametri!$C$13=60,(SUM(L18:M18)+SUM(L45:M45)),(SUM(K18:M18)+SUM(K45:M45)))))</f>
        <v>181.54957128000018</v>
      </c>
      <c r="N73" s="183">
        <f>+IF(Parametri!$C$13=0,0,+IF(Parametri!$C$13=30,(M18+M45),+IF(Parametri!$C$13=60,(SUM(M18:N18)+SUM(M45:N45)),(SUM(L18:N18)+SUM(L45:N45)))))</f>
        <v>199.70452840800021</v>
      </c>
      <c r="O73" s="183">
        <f>+IF(Parametri!$C$13=0,0,+IF(Parametri!$C$13=30,(N18+N45),+IF(Parametri!$C$13=60,(SUM(N18:O18)+SUM(N45:O45)),(SUM(M18:O18)+SUM(M45:O45)))))</f>
        <v>219.67498124880024</v>
      </c>
      <c r="P73" s="183">
        <f>+IF(Parametri!$C$13=0,0,+IF(Parametri!$C$13=30,(O18+O45),+IF(Parametri!$C$13=60,(SUM(O18:P18)+SUM(O45:P45)),(SUM(N18:P18)+SUM(N45:P45)))))</f>
        <v>241.64247937368029</v>
      </c>
      <c r="Q73" s="183">
        <f>+IF(Parametri!$C$13=0,0,+IF(Parametri!$C$13=30,(P18+P45),+IF(Parametri!$C$13=60,(SUM(P18:Q18)+SUM(P45:Q45)),(SUM(O18:Q18)+SUM(O45:Q45)))))</f>
        <v>265.80672731104829</v>
      </c>
      <c r="R73" s="183">
        <f>+IF(Parametri!$C$13=0,0,+IF(Parametri!$C$13=30,(Q18+Q45),+IF(Parametri!$C$13=60,(SUM(Q18:R18)+SUM(Q45:R45)),(SUM(P18:R18)+SUM(P45:R45)))))</f>
        <v>268.0217833719737</v>
      </c>
      <c r="S73" s="183">
        <f>+IF(Parametri!$C$13=0,0,+IF(Parametri!$C$13=30,(R18+R45),+IF(Parametri!$C$13=60,(SUM(R18:S18)+SUM(R45:S45)),(SUM(Q18:S18)+SUM(Q45:S45)))))</f>
        <v>281.42287254057243</v>
      </c>
      <c r="T73" s="183">
        <f>+IF(Parametri!$C$13=0,0,+IF(Parametri!$C$13=30,(S18+S45),+IF(Parametri!$C$13=60,(SUM(S18:T18)+SUM(S45:T45)),(SUM(R18:T18)+SUM(R45:T45)))))</f>
        <v>295.49401616760105</v>
      </c>
      <c r="U73" s="183">
        <f>+IF(Parametri!$C$13=0,0,+IF(Parametri!$C$13=30,(T18+T45),+IF(Parametri!$C$13=60,(SUM(T18:U18)+SUM(T45:U45)),(SUM(S18:U18)+SUM(S45:U45)))))</f>
        <v>310.26871697598119</v>
      </c>
      <c r="V73" s="183">
        <f>+IF(Parametri!$C$13=0,0,+IF(Parametri!$C$13=30,(U18+U45),+IF(Parametri!$C$13=60,(SUM(U18:V18)+SUM(U45:V45)),(SUM(T18:V18)+SUM(T45:V45)))))</f>
        <v>325.78215282478021</v>
      </c>
      <c r="W73" s="183">
        <f>+IF(Parametri!$C$13=0,0,+IF(Parametri!$C$13=30,(V18+V45),+IF(Parametri!$C$13=60,(SUM(V18:W18)+SUM(V45:W45)),(SUM(U18:W18)+SUM(U45:W45)))))</f>
        <v>342.07126046601923</v>
      </c>
      <c r="X73" s="183">
        <f>+IF(Parametri!$C$13=0,0,+IF(Parametri!$C$13=30,(W18+W45),+IF(Parametri!$C$13=60,(SUM(W18:X18)+SUM(W45:X45)),(SUM(V18:X18)+SUM(V45:X45)))))</f>
        <v>359.17482348932026</v>
      </c>
      <c r="Y73" s="183">
        <f>+IF(Parametri!$C$13=0,0,+IF(Parametri!$C$13=30,(X18+X45),+IF(Parametri!$C$13=60,(SUM(X18:Y18)+SUM(X45:Y45)),(SUM(W18:Y18)+SUM(W45:Y45)))))</f>
        <v>377.13356466378627</v>
      </c>
      <c r="Z73" s="183">
        <f>+IF(Parametri!$C$13=0,0,+IF(Parametri!$C$13=30,(Y18+Y45),+IF(Parametri!$C$13=60,(SUM(Y18:Z18)+SUM(Y45:Z45)),(SUM(X18:Z18)+SUM(X45:Z45)))))</f>
        <v>395.99024289697559</v>
      </c>
      <c r="AA73" s="183">
        <f>+IF(Parametri!$C$13=0,0,+IF(Parametri!$C$13=30,(Z18+Z45),+IF(Parametri!$C$13=60,(SUM(Z18:AA18)+SUM(Z45:AA45)),(SUM(Y18:AA18)+SUM(Y45:AA45)))))</f>
        <v>415.78975504182438</v>
      </c>
      <c r="AB73" s="183">
        <f>+IF(Parametri!$C$13=0,0,+IF(Parametri!$C$13=30,(AA18+AA45),+IF(Parametri!$C$13=60,(SUM(AA18:AB18)+SUM(AA45:AB45)),(SUM(Z18:AB18)+SUM(Z45:AB45)))))</f>
        <v>436.57924279391557</v>
      </c>
      <c r="AC73" s="183">
        <f>+IF(Parametri!$C$13=0,0,+IF(Parametri!$C$13=30,(AB18+AB45),+IF(Parametri!$C$13=60,(SUM(AB18:AC18)+SUM(AB45:AC45)),(SUM(AA18:AC18)+SUM(AA45:AC45)))))</f>
        <v>458.40820493361127</v>
      </c>
      <c r="AD73" s="183">
        <f>+IF(Parametri!$C$13=0,0,+IF(Parametri!$C$13=30,(AC18+AC45),+IF(Parametri!$C$13=60,(SUM(AC18:AD18)+SUM(AC45:AD45)),(SUM(AB18:AD18)+SUM(AB45:AD45)))))</f>
        <v>481.32861518029199</v>
      </c>
      <c r="AE73" s="183">
        <f>+IF(Parametri!$C$13=0,0,+IF(Parametri!$C$13=30,(AD18+AD45),+IF(Parametri!$C$13=60,(SUM(AD18:AE18)+SUM(AD45:AE45)),(SUM(AC18:AE18)+SUM(AC45:AE45)))))</f>
        <v>505.39504593930673</v>
      </c>
      <c r="AF73" s="183">
        <f>+IF(Parametri!$C$13=0,0,+IF(Parametri!$C$13=30,(AE18+AE45),+IF(Parametri!$C$13=60,(SUM(AE18:AF18)+SUM(AE45:AF45)),(SUM(AD18:AF18)+SUM(AD45:AF45)))))</f>
        <v>530.66479823627208</v>
      </c>
      <c r="AG73" s="183">
        <f>+IF(Parametri!$C$13=0,0,+IF(Parametri!$C$13=30,(AF18+AF45),+IF(Parametri!$C$13=60,(SUM(AF18:AG18)+SUM(AF45:AG45)),(SUM(AE18:AG18)+SUM(AE45:AG45)))))</f>
        <v>557.19803814808552</v>
      </c>
      <c r="AH73" s="183">
        <f>+IF(Parametri!$C$13=0,0,+IF(Parametri!$C$13=30,(AG18+AG45),+IF(Parametri!$C$13=60,(SUM(AG18:AH18)+SUM(AG45:AH45)),(SUM(AF18:AH18)+SUM(AF45:AH45)))))</f>
        <v>585.05794005548989</v>
      </c>
      <c r="AI73" s="183">
        <f>+IF(Parametri!$C$13=0,0,+IF(Parametri!$C$13=30,(AH18+AH45),+IF(Parametri!$C$13=60,(SUM(AH18:AI18)+SUM(AH45:AI45)),(SUM(AG18:AI18)+SUM(AG45:AI45)))))</f>
        <v>614.31083705826438</v>
      </c>
      <c r="AJ73" s="183">
        <f>+IF(Parametri!$C$13=0,0,+IF(Parametri!$C$13=30,(AI18+AI45),+IF(Parametri!$C$13=60,(SUM(AI18:AJ18)+SUM(AI45:AJ45)),(SUM(AH18:AJ18)+SUM(AH45:AJ45)))))</f>
        <v>645.02637891117774</v>
      </c>
      <c r="AK73" s="183">
        <f>+IF(Parametri!$C$13=0,0,+IF(Parametri!$C$13=30,(AJ18+AJ45),+IF(Parametri!$C$13=60,(SUM(AJ18:AK18)+SUM(AJ45:AK45)),(SUM(AI18:AK18)+SUM(AI45:AK45)))))</f>
        <v>677.27769785673661</v>
      </c>
      <c r="AL73" s="183">
        <f>+IF(Parametri!$C$13=0,0,+IF(Parametri!$C$13=30,(AK18+AK45),+IF(Parametri!$C$13=60,(SUM(AK18:AL18)+SUM(AK45:AL45)),(SUM(AJ18:AL18)+SUM(AJ45:AL45)))))</f>
        <v>711.14158274957344</v>
      </c>
      <c r="AM73" s="183">
        <f>+IF(Parametri!$C$13=0,0,+IF(Parametri!$C$13=30,(AL18+AL45),+IF(Parametri!$C$13=60,(SUM(AL18:AM18)+SUM(AL45:AM45)),(SUM(AK18:AM18)+SUM(AK45:AM45)))))</f>
        <v>746.69866188705214</v>
      </c>
      <c r="AN73" s="183">
        <f>+IF(Parametri!$C$13=0,0,+IF(Parametri!$C$13=30,(AM18+AM45),+IF(Parametri!$C$13=60,(SUM(AM18:AN18)+SUM(AM45:AN45)),(SUM(AL18:AN18)+SUM(AL45:AN45)))))</f>
        <v>784.0335949814048</v>
      </c>
      <c r="AO73" s="183">
        <f>+IF(Parametri!$C$13=0,0,+IF(Parametri!$C$13=30,(AN18+AN45),+IF(Parametri!$C$13=60,(SUM(AN18:AO18)+SUM(AN45:AO45)),(SUM(AM18:AO18)+SUM(AM45:AO45)))))</f>
        <v>823.23527473047511</v>
      </c>
      <c r="AP73" s="183">
        <f>+IF(Parametri!$C$13=0,0,+IF(Parametri!$C$13=30,(AO18+AO45),+IF(Parametri!$C$13=60,(SUM(AO18:AP18)+SUM(AO45:AP45)),(SUM(AN18:AP18)+SUM(AN45:AP45)))))</f>
        <v>817.24810909607163</v>
      </c>
      <c r="AQ73" s="183">
        <f>+IF(Parametri!$C$13=0,0,+IF(Parametri!$C$13=30,(AP18+AP45),+IF(Parametri!$C$13=60,(SUM(AP18:AQ18)+SUM(AP45:AQ45)),(SUM(AO18:AQ18)+SUM(AO45:AQ45)))))</f>
        <v>833.59307127799298</v>
      </c>
      <c r="AR73" s="183">
        <f>+IF(Parametri!$C$13=0,0,+IF(Parametri!$C$13=30,(AQ18+AQ45),+IF(Parametri!$C$13=60,(SUM(AQ18:AR18)+SUM(AQ45:AR45)),(SUM(AP18:AR18)+SUM(AP45:AR45)))))</f>
        <v>850.26493270355274</v>
      </c>
      <c r="AS73" s="183">
        <f>+IF(Parametri!$C$13=0,0,+IF(Parametri!$C$13=30,(AR18+AR45),+IF(Parametri!$C$13=60,(SUM(AR18:AS18)+SUM(AR45:AS45)),(SUM(AQ18:AS18)+SUM(AQ45:AS45)))))</f>
        <v>867.27023135762386</v>
      </c>
      <c r="AT73" s="183">
        <f>+IF(Parametri!$C$13=0,0,+IF(Parametri!$C$13=30,(AS18+AS45),+IF(Parametri!$C$13=60,(SUM(AS18:AT18)+SUM(AS45:AT45)),(SUM(AR18:AT18)+SUM(AR45:AT45)))))</f>
        <v>884.61563598477653</v>
      </c>
      <c r="AU73" s="183">
        <f>+IF(Parametri!$C$13=0,0,+IF(Parametri!$C$13=30,(AT18+AT45),+IF(Parametri!$C$13=60,(SUM(AT18:AU18)+SUM(AT45:AU45)),(SUM(AS18:AU18)+SUM(AS45:AU45)))))</f>
        <v>902.30794870447187</v>
      </c>
      <c r="AV73" s="183">
        <f>+IF(Parametri!$C$13=0,0,+IF(Parametri!$C$13=30,(AU18+AU45),+IF(Parametri!$C$13=60,(SUM(AU18:AV18)+SUM(AU45:AV45)),(SUM(AT18:AV18)+SUM(AT45:AV45)))))</f>
        <v>920.35410767856138</v>
      </c>
      <c r="AW73" s="183">
        <f>+IF(Parametri!$C$13=0,0,+IF(Parametri!$C$13=30,(AV18+AV45),+IF(Parametri!$C$13=60,(SUM(AV18:AW18)+SUM(AV45:AW45)),(SUM(AU18:AW18)+SUM(AU45:AW45)))))</f>
        <v>938.76118983213257</v>
      </c>
      <c r="AX73" s="183">
        <f>+IF(Parametri!$C$13=0,0,+IF(Parametri!$C$13=30,(AW18+AW45),+IF(Parametri!$C$13=60,(SUM(AW18:AX18)+SUM(AW45:AX45)),(SUM(AV18:AX18)+SUM(AV45:AX45)))))</f>
        <v>957.53641362877511</v>
      </c>
      <c r="AY73" s="183">
        <f>+IF(Parametri!$C$13=0,0,+IF(Parametri!$C$13=30,(AX18+AX45),+IF(Parametri!$C$13=60,(SUM(AX18:AY18)+SUM(AX45:AY45)),(SUM(AW18:AY18)+SUM(AW45:AY45)))))</f>
        <v>976.68714190135051</v>
      </c>
      <c r="AZ73" s="183">
        <f>+IF(Parametri!$C$13=0,0,+IF(Parametri!$C$13=30,(AY18+AY45),+IF(Parametri!$C$13=60,(SUM(AY18:AZ18)+SUM(AY45:AZ45)),(SUM(AX18:AZ18)+SUM(AX45:AZ45)))))</f>
        <v>996.22088473937742</v>
      </c>
      <c r="BB73" s="193">
        <f t="shared" si="49"/>
        <v>1974.8672731104814</v>
      </c>
      <c r="BC73" s="194">
        <f t="shared" si="50"/>
        <v>4073.5351585437975</v>
      </c>
      <c r="BD73" s="194">
        <f t="shared" si="51"/>
        <v>7296.5413959372672</v>
      </c>
      <c r="BE73" s="195">
        <f t="shared" si="52"/>
        <v>10768.094941635161</v>
      </c>
    </row>
    <row r="74" spans="3:57" x14ac:dyDescent="0.25">
      <c r="C74" s="231" t="str">
        <f t="shared" si="48"/>
        <v>Servizio / Prodotto 17</v>
      </c>
      <c r="E74" s="183">
        <f>+IF(Parametri!$C$13=0,0,(E19+E46))</f>
        <v>170.8</v>
      </c>
      <c r="F74" s="183">
        <f>+IF(Parametri!$C$13=0,0,+IF(Parametri!$C$13=30,(E19+E46),(SUM(E19:F19)+SUM(E46:F46))))</f>
        <v>170.8</v>
      </c>
      <c r="G74" s="183">
        <f>+IF(Parametri!$C$13=0,0,+IF(Parametri!$C$13=30,(F19+F46),+IF(Parametri!$C$13=60,(SUM(F19:G19)+SUM(F46:G46)),(SUM(E19:G19)+SUM(E46:G46)))))</f>
        <v>102.48000000000003</v>
      </c>
      <c r="H74" s="183">
        <f>+IF(Parametri!$C$13=0,0,+IF(Parametri!$C$13=30,(G19+G46),+IF(Parametri!$C$13=60,(SUM(G19:H19)+SUM(G46:H46)),(SUM(F19:H19)+SUM(F46:H46)))))</f>
        <v>112.72800000000004</v>
      </c>
      <c r="I74" s="183">
        <f>+IF(Parametri!$C$13=0,0,+IF(Parametri!$C$13=30,(H19+H46),+IF(Parametri!$C$13=60,(SUM(H19:I19)+SUM(H46:I46)),(SUM(G19:I19)+SUM(G46:I46)))))</f>
        <v>124.00080000000007</v>
      </c>
      <c r="J74" s="183">
        <f>+IF(Parametri!$C$13=0,0,+IF(Parametri!$C$13=30,(I19+I46),+IF(Parametri!$C$13=60,(SUM(I19:J19)+SUM(I46:J46)),(SUM(H19:J19)+SUM(H46:J46)))))</f>
        <v>136.40088000000011</v>
      </c>
      <c r="K74" s="183">
        <f>+IF(Parametri!$C$13=0,0,+IF(Parametri!$C$13=30,(J19+J46),+IF(Parametri!$C$13=60,(SUM(J19:K19)+SUM(J46:K46)),(SUM(I19:K19)+SUM(I46:K46)))))</f>
        <v>150.04096800000011</v>
      </c>
      <c r="L74" s="183">
        <f>+IF(Parametri!$C$13=0,0,+IF(Parametri!$C$13=30,(K19+K46),+IF(Parametri!$C$13=60,(SUM(K19:L19)+SUM(K46:L46)),(SUM(J19:L19)+SUM(J46:L46)))))</f>
        <v>165.04506480000012</v>
      </c>
      <c r="M74" s="183">
        <f>+IF(Parametri!$C$13=0,0,+IF(Parametri!$C$13=30,(L19+L46),+IF(Parametri!$C$13=60,(SUM(L19:M19)+SUM(L46:M46)),(SUM(K19:M19)+SUM(K46:M46)))))</f>
        <v>181.54957128000018</v>
      </c>
      <c r="N74" s="183">
        <f>+IF(Parametri!$C$13=0,0,+IF(Parametri!$C$13=30,(M19+M46),+IF(Parametri!$C$13=60,(SUM(M19:N19)+SUM(M46:N46)),(SUM(L19:N19)+SUM(L46:N46)))))</f>
        <v>199.70452840800021</v>
      </c>
      <c r="O74" s="183">
        <f>+IF(Parametri!$C$13=0,0,+IF(Parametri!$C$13=30,(N19+N46),+IF(Parametri!$C$13=60,(SUM(N19:O19)+SUM(N46:O46)),(SUM(M19:O19)+SUM(M46:O46)))))</f>
        <v>219.67498124880024</v>
      </c>
      <c r="P74" s="183">
        <f>+IF(Parametri!$C$13=0,0,+IF(Parametri!$C$13=30,(O19+O46),+IF(Parametri!$C$13=60,(SUM(O19:P19)+SUM(O46:P46)),(SUM(N19:P19)+SUM(N46:P46)))))</f>
        <v>241.64247937368029</v>
      </c>
      <c r="Q74" s="183">
        <f>+IF(Parametri!$C$13=0,0,+IF(Parametri!$C$13=30,(P19+P46),+IF(Parametri!$C$13=60,(SUM(P19:Q19)+SUM(P46:Q46)),(SUM(O19:Q19)+SUM(O46:Q46)))))</f>
        <v>265.80672731104829</v>
      </c>
      <c r="R74" s="183">
        <f>+IF(Parametri!$C$13=0,0,+IF(Parametri!$C$13=30,(Q19+Q46),+IF(Parametri!$C$13=60,(SUM(Q19:R19)+SUM(Q46:R46)),(SUM(P19:R19)+SUM(P46:R46)))))</f>
        <v>268.0217833719737</v>
      </c>
      <c r="S74" s="183">
        <f>+IF(Parametri!$C$13=0,0,+IF(Parametri!$C$13=30,(R19+R46),+IF(Parametri!$C$13=60,(SUM(R19:S19)+SUM(R46:S46)),(SUM(Q19:S19)+SUM(Q46:S46)))))</f>
        <v>281.42287254057243</v>
      </c>
      <c r="T74" s="183">
        <f>+IF(Parametri!$C$13=0,0,+IF(Parametri!$C$13=30,(S19+S46),+IF(Parametri!$C$13=60,(SUM(S19:T19)+SUM(S46:T46)),(SUM(R19:T19)+SUM(R46:T46)))))</f>
        <v>295.49401616760105</v>
      </c>
      <c r="U74" s="183">
        <f>+IF(Parametri!$C$13=0,0,+IF(Parametri!$C$13=30,(T19+T46),+IF(Parametri!$C$13=60,(SUM(T19:U19)+SUM(T46:U46)),(SUM(S19:U19)+SUM(S46:U46)))))</f>
        <v>310.26871697598119</v>
      </c>
      <c r="V74" s="183">
        <f>+IF(Parametri!$C$13=0,0,+IF(Parametri!$C$13=30,(U19+U46),+IF(Parametri!$C$13=60,(SUM(U19:V19)+SUM(U46:V46)),(SUM(T19:V19)+SUM(T46:V46)))))</f>
        <v>325.78215282478021</v>
      </c>
      <c r="W74" s="183">
        <f>+IF(Parametri!$C$13=0,0,+IF(Parametri!$C$13=30,(V19+V46),+IF(Parametri!$C$13=60,(SUM(V19:W19)+SUM(V46:W46)),(SUM(U19:W19)+SUM(U46:W46)))))</f>
        <v>342.07126046601923</v>
      </c>
      <c r="X74" s="183">
        <f>+IF(Parametri!$C$13=0,0,+IF(Parametri!$C$13=30,(W19+W46),+IF(Parametri!$C$13=60,(SUM(W19:X19)+SUM(W46:X46)),(SUM(V19:X19)+SUM(V46:X46)))))</f>
        <v>359.17482348932026</v>
      </c>
      <c r="Y74" s="183">
        <f>+IF(Parametri!$C$13=0,0,+IF(Parametri!$C$13=30,(X19+X46),+IF(Parametri!$C$13=60,(SUM(X19:Y19)+SUM(X46:Y46)),(SUM(W19:Y19)+SUM(W46:Y46)))))</f>
        <v>377.13356466378627</v>
      </c>
      <c r="Z74" s="183">
        <f>+IF(Parametri!$C$13=0,0,+IF(Parametri!$C$13=30,(Y19+Y46),+IF(Parametri!$C$13=60,(SUM(Y19:Z19)+SUM(Y46:Z46)),(SUM(X19:Z19)+SUM(X46:Z46)))))</f>
        <v>395.99024289697559</v>
      </c>
      <c r="AA74" s="183">
        <f>+IF(Parametri!$C$13=0,0,+IF(Parametri!$C$13=30,(Z19+Z46),+IF(Parametri!$C$13=60,(SUM(Z19:AA19)+SUM(Z46:AA46)),(SUM(Y19:AA19)+SUM(Y46:AA46)))))</f>
        <v>415.78975504182438</v>
      </c>
      <c r="AB74" s="183">
        <f>+IF(Parametri!$C$13=0,0,+IF(Parametri!$C$13=30,(AA19+AA46),+IF(Parametri!$C$13=60,(SUM(AA19:AB19)+SUM(AA46:AB46)),(SUM(Z19:AB19)+SUM(Z46:AB46)))))</f>
        <v>436.57924279391557</v>
      </c>
      <c r="AC74" s="183">
        <f>+IF(Parametri!$C$13=0,0,+IF(Parametri!$C$13=30,(AB19+AB46),+IF(Parametri!$C$13=60,(SUM(AB19:AC19)+SUM(AB46:AC46)),(SUM(AA19:AC19)+SUM(AA46:AC46)))))</f>
        <v>458.40820493361127</v>
      </c>
      <c r="AD74" s="183">
        <f>+IF(Parametri!$C$13=0,0,+IF(Parametri!$C$13=30,(AC19+AC46),+IF(Parametri!$C$13=60,(SUM(AC19:AD19)+SUM(AC46:AD46)),(SUM(AB19:AD19)+SUM(AB46:AD46)))))</f>
        <v>481.32861518029199</v>
      </c>
      <c r="AE74" s="183">
        <f>+IF(Parametri!$C$13=0,0,+IF(Parametri!$C$13=30,(AD19+AD46),+IF(Parametri!$C$13=60,(SUM(AD19:AE19)+SUM(AD46:AE46)),(SUM(AC19:AE19)+SUM(AC46:AE46)))))</f>
        <v>505.39504593930673</v>
      </c>
      <c r="AF74" s="183">
        <f>+IF(Parametri!$C$13=0,0,+IF(Parametri!$C$13=30,(AE19+AE46),+IF(Parametri!$C$13=60,(SUM(AE19:AF19)+SUM(AE46:AF46)),(SUM(AD19:AF19)+SUM(AD46:AF46)))))</f>
        <v>530.66479823627208</v>
      </c>
      <c r="AG74" s="183">
        <f>+IF(Parametri!$C$13=0,0,+IF(Parametri!$C$13=30,(AF19+AF46),+IF(Parametri!$C$13=60,(SUM(AF19:AG19)+SUM(AF46:AG46)),(SUM(AE19:AG19)+SUM(AE46:AG46)))))</f>
        <v>557.19803814808552</v>
      </c>
      <c r="AH74" s="183">
        <f>+IF(Parametri!$C$13=0,0,+IF(Parametri!$C$13=30,(AG19+AG46),+IF(Parametri!$C$13=60,(SUM(AG19:AH19)+SUM(AG46:AH46)),(SUM(AF19:AH19)+SUM(AF46:AH46)))))</f>
        <v>585.05794005548989</v>
      </c>
      <c r="AI74" s="183">
        <f>+IF(Parametri!$C$13=0,0,+IF(Parametri!$C$13=30,(AH19+AH46),+IF(Parametri!$C$13=60,(SUM(AH19:AI19)+SUM(AH46:AI46)),(SUM(AG19:AI19)+SUM(AG46:AI46)))))</f>
        <v>614.31083705826438</v>
      </c>
      <c r="AJ74" s="183">
        <f>+IF(Parametri!$C$13=0,0,+IF(Parametri!$C$13=30,(AI19+AI46),+IF(Parametri!$C$13=60,(SUM(AI19:AJ19)+SUM(AI46:AJ46)),(SUM(AH19:AJ19)+SUM(AH46:AJ46)))))</f>
        <v>645.02637891117774</v>
      </c>
      <c r="AK74" s="183">
        <f>+IF(Parametri!$C$13=0,0,+IF(Parametri!$C$13=30,(AJ19+AJ46),+IF(Parametri!$C$13=60,(SUM(AJ19:AK19)+SUM(AJ46:AK46)),(SUM(AI19:AK19)+SUM(AI46:AK46)))))</f>
        <v>677.27769785673661</v>
      </c>
      <c r="AL74" s="183">
        <f>+IF(Parametri!$C$13=0,0,+IF(Parametri!$C$13=30,(AK19+AK46),+IF(Parametri!$C$13=60,(SUM(AK19:AL19)+SUM(AK46:AL46)),(SUM(AJ19:AL19)+SUM(AJ46:AL46)))))</f>
        <v>711.14158274957344</v>
      </c>
      <c r="AM74" s="183">
        <f>+IF(Parametri!$C$13=0,0,+IF(Parametri!$C$13=30,(AL19+AL46),+IF(Parametri!$C$13=60,(SUM(AL19:AM19)+SUM(AL46:AM46)),(SUM(AK19:AM19)+SUM(AK46:AM46)))))</f>
        <v>746.69866188705214</v>
      </c>
      <c r="AN74" s="183">
        <f>+IF(Parametri!$C$13=0,0,+IF(Parametri!$C$13=30,(AM19+AM46),+IF(Parametri!$C$13=60,(SUM(AM19:AN19)+SUM(AM46:AN46)),(SUM(AL19:AN19)+SUM(AL46:AN46)))))</f>
        <v>784.0335949814048</v>
      </c>
      <c r="AO74" s="183">
        <f>+IF(Parametri!$C$13=0,0,+IF(Parametri!$C$13=30,(AN19+AN46),+IF(Parametri!$C$13=60,(SUM(AN19:AO19)+SUM(AN46:AO46)),(SUM(AM19:AO19)+SUM(AM46:AO46)))))</f>
        <v>823.23527473047511</v>
      </c>
      <c r="AP74" s="183">
        <f>+IF(Parametri!$C$13=0,0,+IF(Parametri!$C$13=30,(AO19+AO46),+IF(Parametri!$C$13=60,(SUM(AO19:AP19)+SUM(AO46:AP46)),(SUM(AN19:AP19)+SUM(AN46:AP46)))))</f>
        <v>817.24810909607163</v>
      </c>
      <c r="AQ74" s="183">
        <f>+IF(Parametri!$C$13=0,0,+IF(Parametri!$C$13=30,(AP19+AP46),+IF(Parametri!$C$13=60,(SUM(AP19:AQ19)+SUM(AP46:AQ46)),(SUM(AO19:AQ19)+SUM(AO46:AQ46)))))</f>
        <v>833.59307127799298</v>
      </c>
      <c r="AR74" s="183">
        <f>+IF(Parametri!$C$13=0,0,+IF(Parametri!$C$13=30,(AQ19+AQ46),+IF(Parametri!$C$13=60,(SUM(AQ19:AR19)+SUM(AQ46:AR46)),(SUM(AP19:AR19)+SUM(AP46:AR46)))))</f>
        <v>850.26493270355274</v>
      </c>
      <c r="AS74" s="183">
        <f>+IF(Parametri!$C$13=0,0,+IF(Parametri!$C$13=30,(AR19+AR46),+IF(Parametri!$C$13=60,(SUM(AR19:AS19)+SUM(AR46:AS46)),(SUM(AQ19:AS19)+SUM(AQ46:AS46)))))</f>
        <v>867.27023135762386</v>
      </c>
      <c r="AT74" s="183">
        <f>+IF(Parametri!$C$13=0,0,+IF(Parametri!$C$13=30,(AS19+AS46),+IF(Parametri!$C$13=60,(SUM(AS19:AT19)+SUM(AS46:AT46)),(SUM(AR19:AT19)+SUM(AR46:AT46)))))</f>
        <v>884.61563598477653</v>
      </c>
      <c r="AU74" s="183">
        <f>+IF(Parametri!$C$13=0,0,+IF(Parametri!$C$13=30,(AT19+AT46),+IF(Parametri!$C$13=60,(SUM(AT19:AU19)+SUM(AT46:AU46)),(SUM(AS19:AU19)+SUM(AS46:AU46)))))</f>
        <v>902.30794870447187</v>
      </c>
      <c r="AV74" s="183">
        <f>+IF(Parametri!$C$13=0,0,+IF(Parametri!$C$13=30,(AU19+AU46),+IF(Parametri!$C$13=60,(SUM(AU19:AV19)+SUM(AU46:AV46)),(SUM(AT19:AV19)+SUM(AT46:AV46)))))</f>
        <v>920.35410767856138</v>
      </c>
      <c r="AW74" s="183">
        <f>+IF(Parametri!$C$13=0,0,+IF(Parametri!$C$13=30,(AV19+AV46),+IF(Parametri!$C$13=60,(SUM(AV19:AW19)+SUM(AV46:AW46)),(SUM(AU19:AW19)+SUM(AU46:AW46)))))</f>
        <v>938.76118983213257</v>
      </c>
      <c r="AX74" s="183">
        <f>+IF(Parametri!$C$13=0,0,+IF(Parametri!$C$13=30,(AW19+AW46),+IF(Parametri!$C$13=60,(SUM(AW19:AX19)+SUM(AW46:AX46)),(SUM(AV19:AX19)+SUM(AV46:AX46)))))</f>
        <v>957.53641362877511</v>
      </c>
      <c r="AY74" s="183">
        <f>+IF(Parametri!$C$13=0,0,+IF(Parametri!$C$13=30,(AX19+AX46),+IF(Parametri!$C$13=60,(SUM(AX19:AY19)+SUM(AX46:AY46)),(SUM(AW19:AY19)+SUM(AW46:AY46)))))</f>
        <v>976.68714190135051</v>
      </c>
      <c r="AZ74" s="183">
        <f>+IF(Parametri!$C$13=0,0,+IF(Parametri!$C$13=30,(AY19+AY46),+IF(Parametri!$C$13=60,(SUM(AY19:AZ19)+SUM(AY46:AZ46)),(SUM(AX19:AZ19)+SUM(AX46:AZ46)))))</f>
        <v>996.22088473937742</v>
      </c>
      <c r="BB74" s="193">
        <f t="shared" si="49"/>
        <v>1974.8672731104814</v>
      </c>
      <c r="BC74" s="194">
        <f t="shared" si="50"/>
        <v>4073.5351585437975</v>
      </c>
      <c r="BD74" s="194">
        <f t="shared" si="51"/>
        <v>7296.5413959372672</v>
      </c>
      <c r="BE74" s="195">
        <f t="shared" si="52"/>
        <v>10768.094941635161</v>
      </c>
    </row>
    <row r="75" spans="3:57" x14ac:dyDescent="0.25">
      <c r="C75" s="231" t="str">
        <f t="shared" si="48"/>
        <v>Servizio / Prodotto 18</v>
      </c>
      <c r="E75" s="183">
        <f>+IF(Parametri!$C$13=0,0,(E20+E47))</f>
        <v>61</v>
      </c>
      <c r="F75" s="183">
        <f>+IF(Parametri!$C$13=0,0,+IF(Parametri!$C$13=30,(E20+E47),(SUM(E20:F20)+SUM(E47:F47))))</f>
        <v>61</v>
      </c>
      <c r="G75" s="183">
        <f>+IF(Parametri!$C$13=0,0,+IF(Parametri!$C$13=30,(F20+F47),+IF(Parametri!$C$13=60,(SUM(F20:G20)+SUM(F47:G47)),(SUM(E20:G20)+SUM(E47:G47)))))</f>
        <v>36.600000000000016</v>
      </c>
      <c r="H75" s="183">
        <f>+IF(Parametri!$C$13=0,0,+IF(Parametri!$C$13=30,(G20+G47),+IF(Parametri!$C$13=60,(SUM(G20:H20)+SUM(G47:H47)),(SUM(F20:H20)+SUM(F47:H47)))))</f>
        <v>40.260000000000019</v>
      </c>
      <c r="I75" s="183">
        <f>+IF(Parametri!$C$13=0,0,+IF(Parametri!$C$13=30,(H20+H47),+IF(Parametri!$C$13=60,(SUM(H20:I20)+SUM(H47:I47)),(SUM(G20:I20)+SUM(G47:I47)))))</f>
        <v>44.286000000000023</v>
      </c>
      <c r="J75" s="183">
        <f>+IF(Parametri!$C$13=0,0,+IF(Parametri!$C$13=30,(I20+I47),+IF(Parametri!$C$13=60,(SUM(I20:J20)+SUM(I47:J47)),(SUM(H20:J20)+SUM(H47:J47)))))</f>
        <v>48.714600000000033</v>
      </c>
      <c r="K75" s="183">
        <f>+IF(Parametri!$C$13=0,0,+IF(Parametri!$C$13=30,(J20+J47),+IF(Parametri!$C$13=60,(SUM(J20:K20)+SUM(J47:K47)),(SUM(I20:K20)+SUM(I47:K47)))))</f>
        <v>53.586060000000046</v>
      </c>
      <c r="L75" s="183">
        <f>+IF(Parametri!$C$13=0,0,+IF(Parametri!$C$13=30,(K20+K47),+IF(Parametri!$C$13=60,(SUM(K20:L20)+SUM(K47:L47)),(SUM(J20:L20)+SUM(J47:L47)))))</f>
        <v>58.944666000000055</v>
      </c>
      <c r="M75" s="183">
        <f>+IF(Parametri!$C$13=0,0,+IF(Parametri!$C$13=30,(L20+L47),+IF(Parametri!$C$13=60,(SUM(L20:M20)+SUM(L47:M47)),(SUM(K20:M20)+SUM(K47:M47)))))</f>
        <v>64.839132600000056</v>
      </c>
      <c r="N75" s="183">
        <f>+IF(Parametri!$C$13=0,0,+IF(Parametri!$C$13=30,(M20+M47),+IF(Parametri!$C$13=60,(SUM(M20:N20)+SUM(M47:N47)),(SUM(L20:N20)+SUM(L47:N47)))))</f>
        <v>71.323045860000079</v>
      </c>
      <c r="O75" s="183">
        <f>+IF(Parametri!$C$13=0,0,+IF(Parametri!$C$13=30,(N20+N47),+IF(Parametri!$C$13=60,(SUM(N20:O20)+SUM(N47:O47)),(SUM(M20:O20)+SUM(M47:O47)))))</f>
        <v>78.455350446000068</v>
      </c>
      <c r="P75" s="183">
        <f>+IF(Parametri!$C$13=0,0,+IF(Parametri!$C$13=30,(O20+O47),+IF(Parametri!$C$13=60,(SUM(O20:P20)+SUM(O47:P47)),(SUM(N20:P20)+SUM(N47:P47)))))</f>
        <v>86.300885490600095</v>
      </c>
      <c r="Q75" s="183">
        <f>+IF(Parametri!$C$13=0,0,+IF(Parametri!$C$13=30,(P20+P47),+IF(Parametri!$C$13=60,(SUM(P20:Q20)+SUM(P47:Q47)),(SUM(O20:Q20)+SUM(O47:Q47)))))</f>
        <v>94.930974039660114</v>
      </c>
      <c r="R75" s="183">
        <f>+IF(Parametri!$C$13=0,0,+IF(Parametri!$C$13=30,(Q20+Q47),+IF(Parametri!$C$13=60,(SUM(Q20:R20)+SUM(Q47:R47)),(SUM(P20:R20)+SUM(P47:R47)))))</f>
        <v>95.722065489990612</v>
      </c>
      <c r="S75" s="183">
        <f>+IF(Parametri!$C$13=0,0,+IF(Parametri!$C$13=30,(R20+R47),+IF(Parametri!$C$13=60,(SUM(R20:S20)+SUM(R47:S47)),(SUM(Q20:S20)+SUM(Q47:S47)))))</f>
        <v>100.50816876449016</v>
      </c>
      <c r="T75" s="183">
        <f>+IF(Parametri!$C$13=0,0,+IF(Parametri!$C$13=30,(S20+S47),+IF(Parametri!$C$13=60,(SUM(S20:T20)+SUM(S47:T47)),(SUM(R20:T20)+SUM(R47:T47)))))</f>
        <v>105.53357720271465</v>
      </c>
      <c r="U75" s="183">
        <f>+IF(Parametri!$C$13=0,0,+IF(Parametri!$C$13=30,(T20+T47),+IF(Parametri!$C$13=60,(SUM(T20:U20)+SUM(T47:U47)),(SUM(S20:U20)+SUM(S47:U47)))))</f>
        <v>110.81025606285041</v>
      </c>
      <c r="V75" s="183">
        <f>+IF(Parametri!$C$13=0,0,+IF(Parametri!$C$13=30,(U20+U47),+IF(Parametri!$C$13=60,(SUM(U20:V20)+SUM(U47:V47)),(SUM(T20:V20)+SUM(T47:V47)))))</f>
        <v>116.35076886599292</v>
      </c>
      <c r="W75" s="183">
        <f>+IF(Parametri!$C$13=0,0,+IF(Parametri!$C$13=30,(V20+V47),+IF(Parametri!$C$13=60,(SUM(V20:W20)+SUM(V47:W47)),(SUM(U20:W20)+SUM(U47:W47)))))</f>
        <v>122.16830730929257</v>
      </c>
      <c r="X75" s="183">
        <f>+IF(Parametri!$C$13=0,0,+IF(Parametri!$C$13=30,(W20+W47),+IF(Parametri!$C$13=60,(SUM(W20:X20)+SUM(W47:X47)),(SUM(V20:X20)+SUM(V47:X47)))))</f>
        <v>128.27672267475722</v>
      </c>
      <c r="Y75" s="183">
        <f>+IF(Parametri!$C$13=0,0,+IF(Parametri!$C$13=30,(X20+X47),+IF(Parametri!$C$13=60,(SUM(X20:Y20)+SUM(X47:Y47)),(SUM(W20:Y20)+SUM(W47:Y47)))))</f>
        <v>134.69055880849507</v>
      </c>
      <c r="Z75" s="183">
        <f>+IF(Parametri!$C$13=0,0,+IF(Parametri!$C$13=30,(Y20+Y47),+IF(Parametri!$C$13=60,(SUM(Y20:Z20)+SUM(Y47:Z47)),(SUM(X20:Z20)+SUM(X47:Z47)))))</f>
        <v>141.42508674891985</v>
      </c>
      <c r="AA75" s="183">
        <f>+IF(Parametri!$C$13=0,0,+IF(Parametri!$C$13=30,(Z20+Z47),+IF(Parametri!$C$13=60,(SUM(Z20:AA20)+SUM(Z47:AA47)),(SUM(Y20:AA20)+SUM(Y47:AA47)))))</f>
        <v>148.49634108636582</v>
      </c>
      <c r="AB75" s="183">
        <f>+IF(Parametri!$C$13=0,0,+IF(Parametri!$C$13=30,(AA20+AA47),+IF(Parametri!$C$13=60,(SUM(AA20:AB20)+SUM(AA47:AB47)),(SUM(Z20:AB20)+SUM(Z47:AB47)))))</f>
        <v>155.92115814068413</v>
      </c>
      <c r="AC75" s="183">
        <f>+IF(Parametri!$C$13=0,0,+IF(Parametri!$C$13=30,(AB20+AB47),+IF(Parametri!$C$13=60,(SUM(AB20:AC20)+SUM(AB47:AC47)),(SUM(AA20:AC20)+SUM(AA47:AC47)))))</f>
        <v>163.7172160477183</v>
      </c>
      <c r="AD75" s="183">
        <f>+IF(Parametri!$C$13=0,0,+IF(Parametri!$C$13=30,(AC20+AC47),+IF(Parametri!$C$13=60,(SUM(AC20:AD20)+SUM(AC47:AD47)),(SUM(AB20:AD20)+SUM(AB47:AD47)))))</f>
        <v>171.90307685010427</v>
      </c>
      <c r="AE75" s="183">
        <f>+IF(Parametri!$C$13=0,0,+IF(Parametri!$C$13=30,(AD20+AD47),+IF(Parametri!$C$13=60,(SUM(AD20:AE20)+SUM(AD47:AE47)),(SUM(AC20:AE20)+SUM(AC47:AE47)))))</f>
        <v>180.49823069260952</v>
      </c>
      <c r="AF75" s="183">
        <f>+IF(Parametri!$C$13=0,0,+IF(Parametri!$C$13=30,(AE20+AE47),+IF(Parametri!$C$13=60,(SUM(AE20:AF20)+SUM(AE47:AF47)),(SUM(AD20:AF20)+SUM(AD47:AF47)))))</f>
        <v>189.52314222723999</v>
      </c>
      <c r="AG75" s="183">
        <f>+IF(Parametri!$C$13=0,0,+IF(Parametri!$C$13=30,(AF20+AF47),+IF(Parametri!$C$13=60,(SUM(AF20:AG20)+SUM(AF47:AG47)),(SUM(AE20:AG20)+SUM(AE47:AG47)))))</f>
        <v>198.99929933860196</v>
      </c>
      <c r="AH75" s="183">
        <f>+IF(Parametri!$C$13=0,0,+IF(Parametri!$C$13=30,(AG20+AG47),+IF(Parametri!$C$13=60,(SUM(AG20:AH20)+SUM(AG47:AH47)),(SUM(AF20:AH20)+SUM(AF47:AH47)))))</f>
        <v>208.9492643055321</v>
      </c>
      <c r="AI75" s="183">
        <f>+IF(Parametri!$C$13=0,0,+IF(Parametri!$C$13=30,(AH20+AH47),+IF(Parametri!$C$13=60,(SUM(AH20:AI20)+SUM(AH47:AI47)),(SUM(AG20:AI20)+SUM(AG47:AI47)))))</f>
        <v>219.39672752080875</v>
      </c>
      <c r="AJ75" s="183">
        <f>+IF(Parametri!$C$13=0,0,+IF(Parametri!$C$13=30,(AI20+AI47),+IF(Parametri!$C$13=60,(SUM(AI20:AJ20)+SUM(AI47:AJ47)),(SUM(AH20:AJ20)+SUM(AH47:AJ47)))))</f>
        <v>230.36656389684919</v>
      </c>
      <c r="AK75" s="183">
        <f>+IF(Parametri!$C$13=0,0,+IF(Parametri!$C$13=30,(AJ20+AJ47),+IF(Parametri!$C$13=60,(SUM(AJ20:AK20)+SUM(AJ47:AK47)),(SUM(AI20:AK20)+SUM(AI47:AK47)))))</f>
        <v>241.88489209169165</v>
      </c>
      <c r="AL75" s="183">
        <f>+IF(Parametri!$C$13=0,0,+IF(Parametri!$C$13=30,(AK20+AK47),+IF(Parametri!$C$13=60,(SUM(AK20:AL20)+SUM(AK47:AL47)),(SUM(AJ20:AL20)+SUM(AJ47:AL47)))))</f>
        <v>253.97913669627621</v>
      </c>
      <c r="AM75" s="183">
        <f>+IF(Parametri!$C$13=0,0,+IF(Parametri!$C$13=30,(AL20+AL47),+IF(Parametri!$C$13=60,(SUM(AL20:AM20)+SUM(AL47:AM47)),(SUM(AK20:AM20)+SUM(AK47:AM47)))))</f>
        <v>266.67809353109004</v>
      </c>
      <c r="AN75" s="183">
        <f>+IF(Parametri!$C$13=0,0,+IF(Parametri!$C$13=30,(AM20+AM47),+IF(Parametri!$C$13=60,(SUM(AM20:AN20)+SUM(AM47:AN47)),(SUM(AL20:AN20)+SUM(AL47:AN47)))))</f>
        <v>280.01199820764458</v>
      </c>
      <c r="AO75" s="183">
        <f>+IF(Parametri!$C$13=0,0,+IF(Parametri!$C$13=30,(AN20+AN47),+IF(Parametri!$C$13=60,(SUM(AN20:AO20)+SUM(AN47:AO47)),(SUM(AM20:AO20)+SUM(AM47:AO47)))))</f>
        <v>294.01259811802686</v>
      </c>
      <c r="AP75" s="183">
        <f>+IF(Parametri!$C$13=0,0,+IF(Parametri!$C$13=30,(AO20+AO47),+IF(Parametri!$C$13=60,(SUM(AO20:AP20)+SUM(AO47:AP47)),(SUM(AN20:AP20)+SUM(AN47:AP47)))))</f>
        <v>291.87432467716843</v>
      </c>
      <c r="AQ75" s="183">
        <f>+IF(Parametri!$C$13=0,0,+IF(Parametri!$C$13=30,(AP20+AP47),+IF(Parametri!$C$13=60,(SUM(AP20:AQ20)+SUM(AP47:AQ47)),(SUM(AO20:AQ20)+SUM(AO47:AQ47)))))</f>
        <v>297.71181117071183</v>
      </c>
      <c r="AR75" s="183">
        <f>+IF(Parametri!$C$13=0,0,+IF(Parametri!$C$13=30,(AQ20+AQ47),+IF(Parametri!$C$13=60,(SUM(AQ20:AR20)+SUM(AQ47:AR47)),(SUM(AP20:AR20)+SUM(AP47:AR47)))))</f>
        <v>303.666047394126</v>
      </c>
      <c r="AS75" s="183">
        <f>+IF(Parametri!$C$13=0,0,+IF(Parametri!$C$13=30,(AR20+AR47),+IF(Parametri!$C$13=60,(SUM(AR20:AS20)+SUM(AR47:AS47)),(SUM(AQ20:AS20)+SUM(AQ47:AS47)))))</f>
        <v>309.73936834200856</v>
      </c>
      <c r="AT75" s="183">
        <f>+IF(Parametri!$C$13=0,0,+IF(Parametri!$C$13=30,(AS20+AS47),+IF(Parametri!$C$13=60,(SUM(AS20:AT20)+SUM(AS47:AT47)),(SUM(AR20:AT20)+SUM(AR47:AT47)))))</f>
        <v>315.93415570884878</v>
      </c>
      <c r="AU75" s="183">
        <f>+IF(Parametri!$C$13=0,0,+IF(Parametri!$C$13=30,(AT20+AT47),+IF(Parametri!$C$13=60,(SUM(AT20:AU20)+SUM(AT47:AU47)),(SUM(AS20:AU20)+SUM(AS47:AU47)))))</f>
        <v>322.25283882302563</v>
      </c>
      <c r="AV75" s="183">
        <f>+IF(Parametri!$C$13=0,0,+IF(Parametri!$C$13=30,(AU20+AU47),+IF(Parametri!$C$13=60,(SUM(AU20:AV20)+SUM(AU47:AV47)),(SUM(AT20:AV20)+SUM(AT47:AV47)))))</f>
        <v>328.69789559948617</v>
      </c>
      <c r="AW75" s="183">
        <f>+IF(Parametri!$C$13=0,0,+IF(Parametri!$C$13=30,(AV20+AV47),+IF(Parametri!$C$13=60,(SUM(AV20:AW20)+SUM(AV47:AW47)),(SUM(AU20:AW20)+SUM(AU47:AW47)))))</f>
        <v>335.27185351147585</v>
      </c>
      <c r="AX75" s="183">
        <f>+IF(Parametri!$C$13=0,0,+IF(Parametri!$C$13=30,(AW20+AW47),+IF(Parametri!$C$13=60,(SUM(AW20:AX20)+SUM(AW47:AX47)),(SUM(AV20:AX20)+SUM(AV47:AX47)))))</f>
        <v>341.97729058170535</v>
      </c>
      <c r="AY75" s="183">
        <f>+IF(Parametri!$C$13=0,0,+IF(Parametri!$C$13=30,(AX20+AX47),+IF(Parametri!$C$13=60,(SUM(AX20:AY20)+SUM(AX47:AY47)),(SUM(AW20:AY20)+SUM(AW47:AY47)))))</f>
        <v>348.81683639333954</v>
      </c>
      <c r="AZ75" s="183">
        <f>+IF(Parametri!$C$13=0,0,+IF(Parametri!$C$13=30,(AY20+AY47),+IF(Parametri!$C$13=60,(SUM(AY20:AZ20)+SUM(AY47:AZ47)),(SUM(AX20:AZ20)+SUM(AX47:AZ47)))))</f>
        <v>355.79317312120622</v>
      </c>
      <c r="BB75" s="193">
        <f t="shared" si="49"/>
        <v>705.30974039660043</v>
      </c>
      <c r="BC75" s="194">
        <f t="shared" si="50"/>
        <v>1454.8339851942137</v>
      </c>
      <c r="BD75" s="194">
        <f t="shared" si="51"/>
        <v>2605.907641406166</v>
      </c>
      <c r="BE75" s="195">
        <f t="shared" si="52"/>
        <v>3845.7481934411294</v>
      </c>
    </row>
    <row r="76" spans="3:57" x14ac:dyDescent="0.25">
      <c r="C76" s="231" t="str">
        <f t="shared" si="48"/>
        <v>Servizio / Prodotto 19</v>
      </c>
      <c r="E76" s="183">
        <f>+IF(Parametri!$C$13=0,0,(E21+E48))</f>
        <v>61</v>
      </c>
      <c r="F76" s="183">
        <f>+IF(Parametri!$C$13=0,0,+IF(Parametri!$C$13=30,(E21+E48),(SUM(E21:F21)+SUM(E48:F48))))</f>
        <v>61</v>
      </c>
      <c r="G76" s="183">
        <f>+IF(Parametri!$C$13=0,0,+IF(Parametri!$C$13=30,(F21+F48),+IF(Parametri!$C$13=60,(SUM(F21:G21)+SUM(F48:G48)),(SUM(E21:G21)+SUM(E48:G48)))))</f>
        <v>36.600000000000016</v>
      </c>
      <c r="H76" s="183">
        <f>+IF(Parametri!$C$13=0,0,+IF(Parametri!$C$13=30,(G21+G48),+IF(Parametri!$C$13=60,(SUM(G21:H21)+SUM(G48:H48)),(SUM(F21:H21)+SUM(F48:H48)))))</f>
        <v>40.260000000000019</v>
      </c>
      <c r="I76" s="183">
        <f>+IF(Parametri!$C$13=0,0,+IF(Parametri!$C$13=30,(H21+H48),+IF(Parametri!$C$13=60,(SUM(H21:I21)+SUM(H48:I48)),(SUM(G21:I21)+SUM(G48:I48)))))</f>
        <v>44.286000000000023</v>
      </c>
      <c r="J76" s="183">
        <f>+IF(Parametri!$C$13=0,0,+IF(Parametri!$C$13=30,(I21+I48),+IF(Parametri!$C$13=60,(SUM(I21:J21)+SUM(I48:J48)),(SUM(H21:J21)+SUM(H48:J48)))))</f>
        <v>48.714600000000033</v>
      </c>
      <c r="K76" s="183">
        <f>+IF(Parametri!$C$13=0,0,+IF(Parametri!$C$13=30,(J21+J48),+IF(Parametri!$C$13=60,(SUM(J21:K21)+SUM(J48:K48)),(SUM(I21:K21)+SUM(I48:K48)))))</f>
        <v>53.586060000000046</v>
      </c>
      <c r="L76" s="183">
        <f>+IF(Parametri!$C$13=0,0,+IF(Parametri!$C$13=30,(K21+K48),+IF(Parametri!$C$13=60,(SUM(K21:L21)+SUM(K48:L48)),(SUM(J21:L21)+SUM(J48:L48)))))</f>
        <v>58.944666000000055</v>
      </c>
      <c r="M76" s="183">
        <f>+IF(Parametri!$C$13=0,0,+IF(Parametri!$C$13=30,(L21+L48),+IF(Parametri!$C$13=60,(SUM(L21:M21)+SUM(L48:M48)),(SUM(K21:M21)+SUM(K48:M48)))))</f>
        <v>64.839132600000056</v>
      </c>
      <c r="N76" s="183">
        <f>+IF(Parametri!$C$13=0,0,+IF(Parametri!$C$13=30,(M21+M48),+IF(Parametri!$C$13=60,(SUM(M21:N21)+SUM(M48:N48)),(SUM(L21:N21)+SUM(L48:N48)))))</f>
        <v>71.323045860000079</v>
      </c>
      <c r="O76" s="183">
        <f>+IF(Parametri!$C$13=0,0,+IF(Parametri!$C$13=30,(N21+N48),+IF(Parametri!$C$13=60,(SUM(N21:O21)+SUM(N48:O48)),(SUM(M21:O21)+SUM(M48:O48)))))</f>
        <v>78.455350446000068</v>
      </c>
      <c r="P76" s="183">
        <f>+IF(Parametri!$C$13=0,0,+IF(Parametri!$C$13=30,(O21+O48),+IF(Parametri!$C$13=60,(SUM(O21:P21)+SUM(O48:P48)),(SUM(N21:P21)+SUM(N48:P48)))))</f>
        <v>86.300885490600095</v>
      </c>
      <c r="Q76" s="183">
        <f>+IF(Parametri!$C$13=0,0,+IF(Parametri!$C$13=30,(P21+P48),+IF(Parametri!$C$13=60,(SUM(P21:Q21)+SUM(P48:Q48)),(SUM(O21:Q21)+SUM(O48:Q48)))))</f>
        <v>94.930974039660114</v>
      </c>
      <c r="R76" s="183">
        <f>+IF(Parametri!$C$13=0,0,+IF(Parametri!$C$13=30,(Q21+Q48),+IF(Parametri!$C$13=60,(SUM(Q21:R21)+SUM(Q48:R48)),(SUM(P21:R21)+SUM(P48:R48)))))</f>
        <v>95.722065489990612</v>
      </c>
      <c r="S76" s="183">
        <f>+IF(Parametri!$C$13=0,0,+IF(Parametri!$C$13=30,(R21+R48),+IF(Parametri!$C$13=60,(SUM(R21:S21)+SUM(R48:S48)),(SUM(Q21:S21)+SUM(Q48:S48)))))</f>
        <v>100.50816876449016</v>
      </c>
      <c r="T76" s="183">
        <f>+IF(Parametri!$C$13=0,0,+IF(Parametri!$C$13=30,(S21+S48),+IF(Parametri!$C$13=60,(SUM(S21:T21)+SUM(S48:T48)),(SUM(R21:T21)+SUM(R48:T48)))))</f>
        <v>105.53357720271465</v>
      </c>
      <c r="U76" s="183">
        <f>+IF(Parametri!$C$13=0,0,+IF(Parametri!$C$13=30,(T21+T48),+IF(Parametri!$C$13=60,(SUM(T21:U21)+SUM(T48:U48)),(SUM(S21:U21)+SUM(S48:U48)))))</f>
        <v>110.81025606285041</v>
      </c>
      <c r="V76" s="183">
        <f>+IF(Parametri!$C$13=0,0,+IF(Parametri!$C$13=30,(U21+U48),+IF(Parametri!$C$13=60,(SUM(U21:V21)+SUM(U48:V48)),(SUM(T21:V21)+SUM(T48:V48)))))</f>
        <v>116.35076886599292</v>
      </c>
      <c r="W76" s="183">
        <f>+IF(Parametri!$C$13=0,0,+IF(Parametri!$C$13=30,(V21+V48),+IF(Parametri!$C$13=60,(SUM(V21:W21)+SUM(V48:W48)),(SUM(U21:W21)+SUM(U48:W48)))))</f>
        <v>122.16830730929257</v>
      </c>
      <c r="X76" s="183">
        <f>+IF(Parametri!$C$13=0,0,+IF(Parametri!$C$13=30,(W21+W48),+IF(Parametri!$C$13=60,(SUM(W21:X21)+SUM(W48:X48)),(SUM(V21:X21)+SUM(V48:X48)))))</f>
        <v>128.27672267475722</v>
      </c>
      <c r="Y76" s="183">
        <f>+IF(Parametri!$C$13=0,0,+IF(Parametri!$C$13=30,(X21+X48),+IF(Parametri!$C$13=60,(SUM(X21:Y21)+SUM(X48:Y48)),(SUM(W21:Y21)+SUM(W48:Y48)))))</f>
        <v>134.69055880849507</v>
      </c>
      <c r="Z76" s="183">
        <f>+IF(Parametri!$C$13=0,0,+IF(Parametri!$C$13=30,(Y21+Y48),+IF(Parametri!$C$13=60,(SUM(Y21:Z21)+SUM(Y48:Z48)),(SUM(X21:Z21)+SUM(X48:Z48)))))</f>
        <v>141.42508674891985</v>
      </c>
      <c r="AA76" s="183">
        <f>+IF(Parametri!$C$13=0,0,+IF(Parametri!$C$13=30,(Z21+Z48),+IF(Parametri!$C$13=60,(SUM(Z21:AA21)+SUM(Z48:AA48)),(SUM(Y21:AA21)+SUM(Y48:AA48)))))</f>
        <v>148.49634108636582</v>
      </c>
      <c r="AB76" s="183">
        <f>+IF(Parametri!$C$13=0,0,+IF(Parametri!$C$13=30,(AA21+AA48),+IF(Parametri!$C$13=60,(SUM(AA21:AB21)+SUM(AA48:AB48)),(SUM(Z21:AB21)+SUM(Z48:AB48)))))</f>
        <v>155.92115814068413</v>
      </c>
      <c r="AC76" s="183">
        <f>+IF(Parametri!$C$13=0,0,+IF(Parametri!$C$13=30,(AB21+AB48),+IF(Parametri!$C$13=60,(SUM(AB21:AC21)+SUM(AB48:AC48)),(SUM(AA21:AC21)+SUM(AA48:AC48)))))</f>
        <v>163.7172160477183</v>
      </c>
      <c r="AD76" s="183">
        <f>+IF(Parametri!$C$13=0,0,+IF(Parametri!$C$13=30,(AC21+AC48),+IF(Parametri!$C$13=60,(SUM(AC21:AD21)+SUM(AC48:AD48)),(SUM(AB21:AD21)+SUM(AB48:AD48)))))</f>
        <v>171.90307685010427</v>
      </c>
      <c r="AE76" s="183">
        <f>+IF(Parametri!$C$13=0,0,+IF(Parametri!$C$13=30,(AD21+AD48),+IF(Parametri!$C$13=60,(SUM(AD21:AE21)+SUM(AD48:AE48)),(SUM(AC21:AE21)+SUM(AC48:AE48)))))</f>
        <v>180.49823069260952</v>
      </c>
      <c r="AF76" s="183">
        <f>+IF(Parametri!$C$13=0,0,+IF(Parametri!$C$13=30,(AE21+AE48),+IF(Parametri!$C$13=60,(SUM(AE21:AF21)+SUM(AE48:AF48)),(SUM(AD21:AF21)+SUM(AD48:AF48)))))</f>
        <v>189.52314222723999</v>
      </c>
      <c r="AG76" s="183">
        <f>+IF(Parametri!$C$13=0,0,+IF(Parametri!$C$13=30,(AF21+AF48),+IF(Parametri!$C$13=60,(SUM(AF21:AG21)+SUM(AF48:AG48)),(SUM(AE21:AG21)+SUM(AE48:AG48)))))</f>
        <v>198.99929933860196</v>
      </c>
      <c r="AH76" s="183">
        <f>+IF(Parametri!$C$13=0,0,+IF(Parametri!$C$13=30,(AG21+AG48),+IF(Parametri!$C$13=60,(SUM(AG21:AH21)+SUM(AG48:AH48)),(SUM(AF21:AH21)+SUM(AF48:AH48)))))</f>
        <v>208.9492643055321</v>
      </c>
      <c r="AI76" s="183">
        <f>+IF(Parametri!$C$13=0,0,+IF(Parametri!$C$13=30,(AH21+AH48),+IF(Parametri!$C$13=60,(SUM(AH21:AI21)+SUM(AH48:AI48)),(SUM(AG21:AI21)+SUM(AG48:AI48)))))</f>
        <v>219.39672752080875</v>
      </c>
      <c r="AJ76" s="183">
        <f>+IF(Parametri!$C$13=0,0,+IF(Parametri!$C$13=30,(AI21+AI48),+IF(Parametri!$C$13=60,(SUM(AI21:AJ21)+SUM(AI48:AJ48)),(SUM(AH21:AJ21)+SUM(AH48:AJ48)))))</f>
        <v>230.36656389684919</v>
      </c>
      <c r="AK76" s="183">
        <f>+IF(Parametri!$C$13=0,0,+IF(Parametri!$C$13=30,(AJ21+AJ48),+IF(Parametri!$C$13=60,(SUM(AJ21:AK21)+SUM(AJ48:AK48)),(SUM(AI21:AK21)+SUM(AI48:AK48)))))</f>
        <v>241.88489209169165</v>
      </c>
      <c r="AL76" s="183">
        <f>+IF(Parametri!$C$13=0,0,+IF(Parametri!$C$13=30,(AK21+AK48),+IF(Parametri!$C$13=60,(SUM(AK21:AL21)+SUM(AK48:AL48)),(SUM(AJ21:AL21)+SUM(AJ48:AL48)))))</f>
        <v>253.97913669627621</v>
      </c>
      <c r="AM76" s="183">
        <f>+IF(Parametri!$C$13=0,0,+IF(Parametri!$C$13=30,(AL21+AL48),+IF(Parametri!$C$13=60,(SUM(AL21:AM21)+SUM(AL48:AM48)),(SUM(AK21:AM21)+SUM(AK48:AM48)))))</f>
        <v>266.67809353109004</v>
      </c>
      <c r="AN76" s="183">
        <f>+IF(Parametri!$C$13=0,0,+IF(Parametri!$C$13=30,(AM21+AM48),+IF(Parametri!$C$13=60,(SUM(AM21:AN21)+SUM(AM48:AN48)),(SUM(AL21:AN21)+SUM(AL48:AN48)))))</f>
        <v>280.01199820764458</v>
      </c>
      <c r="AO76" s="183">
        <f>+IF(Parametri!$C$13=0,0,+IF(Parametri!$C$13=30,(AN21+AN48),+IF(Parametri!$C$13=60,(SUM(AN21:AO21)+SUM(AN48:AO48)),(SUM(AM21:AO21)+SUM(AM48:AO48)))))</f>
        <v>294.01259811802686</v>
      </c>
      <c r="AP76" s="183">
        <f>+IF(Parametri!$C$13=0,0,+IF(Parametri!$C$13=30,(AO21+AO48),+IF(Parametri!$C$13=60,(SUM(AO21:AP21)+SUM(AO48:AP48)),(SUM(AN21:AP21)+SUM(AN48:AP48)))))</f>
        <v>291.87432467716843</v>
      </c>
      <c r="AQ76" s="183">
        <f>+IF(Parametri!$C$13=0,0,+IF(Parametri!$C$13=30,(AP21+AP48),+IF(Parametri!$C$13=60,(SUM(AP21:AQ21)+SUM(AP48:AQ48)),(SUM(AO21:AQ21)+SUM(AO48:AQ48)))))</f>
        <v>297.71181117071183</v>
      </c>
      <c r="AR76" s="183">
        <f>+IF(Parametri!$C$13=0,0,+IF(Parametri!$C$13=30,(AQ21+AQ48),+IF(Parametri!$C$13=60,(SUM(AQ21:AR21)+SUM(AQ48:AR48)),(SUM(AP21:AR21)+SUM(AP48:AR48)))))</f>
        <v>303.666047394126</v>
      </c>
      <c r="AS76" s="183">
        <f>+IF(Parametri!$C$13=0,0,+IF(Parametri!$C$13=30,(AR21+AR48),+IF(Parametri!$C$13=60,(SUM(AR21:AS21)+SUM(AR48:AS48)),(SUM(AQ21:AS21)+SUM(AQ48:AS48)))))</f>
        <v>309.73936834200856</v>
      </c>
      <c r="AT76" s="183">
        <f>+IF(Parametri!$C$13=0,0,+IF(Parametri!$C$13=30,(AS21+AS48),+IF(Parametri!$C$13=60,(SUM(AS21:AT21)+SUM(AS48:AT48)),(SUM(AR21:AT21)+SUM(AR48:AT48)))))</f>
        <v>315.93415570884878</v>
      </c>
      <c r="AU76" s="183">
        <f>+IF(Parametri!$C$13=0,0,+IF(Parametri!$C$13=30,(AT21+AT48),+IF(Parametri!$C$13=60,(SUM(AT21:AU21)+SUM(AT48:AU48)),(SUM(AS21:AU21)+SUM(AS48:AU48)))))</f>
        <v>322.25283882302563</v>
      </c>
      <c r="AV76" s="183">
        <f>+IF(Parametri!$C$13=0,0,+IF(Parametri!$C$13=30,(AU21+AU48),+IF(Parametri!$C$13=60,(SUM(AU21:AV21)+SUM(AU48:AV48)),(SUM(AT21:AV21)+SUM(AT48:AV48)))))</f>
        <v>328.69789559948617</v>
      </c>
      <c r="AW76" s="183">
        <f>+IF(Parametri!$C$13=0,0,+IF(Parametri!$C$13=30,(AV21+AV48),+IF(Parametri!$C$13=60,(SUM(AV21:AW21)+SUM(AV48:AW48)),(SUM(AU21:AW21)+SUM(AU48:AW48)))))</f>
        <v>335.27185351147585</v>
      </c>
      <c r="AX76" s="183">
        <f>+IF(Parametri!$C$13=0,0,+IF(Parametri!$C$13=30,(AW21+AW48),+IF(Parametri!$C$13=60,(SUM(AW21:AX21)+SUM(AW48:AX48)),(SUM(AV21:AX21)+SUM(AV48:AX48)))))</f>
        <v>341.97729058170535</v>
      </c>
      <c r="AY76" s="183">
        <f>+IF(Parametri!$C$13=0,0,+IF(Parametri!$C$13=30,(AX21+AX48),+IF(Parametri!$C$13=60,(SUM(AX21:AY21)+SUM(AX48:AY48)),(SUM(AW21:AY21)+SUM(AW48:AY48)))))</f>
        <v>348.81683639333954</v>
      </c>
      <c r="AZ76" s="183">
        <f>+IF(Parametri!$C$13=0,0,+IF(Parametri!$C$13=30,(AY21+AY48),+IF(Parametri!$C$13=60,(SUM(AY21:AZ21)+SUM(AY48:AZ48)),(SUM(AX21:AZ21)+SUM(AX48:AZ48)))))</f>
        <v>355.79317312120622</v>
      </c>
      <c r="BB76" s="193">
        <f t="shared" si="49"/>
        <v>705.30974039660043</v>
      </c>
      <c r="BC76" s="194">
        <f t="shared" si="50"/>
        <v>1454.8339851942137</v>
      </c>
      <c r="BD76" s="194">
        <f t="shared" si="51"/>
        <v>2605.907641406166</v>
      </c>
      <c r="BE76" s="195">
        <f t="shared" si="52"/>
        <v>3845.7481934411294</v>
      </c>
    </row>
    <row r="77" spans="3:57" x14ac:dyDescent="0.25">
      <c r="C77" s="231" t="str">
        <f t="shared" si="48"/>
        <v>Servizio / Prodotto 20</v>
      </c>
      <c r="E77" s="183">
        <f>+IF(Parametri!$C$13=0,0,(E22+E49))</f>
        <v>97.6</v>
      </c>
      <c r="F77" s="183">
        <f>+IF(Parametri!$C$13=0,0,+IF(Parametri!$C$13=30,(E22+E49),(SUM(E22:F22)+SUM(E49:F49))))</f>
        <v>97.6</v>
      </c>
      <c r="G77" s="183">
        <f>+IF(Parametri!$C$13=0,0,+IF(Parametri!$C$13=30,(F22+F49),+IF(Parametri!$C$13=60,(SUM(F22:G22)+SUM(F49:G49)),(SUM(E22:G22)+SUM(E49:G49)))))</f>
        <v>58.560000000000016</v>
      </c>
      <c r="H77" s="183">
        <f>+IF(Parametri!$C$13=0,0,+IF(Parametri!$C$13=30,(G22+G49),+IF(Parametri!$C$13=60,(SUM(G22:H22)+SUM(G49:H49)),(SUM(F22:H22)+SUM(F49:H49)))))</f>
        <v>64.416000000000025</v>
      </c>
      <c r="I77" s="183">
        <f>+IF(Parametri!$C$13=0,0,+IF(Parametri!$C$13=30,(H22+H49),+IF(Parametri!$C$13=60,(SUM(H22:I22)+SUM(H49:I49)),(SUM(G22:I22)+SUM(G49:I49)))))</f>
        <v>70.857600000000048</v>
      </c>
      <c r="J77" s="183">
        <f>+IF(Parametri!$C$13=0,0,+IF(Parametri!$C$13=30,(I22+I49),+IF(Parametri!$C$13=60,(SUM(I22:J22)+SUM(I49:J49)),(SUM(H22:J22)+SUM(H49:J49)))))</f>
        <v>77.943360000000055</v>
      </c>
      <c r="K77" s="183">
        <f>+IF(Parametri!$C$13=0,0,+IF(Parametri!$C$13=30,(J22+J49),+IF(Parametri!$C$13=60,(SUM(J22:K22)+SUM(J49:K49)),(SUM(I22:K22)+SUM(I49:K49)))))</f>
        <v>85.737696000000057</v>
      </c>
      <c r="L77" s="183">
        <f>+IF(Parametri!$C$13=0,0,+IF(Parametri!$C$13=30,(K22+K49),+IF(Parametri!$C$13=60,(SUM(K22:L22)+SUM(K49:L49)),(SUM(J22:L22)+SUM(J49:L49)))))</f>
        <v>94.311465600000062</v>
      </c>
      <c r="M77" s="183">
        <f>+IF(Parametri!$C$13=0,0,+IF(Parametri!$C$13=30,(L22+L49),+IF(Parametri!$C$13=60,(SUM(L22:M22)+SUM(L49:M49)),(SUM(K22:M22)+SUM(K49:M49)))))</f>
        <v>103.74261216000009</v>
      </c>
      <c r="N77" s="183">
        <f>+IF(Parametri!$C$13=0,0,+IF(Parametri!$C$13=30,(M22+M49),+IF(Parametri!$C$13=60,(SUM(M22:N22)+SUM(M49:N49)),(SUM(L22:N22)+SUM(L49:N49)))))</f>
        <v>114.11687337600011</v>
      </c>
      <c r="O77" s="183">
        <f>+IF(Parametri!$C$13=0,0,+IF(Parametri!$C$13=30,(N22+N49),+IF(Parametri!$C$13=60,(SUM(N22:O22)+SUM(N49:O49)),(SUM(M22:O22)+SUM(M49:O49)))))</f>
        <v>125.52856071360014</v>
      </c>
      <c r="P77" s="183">
        <f>+IF(Parametri!$C$13=0,0,+IF(Parametri!$C$13=30,(O22+O49),+IF(Parametri!$C$13=60,(SUM(O22:P22)+SUM(O49:P49)),(SUM(N22:P22)+SUM(N49:P49)))))</f>
        <v>138.08141678496014</v>
      </c>
      <c r="Q77" s="183">
        <f>+IF(Parametri!$C$13=0,0,+IF(Parametri!$C$13=30,(P22+P49),+IF(Parametri!$C$13=60,(SUM(P22:Q22)+SUM(P49:Q49)),(SUM(O22:Q22)+SUM(O49:Q49)))))</f>
        <v>151.88955846345618</v>
      </c>
      <c r="R77" s="183">
        <f>+IF(Parametri!$C$13=0,0,+IF(Parametri!$C$13=30,(Q22+Q49),+IF(Parametri!$C$13=60,(SUM(Q22:R22)+SUM(Q49:R49)),(SUM(P22:R22)+SUM(P49:R49)))))</f>
        <v>153.155304783985</v>
      </c>
      <c r="S77" s="183">
        <f>+IF(Parametri!$C$13=0,0,+IF(Parametri!$C$13=30,(R22+R49),+IF(Parametri!$C$13=60,(SUM(R22:S22)+SUM(R49:S49)),(SUM(Q22:S22)+SUM(Q49:S49)))))</f>
        <v>160.81307002318425</v>
      </c>
      <c r="T77" s="183">
        <f>+IF(Parametri!$C$13=0,0,+IF(Parametri!$C$13=30,(S22+S49),+IF(Parametri!$C$13=60,(SUM(S22:T22)+SUM(S49:T49)),(SUM(R22:T22)+SUM(R49:T49)))))</f>
        <v>168.85372352434345</v>
      </c>
      <c r="U77" s="183">
        <f>+IF(Parametri!$C$13=0,0,+IF(Parametri!$C$13=30,(T22+T49),+IF(Parametri!$C$13=60,(SUM(T22:U22)+SUM(T49:U49)),(SUM(S22:U22)+SUM(S49:U49)))))</f>
        <v>177.2964097005607</v>
      </c>
      <c r="V77" s="183">
        <f>+IF(Parametri!$C$13=0,0,+IF(Parametri!$C$13=30,(U22+U49),+IF(Parametri!$C$13=60,(SUM(U22:V22)+SUM(U49:V49)),(SUM(T22:V22)+SUM(T49:V49)))))</f>
        <v>186.16123018558866</v>
      </c>
      <c r="W77" s="183">
        <f>+IF(Parametri!$C$13=0,0,+IF(Parametri!$C$13=30,(V22+V49),+IF(Parametri!$C$13=60,(SUM(V22:W22)+SUM(V49:W49)),(SUM(U22:W22)+SUM(U49:W49)))))</f>
        <v>195.46929169486813</v>
      </c>
      <c r="X77" s="183">
        <f>+IF(Parametri!$C$13=0,0,+IF(Parametri!$C$13=30,(W22+W49),+IF(Parametri!$C$13=60,(SUM(W22:X22)+SUM(W49:X49)),(SUM(V22:X22)+SUM(V49:X49)))))</f>
        <v>205.24275627961157</v>
      </c>
      <c r="Y77" s="183">
        <f>+IF(Parametri!$C$13=0,0,+IF(Parametri!$C$13=30,(X22+X49),+IF(Parametri!$C$13=60,(SUM(X22:Y22)+SUM(X49:Y49)),(SUM(W22:Y22)+SUM(W49:Y49)))))</f>
        <v>215.50489409359213</v>
      </c>
      <c r="Z77" s="183">
        <f>+IF(Parametri!$C$13=0,0,+IF(Parametri!$C$13=30,(Y22+Y49),+IF(Parametri!$C$13=60,(SUM(Y22:Z22)+SUM(Y49:Z49)),(SUM(X22:Z22)+SUM(X49:Z49)))))</f>
        <v>226.28013879827179</v>
      </c>
      <c r="AA77" s="183">
        <f>+IF(Parametri!$C$13=0,0,+IF(Parametri!$C$13=30,(Z22+Z49),+IF(Parametri!$C$13=60,(SUM(Z22:AA22)+SUM(Z49:AA49)),(SUM(Y22:AA22)+SUM(Y49:AA49)))))</f>
        <v>237.59414573818535</v>
      </c>
      <c r="AB77" s="183">
        <f>+IF(Parametri!$C$13=0,0,+IF(Parametri!$C$13=30,(AA22+AA49),+IF(Parametri!$C$13=60,(SUM(AA22:AB22)+SUM(AA49:AB49)),(SUM(Z22:AB22)+SUM(Z49:AB49)))))</f>
        <v>249.4738530250946</v>
      </c>
      <c r="AC77" s="183">
        <f>+IF(Parametri!$C$13=0,0,+IF(Parametri!$C$13=30,(AB22+AB49),+IF(Parametri!$C$13=60,(SUM(AB22:AC22)+SUM(AB49:AC49)),(SUM(AA22:AC22)+SUM(AA49:AC49)))))</f>
        <v>261.94754567634936</v>
      </c>
      <c r="AD77" s="183">
        <f>+IF(Parametri!$C$13=0,0,+IF(Parametri!$C$13=30,(AC22+AC49),+IF(Parametri!$C$13=60,(SUM(AC22:AD22)+SUM(AC49:AD49)),(SUM(AB22:AD22)+SUM(AB49:AD49)))))</f>
        <v>275.0449229601669</v>
      </c>
      <c r="AE77" s="183">
        <f>+IF(Parametri!$C$13=0,0,+IF(Parametri!$C$13=30,(AD22+AD49),+IF(Parametri!$C$13=60,(SUM(AD22:AE22)+SUM(AD49:AE49)),(SUM(AC22:AE22)+SUM(AC49:AE49)))))</f>
        <v>288.79716910817524</v>
      </c>
      <c r="AF77" s="183">
        <f>+IF(Parametri!$C$13=0,0,+IF(Parametri!$C$13=30,(AE22+AE49),+IF(Parametri!$C$13=60,(SUM(AE22:AF22)+SUM(AE49:AF49)),(SUM(AD22:AF22)+SUM(AD49:AF49)))))</f>
        <v>303.23702756358398</v>
      </c>
      <c r="AG77" s="183">
        <f>+IF(Parametri!$C$13=0,0,+IF(Parametri!$C$13=30,(AF22+AF49),+IF(Parametri!$C$13=60,(SUM(AF22:AG22)+SUM(AF49:AG49)),(SUM(AE22:AG22)+SUM(AE49:AG49)))))</f>
        <v>318.39887894176314</v>
      </c>
      <c r="AH77" s="183">
        <f>+IF(Parametri!$C$13=0,0,+IF(Parametri!$C$13=30,(AG22+AG49),+IF(Parametri!$C$13=60,(SUM(AG22:AH22)+SUM(AG49:AH49)),(SUM(AF22:AH22)+SUM(AF49:AH49)))))</f>
        <v>334.31882288885134</v>
      </c>
      <c r="AI77" s="183">
        <f>+IF(Parametri!$C$13=0,0,+IF(Parametri!$C$13=30,(AH22+AH49),+IF(Parametri!$C$13=60,(SUM(AH22:AI22)+SUM(AH49:AI49)),(SUM(AG22:AI22)+SUM(AG49:AI49)))))</f>
        <v>351.03476403329398</v>
      </c>
      <c r="AJ77" s="183">
        <f>+IF(Parametri!$C$13=0,0,+IF(Parametri!$C$13=30,(AI22+AI49),+IF(Parametri!$C$13=60,(SUM(AI22:AJ22)+SUM(AI49:AJ49)),(SUM(AH22:AJ22)+SUM(AH49:AJ49)))))</f>
        <v>368.58650223495869</v>
      </c>
      <c r="AK77" s="183">
        <f>+IF(Parametri!$C$13=0,0,+IF(Parametri!$C$13=30,(AJ22+AJ49),+IF(Parametri!$C$13=60,(SUM(AJ22:AK22)+SUM(AJ49:AK49)),(SUM(AI22:AK22)+SUM(AI49:AK49)))))</f>
        <v>387.01582734670666</v>
      </c>
      <c r="AL77" s="183">
        <f>+IF(Parametri!$C$13=0,0,+IF(Parametri!$C$13=30,(AK22+AK49),+IF(Parametri!$C$13=60,(SUM(AK22:AL22)+SUM(AK49:AL49)),(SUM(AJ22:AL22)+SUM(AJ49:AL49)))))</f>
        <v>406.36661871404192</v>
      </c>
      <c r="AM77" s="183">
        <f>+IF(Parametri!$C$13=0,0,+IF(Parametri!$C$13=30,(AL22+AL49),+IF(Parametri!$C$13=60,(SUM(AL22:AM22)+SUM(AL49:AM49)),(SUM(AK22:AM22)+SUM(AK49:AM49)))))</f>
        <v>426.68494964974411</v>
      </c>
      <c r="AN77" s="183">
        <f>+IF(Parametri!$C$13=0,0,+IF(Parametri!$C$13=30,(AM22+AM49),+IF(Parametri!$C$13=60,(SUM(AM22:AN22)+SUM(AM49:AN49)),(SUM(AL22:AN22)+SUM(AL49:AN49)))))</f>
        <v>448.01919713223128</v>
      </c>
      <c r="AO77" s="183">
        <f>+IF(Parametri!$C$13=0,0,+IF(Parametri!$C$13=30,(AN22+AN49),+IF(Parametri!$C$13=60,(SUM(AN22:AO22)+SUM(AN49:AO49)),(SUM(AM22:AO22)+SUM(AM49:AO49)))))</f>
        <v>470.4201569888429</v>
      </c>
      <c r="AP77" s="183">
        <f>+IF(Parametri!$C$13=0,0,+IF(Parametri!$C$13=30,(AO22+AO49),+IF(Parametri!$C$13=60,(SUM(AO22:AP22)+SUM(AO49:AP49)),(SUM(AN22:AP22)+SUM(AN49:AP49)))))</f>
        <v>466.99891948346942</v>
      </c>
      <c r="AQ77" s="183">
        <f>+IF(Parametri!$C$13=0,0,+IF(Parametri!$C$13=30,(AP22+AP49),+IF(Parametri!$C$13=60,(SUM(AP22:AQ22)+SUM(AP49:AQ49)),(SUM(AO22:AQ22)+SUM(AO49:AQ49)))))</f>
        <v>476.33889787313888</v>
      </c>
      <c r="AR77" s="183">
        <f>+IF(Parametri!$C$13=0,0,+IF(Parametri!$C$13=30,(AQ22+AQ49),+IF(Parametri!$C$13=60,(SUM(AQ22:AR22)+SUM(AQ49:AR49)),(SUM(AP22:AR22)+SUM(AP49:AR49)))))</f>
        <v>485.86567583060162</v>
      </c>
      <c r="AS77" s="183">
        <f>+IF(Parametri!$C$13=0,0,+IF(Parametri!$C$13=30,(AR22+AR49),+IF(Parametri!$C$13=60,(SUM(AR22:AS22)+SUM(AR49:AS49)),(SUM(AQ22:AS22)+SUM(AQ49:AS49)))))</f>
        <v>495.58298934721364</v>
      </c>
      <c r="AT77" s="183">
        <f>+IF(Parametri!$C$13=0,0,+IF(Parametri!$C$13=30,(AS22+AS49),+IF(Parametri!$C$13=60,(SUM(AS22:AT22)+SUM(AS49:AT49)),(SUM(AR22:AT22)+SUM(AR49:AT49)))))</f>
        <v>505.49464913415801</v>
      </c>
      <c r="AU77" s="183">
        <f>+IF(Parametri!$C$13=0,0,+IF(Parametri!$C$13=30,(AT22+AT49),+IF(Parametri!$C$13=60,(SUM(AT22:AU22)+SUM(AT49:AU49)),(SUM(AS22:AU22)+SUM(AS49:AU49)))))</f>
        <v>515.604542116841</v>
      </c>
      <c r="AV77" s="183">
        <f>+IF(Parametri!$C$13=0,0,+IF(Parametri!$C$13=30,(AU22+AU49),+IF(Parametri!$C$13=60,(SUM(AU22:AV22)+SUM(AU49:AV49)),(SUM(AT22:AV22)+SUM(AT49:AV49)))))</f>
        <v>525.91663295917783</v>
      </c>
      <c r="AW77" s="183">
        <f>+IF(Parametri!$C$13=0,0,+IF(Parametri!$C$13=30,(AV22+AV49),+IF(Parametri!$C$13=60,(SUM(AV22:AW22)+SUM(AV49:AW49)),(SUM(AU22:AW22)+SUM(AU49:AW49)))))</f>
        <v>536.43496561836139</v>
      </c>
      <c r="AX77" s="183">
        <f>+IF(Parametri!$C$13=0,0,+IF(Parametri!$C$13=30,(AW22+AW49),+IF(Parametri!$C$13=60,(SUM(AW22:AX22)+SUM(AW49:AX49)),(SUM(AV22:AX22)+SUM(AV49:AX49)))))</f>
        <v>547.1636649307286</v>
      </c>
      <c r="AY77" s="183">
        <f>+IF(Parametri!$C$13=0,0,+IF(Parametri!$C$13=30,(AX22+AX49),+IF(Parametri!$C$13=60,(SUM(AX22:AY22)+SUM(AX49:AY49)),(SUM(AW22:AY22)+SUM(AW49:AY49)))))</f>
        <v>558.1069382293432</v>
      </c>
      <c r="AZ77" s="183">
        <f>+IF(Parametri!$C$13=0,0,+IF(Parametri!$C$13=30,(AY22+AY49),+IF(Parametri!$C$13=60,(SUM(AY22:AZ22)+SUM(AY49:AZ49)),(SUM(AX22:AZ22)+SUM(AX49:AZ49)))))</f>
        <v>569.26907699393007</v>
      </c>
      <c r="BB77" s="193">
        <f t="shared" si="49"/>
        <v>1128.4955846345608</v>
      </c>
      <c r="BC77" s="194">
        <f t="shared" si="50"/>
        <v>2327.7343763107419</v>
      </c>
      <c r="BD77" s="194">
        <f t="shared" si="51"/>
        <v>4169.4522262498667</v>
      </c>
      <c r="BE77" s="195">
        <f t="shared" si="52"/>
        <v>6153.1971095058061</v>
      </c>
    </row>
    <row r="78" spans="3:57" x14ac:dyDescent="0.25">
      <c r="C78" s="231" t="str">
        <f t="shared" si="48"/>
        <v>Servizio / Prodotto 21</v>
      </c>
      <c r="E78" s="183">
        <f>+IF(Parametri!$C$13=0,0,(E23+E50))</f>
        <v>97.6</v>
      </c>
      <c r="F78" s="183">
        <f>+IF(Parametri!$C$13=0,0,+IF(Parametri!$C$13=30,(E23+E50),(SUM(E23:F23)+SUM(E50:F50))))</f>
        <v>97.6</v>
      </c>
      <c r="G78" s="183">
        <f>+IF(Parametri!$C$13=0,0,+IF(Parametri!$C$13=30,(F23+F50),+IF(Parametri!$C$13=60,(SUM(F23:G23)+SUM(F50:G50)),(SUM(E23:G23)+SUM(E50:G50)))))</f>
        <v>58.560000000000016</v>
      </c>
      <c r="H78" s="183">
        <f>+IF(Parametri!$C$13=0,0,+IF(Parametri!$C$13=30,(G23+G50),+IF(Parametri!$C$13=60,(SUM(G23:H23)+SUM(G50:H50)),(SUM(F23:H23)+SUM(F50:H50)))))</f>
        <v>64.416000000000025</v>
      </c>
      <c r="I78" s="183">
        <f>+IF(Parametri!$C$13=0,0,+IF(Parametri!$C$13=30,(H23+H50),+IF(Parametri!$C$13=60,(SUM(H23:I23)+SUM(H50:I50)),(SUM(G23:I23)+SUM(G50:I50)))))</f>
        <v>70.857600000000048</v>
      </c>
      <c r="J78" s="183">
        <f>+IF(Parametri!$C$13=0,0,+IF(Parametri!$C$13=30,(I23+I50),+IF(Parametri!$C$13=60,(SUM(I23:J23)+SUM(I50:J50)),(SUM(H23:J23)+SUM(H50:J50)))))</f>
        <v>77.943360000000055</v>
      </c>
      <c r="K78" s="183">
        <f>+IF(Parametri!$C$13=0,0,+IF(Parametri!$C$13=30,(J23+J50),+IF(Parametri!$C$13=60,(SUM(J23:K23)+SUM(J50:K50)),(SUM(I23:K23)+SUM(I50:K50)))))</f>
        <v>85.737696000000057</v>
      </c>
      <c r="L78" s="183">
        <f>+IF(Parametri!$C$13=0,0,+IF(Parametri!$C$13=30,(K23+K50),+IF(Parametri!$C$13=60,(SUM(K23:L23)+SUM(K50:L50)),(SUM(J23:L23)+SUM(J50:L50)))))</f>
        <v>94.311465600000062</v>
      </c>
      <c r="M78" s="183">
        <f>+IF(Parametri!$C$13=0,0,+IF(Parametri!$C$13=30,(L23+L50),+IF(Parametri!$C$13=60,(SUM(L23:M23)+SUM(L50:M50)),(SUM(K23:M23)+SUM(K50:M50)))))</f>
        <v>103.74261216000009</v>
      </c>
      <c r="N78" s="183">
        <f>+IF(Parametri!$C$13=0,0,+IF(Parametri!$C$13=30,(M23+M50),+IF(Parametri!$C$13=60,(SUM(M23:N23)+SUM(M50:N50)),(SUM(L23:N23)+SUM(L50:N50)))))</f>
        <v>114.11687337600011</v>
      </c>
      <c r="O78" s="183">
        <f>+IF(Parametri!$C$13=0,0,+IF(Parametri!$C$13=30,(N23+N50),+IF(Parametri!$C$13=60,(SUM(N23:O23)+SUM(N50:O50)),(SUM(M23:O23)+SUM(M50:O50)))))</f>
        <v>125.52856071360014</v>
      </c>
      <c r="P78" s="183">
        <f>+IF(Parametri!$C$13=0,0,+IF(Parametri!$C$13=30,(O23+O50),+IF(Parametri!$C$13=60,(SUM(O23:P23)+SUM(O50:P50)),(SUM(N23:P23)+SUM(N50:P50)))))</f>
        <v>138.08141678496014</v>
      </c>
      <c r="Q78" s="183">
        <f>+IF(Parametri!$C$13=0,0,+IF(Parametri!$C$13=30,(P23+P50),+IF(Parametri!$C$13=60,(SUM(P23:Q23)+SUM(P50:Q50)),(SUM(O23:Q23)+SUM(O50:Q50)))))</f>
        <v>151.88955846345618</v>
      </c>
      <c r="R78" s="183">
        <f>+IF(Parametri!$C$13=0,0,+IF(Parametri!$C$13=30,(Q23+Q50),+IF(Parametri!$C$13=60,(SUM(Q23:R23)+SUM(Q50:R50)),(SUM(P23:R23)+SUM(P50:R50)))))</f>
        <v>153.155304783985</v>
      </c>
      <c r="S78" s="183">
        <f>+IF(Parametri!$C$13=0,0,+IF(Parametri!$C$13=30,(R23+R50),+IF(Parametri!$C$13=60,(SUM(R23:S23)+SUM(R50:S50)),(SUM(Q23:S23)+SUM(Q50:S50)))))</f>
        <v>160.81307002318425</v>
      </c>
      <c r="T78" s="183">
        <f>+IF(Parametri!$C$13=0,0,+IF(Parametri!$C$13=30,(S23+S50),+IF(Parametri!$C$13=60,(SUM(S23:T23)+SUM(S50:T50)),(SUM(R23:T23)+SUM(R50:T50)))))</f>
        <v>168.85372352434345</v>
      </c>
      <c r="U78" s="183">
        <f>+IF(Parametri!$C$13=0,0,+IF(Parametri!$C$13=30,(T23+T50),+IF(Parametri!$C$13=60,(SUM(T23:U23)+SUM(T50:U50)),(SUM(S23:U23)+SUM(S50:U50)))))</f>
        <v>177.2964097005607</v>
      </c>
      <c r="V78" s="183">
        <f>+IF(Parametri!$C$13=0,0,+IF(Parametri!$C$13=30,(U23+U50),+IF(Parametri!$C$13=60,(SUM(U23:V23)+SUM(U50:V50)),(SUM(T23:V23)+SUM(T50:V50)))))</f>
        <v>186.16123018558866</v>
      </c>
      <c r="W78" s="183">
        <f>+IF(Parametri!$C$13=0,0,+IF(Parametri!$C$13=30,(V23+V50),+IF(Parametri!$C$13=60,(SUM(V23:W23)+SUM(V50:W50)),(SUM(U23:W23)+SUM(U50:W50)))))</f>
        <v>195.46929169486813</v>
      </c>
      <c r="X78" s="183">
        <f>+IF(Parametri!$C$13=0,0,+IF(Parametri!$C$13=30,(W23+W50),+IF(Parametri!$C$13=60,(SUM(W23:X23)+SUM(W50:X50)),(SUM(V23:X23)+SUM(V50:X50)))))</f>
        <v>205.24275627961157</v>
      </c>
      <c r="Y78" s="183">
        <f>+IF(Parametri!$C$13=0,0,+IF(Parametri!$C$13=30,(X23+X50),+IF(Parametri!$C$13=60,(SUM(X23:Y23)+SUM(X50:Y50)),(SUM(W23:Y23)+SUM(W50:Y50)))))</f>
        <v>215.50489409359213</v>
      </c>
      <c r="Z78" s="183">
        <f>+IF(Parametri!$C$13=0,0,+IF(Parametri!$C$13=30,(Y23+Y50),+IF(Parametri!$C$13=60,(SUM(Y23:Z23)+SUM(Y50:Z50)),(SUM(X23:Z23)+SUM(X50:Z50)))))</f>
        <v>226.28013879827179</v>
      </c>
      <c r="AA78" s="183">
        <f>+IF(Parametri!$C$13=0,0,+IF(Parametri!$C$13=30,(Z23+Z50),+IF(Parametri!$C$13=60,(SUM(Z23:AA23)+SUM(Z50:AA50)),(SUM(Y23:AA23)+SUM(Y50:AA50)))))</f>
        <v>237.59414573818535</v>
      </c>
      <c r="AB78" s="183">
        <f>+IF(Parametri!$C$13=0,0,+IF(Parametri!$C$13=30,(AA23+AA50),+IF(Parametri!$C$13=60,(SUM(AA23:AB23)+SUM(AA50:AB50)),(SUM(Z23:AB23)+SUM(Z50:AB50)))))</f>
        <v>249.4738530250946</v>
      </c>
      <c r="AC78" s="183">
        <f>+IF(Parametri!$C$13=0,0,+IF(Parametri!$C$13=30,(AB23+AB50),+IF(Parametri!$C$13=60,(SUM(AB23:AC23)+SUM(AB50:AC50)),(SUM(AA23:AC23)+SUM(AA50:AC50)))))</f>
        <v>261.94754567634936</v>
      </c>
      <c r="AD78" s="183">
        <f>+IF(Parametri!$C$13=0,0,+IF(Parametri!$C$13=30,(AC23+AC50),+IF(Parametri!$C$13=60,(SUM(AC23:AD23)+SUM(AC50:AD50)),(SUM(AB23:AD23)+SUM(AB50:AD50)))))</f>
        <v>275.0449229601669</v>
      </c>
      <c r="AE78" s="183">
        <f>+IF(Parametri!$C$13=0,0,+IF(Parametri!$C$13=30,(AD23+AD50),+IF(Parametri!$C$13=60,(SUM(AD23:AE23)+SUM(AD50:AE50)),(SUM(AC23:AE23)+SUM(AC50:AE50)))))</f>
        <v>288.79716910817524</v>
      </c>
      <c r="AF78" s="183">
        <f>+IF(Parametri!$C$13=0,0,+IF(Parametri!$C$13=30,(AE23+AE50),+IF(Parametri!$C$13=60,(SUM(AE23:AF23)+SUM(AE50:AF50)),(SUM(AD23:AF23)+SUM(AD50:AF50)))))</f>
        <v>303.23702756358398</v>
      </c>
      <c r="AG78" s="183">
        <f>+IF(Parametri!$C$13=0,0,+IF(Parametri!$C$13=30,(AF23+AF50),+IF(Parametri!$C$13=60,(SUM(AF23:AG23)+SUM(AF50:AG50)),(SUM(AE23:AG23)+SUM(AE50:AG50)))))</f>
        <v>318.39887894176314</v>
      </c>
      <c r="AH78" s="183">
        <f>+IF(Parametri!$C$13=0,0,+IF(Parametri!$C$13=30,(AG23+AG50),+IF(Parametri!$C$13=60,(SUM(AG23:AH23)+SUM(AG50:AH50)),(SUM(AF23:AH23)+SUM(AF50:AH50)))))</f>
        <v>334.31882288885134</v>
      </c>
      <c r="AI78" s="183">
        <f>+IF(Parametri!$C$13=0,0,+IF(Parametri!$C$13=30,(AH23+AH50),+IF(Parametri!$C$13=60,(SUM(AH23:AI23)+SUM(AH50:AI50)),(SUM(AG23:AI23)+SUM(AG50:AI50)))))</f>
        <v>351.03476403329398</v>
      </c>
      <c r="AJ78" s="183">
        <f>+IF(Parametri!$C$13=0,0,+IF(Parametri!$C$13=30,(AI23+AI50),+IF(Parametri!$C$13=60,(SUM(AI23:AJ23)+SUM(AI50:AJ50)),(SUM(AH23:AJ23)+SUM(AH50:AJ50)))))</f>
        <v>368.58650223495869</v>
      </c>
      <c r="AK78" s="183">
        <f>+IF(Parametri!$C$13=0,0,+IF(Parametri!$C$13=30,(AJ23+AJ50),+IF(Parametri!$C$13=60,(SUM(AJ23:AK23)+SUM(AJ50:AK50)),(SUM(AI23:AK23)+SUM(AI50:AK50)))))</f>
        <v>387.01582734670666</v>
      </c>
      <c r="AL78" s="183">
        <f>+IF(Parametri!$C$13=0,0,+IF(Parametri!$C$13=30,(AK23+AK50),+IF(Parametri!$C$13=60,(SUM(AK23:AL23)+SUM(AK50:AL50)),(SUM(AJ23:AL23)+SUM(AJ50:AL50)))))</f>
        <v>406.36661871404192</v>
      </c>
      <c r="AM78" s="183">
        <f>+IF(Parametri!$C$13=0,0,+IF(Parametri!$C$13=30,(AL23+AL50),+IF(Parametri!$C$13=60,(SUM(AL23:AM23)+SUM(AL50:AM50)),(SUM(AK23:AM23)+SUM(AK50:AM50)))))</f>
        <v>426.68494964974411</v>
      </c>
      <c r="AN78" s="183">
        <f>+IF(Parametri!$C$13=0,0,+IF(Parametri!$C$13=30,(AM23+AM50),+IF(Parametri!$C$13=60,(SUM(AM23:AN23)+SUM(AM50:AN50)),(SUM(AL23:AN23)+SUM(AL50:AN50)))))</f>
        <v>448.01919713223128</v>
      </c>
      <c r="AO78" s="183">
        <f>+IF(Parametri!$C$13=0,0,+IF(Parametri!$C$13=30,(AN23+AN50),+IF(Parametri!$C$13=60,(SUM(AN23:AO23)+SUM(AN50:AO50)),(SUM(AM23:AO23)+SUM(AM50:AO50)))))</f>
        <v>470.4201569888429</v>
      </c>
      <c r="AP78" s="183">
        <f>+IF(Parametri!$C$13=0,0,+IF(Parametri!$C$13=30,(AO23+AO50),+IF(Parametri!$C$13=60,(SUM(AO23:AP23)+SUM(AO50:AP50)),(SUM(AN23:AP23)+SUM(AN50:AP50)))))</f>
        <v>466.99891948346942</v>
      </c>
      <c r="AQ78" s="183">
        <f>+IF(Parametri!$C$13=0,0,+IF(Parametri!$C$13=30,(AP23+AP50),+IF(Parametri!$C$13=60,(SUM(AP23:AQ23)+SUM(AP50:AQ50)),(SUM(AO23:AQ23)+SUM(AO50:AQ50)))))</f>
        <v>476.33889787313888</v>
      </c>
      <c r="AR78" s="183">
        <f>+IF(Parametri!$C$13=0,0,+IF(Parametri!$C$13=30,(AQ23+AQ50),+IF(Parametri!$C$13=60,(SUM(AQ23:AR23)+SUM(AQ50:AR50)),(SUM(AP23:AR23)+SUM(AP50:AR50)))))</f>
        <v>485.86567583060162</v>
      </c>
      <c r="AS78" s="183">
        <f>+IF(Parametri!$C$13=0,0,+IF(Parametri!$C$13=30,(AR23+AR50),+IF(Parametri!$C$13=60,(SUM(AR23:AS23)+SUM(AR50:AS50)),(SUM(AQ23:AS23)+SUM(AQ50:AS50)))))</f>
        <v>495.58298934721364</v>
      </c>
      <c r="AT78" s="183">
        <f>+IF(Parametri!$C$13=0,0,+IF(Parametri!$C$13=30,(AS23+AS50),+IF(Parametri!$C$13=60,(SUM(AS23:AT23)+SUM(AS50:AT50)),(SUM(AR23:AT23)+SUM(AR50:AT50)))))</f>
        <v>505.49464913415801</v>
      </c>
      <c r="AU78" s="183">
        <f>+IF(Parametri!$C$13=0,0,+IF(Parametri!$C$13=30,(AT23+AT50),+IF(Parametri!$C$13=60,(SUM(AT23:AU23)+SUM(AT50:AU50)),(SUM(AS23:AU23)+SUM(AS50:AU50)))))</f>
        <v>515.604542116841</v>
      </c>
      <c r="AV78" s="183">
        <f>+IF(Parametri!$C$13=0,0,+IF(Parametri!$C$13=30,(AU23+AU50),+IF(Parametri!$C$13=60,(SUM(AU23:AV23)+SUM(AU50:AV50)),(SUM(AT23:AV23)+SUM(AT50:AV50)))))</f>
        <v>525.91663295917783</v>
      </c>
      <c r="AW78" s="183">
        <f>+IF(Parametri!$C$13=0,0,+IF(Parametri!$C$13=30,(AV23+AV50),+IF(Parametri!$C$13=60,(SUM(AV23:AW23)+SUM(AV50:AW50)),(SUM(AU23:AW23)+SUM(AU50:AW50)))))</f>
        <v>536.43496561836139</v>
      </c>
      <c r="AX78" s="183">
        <f>+IF(Parametri!$C$13=0,0,+IF(Parametri!$C$13=30,(AW23+AW50),+IF(Parametri!$C$13=60,(SUM(AW23:AX23)+SUM(AW50:AX50)),(SUM(AV23:AX23)+SUM(AV50:AX50)))))</f>
        <v>547.1636649307286</v>
      </c>
      <c r="AY78" s="183">
        <f>+IF(Parametri!$C$13=0,0,+IF(Parametri!$C$13=30,(AX23+AX50),+IF(Parametri!$C$13=60,(SUM(AX23:AY23)+SUM(AX50:AY50)),(SUM(AW23:AY23)+SUM(AW50:AY50)))))</f>
        <v>558.1069382293432</v>
      </c>
      <c r="AZ78" s="183">
        <f>+IF(Parametri!$C$13=0,0,+IF(Parametri!$C$13=30,(AY23+AY50),+IF(Parametri!$C$13=60,(SUM(AY23:AZ23)+SUM(AY50:AZ50)),(SUM(AX23:AZ23)+SUM(AX50:AZ50)))))</f>
        <v>569.26907699393007</v>
      </c>
      <c r="BB78" s="193">
        <f t="shared" si="49"/>
        <v>1128.4955846345608</v>
      </c>
      <c r="BC78" s="194">
        <f t="shared" si="50"/>
        <v>2327.7343763107419</v>
      </c>
      <c r="BD78" s="194">
        <f t="shared" si="51"/>
        <v>4169.4522262498667</v>
      </c>
      <c r="BE78" s="195">
        <f t="shared" si="52"/>
        <v>6153.1971095058061</v>
      </c>
    </row>
    <row r="79" spans="3:57" x14ac:dyDescent="0.25">
      <c r="C79" s="231" t="str">
        <f t="shared" si="48"/>
        <v>Servizio / Prodotto 22</v>
      </c>
      <c r="E79" s="183">
        <f>+IF(Parametri!$C$13=0,0,(E24+E51))</f>
        <v>97.6</v>
      </c>
      <c r="F79" s="183">
        <f>+IF(Parametri!$C$13=0,0,+IF(Parametri!$C$13=30,(E24+E51),(SUM(E24:F24)+SUM(E51:F51))))</f>
        <v>97.6</v>
      </c>
      <c r="G79" s="183">
        <f>+IF(Parametri!$C$13=0,0,+IF(Parametri!$C$13=30,(F24+F51),+IF(Parametri!$C$13=60,(SUM(F24:G24)+SUM(F51:G51)),(SUM(E24:G24)+SUM(E51:G51)))))</f>
        <v>58.560000000000016</v>
      </c>
      <c r="H79" s="183">
        <f>+IF(Parametri!$C$13=0,0,+IF(Parametri!$C$13=30,(G24+G51),+IF(Parametri!$C$13=60,(SUM(G24:H24)+SUM(G51:H51)),(SUM(F24:H24)+SUM(F51:H51)))))</f>
        <v>64.416000000000025</v>
      </c>
      <c r="I79" s="183">
        <f>+IF(Parametri!$C$13=0,0,+IF(Parametri!$C$13=30,(H24+H51),+IF(Parametri!$C$13=60,(SUM(H24:I24)+SUM(H51:I51)),(SUM(G24:I24)+SUM(G51:I51)))))</f>
        <v>70.857600000000048</v>
      </c>
      <c r="J79" s="183">
        <f>+IF(Parametri!$C$13=0,0,+IF(Parametri!$C$13=30,(I24+I51),+IF(Parametri!$C$13=60,(SUM(I24:J24)+SUM(I51:J51)),(SUM(H24:J24)+SUM(H51:J51)))))</f>
        <v>77.943360000000055</v>
      </c>
      <c r="K79" s="183">
        <f>+IF(Parametri!$C$13=0,0,+IF(Parametri!$C$13=30,(J24+J51),+IF(Parametri!$C$13=60,(SUM(J24:K24)+SUM(J51:K51)),(SUM(I24:K24)+SUM(I51:K51)))))</f>
        <v>85.737696000000057</v>
      </c>
      <c r="L79" s="183">
        <f>+IF(Parametri!$C$13=0,0,+IF(Parametri!$C$13=30,(K24+K51),+IF(Parametri!$C$13=60,(SUM(K24:L24)+SUM(K51:L51)),(SUM(J24:L24)+SUM(J51:L51)))))</f>
        <v>94.311465600000062</v>
      </c>
      <c r="M79" s="183">
        <f>+IF(Parametri!$C$13=0,0,+IF(Parametri!$C$13=30,(L24+L51),+IF(Parametri!$C$13=60,(SUM(L24:M24)+SUM(L51:M51)),(SUM(K24:M24)+SUM(K51:M51)))))</f>
        <v>103.74261216000009</v>
      </c>
      <c r="N79" s="183">
        <f>+IF(Parametri!$C$13=0,0,+IF(Parametri!$C$13=30,(M24+M51),+IF(Parametri!$C$13=60,(SUM(M24:N24)+SUM(M51:N51)),(SUM(L24:N24)+SUM(L51:N51)))))</f>
        <v>114.11687337600011</v>
      </c>
      <c r="O79" s="183">
        <f>+IF(Parametri!$C$13=0,0,+IF(Parametri!$C$13=30,(N24+N51),+IF(Parametri!$C$13=60,(SUM(N24:O24)+SUM(N51:O51)),(SUM(M24:O24)+SUM(M51:O51)))))</f>
        <v>125.52856071360014</v>
      </c>
      <c r="P79" s="183">
        <f>+IF(Parametri!$C$13=0,0,+IF(Parametri!$C$13=30,(O24+O51),+IF(Parametri!$C$13=60,(SUM(O24:P24)+SUM(O51:P51)),(SUM(N24:P24)+SUM(N51:P51)))))</f>
        <v>138.08141678496014</v>
      </c>
      <c r="Q79" s="183">
        <f>+IF(Parametri!$C$13=0,0,+IF(Parametri!$C$13=30,(P24+P51),+IF(Parametri!$C$13=60,(SUM(P24:Q24)+SUM(P51:Q51)),(SUM(O24:Q24)+SUM(O51:Q51)))))</f>
        <v>151.88955846345618</v>
      </c>
      <c r="R79" s="183">
        <f>+IF(Parametri!$C$13=0,0,+IF(Parametri!$C$13=30,(Q24+Q51),+IF(Parametri!$C$13=60,(SUM(Q24:R24)+SUM(Q51:R51)),(SUM(P24:R24)+SUM(P51:R51)))))</f>
        <v>153.155304783985</v>
      </c>
      <c r="S79" s="183">
        <f>+IF(Parametri!$C$13=0,0,+IF(Parametri!$C$13=30,(R24+R51),+IF(Parametri!$C$13=60,(SUM(R24:S24)+SUM(R51:S51)),(SUM(Q24:S24)+SUM(Q51:S51)))))</f>
        <v>160.81307002318425</v>
      </c>
      <c r="T79" s="183">
        <f>+IF(Parametri!$C$13=0,0,+IF(Parametri!$C$13=30,(S24+S51),+IF(Parametri!$C$13=60,(SUM(S24:T24)+SUM(S51:T51)),(SUM(R24:T24)+SUM(R51:T51)))))</f>
        <v>168.85372352434345</v>
      </c>
      <c r="U79" s="183">
        <f>+IF(Parametri!$C$13=0,0,+IF(Parametri!$C$13=30,(T24+T51),+IF(Parametri!$C$13=60,(SUM(T24:U24)+SUM(T51:U51)),(SUM(S24:U24)+SUM(S51:U51)))))</f>
        <v>177.2964097005607</v>
      </c>
      <c r="V79" s="183">
        <f>+IF(Parametri!$C$13=0,0,+IF(Parametri!$C$13=30,(U24+U51),+IF(Parametri!$C$13=60,(SUM(U24:V24)+SUM(U51:V51)),(SUM(T24:V24)+SUM(T51:V51)))))</f>
        <v>186.16123018558866</v>
      </c>
      <c r="W79" s="183">
        <f>+IF(Parametri!$C$13=0,0,+IF(Parametri!$C$13=30,(V24+V51),+IF(Parametri!$C$13=60,(SUM(V24:W24)+SUM(V51:W51)),(SUM(U24:W24)+SUM(U51:W51)))))</f>
        <v>195.46929169486813</v>
      </c>
      <c r="X79" s="183">
        <f>+IF(Parametri!$C$13=0,0,+IF(Parametri!$C$13=30,(W24+W51),+IF(Parametri!$C$13=60,(SUM(W24:X24)+SUM(W51:X51)),(SUM(V24:X24)+SUM(V51:X51)))))</f>
        <v>205.24275627961157</v>
      </c>
      <c r="Y79" s="183">
        <f>+IF(Parametri!$C$13=0,0,+IF(Parametri!$C$13=30,(X24+X51),+IF(Parametri!$C$13=60,(SUM(X24:Y24)+SUM(X51:Y51)),(SUM(W24:Y24)+SUM(W51:Y51)))))</f>
        <v>215.50489409359213</v>
      </c>
      <c r="Z79" s="183">
        <f>+IF(Parametri!$C$13=0,0,+IF(Parametri!$C$13=30,(Y24+Y51),+IF(Parametri!$C$13=60,(SUM(Y24:Z24)+SUM(Y51:Z51)),(SUM(X24:Z24)+SUM(X51:Z51)))))</f>
        <v>226.28013879827179</v>
      </c>
      <c r="AA79" s="183">
        <f>+IF(Parametri!$C$13=0,0,+IF(Parametri!$C$13=30,(Z24+Z51),+IF(Parametri!$C$13=60,(SUM(Z24:AA24)+SUM(Z51:AA51)),(SUM(Y24:AA24)+SUM(Y51:AA51)))))</f>
        <v>237.59414573818535</v>
      </c>
      <c r="AB79" s="183">
        <f>+IF(Parametri!$C$13=0,0,+IF(Parametri!$C$13=30,(AA24+AA51),+IF(Parametri!$C$13=60,(SUM(AA24:AB24)+SUM(AA51:AB51)),(SUM(Z24:AB24)+SUM(Z51:AB51)))))</f>
        <v>249.4738530250946</v>
      </c>
      <c r="AC79" s="183">
        <f>+IF(Parametri!$C$13=0,0,+IF(Parametri!$C$13=30,(AB24+AB51),+IF(Parametri!$C$13=60,(SUM(AB24:AC24)+SUM(AB51:AC51)),(SUM(AA24:AC24)+SUM(AA51:AC51)))))</f>
        <v>261.94754567634936</v>
      </c>
      <c r="AD79" s="183">
        <f>+IF(Parametri!$C$13=0,0,+IF(Parametri!$C$13=30,(AC24+AC51),+IF(Parametri!$C$13=60,(SUM(AC24:AD24)+SUM(AC51:AD51)),(SUM(AB24:AD24)+SUM(AB51:AD51)))))</f>
        <v>275.0449229601669</v>
      </c>
      <c r="AE79" s="183">
        <f>+IF(Parametri!$C$13=0,0,+IF(Parametri!$C$13=30,(AD24+AD51),+IF(Parametri!$C$13=60,(SUM(AD24:AE24)+SUM(AD51:AE51)),(SUM(AC24:AE24)+SUM(AC51:AE51)))))</f>
        <v>288.79716910817524</v>
      </c>
      <c r="AF79" s="183">
        <f>+IF(Parametri!$C$13=0,0,+IF(Parametri!$C$13=30,(AE24+AE51),+IF(Parametri!$C$13=60,(SUM(AE24:AF24)+SUM(AE51:AF51)),(SUM(AD24:AF24)+SUM(AD51:AF51)))))</f>
        <v>303.23702756358398</v>
      </c>
      <c r="AG79" s="183">
        <f>+IF(Parametri!$C$13=0,0,+IF(Parametri!$C$13=30,(AF24+AF51),+IF(Parametri!$C$13=60,(SUM(AF24:AG24)+SUM(AF51:AG51)),(SUM(AE24:AG24)+SUM(AE51:AG51)))))</f>
        <v>318.39887894176314</v>
      </c>
      <c r="AH79" s="183">
        <f>+IF(Parametri!$C$13=0,0,+IF(Parametri!$C$13=30,(AG24+AG51),+IF(Parametri!$C$13=60,(SUM(AG24:AH24)+SUM(AG51:AH51)),(SUM(AF24:AH24)+SUM(AF51:AH51)))))</f>
        <v>334.31882288885134</v>
      </c>
      <c r="AI79" s="183">
        <f>+IF(Parametri!$C$13=0,0,+IF(Parametri!$C$13=30,(AH24+AH51),+IF(Parametri!$C$13=60,(SUM(AH24:AI24)+SUM(AH51:AI51)),(SUM(AG24:AI24)+SUM(AG51:AI51)))))</f>
        <v>351.03476403329398</v>
      </c>
      <c r="AJ79" s="183">
        <f>+IF(Parametri!$C$13=0,0,+IF(Parametri!$C$13=30,(AI24+AI51),+IF(Parametri!$C$13=60,(SUM(AI24:AJ24)+SUM(AI51:AJ51)),(SUM(AH24:AJ24)+SUM(AH51:AJ51)))))</f>
        <v>368.58650223495869</v>
      </c>
      <c r="AK79" s="183">
        <f>+IF(Parametri!$C$13=0,0,+IF(Parametri!$C$13=30,(AJ24+AJ51),+IF(Parametri!$C$13=60,(SUM(AJ24:AK24)+SUM(AJ51:AK51)),(SUM(AI24:AK24)+SUM(AI51:AK51)))))</f>
        <v>387.01582734670666</v>
      </c>
      <c r="AL79" s="183">
        <f>+IF(Parametri!$C$13=0,0,+IF(Parametri!$C$13=30,(AK24+AK51),+IF(Parametri!$C$13=60,(SUM(AK24:AL24)+SUM(AK51:AL51)),(SUM(AJ24:AL24)+SUM(AJ51:AL51)))))</f>
        <v>406.36661871404192</v>
      </c>
      <c r="AM79" s="183">
        <f>+IF(Parametri!$C$13=0,0,+IF(Parametri!$C$13=30,(AL24+AL51),+IF(Parametri!$C$13=60,(SUM(AL24:AM24)+SUM(AL51:AM51)),(SUM(AK24:AM24)+SUM(AK51:AM51)))))</f>
        <v>426.68494964974411</v>
      </c>
      <c r="AN79" s="183">
        <f>+IF(Parametri!$C$13=0,0,+IF(Parametri!$C$13=30,(AM24+AM51),+IF(Parametri!$C$13=60,(SUM(AM24:AN24)+SUM(AM51:AN51)),(SUM(AL24:AN24)+SUM(AL51:AN51)))))</f>
        <v>448.01919713223128</v>
      </c>
      <c r="AO79" s="183">
        <f>+IF(Parametri!$C$13=0,0,+IF(Parametri!$C$13=30,(AN24+AN51),+IF(Parametri!$C$13=60,(SUM(AN24:AO24)+SUM(AN51:AO51)),(SUM(AM24:AO24)+SUM(AM51:AO51)))))</f>
        <v>470.4201569888429</v>
      </c>
      <c r="AP79" s="183">
        <f>+IF(Parametri!$C$13=0,0,+IF(Parametri!$C$13=30,(AO24+AO51),+IF(Parametri!$C$13=60,(SUM(AO24:AP24)+SUM(AO51:AP51)),(SUM(AN24:AP24)+SUM(AN51:AP51)))))</f>
        <v>466.99891948346942</v>
      </c>
      <c r="AQ79" s="183">
        <f>+IF(Parametri!$C$13=0,0,+IF(Parametri!$C$13=30,(AP24+AP51),+IF(Parametri!$C$13=60,(SUM(AP24:AQ24)+SUM(AP51:AQ51)),(SUM(AO24:AQ24)+SUM(AO51:AQ51)))))</f>
        <v>476.33889787313888</v>
      </c>
      <c r="AR79" s="183">
        <f>+IF(Parametri!$C$13=0,0,+IF(Parametri!$C$13=30,(AQ24+AQ51),+IF(Parametri!$C$13=60,(SUM(AQ24:AR24)+SUM(AQ51:AR51)),(SUM(AP24:AR24)+SUM(AP51:AR51)))))</f>
        <v>485.86567583060162</v>
      </c>
      <c r="AS79" s="183">
        <f>+IF(Parametri!$C$13=0,0,+IF(Parametri!$C$13=30,(AR24+AR51),+IF(Parametri!$C$13=60,(SUM(AR24:AS24)+SUM(AR51:AS51)),(SUM(AQ24:AS24)+SUM(AQ51:AS51)))))</f>
        <v>495.58298934721364</v>
      </c>
      <c r="AT79" s="183">
        <f>+IF(Parametri!$C$13=0,0,+IF(Parametri!$C$13=30,(AS24+AS51),+IF(Parametri!$C$13=60,(SUM(AS24:AT24)+SUM(AS51:AT51)),(SUM(AR24:AT24)+SUM(AR51:AT51)))))</f>
        <v>505.49464913415801</v>
      </c>
      <c r="AU79" s="183">
        <f>+IF(Parametri!$C$13=0,0,+IF(Parametri!$C$13=30,(AT24+AT51),+IF(Parametri!$C$13=60,(SUM(AT24:AU24)+SUM(AT51:AU51)),(SUM(AS24:AU24)+SUM(AS51:AU51)))))</f>
        <v>515.604542116841</v>
      </c>
      <c r="AV79" s="183">
        <f>+IF(Parametri!$C$13=0,0,+IF(Parametri!$C$13=30,(AU24+AU51),+IF(Parametri!$C$13=60,(SUM(AU24:AV24)+SUM(AU51:AV51)),(SUM(AT24:AV24)+SUM(AT51:AV51)))))</f>
        <v>525.91663295917783</v>
      </c>
      <c r="AW79" s="183">
        <f>+IF(Parametri!$C$13=0,0,+IF(Parametri!$C$13=30,(AV24+AV51),+IF(Parametri!$C$13=60,(SUM(AV24:AW24)+SUM(AV51:AW51)),(SUM(AU24:AW24)+SUM(AU51:AW51)))))</f>
        <v>536.43496561836139</v>
      </c>
      <c r="AX79" s="183">
        <f>+IF(Parametri!$C$13=0,0,+IF(Parametri!$C$13=30,(AW24+AW51),+IF(Parametri!$C$13=60,(SUM(AW24:AX24)+SUM(AW51:AX51)),(SUM(AV24:AX24)+SUM(AV51:AX51)))))</f>
        <v>547.1636649307286</v>
      </c>
      <c r="AY79" s="183">
        <f>+IF(Parametri!$C$13=0,0,+IF(Parametri!$C$13=30,(AX24+AX51),+IF(Parametri!$C$13=60,(SUM(AX24:AY24)+SUM(AX51:AY51)),(SUM(AW24:AY24)+SUM(AW51:AY51)))))</f>
        <v>558.1069382293432</v>
      </c>
      <c r="AZ79" s="183">
        <f>+IF(Parametri!$C$13=0,0,+IF(Parametri!$C$13=30,(AY24+AY51),+IF(Parametri!$C$13=60,(SUM(AY24:AZ24)+SUM(AY51:AZ51)),(SUM(AX24:AZ24)+SUM(AX51:AZ51)))))</f>
        <v>569.26907699393007</v>
      </c>
      <c r="BB79" s="193">
        <f t="shared" si="49"/>
        <v>1128.4955846345608</v>
      </c>
      <c r="BC79" s="194">
        <f t="shared" si="50"/>
        <v>2327.7343763107419</v>
      </c>
      <c r="BD79" s="194">
        <f t="shared" si="51"/>
        <v>4169.4522262498667</v>
      </c>
      <c r="BE79" s="195">
        <f t="shared" si="52"/>
        <v>6153.1971095058061</v>
      </c>
    </row>
    <row r="80" spans="3:57" x14ac:dyDescent="0.25">
      <c r="C80" s="231" t="str">
        <f t="shared" si="48"/>
        <v>Servizio / Prodotto 23</v>
      </c>
      <c r="E80" s="183">
        <f>+IF(Parametri!$C$13=0,0,(E25+E52))</f>
        <v>97.6</v>
      </c>
      <c r="F80" s="183">
        <f>+IF(Parametri!$C$13=0,0,+IF(Parametri!$C$13=30,(E25+E52),(SUM(E25:F25)+SUM(E52:F52))))</f>
        <v>97.6</v>
      </c>
      <c r="G80" s="183">
        <f>+IF(Parametri!$C$13=0,0,+IF(Parametri!$C$13=30,(F25+F52),+IF(Parametri!$C$13=60,(SUM(F25:G25)+SUM(F52:G52)),(SUM(E25:G25)+SUM(E52:G52)))))</f>
        <v>58.560000000000016</v>
      </c>
      <c r="H80" s="183">
        <f>+IF(Parametri!$C$13=0,0,+IF(Parametri!$C$13=30,(G25+G52),+IF(Parametri!$C$13=60,(SUM(G25:H25)+SUM(G52:H52)),(SUM(F25:H25)+SUM(F52:H52)))))</f>
        <v>64.416000000000025</v>
      </c>
      <c r="I80" s="183">
        <f>+IF(Parametri!$C$13=0,0,+IF(Parametri!$C$13=30,(H25+H52),+IF(Parametri!$C$13=60,(SUM(H25:I25)+SUM(H52:I52)),(SUM(G25:I25)+SUM(G52:I52)))))</f>
        <v>70.857600000000048</v>
      </c>
      <c r="J80" s="183">
        <f>+IF(Parametri!$C$13=0,0,+IF(Parametri!$C$13=30,(I25+I52),+IF(Parametri!$C$13=60,(SUM(I25:J25)+SUM(I52:J52)),(SUM(H25:J25)+SUM(H52:J52)))))</f>
        <v>77.943360000000055</v>
      </c>
      <c r="K80" s="183">
        <f>+IF(Parametri!$C$13=0,0,+IF(Parametri!$C$13=30,(J25+J52),+IF(Parametri!$C$13=60,(SUM(J25:K25)+SUM(J52:K52)),(SUM(I25:K25)+SUM(I52:K52)))))</f>
        <v>85.737696000000057</v>
      </c>
      <c r="L80" s="183">
        <f>+IF(Parametri!$C$13=0,0,+IF(Parametri!$C$13=30,(K25+K52),+IF(Parametri!$C$13=60,(SUM(K25:L25)+SUM(K52:L52)),(SUM(J25:L25)+SUM(J52:L52)))))</f>
        <v>94.311465600000062</v>
      </c>
      <c r="M80" s="183">
        <f>+IF(Parametri!$C$13=0,0,+IF(Parametri!$C$13=30,(L25+L52),+IF(Parametri!$C$13=60,(SUM(L25:M25)+SUM(L52:M52)),(SUM(K25:M25)+SUM(K52:M52)))))</f>
        <v>103.74261216000009</v>
      </c>
      <c r="N80" s="183">
        <f>+IF(Parametri!$C$13=0,0,+IF(Parametri!$C$13=30,(M25+M52),+IF(Parametri!$C$13=60,(SUM(M25:N25)+SUM(M52:N52)),(SUM(L25:N25)+SUM(L52:N52)))))</f>
        <v>114.11687337600011</v>
      </c>
      <c r="O80" s="183">
        <f>+IF(Parametri!$C$13=0,0,+IF(Parametri!$C$13=30,(N25+N52),+IF(Parametri!$C$13=60,(SUM(N25:O25)+SUM(N52:O52)),(SUM(M25:O25)+SUM(M52:O52)))))</f>
        <v>125.52856071360014</v>
      </c>
      <c r="P80" s="183">
        <f>+IF(Parametri!$C$13=0,0,+IF(Parametri!$C$13=30,(O25+O52),+IF(Parametri!$C$13=60,(SUM(O25:P25)+SUM(O52:P52)),(SUM(N25:P25)+SUM(N52:P52)))))</f>
        <v>138.08141678496014</v>
      </c>
      <c r="Q80" s="183">
        <f>+IF(Parametri!$C$13=0,0,+IF(Parametri!$C$13=30,(P25+P52),+IF(Parametri!$C$13=60,(SUM(P25:Q25)+SUM(P52:Q52)),(SUM(O25:Q25)+SUM(O52:Q52)))))</f>
        <v>151.88955846345618</v>
      </c>
      <c r="R80" s="183">
        <f>+IF(Parametri!$C$13=0,0,+IF(Parametri!$C$13=30,(Q25+Q52),+IF(Parametri!$C$13=60,(SUM(Q25:R25)+SUM(Q52:R52)),(SUM(P25:R25)+SUM(P52:R52)))))</f>
        <v>153.155304783985</v>
      </c>
      <c r="S80" s="183">
        <f>+IF(Parametri!$C$13=0,0,+IF(Parametri!$C$13=30,(R25+R52),+IF(Parametri!$C$13=60,(SUM(R25:S25)+SUM(R52:S52)),(SUM(Q25:S25)+SUM(Q52:S52)))))</f>
        <v>160.81307002318425</v>
      </c>
      <c r="T80" s="183">
        <f>+IF(Parametri!$C$13=0,0,+IF(Parametri!$C$13=30,(S25+S52),+IF(Parametri!$C$13=60,(SUM(S25:T25)+SUM(S52:T52)),(SUM(R25:T25)+SUM(R52:T52)))))</f>
        <v>168.85372352434345</v>
      </c>
      <c r="U80" s="183">
        <f>+IF(Parametri!$C$13=0,0,+IF(Parametri!$C$13=30,(T25+T52),+IF(Parametri!$C$13=60,(SUM(T25:U25)+SUM(T52:U52)),(SUM(S25:U25)+SUM(S52:U52)))))</f>
        <v>177.2964097005607</v>
      </c>
      <c r="V80" s="183">
        <f>+IF(Parametri!$C$13=0,0,+IF(Parametri!$C$13=30,(U25+U52),+IF(Parametri!$C$13=60,(SUM(U25:V25)+SUM(U52:V52)),(SUM(T25:V25)+SUM(T52:V52)))))</f>
        <v>186.16123018558866</v>
      </c>
      <c r="W80" s="183">
        <f>+IF(Parametri!$C$13=0,0,+IF(Parametri!$C$13=30,(V25+V52),+IF(Parametri!$C$13=60,(SUM(V25:W25)+SUM(V52:W52)),(SUM(U25:W25)+SUM(U52:W52)))))</f>
        <v>195.46929169486813</v>
      </c>
      <c r="X80" s="183">
        <f>+IF(Parametri!$C$13=0,0,+IF(Parametri!$C$13=30,(W25+W52),+IF(Parametri!$C$13=60,(SUM(W25:X25)+SUM(W52:X52)),(SUM(V25:X25)+SUM(V52:X52)))))</f>
        <v>205.24275627961157</v>
      </c>
      <c r="Y80" s="183">
        <f>+IF(Parametri!$C$13=0,0,+IF(Parametri!$C$13=30,(X25+X52),+IF(Parametri!$C$13=60,(SUM(X25:Y25)+SUM(X52:Y52)),(SUM(W25:Y25)+SUM(W52:Y52)))))</f>
        <v>215.50489409359213</v>
      </c>
      <c r="Z80" s="183">
        <f>+IF(Parametri!$C$13=0,0,+IF(Parametri!$C$13=30,(Y25+Y52),+IF(Parametri!$C$13=60,(SUM(Y25:Z25)+SUM(Y52:Z52)),(SUM(X25:Z25)+SUM(X52:Z52)))))</f>
        <v>226.28013879827179</v>
      </c>
      <c r="AA80" s="183">
        <f>+IF(Parametri!$C$13=0,0,+IF(Parametri!$C$13=30,(Z25+Z52),+IF(Parametri!$C$13=60,(SUM(Z25:AA25)+SUM(Z52:AA52)),(SUM(Y25:AA25)+SUM(Y52:AA52)))))</f>
        <v>237.59414573818535</v>
      </c>
      <c r="AB80" s="183">
        <f>+IF(Parametri!$C$13=0,0,+IF(Parametri!$C$13=30,(AA25+AA52),+IF(Parametri!$C$13=60,(SUM(AA25:AB25)+SUM(AA52:AB52)),(SUM(Z25:AB25)+SUM(Z52:AB52)))))</f>
        <v>249.4738530250946</v>
      </c>
      <c r="AC80" s="183">
        <f>+IF(Parametri!$C$13=0,0,+IF(Parametri!$C$13=30,(AB25+AB52),+IF(Parametri!$C$13=60,(SUM(AB25:AC25)+SUM(AB52:AC52)),(SUM(AA25:AC25)+SUM(AA52:AC52)))))</f>
        <v>261.94754567634936</v>
      </c>
      <c r="AD80" s="183">
        <f>+IF(Parametri!$C$13=0,0,+IF(Parametri!$C$13=30,(AC25+AC52),+IF(Parametri!$C$13=60,(SUM(AC25:AD25)+SUM(AC52:AD52)),(SUM(AB25:AD25)+SUM(AB52:AD52)))))</f>
        <v>275.0449229601669</v>
      </c>
      <c r="AE80" s="183">
        <f>+IF(Parametri!$C$13=0,0,+IF(Parametri!$C$13=30,(AD25+AD52),+IF(Parametri!$C$13=60,(SUM(AD25:AE25)+SUM(AD52:AE52)),(SUM(AC25:AE25)+SUM(AC52:AE52)))))</f>
        <v>288.79716910817524</v>
      </c>
      <c r="AF80" s="183">
        <f>+IF(Parametri!$C$13=0,0,+IF(Parametri!$C$13=30,(AE25+AE52),+IF(Parametri!$C$13=60,(SUM(AE25:AF25)+SUM(AE52:AF52)),(SUM(AD25:AF25)+SUM(AD52:AF52)))))</f>
        <v>303.23702756358398</v>
      </c>
      <c r="AG80" s="183">
        <f>+IF(Parametri!$C$13=0,0,+IF(Parametri!$C$13=30,(AF25+AF52),+IF(Parametri!$C$13=60,(SUM(AF25:AG25)+SUM(AF52:AG52)),(SUM(AE25:AG25)+SUM(AE52:AG52)))))</f>
        <v>318.39887894176314</v>
      </c>
      <c r="AH80" s="183">
        <f>+IF(Parametri!$C$13=0,0,+IF(Parametri!$C$13=30,(AG25+AG52),+IF(Parametri!$C$13=60,(SUM(AG25:AH25)+SUM(AG52:AH52)),(SUM(AF25:AH25)+SUM(AF52:AH52)))))</f>
        <v>334.31882288885134</v>
      </c>
      <c r="AI80" s="183">
        <f>+IF(Parametri!$C$13=0,0,+IF(Parametri!$C$13=30,(AH25+AH52),+IF(Parametri!$C$13=60,(SUM(AH25:AI25)+SUM(AH52:AI52)),(SUM(AG25:AI25)+SUM(AG52:AI52)))))</f>
        <v>351.03476403329398</v>
      </c>
      <c r="AJ80" s="183">
        <f>+IF(Parametri!$C$13=0,0,+IF(Parametri!$C$13=30,(AI25+AI52),+IF(Parametri!$C$13=60,(SUM(AI25:AJ25)+SUM(AI52:AJ52)),(SUM(AH25:AJ25)+SUM(AH52:AJ52)))))</f>
        <v>368.58650223495869</v>
      </c>
      <c r="AK80" s="183">
        <f>+IF(Parametri!$C$13=0,0,+IF(Parametri!$C$13=30,(AJ25+AJ52),+IF(Parametri!$C$13=60,(SUM(AJ25:AK25)+SUM(AJ52:AK52)),(SUM(AI25:AK25)+SUM(AI52:AK52)))))</f>
        <v>387.01582734670666</v>
      </c>
      <c r="AL80" s="183">
        <f>+IF(Parametri!$C$13=0,0,+IF(Parametri!$C$13=30,(AK25+AK52),+IF(Parametri!$C$13=60,(SUM(AK25:AL25)+SUM(AK52:AL52)),(SUM(AJ25:AL25)+SUM(AJ52:AL52)))))</f>
        <v>406.36661871404192</v>
      </c>
      <c r="AM80" s="183">
        <f>+IF(Parametri!$C$13=0,0,+IF(Parametri!$C$13=30,(AL25+AL52),+IF(Parametri!$C$13=60,(SUM(AL25:AM25)+SUM(AL52:AM52)),(SUM(AK25:AM25)+SUM(AK52:AM52)))))</f>
        <v>426.68494964974411</v>
      </c>
      <c r="AN80" s="183">
        <f>+IF(Parametri!$C$13=0,0,+IF(Parametri!$C$13=30,(AM25+AM52),+IF(Parametri!$C$13=60,(SUM(AM25:AN25)+SUM(AM52:AN52)),(SUM(AL25:AN25)+SUM(AL52:AN52)))))</f>
        <v>448.01919713223128</v>
      </c>
      <c r="AO80" s="183">
        <f>+IF(Parametri!$C$13=0,0,+IF(Parametri!$C$13=30,(AN25+AN52),+IF(Parametri!$C$13=60,(SUM(AN25:AO25)+SUM(AN52:AO52)),(SUM(AM25:AO25)+SUM(AM52:AO52)))))</f>
        <v>470.4201569888429</v>
      </c>
      <c r="AP80" s="183">
        <f>+IF(Parametri!$C$13=0,0,+IF(Parametri!$C$13=30,(AO25+AO52),+IF(Parametri!$C$13=60,(SUM(AO25:AP25)+SUM(AO52:AP52)),(SUM(AN25:AP25)+SUM(AN52:AP52)))))</f>
        <v>466.99891948346942</v>
      </c>
      <c r="AQ80" s="183">
        <f>+IF(Parametri!$C$13=0,0,+IF(Parametri!$C$13=30,(AP25+AP52),+IF(Parametri!$C$13=60,(SUM(AP25:AQ25)+SUM(AP52:AQ52)),(SUM(AO25:AQ25)+SUM(AO52:AQ52)))))</f>
        <v>476.33889787313888</v>
      </c>
      <c r="AR80" s="183">
        <f>+IF(Parametri!$C$13=0,0,+IF(Parametri!$C$13=30,(AQ25+AQ52),+IF(Parametri!$C$13=60,(SUM(AQ25:AR25)+SUM(AQ52:AR52)),(SUM(AP25:AR25)+SUM(AP52:AR52)))))</f>
        <v>485.86567583060162</v>
      </c>
      <c r="AS80" s="183">
        <f>+IF(Parametri!$C$13=0,0,+IF(Parametri!$C$13=30,(AR25+AR52),+IF(Parametri!$C$13=60,(SUM(AR25:AS25)+SUM(AR52:AS52)),(SUM(AQ25:AS25)+SUM(AQ52:AS52)))))</f>
        <v>495.58298934721364</v>
      </c>
      <c r="AT80" s="183">
        <f>+IF(Parametri!$C$13=0,0,+IF(Parametri!$C$13=30,(AS25+AS52),+IF(Parametri!$C$13=60,(SUM(AS25:AT25)+SUM(AS52:AT52)),(SUM(AR25:AT25)+SUM(AR52:AT52)))))</f>
        <v>505.49464913415801</v>
      </c>
      <c r="AU80" s="183">
        <f>+IF(Parametri!$C$13=0,0,+IF(Parametri!$C$13=30,(AT25+AT52),+IF(Parametri!$C$13=60,(SUM(AT25:AU25)+SUM(AT52:AU52)),(SUM(AS25:AU25)+SUM(AS52:AU52)))))</f>
        <v>515.604542116841</v>
      </c>
      <c r="AV80" s="183">
        <f>+IF(Parametri!$C$13=0,0,+IF(Parametri!$C$13=30,(AU25+AU52),+IF(Parametri!$C$13=60,(SUM(AU25:AV25)+SUM(AU52:AV52)),(SUM(AT25:AV25)+SUM(AT52:AV52)))))</f>
        <v>525.91663295917783</v>
      </c>
      <c r="AW80" s="183">
        <f>+IF(Parametri!$C$13=0,0,+IF(Parametri!$C$13=30,(AV25+AV52),+IF(Parametri!$C$13=60,(SUM(AV25:AW25)+SUM(AV52:AW52)),(SUM(AU25:AW25)+SUM(AU52:AW52)))))</f>
        <v>536.43496561836139</v>
      </c>
      <c r="AX80" s="183">
        <f>+IF(Parametri!$C$13=0,0,+IF(Parametri!$C$13=30,(AW25+AW52),+IF(Parametri!$C$13=60,(SUM(AW25:AX25)+SUM(AW52:AX52)),(SUM(AV25:AX25)+SUM(AV52:AX52)))))</f>
        <v>547.1636649307286</v>
      </c>
      <c r="AY80" s="183">
        <f>+IF(Parametri!$C$13=0,0,+IF(Parametri!$C$13=30,(AX25+AX52),+IF(Parametri!$C$13=60,(SUM(AX25:AY25)+SUM(AX52:AY52)),(SUM(AW25:AY25)+SUM(AW52:AY52)))))</f>
        <v>558.1069382293432</v>
      </c>
      <c r="AZ80" s="183">
        <f>+IF(Parametri!$C$13=0,0,+IF(Parametri!$C$13=30,(AY25+AY52),+IF(Parametri!$C$13=60,(SUM(AY25:AZ25)+SUM(AY52:AZ52)),(SUM(AX25:AZ25)+SUM(AX52:AZ52)))))</f>
        <v>569.26907699393007</v>
      </c>
      <c r="BB80" s="193">
        <f t="shared" si="49"/>
        <v>1128.4955846345608</v>
      </c>
      <c r="BC80" s="194">
        <f t="shared" si="50"/>
        <v>2327.7343763107419</v>
      </c>
      <c r="BD80" s="194">
        <f t="shared" si="51"/>
        <v>4169.4522262498667</v>
      </c>
      <c r="BE80" s="195">
        <f t="shared" si="52"/>
        <v>6153.1971095058061</v>
      </c>
    </row>
    <row r="81" spans="3:57" x14ac:dyDescent="0.25">
      <c r="C81" s="231" t="str">
        <f t="shared" si="48"/>
        <v>Servizio / Prodotto 24</v>
      </c>
      <c r="E81" s="183">
        <f>+IF(Parametri!$C$13=0,0,(E26+E53))</f>
        <v>73.2</v>
      </c>
      <c r="F81" s="183">
        <f>+IF(Parametri!$C$13=0,0,+IF(Parametri!$C$13=30,(E26+E53),(SUM(E26:F26)+SUM(E53:F53))))</f>
        <v>73.2</v>
      </c>
      <c r="G81" s="183">
        <f>+IF(Parametri!$C$13=0,0,+IF(Parametri!$C$13=30,(F26+F53),+IF(Parametri!$C$13=60,(SUM(F26:G26)+SUM(F53:G53)),(SUM(E26:G26)+SUM(E53:G53)))))</f>
        <v>43.920000000000016</v>
      </c>
      <c r="H81" s="183">
        <f>+IF(Parametri!$C$13=0,0,+IF(Parametri!$C$13=30,(G26+G53),+IF(Parametri!$C$13=60,(SUM(G26:H26)+SUM(G53:H53)),(SUM(F26:H26)+SUM(F53:H53)))))</f>
        <v>48.312000000000019</v>
      </c>
      <c r="I81" s="183">
        <f>+IF(Parametri!$C$13=0,0,+IF(Parametri!$C$13=30,(H26+H53),+IF(Parametri!$C$13=60,(SUM(H26:I26)+SUM(H53:I53)),(SUM(G26:I26)+SUM(G53:I53)))))</f>
        <v>53.143200000000036</v>
      </c>
      <c r="J81" s="183">
        <f>+IF(Parametri!$C$13=0,0,+IF(Parametri!$C$13=30,(I26+I53),+IF(Parametri!$C$13=60,(SUM(I26:J26)+SUM(I53:J53)),(SUM(H26:J26)+SUM(H53:J53)))))</f>
        <v>58.457520000000045</v>
      </c>
      <c r="K81" s="183">
        <f>+IF(Parametri!$C$13=0,0,+IF(Parametri!$C$13=30,(J26+J53),+IF(Parametri!$C$13=60,(SUM(J26:K26)+SUM(J53:K53)),(SUM(I26:K26)+SUM(I53:K53)))))</f>
        <v>64.30327200000005</v>
      </c>
      <c r="L81" s="183">
        <f>+IF(Parametri!$C$13=0,0,+IF(Parametri!$C$13=30,(K26+K53),+IF(Parametri!$C$13=60,(SUM(K26:L26)+SUM(K53:L53)),(SUM(J26:L26)+SUM(J53:L53)))))</f>
        <v>70.733599200000057</v>
      </c>
      <c r="M81" s="183">
        <f>+IF(Parametri!$C$13=0,0,+IF(Parametri!$C$13=30,(L26+L53),+IF(Parametri!$C$13=60,(SUM(L26:M26)+SUM(L53:M53)),(SUM(K26:M26)+SUM(K53:M53)))))</f>
        <v>77.806959120000073</v>
      </c>
      <c r="N81" s="183">
        <f>+IF(Parametri!$C$13=0,0,+IF(Parametri!$C$13=30,(M26+M53),+IF(Parametri!$C$13=60,(SUM(M26:N26)+SUM(M53:N53)),(SUM(L26:N26)+SUM(L53:N53)))))</f>
        <v>85.587655032000086</v>
      </c>
      <c r="O81" s="183">
        <f>+IF(Parametri!$C$13=0,0,+IF(Parametri!$C$13=30,(N26+N53),+IF(Parametri!$C$13=60,(SUM(N26:O26)+SUM(N53:O53)),(SUM(M26:O26)+SUM(M53:O53)))))</f>
        <v>94.146420535200093</v>
      </c>
      <c r="P81" s="183">
        <f>+IF(Parametri!$C$13=0,0,+IF(Parametri!$C$13=30,(O26+O53),+IF(Parametri!$C$13=60,(SUM(O26:P26)+SUM(O53:P53)),(SUM(N26:P26)+SUM(N53:P53)))))</f>
        <v>103.56106258872012</v>
      </c>
      <c r="Q81" s="183">
        <f>+IF(Parametri!$C$13=0,0,+IF(Parametri!$C$13=30,(P26+P53),+IF(Parametri!$C$13=60,(SUM(P26:Q26)+SUM(P53:Q53)),(SUM(O26:Q26)+SUM(O53:Q53)))))</f>
        <v>113.91716884759212</v>
      </c>
      <c r="R81" s="183">
        <f>+IF(Parametri!$C$13=0,0,+IF(Parametri!$C$13=30,(Q26+Q53),+IF(Parametri!$C$13=60,(SUM(Q26:R26)+SUM(Q53:R53)),(SUM(P26:R26)+SUM(P53:R53)))))</f>
        <v>114.86647858798872</v>
      </c>
      <c r="S81" s="183">
        <f>+IF(Parametri!$C$13=0,0,+IF(Parametri!$C$13=30,(R26+R53),+IF(Parametri!$C$13=60,(SUM(R26:S26)+SUM(R53:S53)),(SUM(Q26:S26)+SUM(Q53:S53)))))</f>
        <v>120.6098025173882</v>
      </c>
      <c r="T81" s="183">
        <f>+IF(Parametri!$C$13=0,0,+IF(Parametri!$C$13=30,(S26+S53),+IF(Parametri!$C$13=60,(SUM(S26:T26)+SUM(S53:T53)),(SUM(R26:T26)+SUM(R53:T53)))))</f>
        <v>126.6402926432576</v>
      </c>
      <c r="U81" s="183">
        <f>+IF(Parametri!$C$13=0,0,+IF(Parametri!$C$13=30,(T26+T53),+IF(Parametri!$C$13=60,(SUM(T26:U26)+SUM(T53:U53)),(SUM(S26:U26)+SUM(S53:U53)))))</f>
        <v>132.97230727542052</v>
      </c>
      <c r="V81" s="183">
        <f>+IF(Parametri!$C$13=0,0,+IF(Parametri!$C$13=30,(U26+U53),+IF(Parametri!$C$13=60,(SUM(U26:V26)+SUM(U53:V53)),(SUM(T26:V26)+SUM(T53:V53)))))</f>
        <v>139.62092263919152</v>
      </c>
      <c r="W81" s="183">
        <f>+IF(Parametri!$C$13=0,0,+IF(Parametri!$C$13=30,(V26+V53),+IF(Parametri!$C$13=60,(SUM(V26:W26)+SUM(V53:W53)),(SUM(U26:W26)+SUM(U53:W53)))))</f>
        <v>146.60196877115106</v>
      </c>
      <c r="X81" s="183">
        <f>+IF(Parametri!$C$13=0,0,+IF(Parametri!$C$13=30,(W26+W53),+IF(Parametri!$C$13=60,(SUM(W26:X26)+SUM(W53:X53)),(SUM(V26:X26)+SUM(V53:X53)))))</f>
        <v>153.93206720970866</v>
      </c>
      <c r="Y81" s="183">
        <f>+IF(Parametri!$C$13=0,0,+IF(Parametri!$C$13=30,(X26+X53),+IF(Parametri!$C$13=60,(SUM(X26:Y26)+SUM(X53:Y53)),(SUM(W26:Y26)+SUM(W53:Y53)))))</f>
        <v>161.62867057019409</v>
      </c>
      <c r="Z81" s="183">
        <f>+IF(Parametri!$C$13=0,0,+IF(Parametri!$C$13=30,(Y26+Y53),+IF(Parametri!$C$13=60,(SUM(Y26:Z26)+SUM(Y53:Z53)),(SUM(X26:Z26)+SUM(X53:Z53)))))</f>
        <v>169.71010409870382</v>
      </c>
      <c r="AA81" s="183">
        <f>+IF(Parametri!$C$13=0,0,+IF(Parametri!$C$13=30,(Z26+Z53),+IF(Parametri!$C$13=60,(SUM(Z26:AA26)+SUM(Z53:AA53)),(SUM(Y26:AA26)+SUM(Y53:AA53)))))</f>
        <v>178.195609303639</v>
      </c>
      <c r="AB81" s="183">
        <f>+IF(Parametri!$C$13=0,0,+IF(Parametri!$C$13=30,(AA26+AA53),+IF(Parametri!$C$13=60,(SUM(AA26:AB26)+SUM(AA53:AB53)),(SUM(Z26:AB26)+SUM(Z53:AB53)))))</f>
        <v>187.10538976882094</v>
      </c>
      <c r="AC81" s="183">
        <f>+IF(Parametri!$C$13=0,0,+IF(Parametri!$C$13=30,(AB26+AB53),+IF(Parametri!$C$13=60,(SUM(AB26:AC26)+SUM(AB53:AC53)),(SUM(AA26:AC26)+SUM(AA53:AC53)))))</f>
        <v>196.46065925726197</v>
      </c>
      <c r="AD81" s="183">
        <f>+IF(Parametri!$C$13=0,0,+IF(Parametri!$C$13=30,(AC26+AC53),+IF(Parametri!$C$13=60,(SUM(AC26:AD26)+SUM(AC53:AD53)),(SUM(AB26:AD26)+SUM(AB53:AD53)))))</f>
        <v>206.28369222012512</v>
      </c>
      <c r="AE81" s="183">
        <f>+IF(Parametri!$C$13=0,0,+IF(Parametri!$C$13=30,(AD26+AD53),+IF(Parametri!$C$13=60,(SUM(AD26:AE26)+SUM(AD53:AE53)),(SUM(AC26:AE26)+SUM(AC53:AE53)))))</f>
        <v>216.59787683113146</v>
      </c>
      <c r="AF81" s="183">
        <f>+IF(Parametri!$C$13=0,0,+IF(Parametri!$C$13=30,(AE26+AE53),+IF(Parametri!$C$13=60,(SUM(AE26:AF26)+SUM(AE53:AF53)),(SUM(AD26:AF26)+SUM(AD53:AF53)))))</f>
        <v>227.42777067268801</v>
      </c>
      <c r="AG81" s="183">
        <f>+IF(Parametri!$C$13=0,0,+IF(Parametri!$C$13=30,(AF26+AF53),+IF(Parametri!$C$13=60,(SUM(AF26:AG26)+SUM(AF53:AG53)),(SUM(AE26:AG26)+SUM(AE53:AG53)))))</f>
        <v>238.79915920632237</v>
      </c>
      <c r="AH81" s="183">
        <f>+IF(Parametri!$C$13=0,0,+IF(Parametri!$C$13=30,(AG26+AG53),+IF(Parametri!$C$13=60,(SUM(AG26:AH26)+SUM(AG53:AH53)),(SUM(AF26:AH26)+SUM(AF53:AH53)))))</f>
        <v>250.73911716663849</v>
      </c>
      <c r="AI81" s="183">
        <f>+IF(Parametri!$C$13=0,0,+IF(Parametri!$C$13=30,(AH26+AH53),+IF(Parametri!$C$13=60,(SUM(AH26:AI26)+SUM(AH53:AI53)),(SUM(AG26:AI26)+SUM(AG53:AI53)))))</f>
        <v>263.27607302497046</v>
      </c>
      <c r="AJ81" s="183">
        <f>+IF(Parametri!$C$13=0,0,+IF(Parametri!$C$13=30,(AI26+AI53),+IF(Parametri!$C$13=60,(SUM(AI26:AJ26)+SUM(AI53:AJ53)),(SUM(AH26:AJ26)+SUM(AH53:AJ53)))))</f>
        <v>276.43987667621906</v>
      </c>
      <c r="AK81" s="183">
        <f>+IF(Parametri!$C$13=0,0,+IF(Parametri!$C$13=30,(AJ26+AJ53),+IF(Parametri!$C$13=60,(SUM(AJ26:AK26)+SUM(AJ53:AK53)),(SUM(AI26:AK26)+SUM(AI53:AK53)))))</f>
        <v>290.26187051002995</v>
      </c>
      <c r="AL81" s="183">
        <f>+IF(Parametri!$C$13=0,0,+IF(Parametri!$C$13=30,(AK26+AK53),+IF(Parametri!$C$13=60,(SUM(AK26:AL26)+SUM(AK53:AL53)),(SUM(AJ26:AL26)+SUM(AJ53:AL53)))))</f>
        <v>304.77496403553153</v>
      </c>
      <c r="AM81" s="183">
        <f>+IF(Parametri!$C$13=0,0,+IF(Parametri!$C$13=30,(AL26+AL53),+IF(Parametri!$C$13=60,(SUM(AL26:AM26)+SUM(AL53:AM53)),(SUM(AK26:AM26)+SUM(AK53:AM53)))))</f>
        <v>320.01371223730808</v>
      </c>
      <c r="AN81" s="183">
        <f>+IF(Parametri!$C$13=0,0,+IF(Parametri!$C$13=30,(AM26+AM53),+IF(Parametri!$C$13=60,(SUM(AM26:AN26)+SUM(AM53:AN53)),(SUM(AL26:AN26)+SUM(AL53:AN53)))))</f>
        <v>336.01439784917358</v>
      </c>
      <c r="AO81" s="183">
        <f>+IF(Parametri!$C$13=0,0,+IF(Parametri!$C$13=30,(AN26+AN53),+IF(Parametri!$C$13=60,(SUM(AN26:AO26)+SUM(AN53:AO53)),(SUM(AM26:AO26)+SUM(AM53:AO53)))))</f>
        <v>352.81511774163221</v>
      </c>
      <c r="AP81" s="183">
        <f>+IF(Parametri!$C$13=0,0,+IF(Parametri!$C$13=30,(AO26+AO53),+IF(Parametri!$C$13=60,(SUM(AO26:AP26)+SUM(AO53:AP53)),(SUM(AN26:AP26)+SUM(AN53:AP53)))))</f>
        <v>350.24918961260209</v>
      </c>
      <c r="AQ81" s="183">
        <f>+IF(Parametri!$C$13=0,0,+IF(Parametri!$C$13=30,(AP26+AP53),+IF(Parametri!$C$13=60,(SUM(AP26:AQ26)+SUM(AP53:AQ53)),(SUM(AO26:AQ26)+SUM(AO53:AQ53)))))</f>
        <v>357.25417340485416</v>
      </c>
      <c r="AR81" s="183">
        <f>+IF(Parametri!$C$13=0,0,+IF(Parametri!$C$13=30,(AQ26+AQ53),+IF(Parametri!$C$13=60,(SUM(AQ26:AR26)+SUM(AQ53:AR53)),(SUM(AP26:AR26)+SUM(AP53:AR53)))))</f>
        <v>364.39925687295118</v>
      </c>
      <c r="AS81" s="183">
        <f>+IF(Parametri!$C$13=0,0,+IF(Parametri!$C$13=30,(AR26+AR53),+IF(Parametri!$C$13=60,(SUM(AR26:AS26)+SUM(AR53:AS53)),(SUM(AQ26:AS26)+SUM(AQ53:AS53)))))</f>
        <v>371.68724201041016</v>
      </c>
      <c r="AT81" s="183">
        <f>+IF(Parametri!$C$13=0,0,+IF(Parametri!$C$13=30,(AS26+AS53),+IF(Parametri!$C$13=60,(SUM(AS26:AT26)+SUM(AS53:AT53)),(SUM(AR26:AT26)+SUM(AR53:AT53)))))</f>
        <v>379.12098685061841</v>
      </c>
      <c r="AU81" s="183">
        <f>+IF(Parametri!$C$13=0,0,+IF(Parametri!$C$13=30,(AT26+AT53),+IF(Parametri!$C$13=60,(SUM(AT26:AU26)+SUM(AT53:AU53)),(SUM(AS26:AU26)+SUM(AS53:AU53)))))</f>
        <v>386.70340658763075</v>
      </c>
      <c r="AV81" s="183">
        <f>+IF(Parametri!$C$13=0,0,+IF(Parametri!$C$13=30,(AU26+AU53),+IF(Parametri!$C$13=60,(SUM(AU26:AV26)+SUM(AU53:AV53)),(SUM(AT26:AV26)+SUM(AT53:AV53)))))</f>
        <v>394.43747471938337</v>
      </c>
      <c r="AW81" s="183">
        <f>+IF(Parametri!$C$13=0,0,+IF(Parametri!$C$13=30,(AV26+AV53),+IF(Parametri!$C$13=60,(SUM(AV26:AW26)+SUM(AV53:AW53)),(SUM(AU26:AW26)+SUM(AU53:AW53)))))</f>
        <v>402.32622421377107</v>
      </c>
      <c r="AX81" s="183">
        <f>+IF(Parametri!$C$13=0,0,+IF(Parametri!$C$13=30,(AW26+AW53),+IF(Parametri!$C$13=60,(SUM(AW26:AX26)+SUM(AW53:AX53)),(SUM(AV26:AX26)+SUM(AV53:AX53)))))</f>
        <v>410.37274869804651</v>
      </c>
      <c r="AY81" s="183">
        <f>+IF(Parametri!$C$13=0,0,+IF(Parametri!$C$13=30,(AX26+AX53),+IF(Parametri!$C$13=60,(SUM(AX26:AY26)+SUM(AX53:AY53)),(SUM(AW26:AY26)+SUM(AW53:AY53)))))</f>
        <v>418.58020367200743</v>
      </c>
      <c r="AZ81" s="183">
        <f>+IF(Parametri!$C$13=0,0,+IF(Parametri!$C$13=30,(AY26+AY53),+IF(Parametri!$C$13=60,(SUM(AY26:AZ26)+SUM(AY53:AZ53)),(SUM(AX26:AZ26)+SUM(AX53:AZ53)))))</f>
        <v>426.95180774544752</v>
      </c>
      <c r="BB81" s="193">
        <f t="shared" si="49"/>
        <v>846.37168847592045</v>
      </c>
      <c r="BC81" s="194">
        <f t="shared" si="50"/>
        <v>1745.8007822330562</v>
      </c>
      <c r="BD81" s="194">
        <f t="shared" si="51"/>
        <v>3127.0891696874</v>
      </c>
      <c r="BE81" s="195">
        <f t="shared" si="52"/>
        <v>4614.8978321293553</v>
      </c>
    </row>
    <row r="82" spans="3:57" x14ac:dyDescent="0.25">
      <c r="C82" s="177" t="s">
        <v>276</v>
      </c>
      <c r="E82" s="184">
        <f>SUM(E58:E81)</f>
        <v>2708.3999999999996</v>
      </c>
      <c r="F82" s="184">
        <f t="shared" ref="F82:AZ82" si="53">SUM(F58:F81)</f>
        <v>2708.3999999999996</v>
      </c>
      <c r="G82" s="184">
        <f t="shared" si="53"/>
        <v>1625.0400000000002</v>
      </c>
      <c r="H82" s="184">
        <f t="shared" si="53"/>
        <v>1787.5440000000003</v>
      </c>
      <c r="I82" s="184">
        <f t="shared" si="53"/>
        <v>1966.2984000000008</v>
      </c>
      <c r="J82" s="184">
        <f t="shared" si="53"/>
        <v>2162.9282400000011</v>
      </c>
      <c r="K82" s="184">
        <f t="shared" si="53"/>
        <v>2379.2210640000021</v>
      </c>
      <c r="L82" s="184">
        <f t="shared" si="53"/>
        <v>2617.1431704000024</v>
      </c>
      <c r="M82" s="184">
        <f t="shared" si="53"/>
        <v>2878.8574874400033</v>
      </c>
      <c r="N82" s="184">
        <f t="shared" si="53"/>
        <v>3166.7432361840029</v>
      </c>
      <c r="O82" s="184">
        <f t="shared" si="53"/>
        <v>3483.417559802403</v>
      </c>
      <c r="P82" s="184">
        <f t="shared" si="53"/>
        <v>3831.7593157826445</v>
      </c>
      <c r="Q82" s="184">
        <f t="shared" si="53"/>
        <v>4214.9352473609088</v>
      </c>
      <c r="R82" s="184">
        <f t="shared" si="53"/>
        <v>4250.059707755584</v>
      </c>
      <c r="S82" s="184">
        <f t="shared" si="53"/>
        <v>4462.5626931433626</v>
      </c>
      <c r="T82" s="184">
        <f t="shared" si="53"/>
        <v>4685.6908278005321</v>
      </c>
      <c r="U82" s="184">
        <f t="shared" si="53"/>
        <v>4919.975369190558</v>
      </c>
      <c r="V82" s="184">
        <f t="shared" si="53"/>
        <v>5165.9741376500842</v>
      </c>
      <c r="W82" s="184">
        <f t="shared" si="53"/>
        <v>5424.2728445325902</v>
      </c>
      <c r="X82" s="184">
        <f t="shared" si="53"/>
        <v>5695.4864867592223</v>
      </c>
      <c r="Y82" s="184">
        <f t="shared" si="53"/>
        <v>5980.2608110971814</v>
      </c>
      <c r="Z82" s="184">
        <f t="shared" si="53"/>
        <v>6279.2738516520412</v>
      </c>
      <c r="AA82" s="184">
        <f t="shared" si="53"/>
        <v>6593.2375442346429</v>
      </c>
      <c r="AB82" s="184">
        <f t="shared" si="53"/>
        <v>6922.8994214463755</v>
      </c>
      <c r="AC82" s="184">
        <f t="shared" si="53"/>
        <v>7269.0443925186928</v>
      </c>
      <c r="AD82" s="184">
        <f t="shared" si="53"/>
        <v>7632.4966121446323</v>
      </c>
      <c r="AE82" s="184">
        <f t="shared" si="53"/>
        <v>8014.1214427518598</v>
      </c>
      <c r="AF82" s="184">
        <f t="shared" si="53"/>
        <v>8414.8275148894554</v>
      </c>
      <c r="AG82" s="184">
        <f t="shared" si="53"/>
        <v>8835.5688906339274</v>
      </c>
      <c r="AH82" s="184">
        <f t="shared" si="53"/>
        <v>9277.3473351656266</v>
      </c>
      <c r="AI82" s="184">
        <f t="shared" si="53"/>
        <v>9741.2147019239092</v>
      </c>
      <c r="AJ82" s="184">
        <f t="shared" si="53"/>
        <v>10228.275437020104</v>
      </c>
      <c r="AK82" s="184">
        <f t="shared" si="53"/>
        <v>10739.689208871107</v>
      </c>
      <c r="AL82" s="184">
        <f t="shared" si="53"/>
        <v>11276.673669314667</v>
      </c>
      <c r="AM82" s="184">
        <f t="shared" si="53"/>
        <v>11840.507352780396</v>
      </c>
      <c r="AN82" s="184">
        <f t="shared" si="53"/>
        <v>12432.53272041942</v>
      </c>
      <c r="AO82" s="184">
        <f t="shared" si="53"/>
        <v>13054.15935644039</v>
      </c>
      <c r="AP82" s="184">
        <f t="shared" si="53"/>
        <v>12959.220015666273</v>
      </c>
      <c r="AQ82" s="184">
        <f t="shared" si="53"/>
        <v>13218.404415979601</v>
      </c>
      <c r="AR82" s="184">
        <f t="shared" si="53"/>
        <v>13482.772504299199</v>
      </c>
      <c r="AS82" s="184">
        <f t="shared" si="53"/>
        <v>13752.427954385177</v>
      </c>
      <c r="AT82" s="184">
        <f t="shared" si="53"/>
        <v>14027.476513472884</v>
      </c>
      <c r="AU82" s="184">
        <f t="shared" si="53"/>
        <v>14308.026043742344</v>
      </c>
      <c r="AV82" s="184">
        <f t="shared" si="53"/>
        <v>14594.186564617186</v>
      </c>
      <c r="AW82" s="184">
        <f t="shared" si="53"/>
        <v>14886.070295909532</v>
      </c>
      <c r="AX82" s="184">
        <f t="shared" si="53"/>
        <v>15183.791701827718</v>
      </c>
      <c r="AY82" s="184">
        <f t="shared" si="53"/>
        <v>15487.467535864276</v>
      </c>
      <c r="AZ82" s="184">
        <f t="shared" si="53"/>
        <v>15797.21688658156</v>
      </c>
      <c r="BB82" s="184">
        <f>SUM(BB58:BB81)</f>
        <v>31315.752473609067</v>
      </c>
      <c r="BC82" s="184">
        <f>SUM(BC58:BC81)</f>
        <v>64594.62894262308</v>
      </c>
      <c r="BD82" s="184">
        <f>SUM(BD58:BD81)</f>
        <v>115702.2992784338</v>
      </c>
      <c r="BE82" s="184">
        <f>SUM(BE58:BE81)</f>
        <v>170751.21978878608</v>
      </c>
    </row>
    <row r="85" spans="3:57" x14ac:dyDescent="0.25">
      <c r="C85" s="196" t="s">
        <v>526</v>
      </c>
      <c r="E85" s="178">
        <f>+SPm!B2</f>
        <v>42736</v>
      </c>
      <c r="F85" s="178">
        <f>+SPm!C2</f>
        <v>42767</v>
      </c>
      <c r="G85" s="178">
        <f>+SPm!D2</f>
        <v>42797</v>
      </c>
      <c r="H85" s="178">
        <f>+SPm!E2</f>
        <v>42828</v>
      </c>
      <c r="I85" s="178">
        <f>+SPm!F2</f>
        <v>42858</v>
      </c>
      <c r="J85" s="178">
        <f>+SPm!G2</f>
        <v>42889</v>
      </c>
      <c r="K85" s="178">
        <f>+SPm!H2</f>
        <v>42919</v>
      </c>
      <c r="L85" s="178">
        <f>+SPm!I2</f>
        <v>42950</v>
      </c>
      <c r="M85" s="178">
        <f>+SPm!J2</f>
        <v>42980</v>
      </c>
      <c r="N85" s="178">
        <f>+SPm!K2</f>
        <v>43011</v>
      </c>
      <c r="O85" s="178">
        <f>+SPm!L2</f>
        <v>43041</v>
      </c>
      <c r="P85" s="178">
        <f>+SPm!M2</f>
        <v>43072</v>
      </c>
      <c r="Q85" s="178">
        <f>+SPm!N2</f>
        <v>43102</v>
      </c>
      <c r="R85" s="178">
        <f>+SPm!O2</f>
        <v>43133</v>
      </c>
      <c r="S85" s="178">
        <f>+SPm!P2</f>
        <v>43163</v>
      </c>
      <c r="T85" s="178">
        <f>+SPm!Q2</f>
        <v>43194</v>
      </c>
      <c r="U85" s="178">
        <f>+SPm!R2</f>
        <v>43224</v>
      </c>
      <c r="V85" s="178">
        <f>+SPm!S2</f>
        <v>43255</v>
      </c>
      <c r="W85" s="178">
        <f>+SPm!T2</f>
        <v>43285</v>
      </c>
      <c r="X85" s="178">
        <f>+SPm!U2</f>
        <v>43316</v>
      </c>
      <c r="Y85" s="178">
        <f>+SPm!V2</f>
        <v>43346</v>
      </c>
      <c r="Z85" s="178">
        <f>+SPm!W2</f>
        <v>43377</v>
      </c>
      <c r="AA85" s="178">
        <f>+SPm!X2</f>
        <v>43407</v>
      </c>
      <c r="AB85" s="178">
        <f>+SPm!Y2</f>
        <v>43438</v>
      </c>
      <c r="AC85" s="178">
        <f>+SPm!Z2</f>
        <v>43468</v>
      </c>
      <c r="AD85" s="178">
        <f>+SPm!AA2</f>
        <v>43499</v>
      </c>
      <c r="AE85" s="178">
        <f>+SPm!AB2</f>
        <v>43529</v>
      </c>
      <c r="AF85" s="178">
        <f>+SPm!AC2</f>
        <v>43560</v>
      </c>
      <c r="AG85" s="178">
        <f>+SPm!AD2</f>
        <v>43590</v>
      </c>
      <c r="AH85" s="178">
        <f>+SPm!AE2</f>
        <v>43621</v>
      </c>
      <c r="AI85" s="178">
        <f>+SPm!AF2</f>
        <v>43651</v>
      </c>
      <c r="AJ85" s="178">
        <f>+SPm!AG2</f>
        <v>43682</v>
      </c>
      <c r="AK85" s="178">
        <f>+SPm!AH2</f>
        <v>43712</v>
      </c>
      <c r="AL85" s="178">
        <f>+SPm!AI2</f>
        <v>43743</v>
      </c>
      <c r="AM85" s="178">
        <f>+SPm!AJ2</f>
        <v>43773</v>
      </c>
      <c r="AN85" s="178">
        <f>+SPm!AK2</f>
        <v>43804</v>
      </c>
      <c r="AO85" s="178">
        <f>+SPm!AL2</f>
        <v>43834</v>
      </c>
      <c r="AP85" s="178">
        <f>+SPm!AM2</f>
        <v>43865</v>
      </c>
      <c r="AQ85" s="178">
        <f>+SPm!AN2</f>
        <v>43895</v>
      </c>
      <c r="AR85" s="178">
        <f>+SPm!AO2</f>
        <v>43926</v>
      </c>
      <c r="AS85" s="178">
        <f>+SPm!AP2</f>
        <v>43956</v>
      </c>
      <c r="AT85" s="178">
        <f>+SPm!AQ2</f>
        <v>43987</v>
      </c>
      <c r="AU85" s="178">
        <f>+SPm!AR2</f>
        <v>44017</v>
      </c>
      <c r="AV85" s="178">
        <f>+SPm!AS2</f>
        <v>44048</v>
      </c>
      <c r="AW85" s="178">
        <f>+SPm!AT2</f>
        <v>44078</v>
      </c>
      <c r="AX85" s="178">
        <f>+SPm!AU2</f>
        <v>44109</v>
      </c>
      <c r="AY85" s="178">
        <f>+SPm!AV2</f>
        <v>44139</v>
      </c>
      <c r="AZ85" s="178">
        <f>+SPm!AW2</f>
        <v>44170</v>
      </c>
      <c r="BB85" s="200">
        <f>+YEAR(E85)</f>
        <v>2017</v>
      </c>
      <c r="BC85" s="201">
        <f>+YEAR(Q85)</f>
        <v>2018</v>
      </c>
      <c r="BD85" s="201">
        <f>+YEAR(AC85)</f>
        <v>2019</v>
      </c>
      <c r="BE85" s="202">
        <f>+YEAR(AO85)</f>
        <v>2020</v>
      </c>
    </row>
    <row r="86" spans="3:57" x14ac:dyDescent="0.25">
      <c r="C86" s="231" t="str">
        <f t="shared" ref="C86:C109" si="54">+C3</f>
        <v>Servizio / Prodotto 1</v>
      </c>
      <c r="E86" s="183">
        <f t="shared" ref="E86:E91" si="55">+E3+E30-E58</f>
        <v>0</v>
      </c>
      <c r="F86" s="183">
        <f t="shared" ref="F86:AZ86" si="56">+F3+F30-F58+E58</f>
        <v>54.90000000000002</v>
      </c>
      <c r="G86" s="183">
        <f t="shared" si="56"/>
        <v>96.99</v>
      </c>
      <c r="H86" s="183">
        <f t="shared" si="56"/>
        <v>60.939000000000036</v>
      </c>
      <c r="I86" s="183">
        <f t="shared" si="56"/>
        <v>67.032900000000026</v>
      </c>
      <c r="J86" s="183">
        <f t="shared" si="56"/>
        <v>73.736190000000036</v>
      </c>
      <c r="K86" s="183">
        <f t="shared" si="56"/>
        <v>81.109809000000055</v>
      </c>
      <c r="L86" s="183">
        <f t="shared" si="56"/>
        <v>89.220789900000057</v>
      </c>
      <c r="M86" s="183">
        <f t="shared" si="56"/>
        <v>98.142868890000102</v>
      </c>
      <c r="N86" s="183">
        <f t="shared" si="56"/>
        <v>107.95715577900006</v>
      </c>
      <c r="O86" s="183">
        <f t="shared" si="56"/>
        <v>118.75287135690013</v>
      </c>
      <c r="P86" s="183">
        <f t="shared" si="56"/>
        <v>130.62815849259013</v>
      </c>
      <c r="Q86" s="183">
        <f t="shared" si="56"/>
        <v>130.6379654113959</v>
      </c>
      <c r="R86" s="183">
        <f t="shared" si="56"/>
        <v>149.57561597123947</v>
      </c>
      <c r="S86" s="183">
        <f t="shared" si="56"/>
        <v>151.12121089232264</v>
      </c>
      <c r="T86" s="183">
        <f t="shared" si="56"/>
        <v>158.6772714369389</v>
      </c>
      <c r="U86" s="183">
        <f t="shared" si="56"/>
        <v>166.61113500878571</v>
      </c>
      <c r="V86" s="183">
        <f t="shared" si="56"/>
        <v>174.94169175922508</v>
      </c>
      <c r="W86" s="183">
        <f t="shared" si="56"/>
        <v>183.68877634718635</v>
      </c>
      <c r="X86" s="183">
        <f t="shared" si="56"/>
        <v>192.8732151645456</v>
      </c>
      <c r="Y86" s="183">
        <f t="shared" si="56"/>
        <v>202.51687592277301</v>
      </c>
      <c r="Z86" s="183">
        <f t="shared" si="56"/>
        <v>212.64271971891154</v>
      </c>
      <c r="AA86" s="183">
        <f t="shared" si="56"/>
        <v>223.27485570485723</v>
      </c>
      <c r="AB86" s="183">
        <f t="shared" si="56"/>
        <v>234.43859849010002</v>
      </c>
      <c r="AC86" s="183">
        <f t="shared" si="56"/>
        <v>246.16052841460515</v>
      </c>
      <c r="AD86" s="183">
        <f t="shared" si="56"/>
        <v>258.46855483533534</v>
      </c>
      <c r="AE86" s="183">
        <f t="shared" si="56"/>
        <v>271.39198257710206</v>
      </c>
      <c r="AF86" s="183">
        <f t="shared" si="56"/>
        <v>284.96158170595731</v>
      </c>
      <c r="AG86" s="183">
        <f t="shared" si="56"/>
        <v>299.20966079125509</v>
      </c>
      <c r="AH86" s="183">
        <f t="shared" si="56"/>
        <v>314.17014383081789</v>
      </c>
      <c r="AI86" s="183">
        <f t="shared" si="56"/>
        <v>329.87865102235872</v>
      </c>
      <c r="AJ86" s="183">
        <f t="shared" si="56"/>
        <v>346.37258357347685</v>
      </c>
      <c r="AK86" s="183">
        <f t="shared" si="56"/>
        <v>363.69121275215059</v>
      </c>
      <c r="AL86" s="183">
        <f t="shared" si="56"/>
        <v>381.87577338975819</v>
      </c>
      <c r="AM86" s="183">
        <f t="shared" si="56"/>
        <v>400.96956205924613</v>
      </c>
      <c r="AN86" s="183">
        <f t="shared" si="56"/>
        <v>421.01804016220848</v>
      </c>
      <c r="AO86" s="183">
        <f t="shared" si="56"/>
        <v>416.81058715017917</v>
      </c>
      <c r="AP86" s="183">
        <f t="shared" si="56"/>
        <v>449.77512691735529</v>
      </c>
      <c r="AQ86" s="183">
        <f t="shared" si="56"/>
        <v>446.7428413508739</v>
      </c>
      <c r="AR86" s="183">
        <f t="shared" si="56"/>
        <v>455.67769817789139</v>
      </c>
      <c r="AS86" s="183">
        <f t="shared" si="56"/>
        <v>464.79125214144926</v>
      </c>
      <c r="AT86" s="183">
        <f t="shared" si="56"/>
        <v>474.08707718427809</v>
      </c>
      <c r="AU86" s="183">
        <f t="shared" si="56"/>
        <v>483.56881872796384</v>
      </c>
      <c r="AV86" s="183">
        <f t="shared" si="56"/>
        <v>493.24019510252293</v>
      </c>
      <c r="AW86" s="183">
        <f t="shared" si="56"/>
        <v>503.10499900457347</v>
      </c>
      <c r="AX86" s="183">
        <f t="shared" si="56"/>
        <v>513.1670989846649</v>
      </c>
      <c r="AY86" s="183">
        <f t="shared" si="56"/>
        <v>523.43044096435824</v>
      </c>
      <c r="AZ86" s="183">
        <f t="shared" si="56"/>
        <v>533.89904978364541</v>
      </c>
      <c r="BB86" s="193">
        <f t="shared" ref="BB86:BB91" si="57">+SUM(E86:P86)</f>
        <v>979.40974341849062</v>
      </c>
      <c r="BC86" s="194">
        <f t="shared" ref="BC86:BC91" si="58">+SUM(Q86:AB86)</f>
        <v>2180.9999318282812</v>
      </c>
      <c r="BD86" s="194">
        <f t="shared" ref="BD86:BD91" si="59">+SUM(AC86:AN86)</f>
        <v>3918.1682751142716</v>
      </c>
      <c r="BE86" s="195">
        <f t="shared" ref="BE86:BE91" si="60">+SUM(AO86:AZ86)</f>
        <v>5758.2951854897565</v>
      </c>
    </row>
    <row r="87" spans="3:57" x14ac:dyDescent="0.25">
      <c r="C87" s="231" t="str">
        <f t="shared" si="54"/>
        <v>Servizio / Prodotto 2</v>
      </c>
      <c r="E87" s="183">
        <f t="shared" si="55"/>
        <v>0</v>
      </c>
      <c r="F87" s="183">
        <f t="shared" ref="F87:AZ87" si="61">+F4+F31-F59+E59</f>
        <v>32.940000000000012</v>
      </c>
      <c r="G87" s="183">
        <f t="shared" si="61"/>
        <v>58.193999999999996</v>
      </c>
      <c r="H87" s="183">
        <f t="shared" si="61"/>
        <v>36.563400000000023</v>
      </c>
      <c r="I87" s="183">
        <f t="shared" si="61"/>
        <v>40.219740000000023</v>
      </c>
      <c r="J87" s="183">
        <f t="shared" si="61"/>
        <v>44.241714000000016</v>
      </c>
      <c r="K87" s="183">
        <f t="shared" si="61"/>
        <v>48.665885400000036</v>
      </c>
      <c r="L87" s="183">
        <f t="shared" si="61"/>
        <v>53.532473940000045</v>
      </c>
      <c r="M87" s="183">
        <f t="shared" si="61"/>
        <v>58.885721334000046</v>
      </c>
      <c r="N87" s="183">
        <f t="shared" si="61"/>
        <v>64.774293467400057</v>
      </c>
      <c r="O87" s="183">
        <f t="shared" si="61"/>
        <v>71.251722814140081</v>
      </c>
      <c r="P87" s="183">
        <f t="shared" si="61"/>
        <v>78.376895095554048</v>
      </c>
      <c r="Q87" s="183">
        <f t="shared" si="61"/>
        <v>78.382779246837572</v>
      </c>
      <c r="R87" s="183">
        <f t="shared" si="61"/>
        <v>89.745369582743663</v>
      </c>
      <c r="S87" s="183">
        <f t="shared" si="61"/>
        <v>90.672726535393579</v>
      </c>
      <c r="T87" s="183">
        <f t="shared" si="61"/>
        <v>95.20636286216336</v>
      </c>
      <c r="U87" s="183">
        <f t="shared" si="61"/>
        <v>99.966681005271425</v>
      </c>
      <c r="V87" s="183">
        <f t="shared" si="61"/>
        <v>104.96501505553505</v>
      </c>
      <c r="W87" s="183">
        <f t="shared" si="61"/>
        <v>110.21326580831183</v>
      </c>
      <c r="X87" s="183">
        <f t="shared" si="61"/>
        <v>115.72392909872737</v>
      </c>
      <c r="Y87" s="183">
        <f t="shared" si="61"/>
        <v>121.51012555366377</v>
      </c>
      <c r="Z87" s="183">
        <f t="shared" si="61"/>
        <v>127.58563183134697</v>
      </c>
      <c r="AA87" s="183">
        <f t="shared" si="61"/>
        <v>133.96491342291429</v>
      </c>
      <c r="AB87" s="183">
        <f t="shared" si="61"/>
        <v>140.66315909406001</v>
      </c>
      <c r="AC87" s="183">
        <f t="shared" si="61"/>
        <v>147.69631704876309</v>
      </c>
      <c r="AD87" s="183">
        <f t="shared" si="61"/>
        <v>155.08113290120116</v>
      </c>
      <c r="AE87" s="183">
        <f t="shared" si="61"/>
        <v>162.83518954626129</v>
      </c>
      <c r="AF87" s="183">
        <f t="shared" si="61"/>
        <v>170.97694902357432</v>
      </c>
      <c r="AG87" s="183">
        <f t="shared" si="61"/>
        <v>179.52579647475307</v>
      </c>
      <c r="AH87" s="183">
        <f t="shared" si="61"/>
        <v>188.50208629849075</v>
      </c>
      <c r="AI87" s="183">
        <f t="shared" si="61"/>
        <v>197.92719061341526</v>
      </c>
      <c r="AJ87" s="183">
        <f t="shared" si="61"/>
        <v>207.82355014408603</v>
      </c>
      <c r="AK87" s="183">
        <f t="shared" si="61"/>
        <v>218.21472765129036</v>
      </c>
      <c r="AL87" s="183">
        <f t="shared" si="61"/>
        <v>229.12546403385491</v>
      </c>
      <c r="AM87" s="183">
        <f t="shared" si="61"/>
        <v>240.58173723554765</v>
      </c>
      <c r="AN87" s="183">
        <f t="shared" si="61"/>
        <v>252.61082409732504</v>
      </c>
      <c r="AO87" s="183">
        <f t="shared" si="61"/>
        <v>250.08635229010761</v>
      </c>
      <c r="AP87" s="183">
        <f t="shared" si="61"/>
        <v>269.86507615041307</v>
      </c>
      <c r="AQ87" s="183">
        <f t="shared" si="61"/>
        <v>268.04570481052446</v>
      </c>
      <c r="AR87" s="183">
        <f t="shared" si="61"/>
        <v>273.40661890673488</v>
      </c>
      <c r="AS87" s="183">
        <f t="shared" si="61"/>
        <v>278.87475128486955</v>
      </c>
      <c r="AT87" s="183">
        <f t="shared" si="61"/>
        <v>284.45224631056692</v>
      </c>
      <c r="AU87" s="183">
        <f t="shared" si="61"/>
        <v>290.14129123677833</v>
      </c>
      <c r="AV87" s="183">
        <f t="shared" si="61"/>
        <v>295.94411706151379</v>
      </c>
      <c r="AW87" s="183">
        <f t="shared" si="61"/>
        <v>301.86299940274409</v>
      </c>
      <c r="AX87" s="183">
        <f t="shared" si="61"/>
        <v>307.90025939079896</v>
      </c>
      <c r="AY87" s="183">
        <f t="shared" si="61"/>
        <v>314.05826457861491</v>
      </c>
      <c r="AZ87" s="183">
        <f t="shared" si="61"/>
        <v>320.33942987018725</v>
      </c>
      <c r="BB87" s="193">
        <f t="shared" si="57"/>
        <v>587.6458460510944</v>
      </c>
      <c r="BC87" s="194">
        <f t="shared" si="58"/>
        <v>1308.5999590969691</v>
      </c>
      <c r="BD87" s="194">
        <f t="shared" si="59"/>
        <v>2350.900965068563</v>
      </c>
      <c r="BE87" s="195">
        <f t="shared" si="60"/>
        <v>3454.9771112938538</v>
      </c>
    </row>
    <row r="88" spans="3:57" x14ac:dyDescent="0.25">
      <c r="C88" s="231" t="str">
        <f t="shared" si="54"/>
        <v>Servizio / Prodotto 3</v>
      </c>
      <c r="E88" s="183">
        <f t="shared" si="55"/>
        <v>0</v>
      </c>
      <c r="F88" s="183">
        <f t="shared" ref="F88:AZ88" si="62">+F5+F32-F60+E60</f>
        <v>58.560000000000016</v>
      </c>
      <c r="G88" s="183">
        <f t="shared" si="62"/>
        <v>103.456</v>
      </c>
      <c r="H88" s="183">
        <f t="shared" si="62"/>
        <v>65.001600000000039</v>
      </c>
      <c r="I88" s="183">
        <f t="shared" si="62"/>
        <v>71.501760000000033</v>
      </c>
      <c r="J88" s="183">
        <f t="shared" si="62"/>
        <v>78.651936000000049</v>
      </c>
      <c r="K88" s="183">
        <f t="shared" si="62"/>
        <v>86.517129600000061</v>
      </c>
      <c r="L88" s="183">
        <f t="shared" si="62"/>
        <v>95.168842560000087</v>
      </c>
      <c r="M88" s="183">
        <f t="shared" si="62"/>
        <v>104.68572681600008</v>
      </c>
      <c r="N88" s="183">
        <f t="shared" si="62"/>
        <v>115.15429949760012</v>
      </c>
      <c r="O88" s="183">
        <f t="shared" si="62"/>
        <v>126.66972944736011</v>
      </c>
      <c r="P88" s="183">
        <f t="shared" si="62"/>
        <v>139.33670239209619</v>
      </c>
      <c r="Q88" s="183">
        <f t="shared" si="62"/>
        <v>139.34716310548896</v>
      </c>
      <c r="R88" s="183">
        <f t="shared" si="62"/>
        <v>159.54732370265543</v>
      </c>
      <c r="S88" s="183">
        <f t="shared" si="62"/>
        <v>161.1959582851442</v>
      </c>
      <c r="T88" s="183">
        <f t="shared" si="62"/>
        <v>169.2557561994015</v>
      </c>
      <c r="U88" s="183">
        <f t="shared" si="62"/>
        <v>177.71854400937141</v>
      </c>
      <c r="V88" s="183">
        <f t="shared" si="62"/>
        <v>186.60447120984017</v>
      </c>
      <c r="W88" s="183">
        <f t="shared" si="62"/>
        <v>195.9346947703321</v>
      </c>
      <c r="X88" s="183">
        <f t="shared" si="62"/>
        <v>205.73142950884869</v>
      </c>
      <c r="Y88" s="183">
        <f t="shared" si="62"/>
        <v>216.01800098429123</v>
      </c>
      <c r="Z88" s="183">
        <f t="shared" si="62"/>
        <v>226.81890103350568</v>
      </c>
      <c r="AA88" s="183">
        <f t="shared" si="62"/>
        <v>238.15984608518104</v>
      </c>
      <c r="AB88" s="183">
        <f t="shared" si="62"/>
        <v>250.06783838944011</v>
      </c>
      <c r="AC88" s="183">
        <f t="shared" si="62"/>
        <v>262.57123030891216</v>
      </c>
      <c r="AD88" s="183">
        <f t="shared" si="62"/>
        <v>275.6997918243577</v>
      </c>
      <c r="AE88" s="183">
        <f t="shared" si="62"/>
        <v>289.48478141557564</v>
      </c>
      <c r="AF88" s="183">
        <f t="shared" si="62"/>
        <v>303.9590204863544</v>
      </c>
      <c r="AG88" s="183">
        <f t="shared" si="62"/>
        <v>319.15697151067218</v>
      </c>
      <c r="AH88" s="183">
        <f t="shared" si="62"/>
        <v>335.11482008620578</v>
      </c>
      <c r="AI88" s="183">
        <f t="shared" si="62"/>
        <v>351.87056109051605</v>
      </c>
      <c r="AJ88" s="183">
        <f t="shared" si="62"/>
        <v>369.46408914504195</v>
      </c>
      <c r="AK88" s="183">
        <f t="shared" si="62"/>
        <v>387.93729360229395</v>
      </c>
      <c r="AL88" s="183">
        <f t="shared" si="62"/>
        <v>407.33415828240885</v>
      </c>
      <c r="AM88" s="183">
        <f t="shared" si="62"/>
        <v>427.70086619652909</v>
      </c>
      <c r="AN88" s="183">
        <f t="shared" si="62"/>
        <v>449.08590950635573</v>
      </c>
      <c r="AO88" s="183">
        <f t="shared" si="62"/>
        <v>444.5979596268578</v>
      </c>
      <c r="AP88" s="183">
        <f t="shared" si="62"/>
        <v>479.76013537851236</v>
      </c>
      <c r="AQ88" s="183">
        <f t="shared" si="62"/>
        <v>476.52569744093216</v>
      </c>
      <c r="AR88" s="183">
        <f t="shared" si="62"/>
        <v>486.0562113897509</v>
      </c>
      <c r="AS88" s="183">
        <f t="shared" si="62"/>
        <v>495.77733561754599</v>
      </c>
      <c r="AT88" s="183">
        <f t="shared" si="62"/>
        <v>505.69288232989663</v>
      </c>
      <c r="AU88" s="183">
        <f t="shared" si="62"/>
        <v>515.80673997649478</v>
      </c>
      <c r="AV88" s="183">
        <f t="shared" si="62"/>
        <v>526.12287477602456</v>
      </c>
      <c r="AW88" s="183">
        <f t="shared" si="62"/>
        <v>536.64533227154504</v>
      </c>
      <c r="AX88" s="183">
        <f t="shared" si="62"/>
        <v>547.37823891697599</v>
      </c>
      <c r="AY88" s="183">
        <f t="shared" si="62"/>
        <v>558.32580369531547</v>
      </c>
      <c r="AZ88" s="183">
        <f t="shared" si="62"/>
        <v>569.49231976922169</v>
      </c>
      <c r="BB88" s="193">
        <f t="shared" si="57"/>
        <v>1044.7037263130569</v>
      </c>
      <c r="BC88" s="194">
        <f t="shared" si="58"/>
        <v>2326.3999272835008</v>
      </c>
      <c r="BD88" s="194">
        <f t="shared" si="59"/>
        <v>4179.3794934552234</v>
      </c>
      <c r="BE88" s="195">
        <f t="shared" si="60"/>
        <v>6142.1815311890741</v>
      </c>
    </row>
    <row r="89" spans="3:57" x14ac:dyDescent="0.25">
      <c r="C89" s="231" t="str">
        <f t="shared" si="54"/>
        <v>Servizio / Prodotto 4</v>
      </c>
      <c r="E89" s="183">
        <f t="shared" si="55"/>
        <v>0</v>
      </c>
      <c r="F89" s="183">
        <f t="shared" ref="F89:AZ89" si="63">+F6+F33-F61+E61</f>
        <v>102.48000000000003</v>
      </c>
      <c r="G89" s="183">
        <f t="shared" si="63"/>
        <v>181.048</v>
      </c>
      <c r="H89" s="183">
        <f t="shared" si="63"/>
        <v>113.75280000000006</v>
      </c>
      <c r="I89" s="183">
        <f t="shared" si="63"/>
        <v>125.12808000000008</v>
      </c>
      <c r="J89" s="183">
        <f t="shared" si="63"/>
        <v>137.64088800000007</v>
      </c>
      <c r="K89" s="183">
        <f t="shared" si="63"/>
        <v>151.40497680000013</v>
      </c>
      <c r="L89" s="183">
        <f t="shared" si="63"/>
        <v>166.54547448000017</v>
      </c>
      <c r="M89" s="183">
        <f t="shared" si="63"/>
        <v>183.20002192800015</v>
      </c>
      <c r="N89" s="183">
        <f t="shared" si="63"/>
        <v>201.5200241208002</v>
      </c>
      <c r="O89" s="183">
        <f t="shared" si="63"/>
        <v>221.67202653288027</v>
      </c>
      <c r="P89" s="183">
        <f t="shared" si="63"/>
        <v>243.83922918616824</v>
      </c>
      <c r="Q89" s="183">
        <f t="shared" si="63"/>
        <v>243.85753543460569</v>
      </c>
      <c r="R89" s="183">
        <f t="shared" si="63"/>
        <v>279.20781647964702</v>
      </c>
      <c r="S89" s="183">
        <f t="shared" si="63"/>
        <v>282.09292699900232</v>
      </c>
      <c r="T89" s="183">
        <f t="shared" si="63"/>
        <v>296.19757334895257</v>
      </c>
      <c r="U89" s="183">
        <f t="shared" si="63"/>
        <v>311.00745201640007</v>
      </c>
      <c r="V89" s="183">
        <f t="shared" si="63"/>
        <v>326.55782461722021</v>
      </c>
      <c r="W89" s="183">
        <f t="shared" si="63"/>
        <v>342.88571584808125</v>
      </c>
      <c r="X89" s="183">
        <f t="shared" si="63"/>
        <v>360.03000164048524</v>
      </c>
      <c r="Y89" s="183">
        <f t="shared" si="63"/>
        <v>378.03150172250957</v>
      </c>
      <c r="Z89" s="183">
        <f t="shared" si="63"/>
        <v>396.93307680863506</v>
      </c>
      <c r="AA89" s="183">
        <f t="shared" si="63"/>
        <v>416.77973064906678</v>
      </c>
      <c r="AB89" s="183">
        <f t="shared" si="63"/>
        <v>437.61871718152008</v>
      </c>
      <c r="AC89" s="183">
        <f t="shared" si="63"/>
        <v>459.49965304059629</v>
      </c>
      <c r="AD89" s="183">
        <f t="shared" si="63"/>
        <v>482.47463569262601</v>
      </c>
      <c r="AE89" s="183">
        <f t="shared" si="63"/>
        <v>506.59836747725734</v>
      </c>
      <c r="AF89" s="183">
        <f t="shared" si="63"/>
        <v>531.92828585112011</v>
      </c>
      <c r="AG89" s="183">
        <f t="shared" si="63"/>
        <v>558.52470014367645</v>
      </c>
      <c r="AH89" s="183">
        <f t="shared" si="63"/>
        <v>586.45093515086</v>
      </c>
      <c r="AI89" s="183">
        <f t="shared" si="63"/>
        <v>615.77348190840326</v>
      </c>
      <c r="AJ89" s="183">
        <f t="shared" si="63"/>
        <v>646.56215600382325</v>
      </c>
      <c r="AK89" s="183">
        <f t="shared" si="63"/>
        <v>678.89026380401458</v>
      </c>
      <c r="AL89" s="183">
        <f t="shared" si="63"/>
        <v>712.8347769942153</v>
      </c>
      <c r="AM89" s="183">
        <f t="shared" si="63"/>
        <v>748.47651584392611</v>
      </c>
      <c r="AN89" s="183">
        <f t="shared" si="63"/>
        <v>785.90034163612245</v>
      </c>
      <c r="AO89" s="183">
        <f t="shared" si="63"/>
        <v>778.04642934700132</v>
      </c>
      <c r="AP89" s="183">
        <f t="shared" si="63"/>
        <v>839.58023691239646</v>
      </c>
      <c r="AQ89" s="183">
        <f t="shared" si="63"/>
        <v>833.9199705216314</v>
      </c>
      <c r="AR89" s="183">
        <f t="shared" si="63"/>
        <v>850.59836993206409</v>
      </c>
      <c r="AS89" s="183">
        <f t="shared" si="63"/>
        <v>867.61033733070542</v>
      </c>
      <c r="AT89" s="183">
        <f t="shared" si="63"/>
        <v>884.96254407731919</v>
      </c>
      <c r="AU89" s="183">
        <f t="shared" si="63"/>
        <v>902.66179495886604</v>
      </c>
      <c r="AV89" s="183">
        <f t="shared" si="63"/>
        <v>920.71503085804306</v>
      </c>
      <c r="AW89" s="183">
        <f t="shared" si="63"/>
        <v>939.12933147520391</v>
      </c>
      <c r="AX89" s="183">
        <f t="shared" si="63"/>
        <v>957.91191810470798</v>
      </c>
      <c r="AY89" s="183">
        <f t="shared" si="63"/>
        <v>977.07015646680202</v>
      </c>
      <c r="AZ89" s="183">
        <f t="shared" si="63"/>
        <v>996.61155959613825</v>
      </c>
      <c r="BB89" s="193">
        <f t="shared" si="57"/>
        <v>1828.2315210478494</v>
      </c>
      <c r="BC89" s="194">
        <f t="shared" si="58"/>
        <v>4071.1998727461259</v>
      </c>
      <c r="BD89" s="194">
        <f t="shared" si="59"/>
        <v>7313.9141135466416</v>
      </c>
      <c r="BE89" s="195">
        <f t="shared" si="60"/>
        <v>10748.817679580878</v>
      </c>
    </row>
    <row r="90" spans="3:57" x14ac:dyDescent="0.25">
      <c r="C90" s="231" t="str">
        <f t="shared" si="54"/>
        <v>Servizio / Prodotto 5</v>
      </c>
      <c r="E90" s="183">
        <f t="shared" si="55"/>
        <v>0</v>
      </c>
      <c r="F90" s="183">
        <f t="shared" ref="F90:AZ90" si="64">+F7+F34-F62+E62</f>
        <v>43.920000000000016</v>
      </c>
      <c r="G90" s="183">
        <f t="shared" si="64"/>
        <v>77.592000000000013</v>
      </c>
      <c r="H90" s="183">
        <f t="shared" si="64"/>
        <v>48.751200000000033</v>
      </c>
      <c r="I90" s="183">
        <f t="shared" si="64"/>
        <v>53.626320000000028</v>
      </c>
      <c r="J90" s="183">
        <f t="shared" si="64"/>
        <v>58.98895200000004</v>
      </c>
      <c r="K90" s="183">
        <f t="shared" si="64"/>
        <v>64.887847200000053</v>
      </c>
      <c r="L90" s="183">
        <f t="shared" si="64"/>
        <v>71.376631920000065</v>
      </c>
      <c r="M90" s="183">
        <f t="shared" si="64"/>
        <v>78.51429511200007</v>
      </c>
      <c r="N90" s="183">
        <f t="shared" si="64"/>
        <v>86.36572462320008</v>
      </c>
      <c r="O90" s="183">
        <f t="shared" si="64"/>
        <v>95.002297085520112</v>
      </c>
      <c r="P90" s="183">
        <f t="shared" si="64"/>
        <v>104.5025267940721</v>
      </c>
      <c r="Q90" s="183">
        <f t="shared" si="64"/>
        <v>104.51037232911672</v>
      </c>
      <c r="R90" s="183">
        <f t="shared" si="64"/>
        <v>119.6604927769916</v>
      </c>
      <c r="S90" s="183">
        <f t="shared" si="64"/>
        <v>120.89696871385812</v>
      </c>
      <c r="T90" s="183">
        <f t="shared" si="64"/>
        <v>126.94181714955113</v>
      </c>
      <c r="U90" s="183">
        <f t="shared" si="64"/>
        <v>133.2889080070286</v>
      </c>
      <c r="V90" s="183">
        <f t="shared" si="64"/>
        <v>139.95335340738006</v>
      </c>
      <c r="W90" s="183">
        <f t="shared" si="64"/>
        <v>146.95102107774912</v>
      </c>
      <c r="X90" s="183">
        <f t="shared" si="64"/>
        <v>154.29857213163649</v>
      </c>
      <c r="Y90" s="183">
        <f t="shared" si="64"/>
        <v>162.0135007382184</v>
      </c>
      <c r="Z90" s="183">
        <f t="shared" si="64"/>
        <v>170.11417577512927</v>
      </c>
      <c r="AA90" s="183">
        <f t="shared" si="64"/>
        <v>178.61988456388576</v>
      </c>
      <c r="AB90" s="183">
        <f t="shared" si="64"/>
        <v>187.55087879208003</v>
      </c>
      <c r="AC90" s="183">
        <f t="shared" si="64"/>
        <v>196.92842273168409</v>
      </c>
      <c r="AD90" s="183">
        <f t="shared" si="64"/>
        <v>206.77484386826831</v>
      </c>
      <c r="AE90" s="183">
        <f t="shared" si="64"/>
        <v>217.11358606168167</v>
      </c>
      <c r="AF90" s="183">
        <f t="shared" si="64"/>
        <v>227.96926536476582</v>
      </c>
      <c r="AG90" s="183">
        <f t="shared" si="64"/>
        <v>239.36772863300413</v>
      </c>
      <c r="AH90" s="183">
        <f t="shared" si="64"/>
        <v>251.33611506465434</v>
      </c>
      <c r="AI90" s="183">
        <f t="shared" si="64"/>
        <v>263.90292081788709</v>
      </c>
      <c r="AJ90" s="183">
        <f t="shared" si="64"/>
        <v>277.09806685878135</v>
      </c>
      <c r="AK90" s="183">
        <f t="shared" si="64"/>
        <v>290.95297020172063</v>
      </c>
      <c r="AL90" s="183">
        <f t="shared" si="64"/>
        <v>305.50061871180651</v>
      </c>
      <c r="AM90" s="183">
        <f t="shared" si="64"/>
        <v>320.77564964739702</v>
      </c>
      <c r="AN90" s="183">
        <f t="shared" si="64"/>
        <v>336.81443212976671</v>
      </c>
      <c r="AO90" s="183">
        <f t="shared" si="64"/>
        <v>333.44846972014346</v>
      </c>
      <c r="AP90" s="183">
        <f t="shared" si="64"/>
        <v>359.82010153388427</v>
      </c>
      <c r="AQ90" s="183">
        <f t="shared" si="64"/>
        <v>357.39427308069912</v>
      </c>
      <c r="AR90" s="183">
        <f t="shared" si="64"/>
        <v>364.54215854231313</v>
      </c>
      <c r="AS90" s="183">
        <f t="shared" si="64"/>
        <v>371.83300171315943</v>
      </c>
      <c r="AT90" s="183">
        <f t="shared" si="64"/>
        <v>379.2696617474225</v>
      </c>
      <c r="AU90" s="183">
        <f t="shared" si="64"/>
        <v>386.85505498237103</v>
      </c>
      <c r="AV90" s="183">
        <f t="shared" si="64"/>
        <v>394.59215608201845</v>
      </c>
      <c r="AW90" s="183">
        <f t="shared" si="64"/>
        <v>402.48399920365881</v>
      </c>
      <c r="AX90" s="183">
        <f t="shared" si="64"/>
        <v>410.53367918773199</v>
      </c>
      <c r="AY90" s="183">
        <f t="shared" si="64"/>
        <v>418.7443527714866</v>
      </c>
      <c r="AZ90" s="183">
        <f t="shared" si="64"/>
        <v>427.11923982691638</v>
      </c>
      <c r="BB90" s="193">
        <f t="shared" si="57"/>
        <v>783.52779473479256</v>
      </c>
      <c r="BC90" s="194">
        <f t="shared" si="58"/>
        <v>1744.7999454626254</v>
      </c>
      <c r="BD90" s="194">
        <f t="shared" si="59"/>
        <v>3134.5346200914182</v>
      </c>
      <c r="BE90" s="195">
        <f t="shared" si="60"/>
        <v>4606.6361483918054</v>
      </c>
    </row>
    <row r="91" spans="3:57" x14ac:dyDescent="0.25">
      <c r="C91" s="231" t="str">
        <f t="shared" si="54"/>
        <v>Servizio / Prodotto 6</v>
      </c>
      <c r="E91" s="183">
        <f t="shared" si="55"/>
        <v>0</v>
      </c>
      <c r="F91" s="183">
        <f t="shared" ref="F91:AZ91" si="65">+F8+F35-F63+E63</f>
        <v>58.560000000000016</v>
      </c>
      <c r="G91" s="183">
        <f t="shared" si="65"/>
        <v>103.456</v>
      </c>
      <c r="H91" s="183">
        <f t="shared" si="65"/>
        <v>65.001600000000039</v>
      </c>
      <c r="I91" s="183">
        <f t="shared" si="65"/>
        <v>71.501760000000033</v>
      </c>
      <c r="J91" s="183">
        <f t="shared" si="65"/>
        <v>78.651936000000049</v>
      </c>
      <c r="K91" s="183">
        <f t="shared" si="65"/>
        <v>86.517129600000061</v>
      </c>
      <c r="L91" s="183">
        <f t="shared" si="65"/>
        <v>95.168842560000087</v>
      </c>
      <c r="M91" s="183">
        <f t="shared" si="65"/>
        <v>104.68572681600008</v>
      </c>
      <c r="N91" s="183">
        <f t="shared" si="65"/>
        <v>115.15429949760012</v>
      </c>
      <c r="O91" s="183">
        <f t="shared" si="65"/>
        <v>126.66972944736011</v>
      </c>
      <c r="P91" s="183">
        <f t="shared" si="65"/>
        <v>139.33670239209619</v>
      </c>
      <c r="Q91" s="183">
        <f t="shared" si="65"/>
        <v>139.34716310548896</v>
      </c>
      <c r="R91" s="183">
        <f t="shared" si="65"/>
        <v>159.54732370265543</v>
      </c>
      <c r="S91" s="183">
        <f t="shared" si="65"/>
        <v>161.1959582851442</v>
      </c>
      <c r="T91" s="183">
        <f t="shared" si="65"/>
        <v>169.2557561994015</v>
      </c>
      <c r="U91" s="183">
        <f t="shared" si="65"/>
        <v>177.71854400937141</v>
      </c>
      <c r="V91" s="183">
        <f t="shared" si="65"/>
        <v>186.60447120984017</v>
      </c>
      <c r="W91" s="183">
        <f t="shared" si="65"/>
        <v>195.9346947703321</v>
      </c>
      <c r="X91" s="183">
        <f t="shared" si="65"/>
        <v>205.73142950884869</v>
      </c>
      <c r="Y91" s="183">
        <f t="shared" si="65"/>
        <v>216.01800098429123</v>
      </c>
      <c r="Z91" s="183">
        <f t="shared" si="65"/>
        <v>226.81890103350568</v>
      </c>
      <c r="AA91" s="183">
        <f t="shared" si="65"/>
        <v>238.15984608518104</v>
      </c>
      <c r="AB91" s="183">
        <f t="shared" si="65"/>
        <v>250.06783838944011</v>
      </c>
      <c r="AC91" s="183">
        <f t="shared" si="65"/>
        <v>262.57123030891216</v>
      </c>
      <c r="AD91" s="183">
        <f t="shared" si="65"/>
        <v>275.6997918243577</v>
      </c>
      <c r="AE91" s="183">
        <f t="shared" si="65"/>
        <v>289.48478141557564</v>
      </c>
      <c r="AF91" s="183">
        <f t="shared" si="65"/>
        <v>303.9590204863544</v>
      </c>
      <c r="AG91" s="183">
        <f t="shared" si="65"/>
        <v>319.15697151067218</v>
      </c>
      <c r="AH91" s="183">
        <f t="shared" si="65"/>
        <v>335.11482008620578</v>
      </c>
      <c r="AI91" s="183">
        <f t="shared" si="65"/>
        <v>351.87056109051605</v>
      </c>
      <c r="AJ91" s="183">
        <f t="shared" si="65"/>
        <v>369.46408914504195</v>
      </c>
      <c r="AK91" s="183">
        <f t="shared" si="65"/>
        <v>387.93729360229395</v>
      </c>
      <c r="AL91" s="183">
        <f t="shared" si="65"/>
        <v>407.33415828240885</v>
      </c>
      <c r="AM91" s="183">
        <f t="shared" si="65"/>
        <v>427.70086619652909</v>
      </c>
      <c r="AN91" s="183">
        <f t="shared" si="65"/>
        <v>449.08590950635573</v>
      </c>
      <c r="AO91" s="183">
        <f t="shared" si="65"/>
        <v>444.5979596268578</v>
      </c>
      <c r="AP91" s="183">
        <f t="shared" si="65"/>
        <v>479.76013537851236</v>
      </c>
      <c r="AQ91" s="183">
        <f t="shared" si="65"/>
        <v>476.52569744093216</v>
      </c>
      <c r="AR91" s="183">
        <f t="shared" si="65"/>
        <v>486.0562113897509</v>
      </c>
      <c r="AS91" s="183">
        <f t="shared" si="65"/>
        <v>495.77733561754599</v>
      </c>
      <c r="AT91" s="183">
        <f t="shared" si="65"/>
        <v>505.69288232989663</v>
      </c>
      <c r="AU91" s="183">
        <f t="shared" si="65"/>
        <v>515.80673997649478</v>
      </c>
      <c r="AV91" s="183">
        <f t="shared" si="65"/>
        <v>526.12287477602456</v>
      </c>
      <c r="AW91" s="183">
        <f t="shared" si="65"/>
        <v>536.64533227154504</v>
      </c>
      <c r="AX91" s="183">
        <f t="shared" si="65"/>
        <v>547.37823891697599</v>
      </c>
      <c r="AY91" s="183">
        <f t="shared" si="65"/>
        <v>558.32580369531547</v>
      </c>
      <c r="AZ91" s="183">
        <f t="shared" si="65"/>
        <v>569.49231976922169</v>
      </c>
      <c r="BB91" s="193">
        <f t="shared" si="57"/>
        <v>1044.7037263130569</v>
      </c>
      <c r="BC91" s="194">
        <f t="shared" si="58"/>
        <v>2326.3999272835008</v>
      </c>
      <c r="BD91" s="194">
        <f t="shared" si="59"/>
        <v>4179.3794934552234</v>
      </c>
      <c r="BE91" s="195">
        <f t="shared" si="60"/>
        <v>6142.1815311890741</v>
      </c>
    </row>
    <row r="92" spans="3:57" x14ac:dyDescent="0.25">
      <c r="C92" s="231" t="str">
        <f t="shared" si="54"/>
        <v>Servizio / Prodotto 7</v>
      </c>
      <c r="E92" s="183">
        <f t="shared" ref="E92:E109" si="66">+E9+E36-E64</f>
        <v>0</v>
      </c>
      <c r="F92" s="183">
        <f t="shared" ref="F92:AZ92" si="67">+F9+F36-F64+E64</f>
        <v>73.200000000000031</v>
      </c>
      <c r="G92" s="183">
        <f t="shared" si="67"/>
        <v>129.32</v>
      </c>
      <c r="H92" s="183">
        <f t="shared" si="67"/>
        <v>81.252000000000038</v>
      </c>
      <c r="I92" s="183">
        <f t="shared" si="67"/>
        <v>89.377200000000059</v>
      </c>
      <c r="J92" s="183">
        <f t="shared" si="67"/>
        <v>98.314920000000072</v>
      </c>
      <c r="K92" s="183">
        <f t="shared" si="67"/>
        <v>108.14641200000008</v>
      </c>
      <c r="L92" s="183">
        <f t="shared" si="67"/>
        <v>118.96105320000009</v>
      </c>
      <c r="M92" s="183">
        <f t="shared" si="67"/>
        <v>130.85715852000016</v>
      </c>
      <c r="N92" s="183">
        <f t="shared" si="67"/>
        <v>143.94287437200009</v>
      </c>
      <c r="O92" s="183">
        <f t="shared" si="67"/>
        <v>158.33716180920021</v>
      </c>
      <c r="P92" s="183">
        <f t="shared" si="67"/>
        <v>174.17087799012018</v>
      </c>
      <c r="Q92" s="183">
        <f t="shared" si="67"/>
        <v>174.18395388186119</v>
      </c>
      <c r="R92" s="183">
        <f t="shared" si="67"/>
        <v>199.43415462831933</v>
      </c>
      <c r="S92" s="183">
        <f t="shared" si="67"/>
        <v>201.4949478564302</v>
      </c>
      <c r="T92" s="183">
        <f t="shared" si="67"/>
        <v>211.56969524925185</v>
      </c>
      <c r="U92" s="183">
        <f t="shared" si="67"/>
        <v>222.14818001171432</v>
      </c>
      <c r="V92" s="183">
        <f t="shared" si="67"/>
        <v>233.25558901230013</v>
      </c>
      <c r="W92" s="183">
        <f t="shared" si="67"/>
        <v>244.91836846291514</v>
      </c>
      <c r="X92" s="183">
        <f t="shared" si="67"/>
        <v>257.16428688606084</v>
      </c>
      <c r="Y92" s="183">
        <f t="shared" si="67"/>
        <v>270.02250123036401</v>
      </c>
      <c r="Z92" s="183">
        <f t="shared" si="67"/>
        <v>283.52362629188207</v>
      </c>
      <c r="AA92" s="183">
        <f t="shared" si="67"/>
        <v>297.69980760647633</v>
      </c>
      <c r="AB92" s="183">
        <f t="shared" si="67"/>
        <v>312.58479798679997</v>
      </c>
      <c r="AC92" s="183">
        <f t="shared" si="67"/>
        <v>328.2140378861402</v>
      </c>
      <c r="AD92" s="183">
        <f t="shared" si="67"/>
        <v>344.6247397804471</v>
      </c>
      <c r="AE92" s="183">
        <f t="shared" si="67"/>
        <v>361.85597676946946</v>
      </c>
      <c r="AF92" s="183">
        <f t="shared" si="67"/>
        <v>379.94877560794299</v>
      </c>
      <c r="AG92" s="183">
        <f t="shared" si="67"/>
        <v>398.94621438834025</v>
      </c>
      <c r="AH92" s="183">
        <f t="shared" si="67"/>
        <v>418.89352510775723</v>
      </c>
      <c r="AI92" s="183">
        <f t="shared" si="67"/>
        <v>439.83820136314506</v>
      </c>
      <c r="AJ92" s="183">
        <f t="shared" si="67"/>
        <v>461.83011143130244</v>
      </c>
      <c r="AK92" s="183">
        <f t="shared" si="67"/>
        <v>484.92161700286749</v>
      </c>
      <c r="AL92" s="183">
        <f t="shared" si="67"/>
        <v>509.16769785301096</v>
      </c>
      <c r="AM92" s="183">
        <f t="shared" si="67"/>
        <v>534.62608274566151</v>
      </c>
      <c r="AN92" s="183">
        <f t="shared" si="67"/>
        <v>561.35738688294464</v>
      </c>
      <c r="AO92" s="183">
        <f t="shared" si="67"/>
        <v>555.74744953357231</v>
      </c>
      <c r="AP92" s="183">
        <f t="shared" si="67"/>
        <v>599.70016922314051</v>
      </c>
      <c r="AQ92" s="183">
        <f t="shared" si="67"/>
        <v>595.6571218011652</v>
      </c>
      <c r="AR92" s="183">
        <f t="shared" si="67"/>
        <v>607.57026423718878</v>
      </c>
      <c r="AS92" s="183">
        <f t="shared" si="67"/>
        <v>619.72166952193243</v>
      </c>
      <c r="AT92" s="183">
        <f t="shared" si="67"/>
        <v>632.11610291237082</v>
      </c>
      <c r="AU92" s="183">
        <f t="shared" si="67"/>
        <v>644.75842497061865</v>
      </c>
      <c r="AV92" s="183">
        <f t="shared" si="67"/>
        <v>657.65359347003061</v>
      </c>
      <c r="AW92" s="183">
        <f t="shared" si="67"/>
        <v>670.80666533943133</v>
      </c>
      <c r="AX92" s="183">
        <f t="shared" si="67"/>
        <v>684.2227986462201</v>
      </c>
      <c r="AY92" s="183">
        <f t="shared" si="67"/>
        <v>697.90725461914406</v>
      </c>
      <c r="AZ92" s="183">
        <f t="shared" si="67"/>
        <v>711.8653997115274</v>
      </c>
      <c r="BB92" s="193">
        <f t="shared" ref="BB92:BB109" si="68">+SUM(E92:P92)</f>
        <v>1305.8796578913211</v>
      </c>
      <c r="BC92" s="194">
        <f t="shared" ref="BC92:BC109" si="69">+SUM(Q92:AB92)</f>
        <v>2907.9999091043755</v>
      </c>
      <c r="BD92" s="194">
        <f t="shared" ref="BD92:BD109" si="70">+SUM(AC92:AN92)</f>
        <v>5224.2243668190295</v>
      </c>
      <c r="BE92" s="195">
        <f t="shared" ref="BE92:BE109" si="71">+SUM(AO92:AZ92)</f>
        <v>7677.726913986342</v>
      </c>
    </row>
    <row r="93" spans="3:57" x14ac:dyDescent="0.25">
      <c r="C93" s="231" t="str">
        <f t="shared" si="54"/>
        <v>Servizio / Prodotto 8</v>
      </c>
      <c r="E93" s="183">
        <f t="shared" si="66"/>
        <v>0</v>
      </c>
      <c r="F93" s="183">
        <f t="shared" ref="F93:AZ93" si="72">+F10+F37-F65+E65</f>
        <v>73.200000000000031</v>
      </c>
      <c r="G93" s="183">
        <f t="shared" si="72"/>
        <v>129.32</v>
      </c>
      <c r="H93" s="183">
        <f t="shared" si="72"/>
        <v>81.252000000000038</v>
      </c>
      <c r="I93" s="183">
        <f t="shared" si="72"/>
        <v>89.377200000000059</v>
      </c>
      <c r="J93" s="183">
        <f t="shared" si="72"/>
        <v>98.314920000000072</v>
      </c>
      <c r="K93" s="183">
        <f t="shared" si="72"/>
        <v>108.14641200000008</v>
      </c>
      <c r="L93" s="183">
        <f t="shared" si="72"/>
        <v>118.96105320000009</v>
      </c>
      <c r="M93" s="183">
        <f t="shared" si="72"/>
        <v>130.85715852000016</v>
      </c>
      <c r="N93" s="183">
        <f t="shared" si="72"/>
        <v>143.94287437200009</v>
      </c>
      <c r="O93" s="183">
        <f t="shared" si="72"/>
        <v>158.33716180920021</v>
      </c>
      <c r="P93" s="183">
        <f t="shared" si="72"/>
        <v>174.17087799012018</v>
      </c>
      <c r="Q93" s="183">
        <f t="shared" si="72"/>
        <v>174.18395388186119</v>
      </c>
      <c r="R93" s="183">
        <f t="shared" si="72"/>
        <v>199.43415462831933</v>
      </c>
      <c r="S93" s="183">
        <f t="shared" si="72"/>
        <v>201.4949478564302</v>
      </c>
      <c r="T93" s="183">
        <f t="shared" si="72"/>
        <v>211.56969524925185</v>
      </c>
      <c r="U93" s="183">
        <f t="shared" si="72"/>
        <v>222.14818001171432</v>
      </c>
      <c r="V93" s="183">
        <f t="shared" si="72"/>
        <v>233.25558901230013</v>
      </c>
      <c r="W93" s="183">
        <f t="shared" si="72"/>
        <v>244.91836846291514</v>
      </c>
      <c r="X93" s="183">
        <f t="shared" si="72"/>
        <v>257.16428688606084</v>
      </c>
      <c r="Y93" s="183">
        <f t="shared" si="72"/>
        <v>270.02250123036401</v>
      </c>
      <c r="Z93" s="183">
        <f t="shared" si="72"/>
        <v>283.52362629188207</v>
      </c>
      <c r="AA93" s="183">
        <f t="shared" si="72"/>
        <v>297.69980760647633</v>
      </c>
      <c r="AB93" s="183">
        <f t="shared" si="72"/>
        <v>312.58479798679997</v>
      </c>
      <c r="AC93" s="183">
        <f t="shared" si="72"/>
        <v>328.2140378861402</v>
      </c>
      <c r="AD93" s="183">
        <f t="shared" si="72"/>
        <v>344.6247397804471</v>
      </c>
      <c r="AE93" s="183">
        <f t="shared" si="72"/>
        <v>361.85597676946946</v>
      </c>
      <c r="AF93" s="183">
        <f t="shared" si="72"/>
        <v>379.94877560794299</v>
      </c>
      <c r="AG93" s="183">
        <f t="shared" si="72"/>
        <v>398.94621438834025</v>
      </c>
      <c r="AH93" s="183">
        <f t="shared" si="72"/>
        <v>418.89352510775723</v>
      </c>
      <c r="AI93" s="183">
        <f t="shared" si="72"/>
        <v>439.83820136314506</v>
      </c>
      <c r="AJ93" s="183">
        <f t="shared" si="72"/>
        <v>461.83011143130244</v>
      </c>
      <c r="AK93" s="183">
        <f t="shared" si="72"/>
        <v>484.92161700286749</v>
      </c>
      <c r="AL93" s="183">
        <f t="shared" si="72"/>
        <v>509.16769785301096</v>
      </c>
      <c r="AM93" s="183">
        <f t="shared" si="72"/>
        <v>534.62608274566151</v>
      </c>
      <c r="AN93" s="183">
        <f t="shared" si="72"/>
        <v>561.35738688294464</v>
      </c>
      <c r="AO93" s="183">
        <f t="shared" si="72"/>
        <v>555.74744953357231</v>
      </c>
      <c r="AP93" s="183">
        <f t="shared" si="72"/>
        <v>599.70016922314051</v>
      </c>
      <c r="AQ93" s="183">
        <f t="shared" si="72"/>
        <v>595.6571218011652</v>
      </c>
      <c r="AR93" s="183">
        <f t="shared" si="72"/>
        <v>607.57026423718878</v>
      </c>
      <c r="AS93" s="183">
        <f t="shared" si="72"/>
        <v>619.72166952193243</v>
      </c>
      <c r="AT93" s="183">
        <f t="shared" si="72"/>
        <v>632.11610291237082</v>
      </c>
      <c r="AU93" s="183">
        <f t="shared" si="72"/>
        <v>644.75842497061865</v>
      </c>
      <c r="AV93" s="183">
        <f t="shared" si="72"/>
        <v>657.65359347003061</v>
      </c>
      <c r="AW93" s="183">
        <f t="shared" si="72"/>
        <v>670.80666533943133</v>
      </c>
      <c r="AX93" s="183">
        <f t="shared" si="72"/>
        <v>684.2227986462201</v>
      </c>
      <c r="AY93" s="183">
        <f t="shared" si="72"/>
        <v>697.90725461914406</v>
      </c>
      <c r="AZ93" s="183">
        <f t="shared" si="72"/>
        <v>711.8653997115274</v>
      </c>
      <c r="BB93" s="193">
        <f t="shared" si="68"/>
        <v>1305.8796578913211</v>
      </c>
      <c r="BC93" s="194">
        <f t="shared" si="69"/>
        <v>2907.9999091043755</v>
      </c>
      <c r="BD93" s="194">
        <f t="shared" si="70"/>
        <v>5224.2243668190295</v>
      </c>
      <c r="BE93" s="195">
        <f t="shared" si="71"/>
        <v>7677.726913986342</v>
      </c>
    </row>
    <row r="94" spans="3:57" x14ac:dyDescent="0.25">
      <c r="C94" s="231" t="str">
        <f t="shared" si="54"/>
        <v>Servizio / Prodotto 9</v>
      </c>
      <c r="E94" s="183">
        <f t="shared" si="66"/>
        <v>0</v>
      </c>
      <c r="F94" s="183">
        <f t="shared" ref="F94:AZ94" si="73">+F11+F38-F66+E66</f>
        <v>73.200000000000031</v>
      </c>
      <c r="G94" s="183">
        <f t="shared" si="73"/>
        <v>129.32</v>
      </c>
      <c r="H94" s="183">
        <f t="shared" si="73"/>
        <v>81.252000000000038</v>
      </c>
      <c r="I94" s="183">
        <f t="shared" si="73"/>
        <v>89.377200000000059</v>
      </c>
      <c r="J94" s="183">
        <f t="shared" si="73"/>
        <v>98.314920000000072</v>
      </c>
      <c r="K94" s="183">
        <f t="shared" si="73"/>
        <v>108.14641200000008</v>
      </c>
      <c r="L94" s="183">
        <f t="shared" si="73"/>
        <v>118.96105320000009</v>
      </c>
      <c r="M94" s="183">
        <f t="shared" si="73"/>
        <v>130.85715852000016</v>
      </c>
      <c r="N94" s="183">
        <f t="shared" si="73"/>
        <v>143.94287437200009</v>
      </c>
      <c r="O94" s="183">
        <f t="shared" si="73"/>
        <v>158.33716180920021</v>
      </c>
      <c r="P94" s="183">
        <f t="shared" si="73"/>
        <v>174.17087799012018</v>
      </c>
      <c r="Q94" s="183">
        <f t="shared" si="73"/>
        <v>174.18395388186119</v>
      </c>
      <c r="R94" s="183">
        <f t="shared" si="73"/>
        <v>199.43415462831933</v>
      </c>
      <c r="S94" s="183">
        <f t="shared" si="73"/>
        <v>201.4949478564302</v>
      </c>
      <c r="T94" s="183">
        <f t="shared" si="73"/>
        <v>211.56969524925185</v>
      </c>
      <c r="U94" s="183">
        <f t="shared" si="73"/>
        <v>222.14818001171432</v>
      </c>
      <c r="V94" s="183">
        <f t="shared" si="73"/>
        <v>233.25558901230013</v>
      </c>
      <c r="W94" s="183">
        <f t="shared" si="73"/>
        <v>244.91836846291514</v>
      </c>
      <c r="X94" s="183">
        <f t="shared" si="73"/>
        <v>257.16428688606084</v>
      </c>
      <c r="Y94" s="183">
        <f t="shared" si="73"/>
        <v>270.02250123036401</v>
      </c>
      <c r="Z94" s="183">
        <f t="shared" si="73"/>
        <v>283.52362629188207</v>
      </c>
      <c r="AA94" s="183">
        <f t="shared" si="73"/>
        <v>297.69980760647633</v>
      </c>
      <c r="AB94" s="183">
        <f t="shared" si="73"/>
        <v>312.58479798679997</v>
      </c>
      <c r="AC94" s="183">
        <f t="shared" si="73"/>
        <v>328.2140378861402</v>
      </c>
      <c r="AD94" s="183">
        <f t="shared" si="73"/>
        <v>344.6247397804471</v>
      </c>
      <c r="AE94" s="183">
        <f t="shared" si="73"/>
        <v>361.85597676946946</v>
      </c>
      <c r="AF94" s="183">
        <f t="shared" si="73"/>
        <v>379.94877560794299</v>
      </c>
      <c r="AG94" s="183">
        <f t="shared" si="73"/>
        <v>398.94621438834025</v>
      </c>
      <c r="AH94" s="183">
        <f t="shared" si="73"/>
        <v>418.89352510775723</v>
      </c>
      <c r="AI94" s="183">
        <f t="shared" si="73"/>
        <v>439.83820136314506</v>
      </c>
      <c r="AJ94" s="183">
        <f t="shared" si="73"/>
        <v>461.83011143130244</v>
      </c>
      <c r="AK94" s="183">
        <f t="shared" si="73"/>
        <v>484.92161700286749</v>
      </c>
      <c r="AL94" s="183">
        <f t="shared" si="73"/>
        <v>509.16769785301096</v>
      </c>
      <c r="AM94" s="183">
        <f t="shared" si="73"/>
        <v>534.62608274566151</v>
      </c>
      <c r="AN94" s="183">
        <f t="shared" si="73"/>
        <v>561.35738688294464</v>
      </c>
      <c r="AO94" s="183">
        <f t="shared" si="73"/>
        <v>555.74744953357231</v>
      </c>
      <c r="AP94" s="183">
        <f t="shared" si="73"/>
        <v>599.70016922314051</v>
      </c>
      <c r="AQ94" s="183">
        <f t="shared" si="73"/>
        <v>595.6571218011652</v>
      </c>
      <c r="AR94" s="183">
        <f t="shared" si="73"/>
        <v>607.57026423718878</v>
      </c>
      <c r="AS94" s="183">
        <f t="shared" si="73"/>
        <v>619.72166952193243</v>
      </c>
      <c r="AT94" s="183">
        <f t="shared" si="73"/>
        <v>632.11610291237082</v>
      </c>
      <c r="AU94" s="183">
        <f t="shared" si="73"/>
        <v>644.75842497061865</v>
      </c>
      <c r="AV94" s="183">
        <f t="shared" si="73"/>
        <v>657.65359347003061</v>
      </c>
      <c r="AW94" s="183">
        <f t="shared" si="73"/>
        <v>670.80666533943133</v>
      </c>
      <c r="AX94" s="183">
        <f t="shared" si="73"/>
        <v>684.2227986462201</v>
      </c>
      <c r="AY94" s="183">
        <f t="shared" si="73"/>
        <v>697.90725461914406</v>
      </c>
      <c r="AZ94" s="183">
        <f t="shared" si="73"/>
        <v>711.8653997115274</v>
      </c>
      <c r="BB94" s="193">
        <f t="shared" si="68"/>
        <v>1305.8796578913211</v>
      </c>
      <c r="BC94" s="194">
        <f t="shared" si="69"/>
        <v>2907.9999091043755</v>
      </c>
      <c r="BD94" s="194">
        <f t="shared" si="70"/>
        <v>5224.2243668190295</v>
      </c>
      <c r="BE94" s="195">
        <f t="shared" si="71"/>
        <v>7677.726913986342</v>
      </c>
    </row>
    <row r="95" spans="3:57" x14ac:dyDescent="0.25">
      <c r="C95" s="231" t="str">
        <f t="shared" si="54"/>
        <v>Servizio / Prodotto 10</v>
      </c>
      <c r="E95" s="183">
        <f t="shared" si="66"/>
        <v>0</v>
      </c>
      <c r="F95" s="183">
        <f t="shared" ref="F95:AZ95" si="74">+F12+F39-F67+E67</f>
        <v>73.200000000000031</v>
      </c>
      <c r="G95" s="183">
        <f t="shared" si="74"/>
        <v>129.32</v>
      </c>
      <c r="H95" s="183">
        <f t="shared" si="74"/>
        <v>81.252000000000038</v>
      </c>
      <c r="I95" s="183">
        <f t="shared" si="74"/>
        <v>89.377200000000059</v>
      </c>
      <c r="J95" s="183">
        <f t="shared" si="74"/>
        <v>98.314920000000072</v>
      </c>
      <c r="K95" s="183">
        <f t="shared" si="74"/>
        <v>108.14641200000008</v>
      </c>
      <c r="L95" s="183">
        <f t="shared" si="74"/>
        <v>118.96105320000009</v>
      </c>
      <c r="M95" s="183">
        <f t="shared" si="74"/>
        <v>130.85715852000016</v>
      </c>
      <c r="N95" s="183">
        <f t="shared" si="74"/>
        <v>143.94287437200009</v>
      </c>
      <c r="O95" s="183">
        <f t="shared" si="74"/>
        <v>158.33716180920021</v>
      </c>
      <c r="P95" s="183">
        <f t="shared" si="74"/>
        <v>174.17087799012018</v>
      </c>
      <c r="Q95" s="183">
        <f t="shared" si="74"/>
        <v>174.18395388186119</v>
      </c>
      <c r="R95" s="183">
        <f t="shared" si="74"/>
        <v>199.43415462831933</v>
      </c>
      <c r="S95" s="183">
        <f t="shared" si="74"/>
        <v>201.4949478564302</v>
      </c>
      <c r="T95" s="183">
        <f t="shared" si="74"/>
        <v>211.56969524925185</v>
      </c>
      <c r="U95" s="183">
        <f t="shared" si="74"/>
        <v>222.14818001171432</v>
      </c>
      <c r="V95" s="183">
        <f t="shared" si="74"/>
        <v>233.25558901230013</v>
      </c>
      <c r="W95" s="183">
        <f t="shared" si="74"/>
        <v>244.91836846291514</v>
      </c>
      <c r="X95" s="183">
        <f t="shared" si="74"/>
        <v>257.16428688606084</v>
      </c>
      <c r="Y95" s="183">
        <f t="shared" si="74"/>
        <v>270.02250123036401</v>
      </c>
      <c r="Z95" s="183">
        <f t="shared" si="74"/>
        <v>283.52362629188207</v>
      </c>
      <c r="AA95" s="183">
        <f t="shared" si="74"/>
        <v>297.69980760647633</v>
      </c>
      <c r="AB95" s="183">
        <f t="shared" si="74"/>
        <v>312.58479798679997</v>
      </c>
      <c r="AC95" s="183">
        <f t="shared" si="74"/>
        <v>328.2140378861402</v>
      </c>
      <c r="AD95" s="183">
        <f t="shared" si="74"/>
        <v>344.6247397804471</v>
      </c>
      <c r="AE95" s="183">
        <f t="shared" si="74"/>
        <v>361.85597676946946</v>
      </c>
      <c r="AF95" s="183">
        <f t="shared" si="74"/>
        <v>379.94877560794299</v>
      </c>
      <c r="AG95" s="183">
        <f t="shared" si="74"/>
        <v>398.94621438834025</v>
      </c>
      <c r="AH95" s="183">
        <f t="shared" si="74"/>
        <v>418.89352510775723</v>
      </c>
      <c r="AI95" s="183">
        <f t="shared" si="74"/>
        <v>439.83820136314506</v>
      </c>
      <c r="AJ95" s="183">
        <f t="shared" si="74"/>
        <v>461.83011143130244</v>
      </c>
      <c r="AK95" s="183">
        <f t="shared" si="74"/>
        <v>484.92161700286749</v>
      </c>
      <c r="AL95" s="183">
        <f t="shared" si="74"/>
        <v>509.16769785301096</v>
      </c>
      <c r="AM95" s="183">
        <f t="shared" si="74"/>
        <v>534.62608274566151</v>
      </c>
      <c r="AN95" s="183">
        <f t="shared" si="74"/>
        <v>561.35738688294464</v>
      </c>
      <c r="AO95" s="183">
        <f t="shared" si="74"/>
        <v>555.74744953357231</v>
      </c>
      <c r="AP95" s="183">
        <f t="shared" si="74"/>
        <v>599.70016922314051</v>
      </c>
      <c r="AQ95" s="183">
        <f t="shared" si="74"/>
        <v>595.6571218011652</v>
      </c>
      <c r="AR95" s="183">
        <f t="shared" si="74"/>
        <v>607.57026423718878</v>
      </c>
      <c r="AS95" s="183">
        <f t="shared" si="74"/>
        <v>619.72166952193243</v>
      </c>
      <c r="AT95" s="183">
        <f t="shared" si="74"/>
        <v>632.11610291237082</v>
      </c>
      <c r="AU95" s="183">
        <f t="shared" si="74"/>
        <v>644.75842497061865</v>
      </c>
      <c r="AV95" s="183">
        <f t="shared" si="74"/>
        <v>657.65359347003061</v>
      </c>
      <c r="AW95" s="183">
        <f t="shared" si="74"/>
        <v>670.80666533943133</v>
      </c>
      <c r="AX95" s="183">
        <f t="shared" si="74"/>
        <v>684.2227986462201</v>
      </c>
      <c r="AY95" s="183">
        <f t="shared" si="74"/>
        <v>697.90725461914406</v>
      </c>
      <c r="AZ95" s="183">
        <f t="shared" si="74"/>
        <v>711.8653997115274</v>
      </c>
      <c r="BB95" s="193">
        <f t="shared" si="68"/>
        <v>1305.8796578913211</v>
      </c>
      <c r="BC95" s="194">
        <f t="shared" si="69"/>
        <v>2907.9999091043755</v>
      </c>
      <c r="BD95" s="194">
        <f t="shared" si="70"/>
        <v>5224.2243668190295</v>
      </c>
      <c r="BE95" s="195">
        <f t="shared" si="71"/>
        <v>7677.726913986342</v>
      </c>
    </row>
    <row r="96" spans="3:57" x14ac:dyDescent="0.25">
      <c r="C96" s="231" t="str">
        <f t="shared" si="54"/>
        <v>Servizio / Prodotto 11</v>
      </c>
      <c r="E96" s="183">
        <f t="shared" si="66"/>
        <v>0</v>
      </c>
      <c r="F96" s="183">
        <f t="shared" ref="F96:AZ96" si="75">+F13+F40-F68+E68</f>
        <v>73.200000000000031</v>
      </c>
      <c r="G96" s="183">
        <f t="shared" si="75"/>
        <v>129.32</v>
      </c>
      <c r="H96" s="183">
        <f t="shared" si="75"/>
        <v>81.252000000000038</v>
      </c>
      <c r="I96" s="183">
        <f t="shared" si="75"/>
        <v>89.377200000000059</v>
      </c>
      <c r="J96" s="183">
        <f t="shared" si="75"/>
        <v>98.314920000000072</v>
      </c>
      <c r="K96" s="183">
        <f t="shared" si="75"/>
        <v>108.14641200000008</v>
      </c>
      <c r="L96" s="183">
        <f t="shared" si="75"/>
        <v>118.96105320000009</v>
      </c>
      <c r="M96" s="183">
        <f t="shared" si="75"/>
        <v>130.85715852000016</v>
      </c>
      <c r="N96" s="183">
        <f t="shared" si="75"/>
        <v>143.94287437200009</v>
      </c>
      <c r="O96" s="183">
        <f t="shared" si="75"/>
        <v>158.33716180920021</v>
      </c>
      <c r="P96" s="183">
        <f t="shared" si="75"/>
        <v>174.17087799012018</v>
      </c>
      <c r="Q96" s="183">
        <f t="shared" si="75"/>
        <v>174.18395388186119</v>
      </c>
      <c r="R96" s="183">
        <f t="shared" si="75"/>
        <v>199.43415462831933</v>
      </c>
      <c r="S96" s="183">
        <f t="shared" si="75"/>
        <v>201.4949478564302</v>
      </c>
      <c r="T96" s="183">
        <f t="shared" si="75"/>
        <v>211.56969524925185</v>
      </c>
      <c r="U96" s="183">
        <f t="shared" si="75"/>
        <v>222.14818001171432</v>
      </c>
      <c r="V96" s="183">
        <f t="shared" si="75"/>
        <v>233.25558901230013</v>
      </c>
      <c r="W96" s="183">
        <f t="shared" si="75"/>
        <v>244.91836846291514</v>
      </c>
      <c r="X96" s="183">
        <f t="shared" si="75"/>
        <v>257.16428688606084</v>
      </c>
      <c r="Y96" s="183">
        <f t="shared" si="75"/>
        <v>270.02250123036401</v>
      </c>
      <c r="Z96" s="183">
        <f t="shared" si="75"/>
        <v>283.52362629188207</v>
      </c>
      <c r="AA96" s="183">
        <f t="shared" si="75"/>
        <v>297.69980760647633</v>
      </c>
      <c r="AB96" s="183">
        <f t="shared" si="75"/>
        <v>312.58479798679997</v>
      </c>
      <c r="AC96" s="183">
        <f t="shared" si="75"/>
        <v>328.2140378861402</v>
      </c>
      <c r="AD96" s="183">
        <f t="shared" si="75"/>
        <v>344.6247397804471</v>
      </c>
      <c r="AE96" s="183">
        <f t="shared" si="75"/>
        <v>361.85597676946946</v>
      </c>
      <c r="AF96" s="183">
        <f t="shared" si="75"/>
        <v>379.94877560794299</v>
      </c>
      <c r="AG96" s="183">
        <f t="shared" si="75"/>
        <v>398.94621438834025</v>
      </c>
      <c r="AH96" s="183">
        <f t="shared" si="75"/>
        <v>418.89352510775723</v>
      </c>
      <c r="AI96" s="183">
        <f t="shared" si="75"/>
        <v>439.83820136314506</v>
      </c>
      <c r="AJ96" s="183">
        <f t="shared" si="75"/>
        <v>461.83011143130244</v>
      </c>
      <c r="AK96" s="183">
        <f t="shared" si="75"/>
        <v>484.92161700286749</v>
      </c>
      <c r="AL96" s="183">
        <f t="shared" si="75"/>
        <v>509.16769785301096</v>
      </c>
      <c r="AM96" s="183">
        <f t="shared" si="75"/>
        <v>534.62608274566151</v>
      </c>
      <c r="AN96" s="183">
        <f t="shared" si="75"/>
        <v>561.35738688294464</v>
      </c>
      <c r="AO96" s="183">
        <f t="shared" si="75"/>
        <v>555.74744953357231</v>
      </c>
      <c r="AP96" s="183">
        <f t="shared" si="75"/>
        <v>599.70016922314051</v>
      </c>
      <c r="AQ96" s="183">
        <f t="shared" si="75"/>
        <v>595.6571218011652</v>
      </c>
      <c r="AR96" s="183">
        <f t="shared" si="75"/>
        <v>607.57026423718878</v>
      </c>
      <c r="AS96" s="183">
        <f t="shared" si="75"/>
        <v>619.72166952193243</v>
      </c>
      <c r="AT96" s="183">
        <f t="shared" si="75"/>
        <v>632.11610291237082</v>
      </c>
      <c r="AU96" s="183">
        <f t="shared" si="75"/>
        <v>644.75842497061865</v>
      </c>
      <c r="AV96" s="183">
        <f t="shared" si="75"/>
        <v>657.65359347003061</v>
      </c>
      <c r="AW96" s="183">
        <f t="shared" si="75"/>
        <v>670.80666533943133</v>
      </c>
      <c r="AX96" s="183">
        <f t="shared" si="75"/>
        <v>684.2227986462201</v>
      </c>
      <c r="AY96" s="183">
        <f t="shared" si="75"/>
        <v>697.90725461914406</v>
      </c>
      <c r="AZ96" s="183">
        <f t="shared" si="75"/>
        <v>711.8653997115274</v>
      </c>
      <c r="BB96" s="193">
        <f t="shared" si="68"/>
        <v>1305.8796578913211</v>
      </c>
      <c r="BC96" s="194">
        <f t="shared" si="69"/>
        <v>2907.9999091043755</v>
      </c>
      <c r="BD96" s="194">
        <f t="shared" si="70"/>
        <v>5224.2243668190295</v>
      </c>
      <c r="BE96" s="195">
        <f t="shared" si="71"/>
        <v>7677.726913986342</v>
      </c>
    </row>
    <row r="97" spans="3:57" x14ac:dyDescent="0.25">
      <c r="C97" s="231" t="str">
        <f t="shared" si="54"/>
        <v>Servizio / Prodotto 12</v>
      </c>
      <c r="E97" s="183">
        <f t="shared" si="66"/>
        <v>0</v>
      </c>
      <c r="F97" s="183">
        <f t="shared" ref="F97:AZ97" si="76">+F14+F41-F69+E69</f>
        <v>73.200000000000031</v>
      </c>
      <c r="G97" s="183">
        <f t="shared" si="76"/>
        <v>129.32</v>
      </c>
      <c r="H97" s="183">
        <f t="shared" si="76"/>
        <v>81.252000000000038</v>
      </c>
      <c r="I97" s="183">
        <f t="shared" si="76"/>
        <v>89.377200000000059</v>
      </c>
      <c r="J97" s="183">
        <f t="shared" si="76"/>
        <v>98.314920000000072</v>
      </c>
      <c r="K97" s="183">
        <f t="shared" si="76"/>
        <v>108.14641200000008</v>
      </c>
      <c r="L97" s="183">
        <f t="shared" si="76"/>
        <v>118.96105320000009</v>
      </c>
      <c r="M97" s="183">
        <f t="shared" si="76"/>
        <v>130.85715852000016</v>
      </c>
      <c r="N97" s="183">
        <f t="shared" si="76"/>
        <v>143.94287437200009</v>
      </c>
      <c r="O97" s="183">
        <f t="shared" si="76"/>
        <v>158.33716180920021</v>
      </c>
      <c r="P97" s="183">
        <f t="shared" si="76"/>
        <v>174.17087799012018</v>
      </c>
      <c r="Q97" s="183">
        <f t="shared" si="76"/>
        <v>174.18395388186119</v>
      </c>
      <c r="R97" s="183">
        <f t="shared" si="76"/>
        <v>199.43415462831933</v>
      </c>
      <c r="S97" s="183">
        <f t="shared" si="76"/>
        <v>201.4949478564302</v>
      </c>
      <c r="T97" s="183">
        <f t="shared" si="76"/>
        <v>211.56969524925185</v>
      </c>
      <c r="U97" s="183">
        <f t="shared" si="76"/>
        <v>222.14818001171432</v>
      </c>
      <c r="V97" s="183">
        <f t="shared" si="76"/>
        <v>233.25558901230013</v>
      </c>
      <c r="W97" s="183">
        <f t="shared" si="76"/>
        <v>244.91836846291514</v>
      </c>
      <c r="X97" s="183">
        <f t="shared" si="76"/>
        <v>257.16428688606084</v>
      </c>
      <c r="Y97" s="183">
        <f t="shared" si="76"/>
        <v>270.02250123036401</v>
      </c>
      <c r="Z97" s="183">
        <f t="shared" si="76"/>
        <v>283.52362629188207</v>
      </c>
      <c r="AA97" s="183">
        <f t="shared" si="76"/>
        <v>297.69980760647633</v>
      </c>
      <c r="AB97" s="183">
        <f t="shared" si="76"/>
        <v>312.58479798679997</v>
      </c>
      <c r="AC97" s="183">
        <f t="shared" si="76"/>
        <v>328.2140378861402</v>
      </c>
      <c r="AD97" s="183">
        <f t="shared" si="76"/>
        <v>344.6247397804471</v>
      </c>
      <c r="AE97" s="183">
        <f t="shared" si="76"/>
        <v>361.85597676946946</v>
      </c>
      <c r="AF97" s="183">
        <f t="shared" si="76"/>
        <v>379.94877560794299</v>
      </c>
      <c r="AG97" s="183">
        <f t="shared" si="76"/>
        <v>398.94621438834025</v>
      </c>
      <c r="AH97" s="183">
        <f t="shared" si="76"/>
        <v>418.89352510775723</v>
      </c>
      <c r="AI97" s="183">
        <f t="shared" si="76"/>
        <v>439.83820136314506</v>
      </c>
      <c r="AJ97" s="183">
        <f t="shared" si="76"/>
        <v>461.83011143130244</v>
      </c>
      <c r="AK97" s="183">
        <f t="shared" si="76"/>
        <v>484.92161700286749</v>
      </c>
      <c r="AL97" s="183">
        <f t="shared" si="76"/>
        <v>509.16769785301096</v>
      </c>
      <c r="AM97" s="183">
        <f t="shared" si="76"/>
        <v>534.62608274566151</v>
      </c>
      <c r="AN97" s="183">
        <f t="shared" si="76"/>
        <v>561.35738688294464</v>
      </c>
      <c r="AO97" s="183">
        <f t="shared" si="76"/>
        <v>555.74744953357231</v>
      </c>
      <c r="AP97" s="183">
        <f t="shared" si="76"/>
        <v>599.70016922314051</v>
      </c>
      <c r="AQ97" s="183">
        <f t="shared" si="76"/>
        <v>595.6571218011652</v>
      </c>
      <c r="AR97" s="183">
        <f t="shared" si="76"/>
        <v>607.57026423718878</v>
      </c>
      <c r="AS97" s="183">
        <f t="shared" si="76"/>
        <v>619.72166952193243</v>
      </c>
      <c r="AT97" s="183">
        <f t="shared" si="76"/>
        <v>632.11610291237082</v>
      </c>
      <c r="AU97" s="183">
        <f t="shared" si="76"/>
        <v>644.75842497061865</v>
      </c>
      <c r="AV97" s="183">
        <f t="shared" si="76"/>
        <v>657.65359347003061</v>
      </c>
      <c r="AW97" s="183">
        <f t="shared" si="76"/>
        <v>670.80666533943133</v>
      </c>
      <c r="AX97" s="183">
        <f t="shared" si="76"/>
        <v>684.2227986462201</v>
      </c>
      <c r="AY97" s="183">
        <f t="shared" si="76"/>
        <v>697.90725461914406</v>
      </c>
      <c r="AZ97" s="183">
        <f t="shared" si="76"/>
        <v>711.8653997115274</v>
      </c>
      <c r="BB97" s="193">
        <f t="shared" si="68"/>
        <v>1305.8796578913211</v>
      </c>
      <c r="BC97" s="194">
        <f t="shared" si="69"/>
        <v>2907.9999091043755</v>
      </c>
      <c r="BD97" s="194">
        <f t="shared" si="70"/>
        <v>5224.2243668190295</v>
      </c>
      <c r="BE97" s="195">
        <f t="shared" si="71"/>
        <v>7677.726913986342</v>
      </c>
    </row>
    <row r="98" spans="3:57" x14ac:dyDescent="0.25">
      <c r="C98" s="231" t="str">
        <f t="shared" si="54"/>
        <v>Servizio / Prodotto 13</v>
      </c>
      <c r="E98" s="183">
        <f t="shared" si="66"/>
        <v>0</v>
      </c>
      <c r="F98" s="183">
        <f t="shared" ref="F98:AZ98" si="77">+F15+F42-F70+E70</f>
        <v>87.840000000000032</v>
      </c>
      <c r="G98" s="183">
        <f t="shared" si="77"/>
        <v>155.18400000000003</v>
      </c>
      <c r="H98" s="183">
        <f t="shared" si="77"/>
        <v>97.502400000000065</v>
      </c>
      <c r="I98" s="183">
        <f t="shared" si="77"/>
        <v>107.25264000000006</v>
      </c>
      <c r="J98" s="183">
        <f t="shared" si="77"/>
        <v>117.97790400000008</v>
      </c>
      <c r="K98" s="183">
        <f t="shared" si="77"/>
        <v>129.77569440000011</v>
      </c>
      <c r="L98" s="183">
        <f t="shared" si="77"/>
        <v>142.75326384000013</v>
      </c>
      <c r="M98" s="183">
        <f t="shared" si="77"/>
        <v>157.02859022400014</v>
      </c>
      <c r="N98" s="183">
        <f t="shared" si="77"/>
        <v>172.73144924640016</v>
      </c>
      <c r="O98" s="183">
        <f t="shared" si="77"/>
        <v>190.00459417104022</v>
      </c>
      <c r="P98" s="183">
        <f t="shared" si="77"/>
        <v>209.00505358814419</v>
      </c>
      <c r="Q98" s="183">
        <f t="shared" si="77"/>
        <v>209.02074465823344</v>
      </c>
      <c r="R98" s="183">
        <f t="shared" si="77"/>
        <v>239.32098555398321</v>
      </c>
      <c r="S98" s="183">
        <f t="shared" si="77"/>
        <v>241.79393742771623</v>
      </c>
      <c r="T98" s="183">
        <f t="shared" si="77"/>
        <v>253.88363429910225</v>
      </c>
      <c r="U98" s="183">
        <f t="shared" si="77"/>
        <v>266.57781601405719</v>
      </c>
      <c r="V98" s="183">
        <f t="shared" si="77"/>
        <v>279.90670681476013</v>
      </c>
      <c r="W98" s="183">
        <f t="shared" si="77"/>
        <v>293.90204215549824</v>
      </c>
      <c r="X98" s="183">
        <f t="shared" si="77"/>
        <v>308.59714426327298</v>
      </c>
      <c r="Y98" s="183">
        <f t="shared" si="77"/>
        <v>324.02700147643679</v>
      </c>
      <c r="Z98" s="183">
        <f t="shared" si="77"/>
        <v>340.22835155025854</v>
      </c>
      <c r="AA98" s="183">
        <f t="shared" si="77"/>
        <v>357.23976912777152</v>
      </c>
      <c r="AB98" s="183">
        <f t="shared" si="77"/>
        <v>375.10175758416005</v>
      </c>
      <c r="AC98" s="183">
        <f t="shared" si="77"/>
        <v>393.85684546336819</v>
      </c>
      <c r="AD98" s="183">
        <f t="shared" si="77"/>
        <v>413.54968773653661</v>
      </c>
      <c r="AE98" s="183">
        <f t="shared" si="77"/>
        <v>434.22717212336335</v>
      </c>
      <c r="AF98" s="183">
        <f t="shared" si="77"/>
        <v>455.93853072953164</v>
      </c>
      <c r="AG98" s="183">
        <f t="shared" si="77"/>
        <v>478.73545726600827</v>
      </c>
      <c r="AH98" s="183">
        <f t="shared" si="77"/>
        <v>502.67223012930867</v>
      </c>
      <c r="AI98" s="183">
        <f t="shared" si="77"/>
        <v>527.80584163577419</v>
      </c>
      <c r="AJ98" s="183">
        <f t="shared" si="77"/>
        <v>554.1961337175627</v>
      </c>
      <c r="AK98" s="183">
        <f t="shared" si="77"/>
        <v>581.90594040344126</v>
      </c>
      <c r="AL98" s="183">
        <f t="shared" si="77"/>
        <v>611.00123742361302</v>
      </c>
      <c r="AM98" s="183">
        <f t="shared" si="77"/>
        <v>641.55129929479403</v>
      </c>
      <c r="AN98" s="183">
        <f t="shared" si="77"/>
        <v>673.62886425953343</v>
      </c>
      <c r="AO98" s="183">
        <f t="shared" si="77"/>
        <v>666.89693944028693</v>
      </c>
      <c r="AP98" s="183">
        <f t="shared" si="77"/>
        <v>719.64020306776854</v>
      </c>
      <c r="AQ98" s="183">
        <f t="shared" si="77"/>
        <v>714.78854616139824</v>
      </c>
      <c r="AR98" s="183">
        <f t="shared" si="77"/>
        <v>729.08431708462626</v>
      </c>
      <c r="AS98" s="183">
        <f t="shared" si="77"/>
        <v>743.66600342631887</v>
      </c>
      <c r="AT98" s="183">
        <f t="shared" si="77"/>
        <v>758.53932349484501</v>
      </c>
      <c r="AU98" s="183">
        <f t="shared" si="77"/>
        <v>773.71010996474206</v>
      </c>
      <c r="AV98" s="183">
        <f t="shared" si="77"/>
        <v>789.1843121640369</v>
      </c>
      <c r="AW98" s="183">
        <f t="shared" si="77"/>
        <v>804.96799840731762</v>
      </c>
      <c r="AX98" s="183">
        <f t="shared" si="77"/>
        <v>821.06735837546398</v>
      </c>
      <c r="AY98" s="183">
        <f t="shared" si="77"/>
        <v>837.48870554297321</v>
      </c>
      <c r="AZ98" s="183">
        <f t="shared" si="77"/>
        <v>854.23847965383277</v>
      </c>
      <c r="BB98" s="193">
        <f t="shared" si="68"/>
        <v>1567.0555894695851</v>
      </c>
      <c r="BC98" s="194">
        <f t="shared" si="69"/>
        <v>3489.5998909252507</v>
      </c>
      <c r="BD98" s="194">
        <f t="shared" si="70"/>
        <v>6269.0692401828364</v>
      </c>
      <c r="BE98" s="195">
        <f t="shared" si="71"/>
        <v>9213.2722967836107</v>
      </c>
    </row>
    <row r="99" spans="3:57" x14ac:dyDescent="0.25">
      <c r="C99" s="231" t="str">
        <f t="shared" si="54"/>
        <v>Servizio / Prodotto 14</v>
      </c>
      <c r="E99" s="183">
        <f t="shared" si="66"/>
        <v>0</v>
      </c>
      <c r="F99" s="183">
        <f t="shared" ref="F99:AZ99" si="78">+F16+F43-F71+E71</f>
        <v>87.840000000000032</v>
      </c>
      <c r="G99" s="183">
        <f t="shared" si="78"/>
        <v>155.18400000000003</v>
      </c>
      <c r="H99" s="183">
        <f t="shared" si="78"/>
        <v>97.502400000000065</v>
      </c>
      <c r="I99" s="183">
        <f t="shared" si="78"/>
        <v>107.25264000000006</v>
      </c>
      <c r="J99" s="183">
        <f t="shared" si="78"/>
        <v>117.97790400000008</v>
      </c>
      <c r="K99" s="183">
        <f t="shared" si="78"/>
        <v>129.77569440000011</v>
      </c>
      <c r="L99" s="183">
        <f t="shared" si="78"/>
        <v>142.75326384000013</v>
      </c>
      <c r="M99" s="183">
        <f t="shared" si="78"/>
        <v>157.02859022400014</v>
      </c>
      <c r="N99" s="183">
        <f t="shared" si="78"/>
        <v>172.73144924640016</v>
      </c>
      <c r="O99" s="183">
        <f t="shared" si="78"/>
        <v>190.00459417104022</v>
      </c>
      <c r="P99" s="183">
        <f t="shared" si="78"/>
        <v>209.00505358814419</v>
      </c>
      <c r="Q99" s="183">
        <f t="shared" si="78"/>
        <v>209.02074465823344</v>
      </c>
      <c r="R99" s="183">
        <f t="shared" si="78"/>
        <v>239.32098555398321</v>
      </c>
      <c r="S99" s="183">
        <f t="shared" si="78"/>
        <v>241.79393742771623</v>
      </c>
      <c r="T99" s="183">
        <f t="shared" si="78"/>
        <v>253.88363429910225</v>
      </c>
      <c r="U99" s="183">
        <f t="shared" si="78"/>
        <v>266.57781601405719</v>
      </c>
      <c r="V99" s="183">
        <f t="shared" si="78"/>
        <v>279.90670681476013</v>
      </c>
      <c r="W99" s="183">
        <f t="shared" si="78"/>
        <v>293.90204215549824</v>
      </c>
      <c r="X99" s="183">
        <f t="shared" si="78"/>
        <v>308.59714426327298</v>
      </c>
      <c r="Y99" s="183">
        <f t="shared" si="78"/>
        <v>324.02700147643679</v>
      </c>
      <c r="Z99" s="183">
        <f t="shared" si="78"/>
        <v>340.22835155025854</v>
      </c>
      <c r="AA99" s="183">
        <f t="shared" si="78"/>
        <v>357.23976912777152</v>
      </c>
      <c r="AB99" s="183">
        <f t="shared" si="78"/>
        <v>375.10175758416005</v>
      </c>
      <c r="AC99" s="183">
        <f t="shared" si="78"/>
        <v>393.85684546336819</v>
      </c>
      <c r="AD99" s="183">
        <f t="shared" si="78"/>
        <v>413.54968773653661</v>
      </c>
      <c r="AE99" s="183">
        <f t="shared" si="78"/>
        <v>434.22717212336335</v>
      </c>
      <c r="AF99" s="183">
        <f t="shared" si="78"/>
        <v>455.93853072953164</v>
      </c>
      <c r="AG99" s="183">
        <f t="shared" si="78"/>
        <v>478.73545726600827</v>
      </c>
      <c r="AH99" s="183">
        <f t="shared" si="78"/>
        <v>502.67223012930867</v>
      </c>
      <c r="AI99" s="183">
        <f t="shared" si="78"/>
        <v>527.80584163577419</v>
      </c>
      <c r="AJ99" s="183">
        <f t="shared" si="78"/>
        <v>554.1961337175627</v>
      </c>
      <c r="AK99" s="183">
        <f t="shared" si="78"/>
        <v>581.90594040344126</v>
      </c>
      <c r="AL99" s="183">
        <f t="shared" si="78"/>
        <v>611.00123742361302</v>
      </c>
      <c r="AM99" s="183">
        <f t="shared" si="78"/>
        <v>641.55129929479403</v>
      </c>
      <c r="AN99" s="183">
        <f t="shared" si="78"/>
        <v>673.62886425953343</v>
      </c>
      <c r="AO99" s="183">
        <f t="shared" si="78"/>
        <v>666.89693944028693</v>
      </c>
      <c r="AP99" s="183">
        <f t="shared" si="78"/>
        <v>719.64020306776854</v>
      </c>
      <c r="AQ99" s="183">
        <f t="shared" si="78"/>
        <v>714.78854616139824</v>
      </c>
      <c r="AR99" s="183">
        <f t="shared" si="78"/>
        <v>729.08431708462626</v>
      </c>
      <c r="AS99" s="183">
        <f t="shared" si="78"/>
        <v>743.66600342631887</v>
      </c>
      <c r="AT99" s="183">
        <f t="shared" si="78"/>
        <v>758.53932349484501</v>
      </c>
      <c r="AU99" s="183">
        <f t="shared" si="78"/>
        <v>773.71010996474206</v>
      </c>
      <c r="AV99" s="183">
        <f t="shared" si="78"/>
        <v>789.1843121640369</v>
      </c>
      <c r="AW99" s="183">
        <f t="shared" si="78"/>
        <v>804.96799840731762</v>
      </c>
      <c r="AX99" s="183">
        <f t="shared" si="78"/>
        <v>821.06735837546398</v>
      </c>
      <c r="AY99" s="183">
        <f t="shared" si="78"/>
        <v>837.48870554297321</v>
      </c>
      <c r="AZ99" s="183">
        <f t="shared" si="78"/>
        <v>854.23847965383277</v>
      </c>
      <c r="BB99" s="193">
        <f t="shared" si="68"/>
        <v>1567.0555894695851</v>
      </c>
      <c r="BC99" s="194">
        <f t="shared" si="69"/>
        <v>3489.5998909252507</v>
      </c>
      <c r="BD99" s="194">
        <f t="shared" si="70"/>
        <v>6269.0692401828364</v>
      </c>
      <c r="BE99" s="195">
        <f t="shared" si="71"/>
        <v>9213.2722967836107</v>
      </c>
    </row>
    <row r="100" spans="3:57" x14ac:dyDescent="0.25">
      <c r="C100" s="231" t="str">
        <f t="shared" si="54"/>
        <v>Servizio / Prodotto 15</v>
      </c>
      <c r="E100" s="183">
        <f t="shared" si="66"/>
        <v>0</v>
      </c>
      <c r="F100" s="183">
        <f t="shared" ref="F100:AZ100" si="79">+F17+F44-F72+E72</f>
        <v>102.48000000000003</v>
      </c>
      <c r="G100" s="183">
        <f t="shared" si="79"/>
        <v>181.048</v>
      </c>
      <c r="H100" s="183">
        <f t="shared" si="79"/>
        <v>113.75280000000006</v>
      </c>
      <c r="I100" s="183">
        <f t="shared" si="79"/>
        <v>125.12808000000008</v>
      </c>
      <c r="J100" s="183">
        <f t="shared" si="79"/>
        <v>137.64088800000007</v>
      </c>
      <c r="K100" s="183">
        <f t="shared" si="79"/>
        <v>151.40497680000013</v>
      </c>
      <c r="L100" s="183">
        <f t="shared" si="79"/>
        <v>166.54547448000017</v>
      </c>
      <c r="M100" s="183">
        <f t="shared" si="79"/>
        <v>183.20002192800015</v>
      </c>
      <c r="N100" s="183">
        <f t="shared" si="79"/>
        <v>201.5200241208002</v>
      </c>
      <c r="O100" s="183">
        <f t="shared" si="79"/>
        <v>221.67202653288027</v>
      </c>
      <c r="P100" s="183">
        <f t="shared" si="79"/>
        <v>243.83922918616824</v>
      </c>
      <c r="Q100" s="183">
        <f t="shared" si="79"/>
        <v>243.85753543460569</v>
      </c>
      <c r="R100" s="183">
        <f t="shared" si="79"/>
        <v>279.20781647964702</v>
      </c>
      <c r="S100" s="183">
        <f t="shared" si="79"/>
        <v>282.09292699900232</v>
      </c>
      <c r="T100" s="183">
        <f t="shared" si="79"/>
        <v>296.19757334895257</v>
      </c>
      <c r="U100" s="183">
        <f t="shared" si="79"/>
        <v>311.00745201640007</v>
      </c>
      <c r="V100" s="183">
        <f t="shared" si="79"/>
        <v>326.55782461722021</v>
      </c>
      <c r="W100" s="183">
        <f t="shared" si="79"/>
        <v>342.88571584808125</v>
      </c>
      <c r="X100" s="183">
        <f t="shared" si="79"/>
        <v>360.03000164048524</v>
      </c>
      <c r="Y100" s="183">
        <f t="shared" si="79"/>
        <v>378.03150172250957</v>
      </c>
      <c r="Z100" s="183">
        <f t="shared" si="79"/>
        <v>396.93307680863506</v>
      </c>
      <c r="AA100" s="183">
        <f t="shared" si="79"/>
        <v>416.77973064906678</v>
      </c>
      <c r="AB100" s="183">
        <f t="shared" si="79"/>
        <v>437.61871718152008</v>
      </c>
      <c r="AC100" s="183">
        <f t="shared" si="79"/>
        <v>459.49965304059629</v>
      </c>
      <c r="AD100" s="183">
        <f t="shared" si="79"/>
        <v>482.47463569262601</v>
      </c>
      <c r="AE100" s="183">
        <f t="shared" si="79"/>
        <v>506.59836747725734</v>
      </c>
      <c r="AF100" s="183">
        <f t="shared" si="79"/>
        <v>531.92828585112011</v>
      </c>
      <c r="AG100" s="183">
        <f t="shared" si="79"/>
        <v>558.52470014367645</v>
      </c>
      <c r="AH100" s="183">
        <f t="shared" si="79"/>
        <v>586.45093515086</v>
      </c>
      <c r="AI100" s="183">
        <f t="shared" si="79"/>
        <v>615.77348190840326</v>
      </c>
      <c r="AJ100" s="183">
        <f t="shared" si="79"/>
        <v>646.56215600382325</v>
      </c>
      <c r="AK100" s="183">
        <f t="shared" si="79"/>
        <v>678.89026380401458</v>
      </c>
      <c r="AL100" s="183">
        <f t="shared" si="79"/>
        <v>712.8347769942153</v>
      </c>
      <c r="AM100" s="183">
        <f t="shared" si="79"/>
        <v>748.47651584392611</v>
      </c>
      <c r="AN100" s="183">
        <f t="shared" si="79"/>
        <v>785.90034163612245</v>
      </c>
      <c r="AO100" s="183">
        <f t="shared" si="79"/>
        <v>778.04642934700132</v>
      </c>
      <c r="AP100" s="183">
        <f t="shared" si="79"/>
        <v>839.58023691239646</v>
      </c>
      <c r="AQ100" s="183">
        <f t="shared" si="79"/>
        <v>833.9199705216314</v>
      </c>
      <c r="AR100" s="183">
        <f t="shared" si="79"/>
        <v>850.59836993206409</v>
      </c>
      <c r="AS100" s="183">
        <f t="shared" si="79"/>
        <v>867.61033733070542</v>
      </c>
      <c r="AT100" s="183">
        <f t="shared" si="79"/>
        <v>884.96254407731919</v>
      </c>
      <c r="AU100" s="183">
        <f t="shared" si="79"/>
        <v>902.66179495886604</v>
      </c>
      <c r="AV100" s="183">
        <f t="shared" si="79"/>
        <v>920.71503085804306</v>
      </c>
      <c r="AW100" s="183">
        <f t="shared" si="79"/>
        <v>939.12933147520391</v>
      </c>
      <c r="AX100" s="183">
        <f t="shared" si="79"/>
        <v>957.91191810470798</v>
      </c>
      <c r="AY100" s="183">
        <f t="shared" si="79"/>
        <v>977.07015646680202</v>
      </c>
      <c r="AZ100" s="183">
        <f t="shared" si="79"/>
        <v>996.61155959613825</v>
      </c>
      <c r="BB100" s="193">
        <f t="shared" si="68"/>
        <v>1828.2315210478494</v>
      </c>
      <c r="BC100" s="194">
        <f t="shared" si="69"/>
        <v>4071.1998727461259</v>
      </c>
      <c r="BD100" s="194">
        <f t="shared" si="70"/>
        <v>7313.9141135466416</v>
      </c>
      <c r="BE100" s="195">
        <f t="shared" si="71"/>
        <v>10748.817679580878</v>
      </c>
    </row>
    <row r="101" spans="3:57" x14ac:dyDescent="0.25">
      <c r="C101" s="231" t="str">
        <f t="shared" si="54"/>
        <v>Servizio / Prodotto 16</v>
      </c>
      <c r="E101" s="183">
        <f t="shared" si="66"/>
        <v>0</v>
      </c>
      <c r="F101" s="183">
        <f t="shared" ref="F101:AZ101" si="80">+F18+F45-F73+E73</f>
        <v>102.48000000000003</v>
      </c>
      <c r="G101" s="183">
        <f t="shared" si="80"/>
        <v>181.048</v>
      </c>
      <c r="H101" s="183">
        <f t="shared" si="80"/>
        <v>113.75280000000006</v>
      </c>
      <c r="I101" s="183">
        <f t="shared" si="80"/>
        <v>125.12808000000008</v>
      </c>
      <c r="J101" s="183">
        <f t="shared" si="80"/>
        <v>137.64088800000007</v>
      </c>
      <c r="K101" s="183">
        <f t="shared" si="80"/>
        <v>151.40497680000013</v>
      </c>
      <c r="L101" s="183">
        <f t="shared" si="80"/>
        <v>166.54547448000017</v>
      </c>
      <c r="M101" s="183">
        <f t="shared" si="80"/>
        <v>183.20002192800015</v>
      </c>
      <c r="N101" s="183">
        <f t="shared" si="80"/>
        <v>201.5200241208002</v>
      </c>
      <c r="O101" s="183">
        <f t="shared" si="80"/>
        <v>221.67202653288027</v>
      </c>
      <c r="P101" s="183">
        <f t="shared" si="80"/>
        <v>243.83922918616824</v>
      </c>
      <c r="Q101" s="183">
        <f t="shared" si="80"/>
        <v>243.85753543460569</v>
      </c>
      <c r="R101" s="183">
        <f t="shared" si="80"/>
        <v>279.20781647964702</v>
      </c>
      <c r="S101" s="183">
        <f t="shared" si="80"/>
        <v>282.09292699900232</v>
      </c>
      <c r="T101" s="183">
        <f t="shared" si="80"/>
        <v>296.19757334895257</v>
      </c>
      <c r="U101" s="183">
        <f t="shared" si="80"/>
        <v>311.00745201640007</v>
      </c>
      <c r="V101" s="183">
        <f t="shared" si="80"/>
        <v>326.55782461722021</v>
      </c>
      <c r="W101" s="183">
        <f t="shared" si="80"/>
        <v>342.88571584808125</v>
      </c>
      <c r="X101" s="183">
        <f t="shared" si="80"/>
        <v>360.03000164048524</v>
      </c>
      <c r="Y101" s="183">
        <f t="shared" si="80"/>
        <v>378.03150172250957</v>
      </c>
      <c r="Z101" s="183">
        <f t="shared" si="80"/>
        <v>396.93307680863506</v>
      </c>
      <c r="AA101" s="183">
        <f t="shared" si="80"/>
        <v>416.77973064906678</v>
      </c>
      <c r="AB101" s="183">
        <f t="shared" si="80"/>
        <v>437.61871718152008</v>
      </c>
      <c r="AC101" s="183">
        <f t="shared" si="80"/>
        <v>459.49965304059629</v>
      </c>
      <c r="AD101" s="183">
        <f t="shared" si="80"/>
        <v>482.47463569262601</v>
      </c>
      <c r="AE101" s="183">
        <f t="shared" si="80"/>
        <v>506.59836747725734</v>
      </c>
      <c r="AF101" s="183">
        <f t="shared" si="80"/>
        <v>531.92828585112011</v>
      </c>
      <c r="AG101" s="183">
        <f t="shared" si="80"/>
        <v>558.52470014367645</v>
      </c>
      <c r="AH101" s="183">
        <f t="shared" si="80"/>
        <v>586.45093515086</v>
      </c>
      <c r="AI101" s="183">
        <f t="shared" si="80"/>
        <v>615.77348190840326</v>
      </c>
      <c r="AJ101" s="183">
        <f t="shared" si="80"/>
        <v>646.56215600382325</v>
      </c>
      <c r="AK101" s="183">
        <f t="shared" si="80"/>
        <v>678.89026380401458</v>
      </c>
      <c r="AL101" s="183">
        <f t="shared" si="80"/>
        <v>712.8347769942153</v>
      </c>
      <c r="AM101" s="183">
        <f t="shared" si="80"/>
        <v>748.47651584392611</v>
      </c>
      <c r="AN101" s="183">
        <f t="shared" si="80"/>
        <v>785.90034163612245</v>
      </c>
      <c r="AO101" s="183">
        <f t="shared" si="80"/>
        <v>778.04642934700132</v>
      </c>
      <c r="AP101" s="183">
        <f t="shared" si="80"/>
        <v>839.58023691239646</v>
      </c>
      <c r="AQ101" s="183">
        <f t="shared" si="80"/>
        <v>833.9199705216314</v>
      </c>
      <c r="AR101" s="183">
        <f t="shared" si="80"/>
        <v>850.59836993206409</v>
      </c>
      <c r="AS101" s="183">
        <f t="shared" si="80"/>
        <v>867.61033733070542</v>
      </c>
      <c r="AT101" s="183">
        <f t="shared" si="80"/>
        <v>884.96254407731919</v>
      </c>
      <c r="AU101" s="183">
        <f t="shared" si="80"/>
        <v>902.66179495886604</v>
      </c>
      <c r="AV101" s="183">
        <f t="shared" si="80"/>
        <v>920.71503085804306</v>
      </c>
      <c r="AW101" s="183">
        <f t="shared" si="80"/>
        <v>939.12933147520391</v>
      </c>
      <c r="AX101" s="183">
        <f t="shared" si="80"/>
        <v>957.91191810470798</v>
      </c>
      <c r="AY101" s="183">
        <f t="shared" si="80"/>
        <v>977.07015646680202</v>
      </c>
      <c r="AZ101" s="183">
        <f t="shared" si="80"/>
        <v>996.61155959613825</v>
      </c>
      <c r="BB101" s="193">
        <f t="shared" si="68"/>
        <v>1828.2315210478494</v>
      </c>
      <c r="BC101" s="194">
        <f t="shared" si="69"/>
        <v>4071.1998727461259</v>
      </c>
      <c r="BD101" s="194">
        <f t="shared" si="70"/>
        <v>7313.9141135466416</v>
      </c>
      <c r="BE101" s="195">
        <f t="shared" si="71"/>
        <v>10748.817679580878</v>
      </c>
    </row>
    <row r="102" spans="3:57" x14ac:dyDescent="0.25">
      <c r="C102" s="231" t="str">
        <f t="shared" si="54"/>
        <v>Servizio / Prodotto 17</v>
      </c>
      <c r="E102" s="183">
        <f t="shared" si="66"/>
        <v>0</v>
      </c>
      <c r="F102" s="183">
        <f t="shared" ref="F102:AZ102" si="81">+F19+F46-F74+E74</f>
        <v>102.48000000000003</v>
      </c>
      <c r="G102" s="183">
        <f t="shared" si="81"/>
        <v>181.048</v>
      </c>
      <c r="H102" s="183">
        <f t="shared" si="81"/>
        <v>113.75280000000006</v>
      </c>
      <c r="I102" s="183">
        <f t="shared" si="81"/>
        <v>125.12808000000008</v>
      </c>
      <c r="J102" s="183">
        <f t="shared" si="81"/>
        <v>137.64088800000007</v>
      </c>
      <c r="K102" s="183">
        <f t="shared" si="81"/>
        <v>151.40497680000013</v>
      </c>
      <c r="L102" s="183">
        <f t="shared" si="81"/>
        <v>166.54547448000017</v>
      </c>
      <c r="M102" s="183">
        <f t="shared" si="81"/>
        <v>183.20002192800015</v>
      </c>
      <c r="N102" s="183">
        <f t="shared" si="81"/>
        <v>201.5200241208002</v>
      </c>
      <c r="O102" s="183">
        <f t="shared" si="81"/>
        <v>221.67202653288027</v>
      </c>
      <c r="P102" s="183">
        <f t="shared" si="81"/>
        <v>243.83922918616824</v>
      </c>
      <c r="Q102" s="183">
        <f t="shared" si="81"/>
        <v>243.85753543460569</v>
      </c>
      <c r="R102" s="183">
        <f t="shared" si="81"/>
        <v>279.20781647964702</v>
      </c>
      <c r="S102" s="183">
        <f t="shared" si="81"/>
        <v>282.09292699900232</v>
      </c>
      <c r="T102" s="183">
        <f t="shared" si="81"/>
        <v>296.19757334895257</v>
      </c>
      <c r="U102" s="183">
        <f t="shared" si="81"/>
        <v>311.00745201640007</v>
      </c>
      <c r="V102" s="183">
        <f t="shared" si="81"/>
        <v>326.55782461722021</v>
      </c>
      <c r="W102" s="183">
        <f t="shared" si="81"/>
        <v>342.88571584808125</v>
      </c>
      <c r="X102" s="183">
        <f t="shared" si="81"/>
        <v>360.03000164048524</v>
      </c>
      <c r="Y102" s="183">
        <f t="shared" si="81"/>
        <v>378.03150172250957</v>
      </c>
      <c r="Z102" s="183">
        <f t="shared" si="81"/>
        <v>396.93307680863506</v>
      </c>
      <c r="AA102" s="183">
        <f t="shared" si="81"/>
        <v>416.77973064906678</v>
      </c>
      <c r="AB102" s="183">
        <f t="shared" si="81"/>
        <v>437.61871718152008</v>
      </c>
      <c r="AC102" s="183">
        <f t="shared" si="81"/>
        <v>459.49965304059629</v>
      </c>
      <c r="AD102" s="183">
        <f t="shared" si="81"/>
        <v>482.47463569262601</v>
      </c>
      <c r="AE102" s="183">
        <f t="shared" si="81"/>
        <v>506.59836747725734</v>
      </c>
      <c r="AF102" s="183">
        <f t="shared" si="81"/>
        <v>531.92828585112011</v>
      </c>
      <c r="AG102" s="183">
        <f t="shared" si="81"/>
        <v>558.52470014367645</v>
      </c>
      <c r="AH102" s="183">
        <f t="shared" si="81"/>
        <v>586.45093515086</v>
      </c>
      <c r="AI102" s="183">
        <f t="shared" si="81"/>
        <v>615.77348190840326</v>
      </c>
      <c r="AJ102" s="183">
        <f t="shared" si="81"/>
        <v>646.56215600382325</v>
      </c>
      <c r="AK102" s="183">
        <f t="shared" si="81"/>
        <v>678.89026380401458</v>
      </c>
      <c r="AL102" s="183">
        <f t="shared" si="81"/>
        <v>712.8347769942153</v>
      </c>
      <c r="AM102" s="183">
        <f t="shared" si="81"/>
        <v>748.47651584392611</v>
      </c>
      <c r="AN102" s="183">
        <f t="shared" si="81"/>
        <v>785.90034163612245</v>
      </c>
      <c r="AO102" s="183">
        <f t="shared" si="81"/>
        <v>778.04642934700132</v>
      </c>
      <c r="AP102" s="183">
        <f t="shared" si="81"/>
        <v>839.58023691239646</v>
      </c>
      <c r="AQ102" s="183">
        <f t="shared" si="81"/>
        <v>833.9199705216314</v>
      </c>
      <c r="AR102" s="183">
        <f t="shared" si="81"/>
        <v>850.59836993206409</v>
      </c>
      <c r="AS102" s="183">
        <f t="shared" si="81"/>
        <v>867.61033733070542</v>
      </c>
      <c r="AT102" s="183">
        <f t="shared" si="81"/>
        <v>884.96254407731919</v>
      </c>
      <c r="AU102" s="183">
        <f t="shared" si="81"/>
        <v>902.66179495886604</v>
      </c>
      <c r="AV102" s="183">
        <f t="shared" si="81"/>
        <v>920.71503085804306</v>
      </c>
      <c r="AW102" s="183">
        <f t="shared" si="81"/>
        <v>939.12933147520391</v>
      </c>
      <c r="AX102" s="183">
        <f t="shared" si="81"/>
        <v>957.91191810470798</v>
      </c>
      <c r="AY102" s="183">
        <f t="shared" si="81"/>
        <v>977.07015646680202</v>
      </c>
      <c r="AZ102" s="183">
        <f t="shared" si="81"/>
        <v>996.61155959613825</v>
      </c>
      <c r="BB102" s="193">
        <f t="shared" si="68"/>
        <v>1828.2315210478494</v>
      </c>
      <c r="BC102" s="194">
        <f t="shared" si="69"/>
        <v>4071.1998727461259</v>
      </c>
      <c r="BD102" s="194">
        <f t="shared" si="70"/>
        <v>7313.9141135466416</v>
      </c>
      <c r="BE102" s="195">
        <f t="shared" si="71"/>
        <v>10748.817679580878</v>
      </c>
    </row>
    <row r="103" spans="3:57" x14ac:dyDescent="0.25">
      <c r="C103" s="231" t="str">
        <f t="shared" si="54"/>
        <v>Servizio / Prodotto 18</v>
      </c>
      <c r="E103" s="183">
        <f t="shared" si="66"/>
        <v>0</v>
      </c>
      <c r="F103" s="183">
        <f t="shared" ref="F103:AZ103" si="82">+F20+F47-F75+E75</f>
        <v>36.600000000000016</v>
      </c>
      <c r="G103" s="183">
        <f t="shared" si="82"/>
        <v>64.66</v>
      </c>
      <c r="H103" s="183">
        <f t="shared" si="82"/>
        <v>40.626000000000019</v>
      </c>
      <c r="I103" s="183">
        <f t="shared" si="82"/>
        <v>44.688600000000029</v>
      </c>
      <c r="J103" s="183">
        <f t="shared" si="82"/>
        <v>49.157460000000036</v>
      </c>
      <c r="K103" s="183">
        <f t="shared" si="82"/>
        <v>54.073206000000042</v>
      </c>
      <c r="L103" s="183">
        <f t="shared" si="82"/>
        <v>59.480526600000047</v>
      </c>
      <c r="M103" s="183">
        <f t="shared" si="82"/>
        <v>65.428579260000078</v>
      </c>
      <c r="N103" s="183">
        <f t="shared" si="82"/>
        <v>71.971437186000045</v>
      </c>
      <c r="O103" s="183">
        <f t="shared" si="82"/>
        <v>79.168580904600105</v>
      </c>
      <c r="P103" s="183">
        <f t="shared" si="82"/>
        <v>87.085438995060088</v>
      </c>
      <c r="Q103" s="183">
        <f t="shared" si="82"/>
        <v>87.091976940930593</v>
      </c>
      <c r="R103" s="183">
        <f t="shared" si="82"/>
        <v>99.717077314159667</v>
      </c>
      <c r="S103" s="183">
        <f t="shared" si="82"/>
        <v>100.7474739282151</v>
      </c>
      <c r="T103" s="183">
        <f t="shared" si="82"/>
        <v>105.78484762462593</v>
      </c>
      <c r="U103" s="183">
        <f t="shared" si="82"/>
        <v>111.07409000585716</v>
      </c>
      <c r="V103" s="183">
        <f t="shared" si="82"/>
        <v>116.62779450615007</v>
      </c>
      <c r="W103" s="183">
        <f t="shared" si="82"/>
        <v>122.45918423145757</v>
      </c>
      <c r="X103" s="183">
        <f t="shared" si="82"/>
        <v>128.58214344303042</v>
      </c>
      <c r="Y103" s="183">
        <f t="shared" si="82"/>
        <v>135.01125061518201</v>
      </c>
      <c r="Z103" s="183">
        <f t="shared" si="82"/>
        <v>141.76181314594103</v>
      </c>
      <c r="AA103" s="183">
        <f t="shared" si="82"/>
        <v>148.84990380323816</v>
      </c>
      <c r="AB103" s="183">
        <f t="shared" si="82"/>
        <v>156.29239899339998</v>
      </c>
      <c r="AC103" s="183">
        <f t="shared" si="82"/>
        <v>164.1070189430701</v>
      </c>
      <c r="AD103" s="183">
        <f t="shared" si="82"/>
        <v>172.31236989022355</v>
      </c>
      <c r="AE103" s="183">
        <f t="shared" si="82"/>
        <v>180.92798838473473</v>
      </c>
      <c r="AF103" s="183">
        <f t="shared" si="82"/>
        <v>189.9743878039715</v>
      </c>
      <c r="AG103" s="183">
        <f t="shared" si="82"/>
        <v>199.47310719417013</v>
      </c>
      <c r="AH103" s="183">
        <f t="shared" si="82"/>
        <v>209.44676255387861</v>
      </c>
      <c r="AI103" s="183">
        <f t="shared" si="82"/>
        <v>219.91910068157253</v>
      </c>
      <c r="AJ103" s="183">
        <f t="shared" si="82"/>
        <v>230.91505571565122</v>
      </c>
      <c r="AK103" s="183">
        <f t="shared" si="82"/>
        <v>242.46080850143375</v>
      </c>
      <c r="AL103" s="183">
        <f t="shared" si="82"/>
        <v>254.58384892650548</v>
      </c>
      <c r="AM103" s="183">
        <f t="shared" si="82"/>
        <v>267.31304137283075</v>
      </c>
      <c r="AN103" s="183">
        <f t="shared" si="82"/>
        <v>280.67869344147232</v>
      </c>
      <c r="AO103" s="183">
        <f t="shared" si="82"/>
        <v>277.87372476678615</v>
      </c>
      <c r="AP103" s="183">
        <f t="shared" si="82"/>
        <v>299.85008461157025</v>
      </c>
      <c r="AQ103" s="183">
        <f t="shared" si="82"/>
        <v>297.8285609005826</v>
      </c>
      <c r="AR103" s="183">
        <f t="shared" si="82"/>
        <v>303.78513211859439</v>
      </c>
      <c r="AS103" s="183">
        <f t="shared" si="82"/>
        <v>309.86083476096621</v>
      </c>
      <c r="AT103" s="183">
        <f t="shared" si="82"/>
        <v>316.05805145618541</v>
      </c>
      <c r="AU103" s="183">
        <f t="shared" si="82"/>
        <v>322.37921248530932</v>
      </c>
      <c r="AV103" s="183">
        <f t="shared" si="82"/>
        <v>328.82679673501531</v>
      </c>
      <c r="AW103" s="183">
        <f t="shared" si="82"/>
        <v>335.40333266971567</v>
      </c>
      <c r="AX103" s="183">
        <f t="shared" si="82"/>
        <v>342.11139932311005</v>
      </c>
      <c r="AY103" s="183">
        <f t="shared" si="82"/>
        <v>348.95362730957203</v>
      </c>
      <c r="AZ103" s="183">
        <f t="shared" si="82"/>
        <v>355.9326998557637</v>
      </c>
      <c r="BB103" s="193">
        <f t="shared" si="68"/>
        <v>652.93982894566057</v>
      </c>
      <c r="BC103" s="194">
        <f t="shared" si="69"/>
        <v>1453.9999545521878</v>
      </c>
      <c r="BD103" s="194">
        <f t="shared" si="70"/>
        <v>2612.1121834095147</v>
      </c>
      <c r="BE103" s="195">
        <f t="shared" si="71"/>
        <v>3838.863456993171</v>
      </c>
    </row>
    <row r="104" spans="3:57" x14ac:dyDescent="0.25">
      <c r="C104" s="231" t="str">
        <f t="shared" si="54"/>
        <v>Servizio / Prodotto 19</v>
      </c>
      <c r="E104" s="183">
        <f t="shared" si="66"/>
        <v>0</v>
      </c>
      <c r="F104" s="183">
        <f t="shared" ref="F104:AZ104" si="83">+F21+F48-F76+E76</f>
        <v>36.600000000000016</v>
      </c>
      <c r="G104" s="183">
        <f t="shared" si="83"/>
        <v>64.66</v>
      </c>
      <c r="H104" s="183">
        <f t="shared" si="83"/>
        <v>40.626000000000019</v>
      </c>
      <c r="I104" s="183">
        <f t="shared" si="83"/>
        <v>44.688600000000029</v>
      </c>
      <c r="J104" s="183">
        <f t="shared" si="83"/>
        <v>49.157460000000036</v>
      </c>
      <c r="K104" s="183">
        <f t="shared" si="83"/>
        <v>54.073206000000042</v>
      </c>
      <c r="L104" s="183">
        <f t="shared" si="83"/>
        <v>59.480526600000047</v>
      </c>
      <c r="M104" s="183">
        <f t="shared" si="83"/>
        <v>65.428579260000078</v>
      </c>
      <c r="N104" s="183">
        <f t="shared" si="83"/>
        <v>71.971437186000045</v>
      </c>
      <c r="O104" s="183">
        <f t="shared" si="83"/>
        <v>79.168580904600105</v>
      </c>
      <c r="P104" s="183">
        <f t="shared" si="83"/>
        <v>87.085438995060088</v>
      </c>
      <c r="Q104" s="183">
        <f t="shared" si="83"/>
        <v>87.091976940930593</v>
      </c>
      <c r="R104" s="183">
        <f t="shared" si="83"/>
        <v>99.717077314159667</v>
      </c>
      <c r="S104" s="183">
        <f t="shared" si="83"/>
        <v>100.7474739282151</v>
      </c>
      <c r="T104" s="183">
        <f t="shared" si="83"/>
        <v>105.78484762462593</v>
      </c>
      <c r="U104" s="183">
        <f t="shared" si="83"/>
        <v>111.07409000585716</v>
      </c>
      <c r="V104" s="183">
        <f t="shared" si="83"/>
        <v>116.62779450615007</v>
      </c>
      <c r="W104" s="183">
        <f t="shared" si="83"/>
        <v>122.45918423145757</v>
      </c>
      <c r="X104" s="183">
        <f t="shared" si="83"/>
        <v>128.58214344303042</v>
      </c>
      <c r="Y104" s="183">
        <f t="shared" si="83"/>
        <v>135.01125061518201</v>
      </c>
      <c r="Z104" s="183">
        <f t="shared" si="83"/>
        <v>141.76181314594103</v>
      </c>
      <c r="AA104" s="183">
        <f t="shared" si="83"/>
        <v>148.84990380323816</v>
      </c>
      <c r="AB104" s="183">
        <f t="shared" si="83"/>
        <v>156.29239899339998</v>
      </c>
      <c r="AC104" s="183">
        <f t="shared" si="83"/>
        <v>164.1070189430701</v>
      </c>
      <c r="AD104" s="183">
        <f t="shared" si="83"/>
        <v>172.31236989022355</v>
      </c>
      <c r="AE104" s="183">
        <f t="shared" si="83"/>
        <v>180.92798838473473</v>
      </c>
      <c r="AF104" s="183">
        <f t="shared" si="83"/>
        <v>189.9743878039715</v>
      </c>
      <c r="AG104" s="183">
        <f t="shared" si="83"/>
        <v>199.47310719417013</v>
      </c>
      <c r="AH104" s="183">
        <f t="shared" si="83"/>
        <v>209.44676255387861</v>
      </c>
      <c r="AI104" s="183">
        <f t="shared" si="83"/>
        <v>219.91910068157253</v>
      </c>
      <c r="AJ104" s="183">
        <f t="shared" si="83"/>
        <v>230.91505571565122</v>
      </c>
      <c r="AK104" s="183">
        <f t="shared" si="83"/>
        <v>242.46080850143375</v>
      </c>
      <c r="AL104" s="183">
        <f t="shared" si="83"/>
        <v>254.58384892650548</v>
      </c>
      <c r="AM104" s="183">
        <f t="shared" si="83"/>
        <v>267.31304137283075</v>
      </c>
      <c r="AN104" s="183">
        <f t="shared" si="83"/>
        <v>280.67869344147232</v>
      </c>
      <c r="AO104" s="183">
        <f t="shared" si="83"/>
        <v>277.87372476678615</v>
      </c>
      <c r="AP104" s="183">
        <f t="shared" si="83"/>
        <v>299.85008461157025</v>
      </c>
      <c r="AQ104" s="183">
        <f t="shared" si="83"/>
        <v>297.8285609005826</v>
      </c>
      <c r="AR104" s="183">
        <f t="shared" si="83"/>
        <v>303.78513211859439</v>
      </c>
      <c r="AS104" s="183">
        <f t="shared" si="83"/>
        <v>309.86083476096621</v>
      </c>
      <c r="AT104" s="183">
        <f t="shared" si="83"/>
        <v>316.05805145618541</v>
      </c>
      <c r="AU104" s="183">
        <f t="shared" si="83"/>
        <v>322.37921248530932</v>
      </c>
      <c r="AV104" s="183">
        <f t="shared" si="83"/>
        <v>328.82679673501531</v>
      </c>
      <c r="AW104" s="183">
        <f t="shared" si="83"/>
        <v>335.40333266971567</v>
      </c>
      <c r="AX104" s="183">
        <f t="shared" si="83"/>
        <v>342.11139932311005</v>
      </c>
      <c r="AY104" s="183">
        <f t="shared" si="83"/>
        <v>348.95362730957203</v>
      </c>
      <c r="AZ104" s="183">
        <f t="shared" si="83"/>
        <v>355.9326998557637</v>
      </c>
      <c r="BB104" s="193">
        <f t="shared" si="68"/>
        <v>652.93982894566057</v>
      </c>
      <c r="BC104" s="194">
        <f t="shared" si="69"/>
        <v>1453.9999545521878</v>
      </c>
      <c r="BD104" s="194">
        <f t="shared" si="70"/>
        <v>2612.1121834095147</v>
      </c>
      <c r="BE104" s="195">
        <f t="shared" si="71"/>
        <v>3838.863456993171</v>
      </c>
    </row>
    <row r="105" spans="3:57" x14ac:dyDescent="0.25">
      <c r="C105" s="231" t="str">
        <f t="shared" si="54"/>
        <v>Servizio / Prodotto 20</v>
      </c>
      <c r="E105" s="183">
        <f t="shared" si="66"/>
        <v>0</v>
      </c>
      <c r="F105" s="183">
        <f t="shared" ref="F105:AZ105" si="84">+F22+F49-F77+E77</f>
        <v>58.560000000000016</v>
      </c>
      <c r="G105" s="183">
        <f t="shared" si="84"/>
        <v>103.456</v>
      </c>
      <c r="H105" s="183">
        <f t="shared" si="84"/>
        <v>65.001600000000039</v>
      </c>
      <c r="I105" s="183">
        <f t="shared" si="84"/>
        <v>71.501760000000033</v>
      </c>
      <c r="J105" s="183">
        <f t="shared" si="84"/>
        <v>78.651936000000049</v>
      </c>
      <c r="K105" s="183">
        <f t="shared" si="84"/>
        <v>86.517129600000061</v>
      </c>
      <c r="L105" s="183">
        <f t="shared" si="84"/>
        <v>95.168842560000087</v>
      </c>
      <c r="M105" s="183">
        <f t="shared" si="84"/>
        <v>104.68572681600008</v>
      </c>
      <c r="N105" s="183">
        <f t="shared" si="84"/>
        <v>115.15429949760012</v>
      </c>
      <c r="O105" s="183">
        <f t="shared" si="84"/>
        <v>126.66972944736011</v>
      </c>
      <c r="P105" s="183">
        <f t="shared" si="84"/>
        <v>139.33670239209619</v>
      </c>
      <c r="Q105" s="183">
        <f t="shared" si="84"/>
        <v>139.34716310548896</v>
      </c>
      <c r="R105" s="183">
        <f t="shared" si="84"/>
        <v>159.54732370265543</v>
      </c>
      <c r="S105" s="183">
        <f t="shared" si="84"/>
        <v>161.1959582851442</v>
      </c>
      <c r="T105" s="183">
        <f t="shared" si="84"/>
        <v>169.2557561994015</v>
      </c>
      <c r="U105" s="183">
        <f t="shared" si="84"/>
        <v>177.71854400937141</v>
      </c>
      <c r="V105" s="183">
        <f t="shared" si="84"/>
        <v>186.60447120984017</v>
      </c>
      <c r="W105" s="183">
        <f t="shared" si="84"/>
        <v>195.9346947703321</v>
      </c>
      <c r="X105" s="183">
        <f t="shared" si="84"/>
        <v>205.73142950884869</v>
      </c>
      <c r="Y105" s="183">
        <f t="shared" si="84"/>
        <v>216.01800098429123</v>
      </c>
      <c r="Z105" s="183">
        <f t="shared" si="84"/>
        <v>226.81890103350568</v>
      </c>
      <c r="AA105" s="183">
        <f t="shared" si="84"/>
        <v>238.15984608518104</v>
      </c>
      <c r="AB105" s="183">
        <f t="shared" si="84"/>
        <v>250.06783838944011</v>
      </c>
      <c r="AC105" s="183">
        <f t="shared" si="84"/>
        <v>262.57123030891216</v>
      </c>
      <c r="AD105" s="183">
        <f t="shared" si="84"/>
        <v>275.6997918243577</v>
      </c>
      <c r="AE105" s="183">
        <f t="shared" si="84"/>
        <v>289.48478141557564</v>
      </c>
      <c r="AF105" s="183">
        <f t="shared" si="84"/>
        <v>303.9590204863544</v>
      </c>
      <c r="AG105" s="183">
        <f t="shared" si="84"/>
        <v>319.15697151067218</v>
      </c>
      <c r="AH105" s="183">
        <f t="shared" si="84"/>
        <v>335.11482008620578</v>
      </c>
      <c r="AI105" s="183">
        <f t="shared" si="84"/>
        <v>351.87056109051605</v>
      </c>
      <c r="AJ105" s="183">
        <f t="shared" si="84"/>
        <v>369.46408914504195</v>
      </c>
      <c r="AK105" s="183">
        <f t="shared" si="84"/>
        <v>387.93729360229395</v>
      </c>
      <c r="AL105" s="183">
        <f t="shared" si="84"/>
        <v>407.33415828240885</v>
      </c>
      <c r="AM105" s="183">
        <f t="shared" si="84"/>
        <v>427.70086619652909</v>
      </c>
      <c r="AN105" s="183">
        <f t="shared" si="84"/>
        <v>449.08590950635573</v>
      </c>
      <c r="AO105" s="183">
        <f t="shared" si="84"/>
        <v>444.5979596268578</v>
      </c>
      <c r="AP105" s="183">
        <f t="shared" si="84"/>
        <v>479.76013537851236</v>
      </c>
      <c r="AQ105" s="183">
        <f t="shared" si="84"/>
        <v>476.52569744093216</v>
      </c>
      <c r="AR105" s="183">
        <f t="shared" si="84"/>
        <v>486.0562113897509</v>
      </c>
      <c r="AS105" s="183">
        <f t="shared" si="84"/>
        <v>495.77733561754599</v>
      </c>
      <c r="AT105" s="183">
        <f t="shared" si="84"/>
        <v>505.69288232989663</v>
      </c>
      <c r="AU105" s="183">
        <f t="shared" si="84"/>
        <v>515.80673997649478</v>
      </c>
      <c r="AV105" s="183">
        <f t="shared" si="84"/>
        <v>526.12287477602456</v>
      </c>
      <c r="AW105" s="183">
        <f t="shared" si="84"/>
        <v>536.64533227154504</v>
      </c>
      <c r="AX105" s="183">
        <f t="shared" si="84"/>
        <v>547.37823891697599</v>
      </c>
      <c r="AY105" s="183">
        <f t="shared" si="84"/>
        <v>558.32580369531547</v>
      </c>
      <c r="AZ105" s="183">
        <f t="shared" si="84"/>
        <v>569.49231976922169</v>
      </c>
      <c r="BB105" s="193">
        <f t="shared" si="68"/>
        <v>1044.7037263130569</v>
      </c>
      <c r="BC105" s="194">
        <f t="shared" si="69"/>
        <v>2326.3999272835008</v>
      </c>
      <c r="BD105" s="194">
        <f t="shared" si="70"/>
        <v>4179.3794934552234</v>
      </c>
      <c r="BE105" s="195">
        <f t="shared" si="71"/>
        <v>6142.1815311890741</v>
      </c>
    </row>
    <row r="106" spans="3:57" x14ac:dyDescent="0.25">
      <c r="C106" s="231" t="str">
        <f t="shared" si="54"/>
        <v>Servizio / Prodotto 21</v>
      </c>
      <c r="E106" s="183">
        <f t="shared" si="66"/>
        <v>0</v>
      </c>
      <c r="F106" s="183">
        <f t="shared" ref="F106:AZ106" si="85">+F23+F50-F78+E78</f>
        <v>58.560000000000016</v>
      </c>
      <c r="G106" s="183">
        <f t="shared" si="85"/>
        <v>103.456</v>
      </c>
      <c r="H106" s="183">
        <f t="shared" si="85"/>
        <v>65.001600000000039</v>
      </c>
      <c r="I106" s="183">
        <f t="shared" si="85"/>
        <v>71.501760000000033</v>
      </c>
      <c r="J106" s="183">
        <f t="shared" si="85"/>
        <v>78.651936000000049</v>
      </c>
      <c r="K106" s="183">
        <f t="shared" si="85"/>
        <v>86.517129600000061</v>
      </c>
      <c r="L106" s="183">
        <f t="shared" si="85"/>
        <v>95.168842560000087</v>
      </c>
      <c r="M106" s="183">
        <f t="shared" si="85"/>
        <v>104.68572681600008</v>
      </c>
      <c r="N106" s="183">
        <f t="shared" si="85"/>
        <v>115.15429949760012</v>
      </c>
      <c r="O106" s="183">
        <f t="shared" si="85"/>
        <v>126.66972944736011</v>
      </c>
      <c r="P106" s="183">
        <f t="shared" si="85"/>
        <v>139.33670239209619</v>
      </c>
      <c r="Q106" s="183">
        <f t="shared" si="85"/>
        <v>139.34716310548896</v>
      </c>
      <c r="R106" s="183">
        <f t="shared" si="85"/>
        <v>159.54732370265543</v>
      </c>
      <c r="S106" s="183">
        <f t="shared" si="85"/>
        <v>161.1959582851442</v>
      </c>
      <c r="T106" s="183">
        <f t="shared" si="85"/>
        <v>169.2557561994015</v>
      </c>
      <c r="U106" s="183">
        <f t="shared" si="85"/>
        <v>177.71854400937141</v>
      </c>
      <c r="V106" s="183">
        <f t="shared" si="85"/>
        <v>186.60447120984017</v>
      </c>
      <c r="W106" s="183">
        <f t="shared" si="85"/>
        <v>195.9346947703321</v>
      </c>
      <c r="X106" s="183">
        <f t="shared" si="85"/>
        <v>205.73142950884869</v>
      </c>
      <c r="Y106" s="183">
        <f t="shared" si="85"/>
        <v>216.01800098429123</v>
      </c>
      <c r="Z106" s="183">
        <f t="shared" si="85"/>
        <v>226.81890103350568</v>
      </c>
      <c r="AA106" s="183">
        <f t="shared" si="85"/>
        <v>238.15984608518104</v>
      </c>
      <c r="AB106" s="183">
        <f t="shared" si="85"/>
        <v>250.06783838944011</v>
      </c>
      <c r="AC106" s="183">
        <f t="shared" si="85"/>
        <v>262.57123030891216</v>
      </c>
      <c r="AD106" s="183">
        <f t="shared" si="85"/>
        <v>275.6997918243577</v>
      </c>
      <c r="AE106" s="183">
        <f t="shared" si="85"/>
        <v>289.48478141557564</v>
      </c>
      <c r="AF106" s="183">
        <f t="shared" si="85"/>
        <v>303.9590204863544</v>
      </c>
      <c r="AG106" s="183">
        <f t="shared" si="85"/>
        <v>319.15697151067218</v>
      </c>
      <c r="AH106" s="183">
        <f t="shared" si="85"/>
        <v>335.11482008620578</v>
      </c>
      <c r="AI106" s="183">
        <f t="shared" si="85"/>
        <v>351.87056109051605</v>
      </c>
      <c r="AJ106" s="183">
        <f t="shared" si="85"/>
        <v>369.46408914504195</v>
      </c>
      <c r="AK106" s="183">
        <f t="shared" si="85"/>
        <v>387.93729360229395</v>
      </c>
      <c r="AL106" s="183">
        <f t="shared" si="85"/>
        <v>407.33415828240885</v>
      </c>
      <c r="AM106" s="183">
        <f t="shared" si="85"/>
        <v>427.70086619652909</v>
      </c>
      <c r="AN106" s="183">
        <f t="shared" si="85"/>
        <v>449.08590950635573</v>
      </c>
      <c r="AO106" s="183">
        <f t="shared" si="85"/>
        <v>444.5979596268578</v>
      </c>
      <c r="AP106" s="183">
        <f t="shared" si="85"/>
        <v>479.76013537851236</v>
      </c>
      <c r="AQ106" s="183">
        <f t="shared" si="85"/>
        <v>476.52569744093216</v>
      </c>
      <c r="AR106" s="183">
        <f t="shared" si="85"/>
        <v>486.0562113897509</v>
      </c>
      <c r="AS106" s="183">
        <f t="shared" si="85"/>
        <v>495.77733561754599</v>
      </c>
      <c r="AT106" s="183">
        <f t="shared" si="85"/>
        <v>505.69288232989663</v>
      </c>
      <c r="AU106" s="183">
        <f t="shared" si="85"/>
        <v>515.80673997649478</v>
      </c>
      <c r="AV106" s="183">
        <f t="shared" si="85"/>
        <v>526.12287477602456</v>
      </c>
      <c r="AW106" s="183">
        <f t="shared" si="85"/>
        <v>536.64533227154504</v>
      </c>
      <c r="AX106" s="183">
        <f t="shared" si="85"/>
        <v>547.37823891697599</v>
      </c>
      <c r="AY106" s="183">
        <f t="shared" si="85"/>
        <v>558.32580369531547</v>
      </c>
      <c r="AZ106" s="183">
        <f t="shared" si="85"/>
        <v>569.49231976922169</v>
      </c>
      <c r="BB106" s="193">
        <f t="shared" si="68"/>
        <v>1044.7037263130569</v>
      </c>
      <c r="BC106" s="194">
        <f t="shared" si="69"/>
        <v>2326.3999272835008</v>
      </c>
      <c r="BD106" s="194">
        <f t="shared" si="70"/>
        <v>4179.3794934552234</v>
      </c>
      <c r="BE106" s="195">
        <f t="shared" si="71"/>
        <v>6142.1815311890741</v>
      </c>
    </row>
    <row r="107" spans="3:57" x14ac:dyDescent="0.25">
      <c r="C107" s="231" t="str">
        <f t="shared" si="54"/>
        <v>Servizio / Prodotto 22</v>
      </c>
      <c r="E107" s="183">
        <f t="shared" si="66"/>
        <v>0</v>
      </c>
      <c r="F107" s="183">
        <f t="shared" ref="F107:AZ107" si="86">+F24+F51-F79+E79</f>
        <v>58.560000000000016</v>
      </c>
      <c r="G107" s="183">
        <f t="shared" si="86"/>
        <v>103.456</v>
      </c>
      <c r="H107" s="183">
        <f t="shared" si="86"/>
        <v>65.001600000000039</v>
      </c>
      <c r="I107" s="183">
        <f t="shared" si="86"/>
        <v>71.501760000000033</v>
      </c>
      <c r="J107" s="183">
        <f t="shared" si="86"/>
        <v>78.651936000000049</v>
      </c>
      <c r="K107" s="183">
        <f t="shared" si="86"/>
        <v>86.517129600000061</v>
      </c>
      <c r="L107" s="183">
        <f t="shared" si="86"/>
        <v>95.168842560000087</v>
      </c>
      <c r="M107" s="183">
        <f t="shared" si="86"/>
        <v>104.68572681600008</v>
      </c>
      <c r="N107" s="183">
        <f t="shared" si="86"/>
        <v>115.15429949760012</v>
      </c>
      <c r="O107" s="183">
        <f t="shared" si="86"/>
        <v>126.66972944736011</v>
      </c>
      <c r="P107" s="183">
        <f t="shared" si="86"/>
        <v>139.33670239209619</v>
      </c>
      <c r="Q107" s="183">
        <f t="shared" si="86"/>
        <v>139.34716310548896</v>
      </c>
      <c r="R107" s="183">
        <f t="shared" si="86"/>
        <v>159.54732370265543</v>
      </c>
      <c r="S107" s="183">
        <f t="shared" si="86"/>
        <v>161.1959582851442</v>
      </c>
      <c r="T107" s="183">
        <f t="shared" si="86"/>
        <v>169.2557561994015</v>
      </c>
      <c r="U107" s="183">
        <f t="shared" si="86"/>
        <v>177.71854400937141</v>
      </c>
      <c r="V107" s="183">
        <f t="shared" si="86"/>
        <v>186.60447120984017</v>
      </c>
      <c r="W107" s="183">
        <f t="shared" si="86"/>
        <v>195.9346947703321</v>
      </c>
      <c r="X107" s="183">
        <f t="shared" si="86"/>
        <v>205.73142950884869</v>
      </c>
      <c r="Y107" s="183">
        <f t="shared" si="86"/>
        <v>216.01800098429123</v>
      </c>
      <c r="Z107" s="183">
        <f t="shared" si="86"/>
        <v>226.81890103350568</v>
      </c>
      <c r="AA107" s="183">
        <f t="shared" si="86"/>
        <v>238.15984608518104</v>
      </c>
      <c r="AB107" s="183">
        <f t="shared" si="86"/>
        <v>250.06783838944011</v>
      </c>
      <c r="AC107" s="183">
        <f t="shared" si="86"/>
        <v>262.57123030891216</v>
      </c>
      <c r="AD107" s="183">
        <f t="shared" si="86"/>
        <v>275.6997918243577</v>
      </c>
      <c r="AE107" s="183">
        <f t="shared" si="86"/>
        <v>289.48478141557564</v>
      </c>
      <c r="AF107" s="183">
        <f t="shared" si="86"/>
        <v>303.9590204863544</v>
      </c>
      <c r="AG107" s="183">
        <f t="shared" si="86"/>
        <v>319.15697151067218</v>
      </c>
      <c r="AH107" s="183">
        <f t="shared" si="86"/>
        <v>335.11482008620578</v>
      </c>
      <c r="AI107" s="183">
        <f t="shared" si="86"/>
        <v>351.87056109051605</v>
      </c>
      <c r="AJ107" s="183">
        <f t="shared" si="86"/>
        <v>369.46408914504195</v>
      </c>
      <c r="AK107" s="183">
        <f t="shared" si="86"/>
        <v>387.93729360229395</v>
      </c>
      <c r="AL107" s="183">
        <f t="shared" si="86"/>
        <v>407.33415828240885</v>
      </c>
      <c r="AM107" s="183">
        <f t="shared" si="86"/>
        <v>427.70086619652909</v>
      </c>
      <c r="AN107" s="183">
        <f t="shared" si="86"/>
        <v>449.08590950635573</v>
      </c>
      <c r="AO107" s="183">
        <f t="shared" si="86"/>
        <v>444.5979596268578</v>
      </c>
      <c r="AP107" s="183">
        <f t="shared" si="86"/>
        <v>479.76013537851236</v>
      </c>
      <c r="AQ107" s="183">
        <f t="shared" si="86"/>
        <v>476.52569744093216</v>
      </c>
      <c r="AR107" s="183">
        <f t="shared" si="86"/>
        <v>486.0562113897509</v>
      </c>
      <c r="AS107" s="183">
        <f t="shared" si="86"/>
        <v>495.77733561754599</v>
      </c>
      <c r="AT107" s="183">
        <f t="shared" si="86"/>
        <v>505.69288232989663</v>
      </c>
      <c r="AU107" s="183">
        <f t="shared" si="86"/>
        <v>515.80673997649478</v>
      </c>
      <c r="AV107" s="183">
        <f t="shared" si="86"/>
        <v>526.12287477602456</v>
      </c>
      <c r="AW107" s="183">
        <f t="shared" si="86"/>
        <v>536.64533227154504</v>
      </c>
      <c r="AX107" s="183">
        <f t="shared" si="86"/>
        <v>547.37823891697599</v>
      </c>
      <c r="AY107" s="183">
        <f t="shared" si="86"/>
        <v>558.32580369531547</v>
      </c>
      <c r="AZ107" s="183">
        <f t="shared" si="86"/>
        <v>569.49231976922169</v>
      </c>
      <c r="BB107" s="193">
        <f t="shared" si="68"/>
        <v>1044.7037263130569</v>
      </c>
      <c r="BC107" s="194">
        <f t="shared" si="69"/>
        <v>2326.3999272835008</v>
      </c>
      <c r="BD107" s="194">
        <f t="shared" si="70"/>
        <v>4179.3794934552234</v>
      </c>
      <c r="BE107" s="195">
        <f t="shared" si="71"/>
        <v>6142.1815311890741</v>
      </c>
    </row>
    <row r="108" spans="3:57" x14ac:dyDescent="0.25">
      <c r="C108" s="231" t="str">
        <f t="shared" si="54"/>
        <v>Servizio / Prodotto 23</v>
      </c>
      <c r="E108" s="183">
        <f t="shared" si="66"/>
        <v>0</v>
      </c>
      <c r="F108" s="183">
        <f t="shared" ref="F108:AZ108" si="87">+F25+F52-F80+E80</f>
        <v>58.560000000000016</v>
      </c>
      <c r="G108" s="183">
        <f t="shared" si="87"/>
        <v>103.456</v>
      </c>
      <c r="H108" s="183">
        <f t="shared" si="87"/>
        <v>65.001600000000039</v>
      </c>
      <c r="I108" s="183">
        <f t="shared" si="87"/>
        <v>71.501760000000033</v>
      </c>
      <c r="J108" s="183">
        <f t="shared" si="87"/>
        <v>78.651936000000049</v>
      </c>
      <c r="K108" s="183">
        <f t="shared" si="87"/>
        <v>86.517129600000061</v>
      </c>
      <c r="L108" s="183">
        <f t="shared" si="87"/>
        <v>95.168842560000087</v>
      </c>
      <c r="M108" s="183">
        <f t="shared" si="87"/>
        <v>104.68572681600008</v>
      </c>
      <c r="N108" s="183">
        <f t="shared" si="87"/>
        <v>115.15429949760012</v>
      </c>
      <c r="O108" s="183">
        <f t="shared" si="87"/>
        <v>126.66972944736011</v>
      </c>
      <c r="P108" s="183">
        <f t="shared" si="87"/>
        <v>139.33670239209619</v>
      </c>
      <c r="Q108" s="183">
        <f t="shared" si="87"/>
        <v>139.34716310548896</v>
      </c>
      <c r="R108" s="183">
        <f t="shared" si="87"/>
        <v>159.54732370265543</v>
      </c>
      <c r="S108" s="183">
        <f t="shared" si="87"/>
        <v>161.1959582851442</v>
      </c>
      <c r="T108" s="183">
        <f t="shared" si="87"/>
        <v>169.2557561994015</v>
      </c>
      <c r="U108" s="183">
        <f t="shared" si="87"/>
        <v>177.71854400937141</v>
      </c>
      <c r="V108" s="183">
        <f t="shared" si="87"/>
        <v>186.60447120984017</v>
      </c>
      <c r="W108" s="183">
        <f t="shared" si="87"/>
        <v>195.9346947703321</v>
      </c>
      <c r="X108" s="183">
        <f t="shared" si="87"/>
        <v>205.73142950884869</v>
      </c>
      <c r="Y108" s="183">
        <f t="shared" si="87"/>
        <v>216.01800098429123</v>
      </c>
      <c r="Z108" s="183">
        <f t="shared" si="87"/>
        <v>226.81890103350568</v>
      </c>
      <c r="AA108" s="183">
        <f t="shared" si="87"/>
        <v>238.15984608518104</v>
      </c>
      <c r="AB108" s="183">
        <f t="shared" si="87"/>
        <v>250.06783838944011</v>
      </c>
      <c r="AC108" s="183">
        <f t="shared" si="87"/>
        <v>262.57123030891216</v>
      </c>
      <c r="AD108" s="183">
        <f t="shared" si="87"/>
        <v>275.6997918243577</v>
      </c>
      <c r="AE108" s="183">
        <f t="shared" si="87"/>
        <v>289.48478141557564</v>
      </c>
      <c r="AF108" s="183">
        <f t="shared" si="87"/>
        <v>303.9590204863544</v>
      </c>
      <c r="AG108" s="183">
        <f t="shared" si="87"/>
        <v>319.15697151067218</v>
      </c>
      <c r="AH108" s="183">
        <f t="shared" si="87"/>
        <v>335.11482008620578</v>
      </c>
      <c r="AI108" s="183">
        <f t="shared" si="87"/>
        <v>351.87056109051605</v>
      </c>
      <c r="AJ108" s="183">
        <f t="shared" si="87"/>
        <v>369.46408914504195</v>
      </c>
      <c r="AK108" s="183">
        <f t="shared" si="87"/>
        <v>387.93729360229395</v>
      </c>
      <c r="AL108" s="183">
        <f t="shared" si="87"/>
        <v>407.33415828240885</v>
      </c>
      <c r="AM108" s="183">
        <f t="shared" si="87"/>
        <v>427.70086619652909</v>
      </c>
      <c r="AN108" s="183">
        <f t="shared" si="87"/>
        <v>449.08590950635573</v>
      </c>
      <c r="AO108" s="183">
        <f t="shared" si="87"/>
        <v>444.5979596268578</v>
      </c>
      <c r="AP108" s="183">
        <f t="shared" si="87"/>
        <v>479.76013537851236</v>
      </c>
      <c r="AQ108" s="183">
        <f t="shared" si="87"/>
        <v>476.52569744093216</v>
      </c>
      <c r="AR108" s="183">
        <f t="shared" si="87"/>
        <v>486.0562113897509</v>
      </c>
      <c r="AS108" s="183">
        <f t="shared" si="87"/>
        <v>495.77733561754599</v>
      </c>
      <c r="AT108" s="183">
        <f t="shared" si="87"/>
        <v>505.69288232989663</v>
      </c>
      <c r="AU108" s="183">
        <f t="shared" si="87"/>
        <v>515.80673997649478</v>
      </c>
      <c r="AV108" s="183">
        <f t="shared" si="87"/>
        <v>526.12287477602456</v>
      </c>
      <c r="AW108" s="183">
        <f t="shared" si="87"/>
        <v>536.64533227154504</v>
      </c>
      <c r="AX108" s="183">
        <f t="shared" si="87"/>
        <v>547.37823891697599</v>
      </c>
      <c r="AY108" s="183">
        <f t="shared" si="87"/>
        <v>558.32580369531547</v>
      </c>
      <c r="AZ108" s="183">
        <f t="shared" si="87"/>
        <v>569.49231976922169</v>
      </c>
      <c r="BB108" s="193">
        <f t="shared" si="68"/>
        <v>1044.7037263130569</v>
      </c>
      <c r="BC108" s="194">
        <f t="shared" si="69"/>
        <v>2326.3999272835008</v>
      </c>
      <c r="BD108" s="194">
        <f t="shared" si="70"/>
        <v>4179.3794934552234</v>
      </c>
      <c r="BE108" s="195">
        <f t="shared" si="71"/>
        <v>6142.1815311890741</v>
      </c>
    </row>
    <row r="109" spans="3:57" x14ac:dyDescent="0.25">
      <c r="C109" s="231" t="str">
        <f t="shared" si="54"/>
        <v>Servizio / Prodotto 24</v>
      </c>
      <c r="E109" s="183">
        <f t="shared" si="66"/>
        <v>0</v>
      </c>
      <c r="F109" s="183">
        <f t="shared" ref="F109:AZ109" si="88">+F26+F53-F81+E81</f>
        <v>43.920000000000016</v>
      </c>
      <c r="G109" s="183">
        <f t="shared" si="88"/>
        <v>77.592000000000013</v>
      </c>
      <c r="H109" s="183">
        <f t="shared" si="88"/>
        <v>48.751200000000033</v>
      </c>
      <c r="I109" s="183">
        <f t="shared" si="88"/>
        <v>53.626320000000028</v>
      </c>
      <c r="J109" s="183">
        <f t="shared" si="88"/>
        <v>58.98895200000004</v>
      </c>
      <c r="K109" s="183">
        <f t="shared" si="88"/>
        <v>64.887847200000053</v>
      </c>
      <c r="L109" s="183">
        <f t="shared" si="88"/>
        <v>71.376631920000065</v>
      </c>
      <c r="M109" s="183">
        <f t="shared" si="88"/>
        <v>78.51429511200007</v>
      </c>
      <c r="N109" s="183">
        <f t="shared" si="88"/>
        <v>86.36572462320008</v>
      </c>
      <c r="O109" s="183">
        <f t="shared" si="88"/>
        <v>95.002297085520112</v>
      </c>
      <c r="P109" s="183">
        <f t="shared" si="88"/>
        <v>104.5025267940721</v>
      </c>
      <c r="Q109" s="183">
        <f t="shared" si="88"/>
        <v>104.51037232911672</v>
      </c>
      <c r="R109" s="183">
        <f t="shared" si="88"/>
        <v>119.6604927769916</v>
      </c>
      <c r="S109" s="183">
        <f t="shared" si="88"/>
        <v>120.89696871385812</v>
      </c>
      <c r="T109" s="183">
        <f t="shared" si="88"/>
        <v>126.94181714955113</v>
      </c>
      <c r="U109" s="183">
        <f t="shared" si="88"/>
        <v>133.2889080070286</v>
      </c>
      <c r="V109" s="183">
        <f t="shared" si="88"/>
        <v>139.95335340738006</v>
      </c>
      <c r="W109" s="183">
        <f t="shared" si="88"/>
        <v>146.95102107774912</v>
      </c>
      <c r="X109" s="183">
        <f t="shared" si="88"/>
        <v>154.29857213163649</v>
      </c>
      <c r="Y109" s="183">
        <f t="shared" si="88"/>
        <v>162.0135007382184</v>
      </c>
      <c r="Z109" s="183">
        <f t="shared" si="88"/>
        <v>170.11417577512927</v>
      </c>
      <c r="AA109" s="183">
        <f t="shared" si="88"/>
        <v>178.61988456388576</v>
      </c>
      <c r="AB109" s="183">
        <f t="shared" si="88"/>
        <v>187.55087879208003</v>
      </c>
      <c r="AC109" s="183">
        <f t="shared" si="88"/>
        <v>196.92842273168409</v>
      </c>
      <c r="AD109" s="183">
        <f t="shared" si="88"/>
        <v>206.77484386826831</v>
      </c>
      <c r="AE109" s="183">
        <f t="shared" si="88"/>
        <v>217.11358606168167</v>
      </c>
      <c r="AF109" s="183">
        <f t="shared" si="88"/>
        <v>227.96926536476582</v>
      </c>
      <c r="AG109" s="183">
        <f t="shared" si="88"/>
        <v>239.36772863300413</v>
      </c>
      <c r="AH109" s="183">
        <f t="shared" si="88"/>
        <v>251.33611506465434</v>
      </c>
      <c r="AI109" s="183">
        <f t="shared" si="88"/>
        <v>263.90292081788709</v>
      </c>
      <c r="AJ109" s="183">
        <f t="shared" si="88"/>
        <v>277.09806685878135</v>
      </c>
      <c r="AK109" s="183">
        <f t="shared" si="88"/>
        <v>290.95297020172063</v>
      </c>
      <c r="AL109" s="183">
        <f t="shared" si="88"/>
        <v>305.50061871180651</v>
      </c>
      <c r="AM109" s="183">
        <f t="shared" si="88"/>
        <v>320.77564964739702</v>
      </c>
      <c r="AN109" s="183">
        <f t="shared" si="88"/>
        <v>336.81443212976671</v>
      </c>
      <c r="AO109" s="183">
        <f t="shared" si="88"/>
        <v>333.44846972014346</v>
      </c>
      <c r="AP109" s="183">
        <f t="shared" si="88"/>
        <v>359.82010153388427</v>
      </c>
      <c r="AQ109" s="183">
        <f t="shared" si="88"/>
        <v>357.39427308069912</v>
      </c>
      <c r="AR109" s="183">
        <f t="shared" si="88"/>
        <v>364.54215854231313</v>
      </c>
      <c r="AS109" s="183">
        <f t="shared" si="88"/>
        <v>371.83300171315943</v>
      </c>
      <c r="AT109" s="183">
        <f t="shared" si="88"/>
        <v>379.2696617474225</v>
      </c>
      <c r="AU109" s="183">
        <f t="shared" si="88"/>
        <v>386.85505498237103</v>
      </c>
      <c r="AV109" s="183">
        <f t="shared" si="88"/>
        <v>394.59215608201845</v>
      </c>
      <c r="AW109" s="183">
        <f t="shared" si="88"/>
        <v>402.48399920365881</v>
      </c>
      <c r="AX109" s="183">
        <f t="shared" si="88"/>
        <v>410.53367918773199</v>
      </c>
      <c r="AY109" s="183">
        <f t="shared" si="88"/>
        <v>418.7443527714866</v>
      </c>
      <c r="AZ109" s="183">
        <f t="shared" si="88"/>
        <v>427.11923982691638</v>
      </c>
      <c r="BB109" s="193">
        <f t="shared" si="68"/>
        <v>783.52779473479256</v>
      </c>
      <c r="BC109" s="194">
        <f t="shared" si="69"/>
        <v>1744.7999454626254</v>
      </c>
      <c r="BD109" s="194">
        <f t="shared" si="70"/>
        <v>3134.5346200914182</v>
      </c>
      <c r="BE109" s="195">
        <f t="shared" si="71"/>
        <v>4606.6361483918054</v>
      </c>
    </row>
    <row r="110" spans="3:57" x14ac:dyDescent="0.25">
      <c r="C110" s="177" t="s">
        <v>276</v>
      </c>
      <c r="E110" s="183">
        <f>SUM(E86:E109)</f>
        <v>0</v>
      </c>
      <c r="F110" s="183">
        <f t="shared" ref="F110:AZ110" si="89">SUM(F86:F109)</f>
        <v>1625.0400000000002</v>
      </c>
      <c r="G110" s="183">
        <f t="shared" si="89"/>
        <v>2870.904</v>
      </c>
      <c r="H110" s="183">
        <f t="shared" si="89"/>
        <v>1803.7944000000007</v>
      </c>
      <c r="I110" s="183">
        <f t="shared" si="89"/>
        <v>1984.1738400000015</v>
      </c>
      <c r="J110" s="183">
        <f t="shared" si="89"/>
        <v>2182.5912240000016</v>
      </c>
      <c r="K110" s="183">
        <f t="shared" si="89"/>
        <v>2400.8503464000014</v>
      </c>
      <c r="L110" s="183">
        <f t="shared" si="89"/>
        <v>2640.9353810400016</v>
      </c>
      <c r="M110" s="183">
        <f t="shared" si="89"/>
        <v>2905.0289191440029</v>
      </c>
      <c r="N110" s="183">
        <f t="shared" si="89"/>
        <v>3195.5318110584035</v>
      </c>
      <c r="O110" s="183">
        <f t="shared" si="89"/>
        <v>3515.0849921642448</v>
      </c>
      <c r="P110" s="183">
        <f t="shared" si="89"/>
        <v>3866.5934913806682</v>
      </c>
      <c r="Q110" s="183">
        <f t="shared" si="89"/>
        <v>3866.8837761773198</v>
      </c>
      <c r="R110" s="183">
        <f t="shared" si="89"/>
        <v>4427.4382327486892</v>
      </c>
      <c r="S110" s="183">
        <f t="shared" si="89"/>
        <v>4473.1878424127508</v>
      </c>
      <c r="T110" s="183">
        <f t="shared" si="89"/>
        <v>4696.8472345333912</v>
      </c>
      <c r="U110" s="183">
        <f t="shared" si="89"/>
        <v>4931.6895962600593</v>
      </c>
      <c r="V110" s="183">
        <f t="shared" si="89"/>
        <v>5178.274076073064</v>
      </c>
      <c r="W110" s="183">
        <f t="shared" si="89"/>
        <v>5437.1877798767182</v>
      </c>
      <c r="X110" s="183">
        <f t="shared" si="89"/>
        <v>5709.0471688705529</v>
      </c>
      <c r="Y110" s="183">
        <f t="shared" si="89"/>
        <v>5994.4995273140821</v>
      </c>
      <c r="Z110" s="183">
        <f t="shared" si="89"/>
        <v>6294.2245036797813</v>
      </c>
      <c r="AA110" s="183">
        <f t="shared" si="89"/>
        <v>6608.935728863773</v>
      </c>
      <c r="AB110" s="183">
        <f t="shared" si="89"/>
        <v>6939.3825153069602</v>
      </c>
      <c r="AC110" s="183">
        <f t="shared" si="89"/>
        <v>7286.3516410723123</v>
      </c>
      <c r="AD110" s="183">
        <f t="shared" si="89"/>
        <v>7650.6692231259285</v>
      </c>
      <c r="AE110" s="183">
        <f t="shared" si="89"/>
        <v>8033.2026842822224</v>
      </c>
      <c r="AF110" s="183">
        <f t="shared" si="89"/>
        <v>8434.8628184963327</v>
      </c>
      <c r="AG110" s="183">
        <f t="shared" si="89"/>
        <v>8856.6059594211547</v>
      </c>
      <c r="AH110" s="183">
        <f t="shared" si="89"/>
        <v>9299.4362573922117</v>
      </c>
      <c r="AI110" s="183">
        <f t="shared" si="89"/>
        <v>9764.408070261823</v>
      </c>
      <c r="AJ110" s="183">
        <f t="shared" si="89"/>
        <v>10252.628473774914</v>
      </c>
      <c r="AK110" s="183">
        <f t="shared" si="89"/>
        <v>10765.259897463658</v>
      </c>
      <c r="AL110" s="183">
        <f t="shared" si="89"/>
        <v>11303.522892336845</v>
      </c>
      <c r="AM110" s="183">
        <f t="shared" si="89"/>
        <v>11868.699036953683</v>
      </c>
      <c r="AN110" s="183">
        <f t="shared" si="89"/>
        <v>12462.133988801368</v>
      </c>
      <c r="AO110" s="183">
        <f t="shared" si="89"/>
        <v>12337.593379645303</v>
      </c>
      <c r="AP110" s="183">
        <f t="shared" si="89"/>
        <v>13313.343756753713</v>
      </c>
      <c r="AQ110" s="183">
        <f t="shared" si="89"/>
        <v>13223.588103985865</v>
      </c>
      <c r="AR110" s="183">
        <f t="shared" si="89"/>
        <v>13488.059866065585</v>
      </c>
      <c r="AS110" s="183">
        <f t="shared" si="89"/>
        <v>13757.821063386897</v>
      </c>
      <c r="AT110" s="183">
        <f t="shared" si="89"/>
        <v>14032.977484654635</v>
      </c>
      <c r="AU110" s="183">
        <f t="shared" si="89"/>
        <v>14313.637034347732</v>
      </c>
      <c r="AV110" s="183">
        <f t="shared" si="89"/>
        <v>14599.909775034683</v>
      </c>
      <c r="AW110" s="183">
        <f t="shared" si="89"/>
        <v>14891.907970535372</v>
      </c>
      <c r="AX110" s="183">
        <f t="shared" si="89"/>
        <v>15189.746129946085</v>
      </c>
      <c r="AY110" s="183">
        <f t="shared" si="89"/>
        <v>15493.541052545002</v>
      </c>
      <c r="AZ110" s="183">
        <f t="shared" si="89"/>
        <v>15803.411873595909</v>
      </c>
      <c r="BB110" s="183">
        <f>SUM(BB86:BB109)</f>
        <v>28990.528405187317</v>
      </c>
      <c r="BC110" s="183">
        <f>SUM(BC86:BC109)</f>
        <v>64557.597982117128</v>
      </c>
      <c r="BD110" s="183">
        <f>SUM(BD86:BD109)</f>
        <v>115977.78094338246</v>
      </c>
      <c r="BE110" s="183">
        <f>SUM(BE86:BE109)</f>
        <v>170445.53749049679</v>
      </c>
    </row>
  </sheetData>
  <hyperlinks>
    <hyperlink ref="A1" location="VIEW!A1" display="VIEW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"/>
  <sheetViews>
    <sheetView showGridLines="0" workbookViewId="0">
      <selection activeCell="C18" sqref="C18"/>
    </sheetView>
  </sheetViews>
  <sheetFormatPr defaultRowHeight="15" x14ac:dyDescent="0.25"/>
  <cols>
    <col min="3" max="3" width="99.7109375" customWidth="1"/>
  </cols>
  <sheetData>
    <row r="1" spans="1:5" x14ac:dyDescent="0.25">
      <c r="A1" s="264"/>
      <c r="B1" s="264"/>
      <c r="C1" s="264"/>
      <c r="D1" s="264"/>
      <c r="E1" s="264"/>
    </row>
    <row r="2" spans="1:5" x14ac:dyDescent="0.25">
      <c r="A2" s="264"/>
      <c r="B2" s="264"/>
      <c r="D2" s="264"/>
      <c r="E2" s="264"/>
    </row>
    <row r="3" spans="1:5" x14ac:dyDescent="0.25">
      <c r="A3" s="264"/>
      <c r="B3" s="264"/>
      <c r="D3" s="264"/>
      <c r="E3" s="264"/>
    </row>
    <row r="4" spans="1:5" x14ac:dyDescent="0.25">
      <c r="A4" s="264"/>
      <c r="B4" s="264"/>
      <c r="D4" s="264"/>
      <c r="E4" s="264"/>
    </row>
    <row r="5" spans="1:5" x14ac:dyDescent="0.25">
      <c r="A5" s="264"/>
      <c r="B5" s="264"/>
      <c r="D5" s="264"/>
      <c r="E5" s="264"/>
    </row>
    <row r="6" spans="1:5" x14ac:dyDescent="0.25">
      <c r="A6" s="264"/>
      <c r="B6" s="264"/>
      <c r="C6" s="264"/>
      <c r="D6" s="264"/>
      <c r="E6" s="264"/>
    </row>
    <row r="9" spans="1:5" x14ac:dyDescent="0.25">
      <c r="C9" s="265" t="s">
        <v>661</v>
      </c>
    </row>
    <row r="10" spans="1:5" x14ac:dyDescent="0.25">
      <c r="C10" s="264"/>
    </row>
    <row r="11" spans="1:5" x14ac:dyDescent="0.25">
      <c r="C11" s="266" t="s">
        <v>662</v>
      </c>
    </row>
    <row r="12" spans="1:5" ht="57" x14ac:dyDescent="0.25">
      <c r="C12" s="267" t="s">
        <v>663</v>
      </c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E105"/>
  <sheetViews>
    <sheetView showGridLines="0" topLeftCell="A77" workbookViewId="0">
      <selection activeCell="BA98" sqref="BA98"/>
    </sheetView>
  </sheetViews>
  <sheetFormatPr defaultRowHeight="15" x14ac:dyDescent="0.25"/>
  <cols>
    <col min="3" max="3" width="18.140625" bestFit="1" customWidth="1"/>
    <col min="4" max="4" width="11" bestFit="1" customWidth="1"/>
    <col min="5" max="5" width="10.140625" bestFit="1" customWidth="1"/>
    <col min="54" max="55" width="11.5703125" bestFit="1" customWidth="1"/>
    <col min="56" max="57" width="13.28515625" bestFit="1" customWidth="1"/>
  </cols>
  <sheetData>
    <row r="1" spans="1:52" x14ac:dyDescent="0.25">
      <c r="A1" s="33" t="s">
        <v>115</v>
      </c>
      <c r="B1" s="33"/>
    </row>
    <row r="2" spans="1:52" s="177" customFormat="1" x14ac:dyDescent="0.25">
      <c r="C2" s="177" t="s">
        <v>572</v>
      </c>
      <c r="D2" s="177" t="s">
        <v>571</v>
      </c>
      <c r="E2" s="178">
        <f>+E_Acquisti!E2</f>
        <v>42736</v>
      </c>
      <c r="F2" s="178">
        <f>+E_Acquisti!F2</f>
        <v>42767</v>
      </c>
      <c r="G2" s="178">
        <f>+E_Acquisti!G2</f>
        <v>42797</v>
      </c>
      <c r="H2" s="178">
        <f>+E_Acquisti!H2</f>
        <v>42828</v>
      </c>
      <c r="I2" s="178">
        <f>+E_Acquisti!I2</f>
        <v>42858</v>
      </c>
      <c r="J2" s="178">
        <f>+E_Acquisti!J2</f>
        <v>42889</v>
      </c>
      <c r="K2" s="178">
        <f>+E_Acquisti!K2</f>
        <v>42919</v>
      </c>
      <c r="L2" s="178">
        <f>+E_Acquisti!L2</f>
        <v>42950</v>
      </c>
      <c r="M2" s="178">
        <f>+E_Acquisti!M2</f>
        <v>42980</v>
      </c>
      <c r="N2" s="178">
        <f>+E_Acquisti!N2</f>
        <v>43011</v>
      </c>
      <c r="O2" s="178">
        <f>+E_Acquisti!O2</f>
        <v>43041</v>
      </c>
      <c r="P2" s="178">
        <f>+E_Acquisti!P2</f>
        <v>43072</v>
      </c>
      <c r="Q2" s="178">
        <f>+E_Acquisti!Q2</f>
        <v>43102</v>
      </c>
      <c r="R2" s="178">
        <f>+E_Acquisti!R2</f>
        <v>43133</v>
      </c>
      <c r="S2" s="178">
        <f>+E_Acquisti!S2</f>
        <v>43163</v>
      </c>
      <c r="T2" s="178">
        <f>+E_Acquisti!T2</f>
        <v>43194</v>
      </c>
      <c r="U2" s="178">
        <f>+E_Acquisti!U2</f>
        <v>43224</v>
      </c>
      <c r="V2" s="178">
        <f>+E_Acquisti!V2</f>
        <v>43255</v>
      </c>
      <c r="W2" s="178">
        <f>+E_Acquisti!W2</f>
        <v>43285</v>
      </c>
      <c r="X2" s="178">
        <f>+E_Acquisti!X2</f>
        <v>43316</v>
      </c>
      <c r="Y2" s="178">
        <f>+E_Acquisti!Y2</f>
        <v>43346</v>
      </c>
      <c r="Z2" s="178">
        <f>+E_Acquisti!Z2</f>
        <v>43377</v>
      </c>
      <c r="AA2" s="178">
        <f>+E_Acquisti!AA2</f>
        <v>43407</v>
      </c>
      <c r="AB2" s="178">
        <f>+E_Acquisti!AB2</f>
        <v>43438</v>
      </c>
      <c r="AC2" s="178">
        <f>+E_Acquisti!AC2</f>
        <v>43468</v>
      </c>
      <c r="AD2" s="178">
        <f>+E_Acquisti!AD2</f>
        <v>43499</v>
      </c>
      <c r="AE2" s="178">
        <f>+E_Acquisti!AE2</f>
        <v>43529</v>
      </c>
      <c r="AF2" s="178">
        <f>+E_Acquisti!AF2</f>
        <v>43560</v>
      </c>
      <c r="AG2" s="178">
        <f>+E_Acquisti!AG2</f>
        <v>43590</v>
      </c>
      <c r="AH2" s="178">
        <f>+E_Acquisti!AH2</f>
        <v>43621</v>
      </c>
      <c r="AI2" s="178">
        <f>+E_Acquisti!AI2</f>
        <v>43651</v>
      </c>
      <c r="AJ2" s="178">
        <f>+E_Acquisti!AJ2</f>
        <v>43682</v>
      </c>
      <c r="AK2" s="178">
        <f>+E_Acquisti!AK2</f>
        <v>43712</v>
      </c>
      <c r="AL2" s="178">
        <f>+E_Acquisti!AL2</f>
        <v>43743</v>
      </c>
      <c r="AM2" s="178">
        <f>+E_Acquisti!AM2</f>
        <v>43773</v>
      </c>
      <c r="AN2" s="178">
        <f>+E_Acquisti!AN2</f>
        <v>43804</v>
      </c>
      <c r="AO2" s="178">
        <f>+E_Acquisti!AO2</f>
        <v>43834</v>
      </c>
      <c r="AP2" s="178">
        <f>+E_Acquisti!AP2</f>
        <v>43865</v>
      </c>
      <c r="AQ2" s="178">
        <f>+E_Acquisti!AQ2</f>
        <v>43895</v>
      </c>
      <c r="AR2" s="178">
        <f>+E_Acquisti!AR2</f>
        <v>43926</v>
      </c>
      <c r="AS2" s="178">
        <f>+E_Acquisti!AS2</f>
        <v>43956</v>
      </c>
      <c r="AT2" s="178">
        <f>+E_Acquisti!AT2</f>
        <v>43987</v>
      </c>
      <c r="AU2" s="178">
        <f>+E_Acquisti!AU2</f>
        <v>44017</v>
      </c>
      <c r="AV2" s="178">
        <f>+E_Acquisti!AV2</f>
        <v>44048</v>
      </c>
      <c r="AW2" s="178">
        <f>+E_Acquisti!AW2</f>
        <v>44078</v>
      </c>
      <c r="AX2" s="178">
        <f>+E_Acquisti!AX2</f>
        <v>44109</v>
      </c>
      <c r="AY2" s="178">
        <f>+E_Acquisti!AY2</f>
        <v>44139</v>
      </c>
      <c r="AZ2" s="178">
        <f>+E_Acquisti!AZ2</f>
        <v>44170</v>
      </c>
    </row>
    <row r="3" spans="1:52" x14ac:dyDescent="0.25">
      <c r="C3" t="str">
        <f>+E_Acquisti!C3</f>
        <v>Servizio / Prodotto 1</v>
      </c>
      <c r="D3" s="237">
        <f>+Parametri!$C$15</f>
        <v>30</v>
      </c>
      <c r="E3" s="237">
        <f>+IF($D3=0,0,'Budget Vendite'!F32)</f>
        <v>50</v>
      </c>
      <c r="F3" s="237">
        <f>+IF($D3=0,0,IF($D3=30,SUM('Budget Vendite'!G32:G32),SUM('Budget Vendite'!F32:G32)))</f>
        <v>55.000000000000007</v>
      </c>
      <c r="G3" s="237">
        <f>+IF($D3=0,0,IF($D3=30,SUM('Budget Vendite'!H32:H32),SUM('Budget Vendite'!G32:H32)))</f>
        <v>60.500000000000014</v>
      </c>
      <c r="H3" s="237">
        <f>+IF($D3=0,0,IF($D3=30,SUM('Budget Vendite'!I32:I32),SUM('Budget Vendite'!H32:I32)))</f>
        <v>66.550000000000026</v>
      </c>
      <c r="I3" s="237">
        <f>+IF($D3=0,0,IF($D3=30,SUM('Budget Vendite'!J32:J32),SUM('Budget Vendite'!I32:J32)))</f>
        <v>73.205000000000041</v>
      </c>
      <c r="J3" s="237">
        <f>+IF($D3=0,0,IF($D3=30,SUM('Budget Vendite'!K32:K32),SUM('Budget Vendite'!J32:K32)))</f>
        <v>80.525500000000051</v>
      </c>
      <c r="K3" s="237">
        <f>+IF($D3=0,0,IF($D3=30,SUM('Budget Vendite'!L32:L32),SUM('Budget Vendite'!K32:L32)))</f>
        <v>88.578050000000061</v>
      </c>
      <c r="L3" s="237">
        <f>+IF($D3=0,0,IF($D3=30,SUM('Budget Vendite'!M32:M32),SUM('Budget Vendite'!L32:M32)))</f>
        <v>97.435855000000075</v>
      </c>
      <c r="M3" s="237">
        <f>+IF($D3=0,0,IF($D3=30,SUM('Budget Vendite'!N32:N32),SUM('Budget Vendite'!M32:N32)))</f>
        <v>107.1794405000001</v>
      </c>
      <c r="N3" s="237">
        <f>+IF($D3=0,0,IF($D3=30,SUM('Budget Vendite'!O32:O32),SUM('Budget Vendite'!N32:O32)))</f>
        <v>117.89738455000011</v>
      </c>
      <c r="O3" s="237">
        <f>+IF($D3=0,0,IF($D3=30,SUM('Budget Vendite'!P32:P32),SUM('Budget Vendite'!O32:P32)))</f>
        <v>129.68712300500013</v>
      </c>
      <c r="P3" s="237">
        <f>+IF($D3=0,0,IF($D3=30,SUM('Budget Vendite'!Q32:Q32),SUM('Budget Vendite'!P32:Q32)))</f>
        <v>142.65583530550015</v>
      </c>
      <c r="Q3" s="237">
        <f>+IF($D3=0,0,IF($D3=30,SUM('Budget Vendite'!R32:R32),SUM('Budget Vendite'!Q32:R32)))</f>
        <v>149.78862707077516</v>
      </c>
      <c r="R3" s="237">
        <f>+IF($D3=0,0,IF($D3=30,SUM('Budget Vendite'!S32:S32),SUM('Budget Vendite'!R32:S32)))</f>
        <v>157.27805842431394</v>
      </c>
      <c r="S3" s="237">
        <f>+IF($D3=0,0,IF($D3=30,SUM('Budget Vendite'!T32:T32),SUM('Budget Vendite'!S32:T32)))</f>
        <v>165.14196134552964</v>
      </c>
      <c r="T3" s="237">
        <f>+IF($D3=0,0,IF($D3=30,SUM('Budget Vendite'!U32:U32),SUM('Budget Vendite'!T32:U32)))</f>
        <v>173.39905941280614</v>
      </c>
      <c r="U3" s="237">
        <f>+IF($D3=0,0,IF($D3=30,SUM('Budget Vendite'!V32:V32),SUM('Budget Vendite'!U32:V32)))</f>
        <v>182.06901238344645</v>
      </c>
      <c r="V3" s="237">
        <f>+IF($D3=0,0,IF($D3=30,SUM('Budget Vendite'!W32:W32),SUM('Budget Vendite'!V32:W32)))</f>
        <v>191.17246300261877</v>
      </c>
      <c r="W3" s="237">
        <f>+IF($D3=0,0,IF($D3=30,SUM('Budget Vendite'!X32:X32),SUM('Budget Vendite'!W32:X32)))</f>
        <v>200.73108615274973</v>
      </c>
      <c r="X3" s="237">
        <f>+IF($D3=0,0,IF($D3=30,SUM('Budget Vendite'!Y32:Y32),SUM('Budget Vendite'!X32:Y32)))</f>
        <v>210.76764046038721</v>
      </c>
      <c r="Y3" s="237">
        <f>+IF($D3=0,0,IF($D3=30,SUM('Budget Vendite'!Z32:Z32),SUM('Budget Vendite'!Y32:Z32)))</f>
        <v>221.30602248340659</v>
      </c>
      <c r="Z3" s="237">
        <f>+IF($D3=0,0,IF($D3=30,SUM('Budget Vendite'!AA32:AA32),SUM('Budget Vendite'!Z32:AA32)))</f>
        <v>232.37132360757693</v>
      </c>
      <c r="AA3" s="237">
        <f>+IF($D3=0,0,IF($D3=30,SUM('Budget Vendite'!AB32:AB32),SUM('Budget Vendite'!AA32:AB32)))</f>
        <v>243.98988978795578</v>
      </c>
      <c r="AB3" s="237">
        <f>+IF($D3=0,0,IF($D3=30,SUM('Budget Vendite'!AC32:AC32),SUM('Budget Vendite'!AB32:AC32)))</f>
        <v>256.18938427735355</v>
      </c>
      <c r="AC3" s="237">
        <f>+IF($D3=0,0,IF($D3=30,SUM('Budget Vendite'!AD32:AD32),SUM('Budget Vendite'!AC32:AD32)))</f>
        <v>268.99885349122127</v>
      </c>
      <c r="AD3" s="237">
        <f>+IF($D3=0,0,IF($D3=30,SUM('Budget Vendite'!AE32:AE32),SUM('Budget Vendite'!AD32:AE32)))</f>
        <v>282.44879616578237</v>
      </c>
      <c r="AE3" s="237">
        <f>+IF($D3=0,0,IF($D3=30,SUM('Budget Vendite'!AF32:AF32),SUM('Budget Vendite'!AE32:AF32)))</f>
        <v>296.5712359740715</v>
      </c>
      <c r="AF3" s="237">
        <f>+IF($D3=0,0,IF($D3=30,SUM('Budget Vendite'!AG32:AG32),SUM('Budget Vendite'!AF32:AG32)))</f>
        <v>311.39979777277506</v>
      </c>
      <c r="AG3" s="237">
        <f>+IF($D3=0,0,IF($D3=30,SUM('Budget Vendite'!AH32:AH32),SUM('Budget Vendite'!AG32:AH32)))</f>
        <v>326.96978766141382</v>
      </c>
      <c r="AH3" s="237">
        <f>+IF($D3=0,0,IF($D3=30,SUM('Budget Vendite'!AI32:AI32),SUM('Budget Vendite'!AH32:AI32)))</f>
        <v>343.31827704448455</v>
      </c>
      <c r="AI3" s="237">
        <f>+IF($D3=0,0,IF($D3=30,SUM('Budget Vendite'!AJ32:AJ32),SUM('Budget Vendite'!AI32:AJ32)))</f>
        <v>360.48419089670881</v>
      </c>
      <c r="AJ3" s="237">
        <f>+IF($D3=0,0,IF($D3=30,SUM('Budget Vendite'!AK32:AK32),SUM('Budget Vendite'!AJ32:AK32)))</f>
        <v>378.50840044154427</v>
      </c>
      <c r="AK3" s="237">
        <f>+IF($D3=0,0,IF($D3=30,SUM('Budget Vendite'!AL32:AL32),SUM('Budget Vendite'!AK32:AL32)))</f>
        <v>397.43382046362149</v>
      </c>
      <c r="AL3" s="237">
        <f>+IF($D3=0,0,IF($D3=30,SUM('Budget Vendite'!AM32:AM32),SUM('Budget Vendite'!AL32:AM32)))</f>
        <v>417.30551148680257</v>
      </c>
      <c r="AM3" s="237">
        <f>+IF($D3=0,0,IF($D3=30,SUM('Budget Vendite'!AN32:AN32),SUM('Budget Vendite'!AM32:AN32)))</f>
        <v>438.17078706114273</v>
      </c>
      <c r="AN3" s="237">
        <f>+IF($D3=0,0,IF($D3=30,SUM('Budget Vendite'!AO32:AO32),SUM('Budget Vendite'!AN32:AO32)))</f>
        <v>460.0793264141999</v>
      </c>
      <c r="AO3" s="237">
        <f>+IF($D3=0,0,IF($D3=30,SUM('Budget Vendite'!AP32:AP32),SUM('Budget Vendite'!AO32:AP32)))</f>
        <v>469.28091294248389</v>
      </c>
      <c r="AP3" s="237">
        <f>+IF($D3=0,0,IF($D3=30,SUM('Budget Vendite'!AQ32:AQ32),SUM('Budget Vendite'!AP32:AQ32)))</f>
        <v>478.66653120133356</v>
      </c>
      <c r="AQ3" s="237">
        <f>+IF($D3=0,0,IF($D3=30,SUM('Budget Vendite'!AR32:AR32),SUM('Budget Vendite'!AQ32:AR32)))</f>
        <v>488.23986182536021</v>
      </c>
      <c r="AR3" s="237">
        <f>+IF($D3=0,0,IF($D3=30,SUM('Budget Vendite'!AS32:AS32),SUM('Budget Vendite'!AR32:AS32)))</f>
        <v>498.00465906186741</v>
      </c>
      <c r="AS3" s="237">
        <f>+IF($D3=0,0,IF($D3=30,SUM('Budget Vendite'!AT32:AT32),SUM('Budget Vendite'!AS32:AT32)))</f>
        <v>507.96475224310478</v>
      </c>
      <c r="AT3" s="237">
        <f>+IF($D3=0,0,IF($D3=30,SUM('Budget Vendite'!AU32:AU32),SUM('Budget Vendite'!AT32:AU32)))</f>
        <v>518.12404728796685</v>
      </c>
      <c r="AU3" s="237">
        <f>+IF($D3=0,0,IF($D3=30,SUM('Budget Vendite'!AV32:AV32),SUM('Budget Vendite'!AU32:AV32)))</f>
        <v>528.48652823372618</v>
      </c>
      <c r="AV3" s="237">
        <f>+IF($D3=0,0,IF($D3=30,SUM('Budget Vendite'!AW32:AW32),SUM('Budget Vendite'!AV32:AW32)))</f>
        <v>539.05625879840068</v>
      </c>
      <c r="AW3" s="237">
        <f>+IF($D3=0,0,IF($D3=30,SUM('Budget Vendite'!AX32:AX32),SUM('Budget Vendite'!AW32:AX32)))</f>
        <v>549.83738397436866</v>
      </c>
      <c r="AX3" s="237">
        <f>+IF($D3=0,0,IF($D3=30,SUM('Budget Vendite'!AY32:AY32),SUM('Budget Vendite'!AX32:AY32)))</f>
        <v>560.83413165385605</v>
      </c>
      <c r="AY3" s="237">
        <f>+IF($D3=0,0,IF($D3=30,SUM('Budget Vendite'!AZ32:AZ32),SUM('Budget Vendite'!AY32:AZ32)))</f>
        <v>572.05081428693313</v>
      </c>
      <c r="AZ3" s="237">
        <f>+IF($D3=0,0,IF($D3=30,SUM('Budget Vendite'!BA32:BA32),SUM('Budget Vendite'!AZ32:BA32)))</f>
        <v>583.4918305726718</v>
      </c>
    </row>
    <row r="4" spans="1:52" x14ac:dyDescent="0.25">
      <c r="C4" t="str">
        <f>+E_Acquisti!C4</f>
        <v>Servizio / Prodotto 2</v>
      </c>
      <c r="D4" s="237">
        <f>+Parametri!$C$15</f>
        <v>30</v>
      </c>
      <c r="E4" s="237">
        <f>+IF($D4=0,0,'Budget Vendite'!F33)</f>
        <v>50</v>
      </c>
      <c r="F4" s="237">
        <f>+IF($D4=0,0,IF($D4=30,SUM('Budget Vendite'!G33:G33),SUM('Budget Vendite'!F33:G33)))</f>
        <v>55.000000000000007</v>
      </c>
      <c r="G4" s="237">
        <f>+IF($D4=0,0,IF($D4=30,SUM('Budget Vendite'!H33:H33),SUM('Budget Vendite'!G33:H33)))</f>
        <v>60.500000000000014</v>
      </c>
      <c r="H4" s="237">
        <f>+IF($D4=0,0,IF($D4=30,SUM('Budget Vendite'!I33:I33),SUM('Budget Vendite'!H33:I33)))</f>
        <v>66.550000000000026</v>
      </c>
      <c r="I4" s="237">
        <f>+IF($D4=0,0,IF($D4=30,SUM('Budget Vendite'!J33:J33),SUM('Budget Vendite'!I33:J33)))</f>
        <v>73.205000000000041</v>
      </c>
      <c r="J4" s="237">
        <f>+IF($D4=0,0,IF($D4=30,SUM('Budget Vendite'!K33:K33),SUM('Budget Vendite'!J33:K33)))</f>
        <v>80.525500000000051</v>
      </c>
      <c r="K4" s="237">
        <f>+IF($D4=0,0,IF($D4=30,SUM('Budget Vendite'!L33:L33),SUM('Budget Vendite'!K33:L33)))</f>
        <v>88.578050000000061</v>
      </c>
      <c r="L4" s="237">
        <f>+IF($D4=0,0,IF($D4=30,SUM('Budget Vendite'!M33:M33),SUM('Budget Vendite'!L33:M33)))</f>
        <v>97.435855000000075</v>
      </c>
      <c r="M4" s="237">
        <f>+IF($D4=0,0,IF($D4=30,SUM('Budget Vendite'!N33:N33),SUM('Budget Vendite'!M33:N33)))</f>
        <v>107.1794405000001</v>
      </c>
      <c r="N4" s="237">
        <f>+IF($D4=0,0,IF($D4=30,SUM('Budget Vendite'!O33:O33),SUM('Budget Vendite'!N33:O33)))</f>
        <v>117.89738455000011</v>
      </c>
      <c r="O4" s="237">
        <f>+IF($D4=0,0,IF($D4=30,SUM('Budget Vendite'!P33:P33),SUM('Budget Vendite'!O33:P33)))</f>
        <v>129.68712300500013</v>
      </c>
      <c r="P4" s="237">
        <f>+IF($D4=0,0,IF($D4=30,SUM('Budget Vendite'!Q33:Q33),SUM('Budget Vendite'!P33:Q33)))</f>
        <v>142.65583530550015</v>
      </c>
      <c r="Q4" s="237">
        <f>+IF($D4=0,0,IF($D4=30,SUM('Budget Vendite'!R33:R33),SUM('Budget Vendite'!Q33:R33)))</f>
        <v>149.78862707077516</v>
      </c>
      <c r="R4" s="237">
        <f>+IF($D4=0,0,IF($D4=30,SUM('Budget Vendite'!S33:S33),SUM('Budget Vendite'!R33:S33)))</f>
        <v>157.27805842431394</v>
      </c>
      <c r="S4" s="237">
        <f>+IF($D4=0,0,IF($D4=30,SUM('Budget Vendite'!T33:T33),SUM('Budget Vendite'!S33:T33)))</f>
        <v>165.14196134552964</v>
      </c>
      <c r="T4" s="237">
        <f>+IF($D4=0,0,IF($D4=30,SUM('Budget Vendite'!U33:U33),SUM('Budget Vendite'!T33:U33)))</f>
        <v>173.39905941280614</v>
      </c>
      <c r="U4" s="237">
        <f>+IF($D4=0,0,IF($D4=30,SUM('Budget Vendite'!V33:V33),SUM('Budget Vendite'!U33:V33)))</f>
        <v>182.06901238344645</v>
      </c>
      <c r="V4" s="237">
        <f>+IF($D4=0,0,IF($D4=30,SUM('Budget Vendite'!W33:W33),SUM('Budget Vendite'!V33:W33)))</f>
        <v>191.17246300261877</v>
      </c>
      <c r="W4" s="237">
        <f>+IF($D4=0,0,IF($D4=30,SUM('Budget Vendite'!X33:X33),SUM('Budget Vendite'!W33:X33)))</f>
        <v>200.73108615274973</v>
      </c>
      <c r="X4" s="237">
        <f>+IF($D4=0,0,IF($D4=30,SUM('Budget Vendite'!Y33:Y33),SUM('Budget Vendite'!X33:Y33)))</f>
        <v>210.76764046038721</v>
      </c>
      <c r="Y4" s="237">
        <f>+IF($D4=0,0,IF($D4=30,SUM('Budget Vendite'!Z33:Z33),SUM('Budget Vendite'!Y33:Z33)))</f>
        <v>221.30602248340659</v>
      </c>
      <c r="Z4" s="237">
        <f>+IF($D4=0,0,IF($D4=30,SUM('Budget Vendite'!AA33:AA33),SUM('Budget Vendite'!Z33:AA33)))</f>
        <v>232.37132360757693</v>
      </c>
      <c r="AA4" s="237">
        <f>+IF($D4=0,0,IF($D4=30,SUM('Budget Vendite'!AB33:AB33),SUM('Budget Vendite'!AA33:AB33)))</f>
        <v>243.98988978795578</v>
      </c>
      <c r="AB4" s="237">
        <f>+IF($D4=0,0,IF($D4=30,SUM('Budget Vendite'!AC33:AC33),SUM('Budget Vendite'!AB33:AC33)))</f>
        <v>256.18938427735355</v>
      </c>
      <c r="AC4" s="237">
        <f>+IF($D4=0,0,IF($D4=30,SUM('Budget Vendite'!AD33:AD33),SUM('Budget Vendite'!AC33:AD33)))</f>
        <v>268.99885349122127</v>
      </c>
      <c r="AD4" s="237">
        <f>+IF($D4=0,0,IF($D4=30,SUM('Budget Vendite'!AE33:AE33),SUM('Budget Vendite'!AD33:AE33)))</f>
        <v>282.44879616578237</v>
      </c>
      <c r="AE4" s="237">
        <f>+IF($D4=0,0,IF($D4=30,SUM('Budget Vendite'!AF33:AF33),SUM('Budget Vendite'!AE33:AF33)))</f>
        <v>296.5712359740715</v>
      </c>
      <c r="AF4" s="237">
        <f>+IF($D4=0,0,IF($D4=30,SUM('Budget Vendite'!AG33:AG33),SUM('Budget Vendite'!AF33:AG33)))</f>
        <v>311.39979777277506</v>
      </c>
      <c r="AG4" s="237">
        <f>+IF($D4=0,0,IF($D4=30,SUM('Budget Vendite'!AH33:AH33),SUM('Budget Vendite'!AG33:AH33)))</f>
        <v>326.96978766141382</v>
      </c>
      <c r="AH4" s="237">
        <f>+IF($D4=0,0,IF($D4=30,SUM('Budget Vendite'!AI33:AI33),SUM('Budget Vendite'!AH33:AI33)))</f>
        <v>343.31827704448455</v>
      </c>
      <c r="AI4" s="237">
        <f>+IF($D4=0,0,IF($D4=30,SUM('Budget Vendite'!AJ33:AJ33),SUM('Budget Vendite'!AI33:AJ33)))</f>
        <v>360.48419089670881</v>
      </c>
      <c r="AJ4" s="237">
        <f>+IF($D4=0,0,IF($D4=30,SUM('Budget Vendite'!AK33:AK33),SUM('Budget Vendite'!AJ33:AK33)))</f>
        <v>378.50840044154427</v>
      </c>
      <c r="AK4" s="237">
        <f>+IF($D4=0,0,IF($D4=30,SUM('Budget Vendite'!AL33:AL33),SUM('Budget Vendite'!AK33:AL33)))</f>
        <v>397.43382046362149</v>
      </c>
      <c r="AL4" s="237">
        <f>+IF($D4=0,0,IF($D4=30,SUM('Budget Vendite'!AM33:AM33),SUM('Budget Vendite'!AL33:AM33)))</f>
        <v>417.30551148680257</v>
      </c>
      <c r="AM4" s="237">
        <f>+IF($D4=0,0,IF($D4=30,SUM('Budget Vendite'!AN33:AN33),SUM('Budget Vendite'!AM33:AN33)))</f>
        <v>438.17078706114273</v>
      </c>
      <c r="AN4" s="237">
        <f>+IF($D4=0,0,IF($D4=30,SUM('Budget Vendite'!AO33:AO33),SUM('Budget Vendite'!AN33:AO33)))</f>
        <v>460.0793264141999</v>
      </c>
      <c r="AO4" s="237">
        <f>+IF($D4=0,0,IF($D4=30,SUM('Budget Vendite'!AP33:AP33),SUM('Budget Vendite'!AO33:AP33)))</f>
        <v>469.28091294248389</v>
      </c>
      <c r="AP4" s="237">
        <f>+IF($D4=0,0,IF($D4=30,SUM('Budget Vendite'!AQ33:AQ33),SUM('Budget Vendite'!AP33:AQ33)))</f>
        <v>478.66653120133356</v>
      </c>
      <c r="AQ4" s="237">
        <f>+IF($D4=0,0,IF($D4=30,SUM('Budget Vendite'!AR33:AR33),SUM('Budget Vendite'!AQ33:AR33)))</f>
        <v>488.23986182536021</v>
      </c>
      <c r="AR4" s="237">
        <f>+IF($D4=0,0,IF($D4=30,SUM('Budget Vendite'!AS33:AS33),SUM('Budget Vendite'!AR33:AS33)))</f>
        <v>498.00465906186741</v>
      </c>
      <c r="AS4" s="237">
        <f>+IF($D4=0,0,IF($D4=30,SUM('Budget Vendite'!AT33:AT33),SUM('Budget Vendite'!AS33:AT33)))</f>
        <v>507.96475224310478</v>
      </c>
      <c r="AT4" s="237">
        <f>+IF($D4=0,0,IF($D4=30,SUM('Budget Vendite'!AU33:AU33),SUM('Budget Vendite'!AT33:AU33)))</f>
        <v>518.12404728796685</v>
      </c>
      <c r="AU4" s="237">
        <f>+IF($D4=0,0,IF($D4=30,SUM('Budget Vendite'!AV33:AV33),SUM('Budget Vendite'!AU33:AV33)))</f>
        <v>528.48652823372618</v>
      </c>
      <c r="AV4" s="237">
        <f>+IF($D4=0,0,IF($D4=30,SUM('Budget Vendite'!AW33:AW33),SUM('Budget Vendite'!AV33:AW33)))</f>
        <v>539.05625879840068</v>
      </c>
      <c r="AW4" s="237">
        <f>+IF($D4=0,0,IF($D4=30,SUM('Budget Vendite'!AX33:AX33),SUM('Budget Vendite'!AW33:AX33)))</f>
        <v>549.83738397436866</v>
      </c>
      <c r="AX4" s="237">
        <f>+IF($D4=0,0,IF($D4=30,SUM('Budget Vendite'!AY33:AY33),SUM('Budget Vendite'!AX33:AY33)))</f>
        <v>560.83413165385605</v>
      </c>
      <c r="AY4" s="237">
        <f>+IF($D4=0,0,IF($D4=30,SUM('Budget Vendite'!AZ33:AZ33),SUM('Budget Vendite'!AY33:AZ33)))</f>
        <v>572.05081428693313</v>
      </c>
      <c r="AZ4" s="237">
        <f>+IF($D4=0,0,IF($D4=30,SUM('Budget Vendite'!BA33:BA33),SUM('Budget Vendite'!AZ33:BA33)))</f>
        <v>583.4918305726718</v>
      </c>
    </row>
    <row r="5" spans="1:52" x14ac:dyDescent="0.25">
      <c r="C5" t="str">
        <f>+E_Acquisti!C5</f>
        <v>Servizio / Prodotto 3</v>
      </c>
      <c r="D5" s="237">
        <f>+Parametri!$C$15</f>
        <v>30</v>
      </c>
      <c r="E5" s="237">
        <f>+IF($D5=0,0,'Budget Vendite'!F34)</f>
        <v>50</v>
      </c>
      <c r="F5" s="237">
        <f>+IF($D5=0,0,IF($D5=30,SUM('Budget Vendite'!G34:G34),SUM('Budget Vendite'!F34:G34)))</f>
        <v>55.000000000000007</v>
      </c>
      <c r="G5" s="237">
        <f>+IF($D5=0,0,IF($D5=30,SUM('Budget Vendite'!H34:H34),SUM('Budget Vendite'!G34:H34)))</f>
        <v>60.500000000000014</v>
      </c>
      <c r="H5" s="237">
        <f>+IF($D5=0,0,IF($D5=30,SUM('Budget Vendite'!I34:I34),SUM('Budget Vendite'!H34:I34)))</f>
        <v>66.550000000000026</v>
      </c>
      <c r="I5" s="237">
        <f>+IF($D5=0,0,IF($D5=30,SUM('Budget Vendite'!J34:J34),SUM('Budget Vendite'!I34:J34)))</f>
        <v>73.205000000000041</v>
      </c>
      <c r="J5" s="237">
        <f>+IF($D5=0,0,IF($D5=30,SUM('Budget Vendite'!K34:K34),SUM('Budget Vendite'!J34:K34)))</f>
        <v>80.525500000000051</v>
      </c>
      <c r="K5" s="237">
        <f>+IF($D5=0,0,IF($D5=30,SUM('Budget Vendite'!L34:L34),SUM('Budget Vendite'!K34:L34)))</f>
        <v>88.578050000000061</v>
      </c>
      <c r="L5" s="237">
        <f>+IF($D5=0,0,IF($D5=30,SUM('Budget Vendite'!M34:M34),SUM('Budget Vendite'!L34:M34)))</f>
        <v>97.435855000000075</v>
      </c>
      <c r="M5" s="237">
        <f>+IF($D5=0,0,IF($D5=30,SUM('Budget Vendite'!N34:N34),SUM('Budget Vendite'!M34:N34)))</f>
        <v>107.1794405000001</v>
      </c>
      <c r="N5" s="237">
        <f>+IF($D5=0,0,IF($D5=30,SUM('Budget Vendite'!O34:O34),SUM('Budget Vendite'!N34:O34)))</f>
        <v>117.89738455000011</v>
      </c>
      <c r="O5" s="237">
        <f>+IF($D5=0,0,IF($D5=30,SUM('Budget Vendite'!P34:P34),SUM('Budget Vendite'!O34:P34)))</f>
        <v>129.68712300500013</v>
      </c>
      <c r="P5" s="237">
        <f>+IF($D5=0,0,IF($D5=30,SUM('Budget Vendite'!Q34:Q34),SUM('Budget Vendite'!P34:Q34)))</f>
        <v>142.65583530550015</v>
      </c>
      <c r="Q5" s="237">
        <f>+IF($D5=0,0,IF($D5=30,SUM('Budget Vendite'!R34:R34),SUM('Budget Vendite'!Q34:R34)))</f>
        <v>149.78862707077516</v>
      </c>
      <c r="R5" s="237">
        <f>+IF($D5=0,0,IF($D5=30,SUM('Budget Vendite'!S34:S34),SUM('Budget Vendite'!R34:S34)))</f>
        <v>157.27805842431394</v>
      </c>
      <c r="S5" s="237">
        <f>+IF($D5=0,0,IF($D5=30,SUM('Budget Vendite'!T34:T34),SUM('Budget Vendite'!S34:T34)))</f>
        <v>165.14196134552964</v>
      </c>
      <c r="T5" s="237">
        <f>+IF($D5=0,0,IF($D5=30,SUM('Budget Vendite'!U34:U34),SUM('Budget Vendite'!T34:U34)))</f>
        <v>173.39905941280614</v>
      </c>
      <c r="U5" s="237">
        <f>+IF($D5=0,0,IF($D5=30,SUM('Budget Vendite'!V34:V34),SUM('Budget Vendite'!U34:V34)))</f>
        <v>182.06901238344645</v>
      </c>
      <c r="V5" s="237">
        <f>+IF($D5=0,0,IF($D5=30,SUM('Budget Vendite'!W34:W34),SUM('Budget Vendite'!V34:W34)))</f>
        <v>191.17246300261877</v>
      </c>
      <c r="W5" s="237">
        <f>+IF($D5=0,0,IF($D5=30,SUM('Budget Vendite'!X34:X34),SUM('Budget Vendite'!W34:X34)))</f>
        <v>200.73108615274973</v>
      </c>
      <c r="X5" s="237">
        <f>+IF($D5=0,0,IF($D5=30,SUM('Budget Vendite'!Y34:Y34),SUM('Budget Vendite'!X34:Y34)))</f>
        <v>210.76764046038721</v>
      </c>
      <c r="Y5" s="237">
        <f>+IF($D5=0,0,IF($D5=30,SUM('Budget Vendite'!Z34:Z34),SUM('Budget Vendite'!Y34:Z34)))</f>
        <v>221.30602248340659</v>
      </c>
      <c r="Z5" s="237">
        <f>+IF($D5=0,0,IF($D5=30,SUM('Budget Vendite'!AA34:AA34),SUM('Budget Vendite'!Z34:AA34)))</f>
        <v>232.37132360757693</v>
      </c>
      <c r="AA5" s="237">
        <f>+IF($D5=0,0,IF($D5=30,SUM('Budget Vendite'!AB34:AB34),SUM('Budget Vendite'!AA34:AB34)))</f>
        <v>243.98988978795578</v>
      </c>
      <c r="AB5" s="237">
        <f>+IF($D5=0,0,IF($D5=30,SUM('Budget Vendite'!AC34:AC34),SUM('Budget Vendite'!AB34:AC34)))</f>
        <v>256.18938427735355</v>
      </c>
      <c r="AC5" s="237">
        <f>+IF($D5=0,0,IF($D5=30,SUM('Budget Vendite'!AD34:AD34),SUM('Budget Vendite'!AC34:AD34)))</f>
        <v>268.99885349122127</v>
      </c>
      <c r="AD5" s="237">
        <f>+IF($D5=0,0,IF($D5=30,SUM('Budget Vendite'!AE34:AE34),SUM('Budget Vendite'!AD34:AE34)))</f>
        <v>282.44879616578237</v>
      </c>
      <c r="AE5" s="237">
        <f>+IF($D5=0,0,IF($D5=30,SUM('Budget Vendite'!AF34:AF34),SUM('Budget Vendite'!AE34:AF34)))</f>
        <v>296.5712359740715</v>
      </c>
      <c r="AF5" s="237">
        <f>+IF($D5=0,0,IF($D5=30,SUM('Budget Vendite'!AG34:AG34),SUM('Budget Vendite'!AF34:AG34)))</f>
        <v>311.39979777277506</v>
      </c>
      <c r="AG5" s="237">
        <f>+IF($D5=0,0,IF($D5=30,SUM('Budget Vendite'!AH34:AH34),SUM('Budget Vendite'!AG34:AH34)))</f>
        <v>326.96978766141382</v>
      </c>
      <c r="AH5" s="237">
        <f>+IF($D5=0,0,IF($D5=30,SUM('Budget Vendite'!AI34:AI34),SUM('Budget Vendite'!AH34:AI34)))</f>
        <v>343.31827704448455</v>
      </c>
      <c r="AI5" s="237">
        <f>+IF($D5=0,0,IF($D5=30,SUM('Budget Vendite'!AJ34:AJ34),SUM('Budget Vendite'!AI34:AJ34)))</f>
        <v>360.48419089670881</v>
      </c>
      <c r="AJ5" s="237">
        <f>+IF($D5=0,0,IF($D5=30,SUM('Budget Vendite'!AK34:AK34),SUM('Budget Vendite'!AJ34:AK34)))</f>
        <v>378.50840044154427</v>
      </c>
      <c r="AK5" s="237">
        <f>+IF($D5=0,0,IF($D5=30,SUM('Budget Vendite'!AL34:AL34),SUM('Budget Vendite'!AK34:AL34)))</f>
        <v>397.43382046362149</v>
      </c>
      <c r="AL5" s="237">
        <f>+IF($D5=0,0,IF($D5=30,SUM('Budget Vendite'!AM34:AM34),SUM('Budget Vendite'!AL34:AM34)))</f>
        <v>417.30551148680257</v>
      </c>
      <c r="AM5" s="237">
        <f>+IF($D5=0,0,IF($D5=30,SUM('Budget Vendite'!AN34:AN34),SUM('Budget Vendite'!AM34:AN34)))</f>
        <v>438.17078706114273</v>
      </c>
      <c r="AN5" s="237">
        <f>+IF($D5=0,0,IF($D5=30,SUM('Budget Vendite'!AO34:AO34),SUM('Budget Vendite'!AN34:AO34)))</f>
        <v>460.0793264141999</v>
      </c>
      <c r="AO5" s="237">
        <f>+IF($D5=0,0,IF($D5=30,SUM('Budget Vendite'!AP34:AP34),SUM('Budget Vendite'!AO34:AP34)))</f>
        <v>469.28091294248389</v>
      </c>
      <c r="AP5" s="237">
        <f>+IF($D5=0,0,IF($D5=30,SUM('Budget Vendite'!AQ34:AQ34),SUM('Budget Vendite'!AP34:AQ34)))</f>
        <v>478.66653120133356</v>
      </c>
      <c r="AQ5" s="237">
        <f>+IF($D5=0,0,IF($D5=30,SUM('Budget Vendite'!AR34:AR34),SUM('Budget Vendite'!AQ34:AR34)))</f>
        <v>488.23986182536021</v>
      </c>
      <c r="AR5" s="237">
        <f>+IF($D5=0,0,IF($D5=30,SUM('Budget Vendite'!AS34:AS34),SUM('Budget Vendite'!AR34:AS34)))</f>
        <v>498.00465906186741</v>
      </c>
      <c r="AS5" s="237">
        <f>+IF($D5=0,0,IF($D5=30,SUM('Budget Vendite'!AT34:AT34),SUM('Budget Vendite'!AS34:AT34)))</f>
        <v>507.96475224310478</v>
      </c>
      <c r="AT5" s="237">
        <f>+IF($D5=0,0,IF($D5=30,SUM('Budget Vendite'!AU34:AU34),SUM('Budget Vendite'!AT34:AU34)))</f>
        <v>518.12404728796685</v>
      </c>
      <c r="AU5" s="237">
        <f>+IF($D5=0,0,IF($D5=30,SUM('Budget Vendite'!AV34:AV34),SUM('Budget Vendite'!AU34:AV34)))</f>
        <v>528.48652823372618</v>
      </c>
      <c r="AV5" s="237">
        <f>+IF($D5=0,0,IF($D5=30,SUM('Budget Vendite'!AW34:AW34),SUM('Budget Vendite'!AV34:AW34)))</f>
        <v>539.05625879840068</v>
      </c>
      <c r="AW5" s="237">
        <f>+IF($D5=0,0,IF($D5=30,SUM('Budget Vendite'!AX34:AX34),SUM('Budget Vendite'!AW34:AX34)))</f>
        <v>549.83738397436866</v>
      </c>
      <c r="AX5" s="237">
        <f>+IF($D5=0,0,IF($D5=30,SUM('Budget Vendite'!AY34:AY34),SUM('Budget Vendite'!AX34:AY34)))</f>
        <v>560.83413165385605</v>
      </c>
      <c r="AY5" s="237">
        <f>+IF($D5=0,0,IF($D5=30,SUM('Budget Vendite'!AZ34:AZ34),SUM('Budget Vendite'!AY34:AZ34)))</f>
        <v>572.05081428693313</v>
      </c>
      <c r="AZ5" s="237">
        <f>+IF($D5=0,0,IF($D5=30,SUM('Budget Vendite'!BA34:BA34),SUM('Budget Vendite'!AZ34:BA34)))</f>
        <v>583.4918305726718</v>
      </c>
    </row>
    <row r="6" spans="1:52" x14ac:dyDescent="0.25">
      <c r="C6" t="str">
        <f>+E_Acquisti!C6</f>
        <v>Servizio / Prodotto 4</v>
      </c>
      <c r="D6" s="237">
        <f>+Parametri!$C$15</f>
        <v>30</v>
      </c>
      <c r="E6" s="237">
        <f>+IF($D6=0,0,'Budget Vendite'!F35)</f>
        <v>50</v>
      </c>
      <c r="F6" s="237">
        <f>+IF($D6=0,0,IF($D6=30,SUM('Budget Vendite'!G35:G35),SUM('Budget Vendite'!F35:G35)))</f>
        <v>55.000000000000007</v>
      </c>
      <c r="G6" s="237">
        <f>+IF($D6=0,0,IF($D6=30,SUM('Budget Vendite'!H35:H35),SUM('Budget Vendite'!G35:H35)))</f>
        <v>60.500000000000014</v>
      </c>
      <c r="H6" s="237">
        <f>+IF($D6=0,0,IF($D6=30,SUM('Budget Vendite'!I35:I35),SUM('Budget Vendite'!H35:I35)))</f>
        <v>66.550000000000026</v>
      </c>
      <c r="I6" s="237">
        <f>+IF($D6=0,0,IF($D6=30,SUM('Budget Vendite'!J35:J35),SUM('Budget Vendite'!I35:J35)))</f>
        <v>73.205000000000041</v>
      </c>
      <c r="J6" s="237">
        <f>+IF($D6=0,0,IF($D6=30,SUM('Budget Vendite'!K35:K35),SUM('Budget Vendite'!J35:K35)))</f>
        <v>80.525500000000051</v>
      </c>
      <c r="K6" s="237">
        <f>+IF($D6=0,0,IF($D6=30,SUM('Budget Vendite'!L35:L35),SUM('Budget Vendite'!K35:L35)))</f>
        <v>88.578050000000061</v>
      </c>
      <c r="L6" s="237">
        <f>+IF($D6=0,0,IF($D6=30,SUM('Budget Vendite'!M35:M35),SUM('Budget Vendite'!L35:M35)))</f>
        <v>97.435855000000075</v>
      </c>
      <c r="M6" s="237">
        <f>+IF($D6=0,0,IF($D6=30,SUM('Budget Vendite'!N35:N35),SUM('Budget Vendite'!M35:N35)))</f>
        <v>107.1794405000001</v>
      </c>
      <c r="N6" s="237">
        <f>+IF($D6=0,0,IF($D6=30,SUM('Budget Vendite'!O35:O35),SUM('Budget Vendite'!N35:O35)))</f>
        <v>117.89738455000011</v>
      </c>
      <c r="O6" s="237">
        <f>+IF($D6=0,0,IF($D6=30,SUM('Budget Vendite'!P35:P35),SUM('Budget Vendite'!O35:P35)))</f>
        <v>129.68712300500013</v>
      </c>
      <c r="P6" s="237">
        <f>+IF($D6=0,0,IF($D6=30,SUM('Budget Vendite'!Q35:Q35),SUM('Budget Vendite'!P35:Q35)))</f>
        <v>142.65583530550015</v>
      </c>
      <c r="Q6" s="237">
        <f>+IF($D6=0,0,IF($D6=30,SUM('Budget Vendite'!R35:R35),SUM('Budget Vendite'!Q35:R35)))</f>
        <v>149.78862707077516</v>
      </c>
      <c r="R6" s="237">
        <f>+IF($D6=0,0,IF($D6=30,SUM('Budget Vendite'!S35:S35),SUM('Budget Vendite'!R35:S35)))</f>
        <v>157.27805842431394</v>
      </c>
      <c r="S6" s="237">
        <f>+IF($D6=0,0,IF($D6=30,SUM('Budget Vendite'!T35:T35),SUM('Budget Vendite'!S35:T35)))</f>
        <v>165.14196134552964</v>
      </c>
      <c r="T6" s="237">
        <f>+IF($D6=0,0,IF($D6=30,SUM('Budget Vendite'!U35:U35),SUM('Budget Vendite'!T35:U35)))</f>
        <v>173.39905941280614</v>
      </c>
      <c r="U6" s="237">
        <f>+IF($D6=0,0,IF($D6=30,SUM('Budget Vendite'!V35:V35),SUM('Budget Vendite'!U35:V35)))</f>
        <v>182.06901238344645</v>
      </c>
      <c r="V6" s="237">
        <f>+IF($D6=0,0,IF($D6=30,SUM('Budget Vendite'!W35:W35),SUM('Budget Vendite'!V35:W35)))</f>
        <v>191.17246300261877</v>
      </c>
      <c r="W6" s="237">
        <f>+IF($D6=0,0,IF($D6=30,SUM('Budget Vendite'!X35:X35),SUM('Budget Vendite'!W35:X35)))</f>
        <v>200.73108615274973</v>
      </c>
      <c r="X6" s="237">
        <f>+IF($D6=0,0,IF($D6=30,SUM('Budget Vendite'!Y35:Y35),SUM('Budget Vendite'!X35:Y35)))</f>
        <v>210.76764046038721</v>
      </c>
      <c r="Y6" s="237">
        <f>+IF($D6=0,0,IF($D6=30,SUM('Budget Vendite'!Z35:Z35),SUM('Budget Vendite'!Y35:Z35)))</f>
        <v>221.30602248340659</v>
      </c>
      <c r="Z6" s="237">
        <f>+IF($D6=0,0,IF($D6=30,SUM('Budget Vendite'!AA35:AA35),SUM('Budget Vendite'!Z35:AA35)))</f>
        <v>232.37132360757693</v>
      </c>
      <c r="AA6" s="237">
        <f>+IF($D6=0,0,IF($D6=30,SUM('Budget Vendite'!AB35:AB35),SUM('Budget Vendite'!AA35:AB35)))</f>
        <v>243.98988978795578</v>
      </c>
      <c r="AB6" s="237">
        <f>+IF($D6=0,0,IF($D6=30,SUM('Budget Vendite'!AC35:AC35),SUM('Budget Vendite'!AB35:AC35)))</f>
        <v>256.18938427735355</v>
      </c>
      <c r="AC6" s="237">
        <f>+IF($D6=0,0,IF($D6=30,SUM('Budget Vendite'!AD35:AD35),SUM('Budget Vendite'!AC35:AD35)))</f>
        <v>268.99885349122127</v>
      </c>
      <c r="AD6" s="237">
        <f>+IF($D6=0,0,IF($D6=30,SUM('Budget Vendite'!AE35:AE35),SUM('Budget Vendite'!AD35:AE35)))</f>
        <v>282.44879616578237</v>
      </c>
      <c r="AE6" s="237">
        <f>+IF($D6=0,0,IF($D6=30,SUM('Budget Vendite'!AF35:AF35),SUM('Budget Vendite'!AE35:AF35)))</f>
        <v>296.5712359740715</v>
      </c>
      <c r="AF6" s="237">
        <f>+IF($D6=0,0,IF($D6=30,SUM('Budget Vendite'!AG35:AG35),SUM('Budget Vendite'!AF35:AG35)))</f>
        <v>311.39979777277506</v>
      </c>
      <c r="AG6" s="237">
        <f>+IF($D6=0,0,IF($D6=30,SUM('Budget Vendite'!AH35:AH35),SUM('Budget Vendite'!AG35:AH35)))</f>
        <v>326.96978766141382</v>
      </c>
      <c r="AH6" s="237">
        <f>+IF($D6=0,0,IF($D6=30,SUM('Budget Vendite'!AI35:AI35),SUM('Budget Vendite'!AH35:AI35)))</f>
        <v>343.31827704448455</v>
      </c>
      <c r="AI6" s="237">
        <f>+IF($D6=0,0,IF($D6=30,SUM('Budget Vendite'!AJ35:AJ35),SUM('Budget Vendite'!AI35:AJ35)))</f>
        <v>360.48419089670881</v>
      </c>
      <c r="AJ6" s="237">
        <f>+IF($D6=0,0,IF($D6=30,SUM('Budget Vendite'!AK35:AK35),SUM('Budget Vendite'!AJ35:AK35)))</f>
        <v>378.50840044154427</v>
      </c>
      <c r="AK6" s="237">
        <f>+IF($D6=0,0,IF($D6=30,SUM('Budget Vendite'!AL35:AL35),SUM('Budget Vendite'!AK35:AL35)))</f>
        <v>397.43382046362149</v>
      </c>
      <c r="AL6" s="237">
        <f>+IF($D6=0,0,IF($D6=30,SUM('Budget Vendite'!AM35:AM35),SUM('Budget Vendite'!AL35:AM35)))</f>
        <v>417.30551148680257</v>
      </c>
      <c r="AM6" s="237">
        <f>+IF($D6=0,0,IF($D6=30,SUM('Budget Vendite'!AN35:AN35),SUM('Budget Vendite'!AM35:AN35)))</f>
        <v>438.17078706114273</v>
      </c>
      <c r="AN6" s="237">
        <f>+IF($D6=0,0,IF($D6=30,SUM('Budget Vendite'!AO35:AO35),SUM('Budget Vendite'!AN35:AO35)))</f>
        <v>460.0793264141999</v>
      </c>
      <c r="AO6" s="237">
        <f>+IF($D6=0,0,IF($D6=30,SUM('Budget Vendite'!AP35:AP35),SUM('Budget Vendite'!AO35:AP35)))</f>
        <v>469.28091294248389</v>
      </c>
      <c r="AP6" s="237">
        <f>+IF($D6=0,0,IF($D6=30,SUM('Budget Vendite'!AQ35:AQ35),SUM('Budget Vendite'!AP35:AQ35)))</f>
        <v>478.66653120133356</v>
      </c>
      <c r="AQ6" s="237">
        <f>+IF($D6=0,0,IF($D6=30,SUM('Budget Vendite'!AR35:AR35),SUM('Budget Vendite'!AQ35:AR35)))</f>
        <v>488.23986182536021</v>
      </c>
      <c r="AR6" s="237">
        <f>+IF($D6=0,0,IF($D6=30,SUM('Budget Vendite'!AS35:AS35),SUM('Budget Vendite'!AR35:AS35)))</f>
        <v>498.00465906186741</v>
      </c>
      <c r="AS6" s="237">
        <f>+IF($D6=0,0,IF($D6=30,SUM('Budget Vendite'!AT35:AT35),SUM('Budget Vendite'!AS35:AT35)))</f>
        <v>507.96475224310478</v>
      </c>
      <c r="AT6" s="237">
        <f>+IF($D6=0,0,IF($D6=30,SUM('Budget Vendite'!AU35:AU35),SUM('Budget Vendite'!AT35:AU35)))</f>
        <v>518.12404728796685</v>
      </c>
      <c r="AU6" s="237">
        <f>+IF($D6=0,0,IF($D6=30,SUM('Budget Vendite'!AV35:AV35),SUM('Budget Vendite'!AU35:AV35)))</f>
        <v>528.48652823372618</v>
      </c>
      <c r="AV6" s="237">
        <f>+IF($D6=0,0,IF($D6=30,SUM('Budget Vendite'!AW35:AW35),SUM('Budget Vendite'!AV35:AW35)))</f>
        <v>539.05625879840068</v>
      </c>
      <c r="AW6" s="237">
        <f>+IF($D6=0,0,IF($D6=30,SUM('Budget Vendite'!AX35:AX35),SUM('Budget Vendite'!AW35:AX35)))</f>
        <v>549.83738397436866</v>
      </c>
      <c r="AX6" s="237">
        <f>+IF($D6=0,0,IF($D6=30,SUM('Budget Vendite'!AY35:AY35),SUM('Budget Vendite'!AX35:AY35)))</f>
        <v>560.83413165385605</v>
      </c>
      <c r="AY6" s="237">
        <f>+IF($D6=0,0,IF($D6=30,SUM('Budget Vendite'!AZ35:AZ35),SUM('Budget Vendite'!AY35:AZ35)))</f>
        <v>572.05081428693313</v>
      </c>
      <c r="AZ6" s="237">
        <f>+IF($D6=0,0,IF($D6=30,SUM('Budget Vendite'!BA35:BA35),SUM('Budget Vendite'!AZ35:BA35)))</f>
        <v>583.4918305726718</v>
      </c>
    </row>
    <row r="7" spans="1:52" x14ac:dyDescent="0.25">
      <c r="C7" t="str">
        <f>+E_Acquisti!C7</f>
        <v>Servizio / Prodotto 5</v>
      </c>
      <c r="D7" s="237">
        <f>+Parametri!$C$15</f>
        <v>30</v>
      </c>
      <c r="E7" s="237">
        <f>+IF($D7=0,0,'Budget Vendite'!F36)</f>
        <v>50</v>
      </c>
      <c r="F7" s="237">
        <f>+IF($D7=0,0,IF($D7=30,SUM('Budget Vendite'!G36:G36),SUM('Budget Vendite'!F36:G36)))</f>
        <v>55.000000000000007</v>
      </c>
      <c r="G7" s="237">
        <f>+IF($D7=0,0,IF($D7=30,SUM('Budget Vendite'!H36:H36),SUM('Budget Vendite'!G36:H36)))</f>
        <v>60.500000000000014</v>
      </c>
      <c r="H7" s="237">
        <f>+IF($D7=0,0,IF($D7=30,SUM('Budget Vendite'!I36:I36),SUM('Budget Vendite'!H36:I36)))</f>
        <v>66.550000000000026</v>
      </c>
      <c r="I7" s="237">
        <f>+IF($D7=0,0,IF($D7=30,SUM('Budget Vendite'!J36:J36),SUM('Budget Vendite'!I36:J36)))</f>
        <v>73.205000000000041</v>
      </c>
      <c r="J7" s="237">
        <f>+IF($D7=0,0,IF($D7=30,SUM('Budget Vendite'!K36:K36),SUM('Budget Vendite'!J36:K36)))</f>
        <v>80.525500000000051</v>
      </c>
      <c r="K7" s="237">
        <f>+IF($D7=0,0,IF($D7=30,SUM('Budget Vendite'!L36:L36),SUM('Budget Vendite'!K36:L36)))</f>
        <v>88.578050000000061</v>
      </c>
      <c r="L7" s="237">
        <f>+IF($D7=0,0,IF($D7=30,SUM('Budget Vendite'!M36:M36),SUM('Budget Vendite'!L36:M36)))</f>
        <v>97.435855000000075</v>
      </c>
      <c r="M7" s="237">
        <f>+IF($D7=0,0,IF($D7=30,SUM('Budget Vendite'!N36:N36),SUM('Budget Vendite'!M36:N36)))</f>
        <v>107.1794405000001</v>
      </c>
      <c r="N7" s="237">
        <f>+IF($D7=0,0,IF($D7=30,SUM('Budget Vendite'!O36:O36),SUM('Budget Vendite'!N36:O36)))</f>
        <v>117.89738455000011</v>
      </c>
      <c r="O7" s="237">
        <f>+IF($D7=0,0,IF($D7=30,SUM('Budget Vendite'!P36:P36),SUM('Budget Vendite'!O36:P36)))</f>
        <v>129.68712300500013</v>
      </c>
      <c r="P7" s="237">
        <f>+IF($D7=0,0,IF($D7=30,SUM('Budget Vendite'!Q36:Q36),SUM('Budget Vendite'!P36:Q36)))</f>
        <v>142.65583530550015</v>
      </c>
      <c r="Q7" s="237">
        <f>+IF($D7=0,0,IF($D7=30,SUM('Budget Vendite'!R36:R36),SUM('Budget Vendite'!Q36:R36)))</f>
        <v>149.78862707077516</v>
      </c>
      <c r="R7" s="237">
        <f>+IF($D7=0,0,IF($D7=30,SUM('Budget Vendite'!S36:S36),SUM('Budget Vendite'!R36:S36)))</f>
        <v>157.27805842431394</v>
      </c>
      <c r="S7" s="237">
        <f>+IF($D7=0,0,IF($D7=30,SUM('Budget Vendite'!T36:T36),SUM('Budget Vendite'!S36:T36)))</f>
        <v>165.14196134552964</v>
      </c>
      <c r="T7" s="237">
        <f>+IF($D7=0,0,IF($D7=30,SUM('Budget Vendite'!U36:U36),SUM('Budget Vendite'!T36:U36)))</f>
        <v>173.39905941280614</v>
      </c>
      <c r="U7" s="237">
        <f>+IF($D7=0,0,IF($D7=30,SUM('Budget Vendite'!V36:V36),SUM('Budget Vendite'!U36:V36)))</f>
        <v>182.06901238344645</v>
      </c>
      <c r="V7" s="237">
        <f>+IF($D7=0,0,IF($D7=30,SUM('Budget Vendite'!W36:W36),SUM('Budget Vendite'!V36:W36)))</f>
        <v>191.17246300261877</v>
      </c>
      <c r="W7" s="237">
        <f>+IF($D7=0,0,IF($D7=30,SUM('Budget Vendite'!X36:X36),SUM('Budget Vendite'!W36:X36)))</f>
        <v>200.73108615274973</v>
      </c>
      <c r="X7" s="237">
        <f>+IF($D7=0,0,IF($D7=30,SUM('Budget Vendite'!Y36:Y36),SUM('Budget Vendite'!X36:Y36)))</f>
        <v>210.76764046038721</v>
      </c>
      <c r="Y7" s="237">
        <f>+IF($D7=0,0,IF($D7=30,SUM('Budget Vendite'!Z36:Z36),SUM('Budget Vendite'!Y36:Z36)))</f>
        <v>221.30602248340659</v>
      </c>
      <c r="Z7" s="237">
        <f>+IF($D7=0,0,IF($D7=30,SUM('Budget Vendite'!AA36:AA36),SUM('Budget Vendite'!Z36:AA36)))</f>
        <v>232.37132360757693</v>
      </c>
      <c r="AA7" s="237">
        <f>+IF($D7=0,0,IF($D7=30,SUM('Budget Vendite'!AB36:AB36),SUM('Budget Vendite'!AA36:AB36)))</f>
        <v>243.98988978795578</v>
      </c>
      <c r="AB7" s="237">
        <f>+IF($D7=0,0,IF($D7=30,SUM('Budget Vendite'!AC36:AC36),SUM('Budget Vendite'!AB36:AC36)))</f>
        <v>256.18938427735355</v>
      </c>
      <c r="AC7" s="237">
        <f>+IF($D7=0,0,IF($D7=30,SUM('Budget Vendite'!AD36:AD36),SUM('Budget Vendite'!AC36:AD36)))</f>
        <v>268.99885349122127</v>
      </c>
      <c r="AD7" s="237">
        <f>+IF($D7=0,0,IF($D7=30,SUM('Budget Vendite'!AE36:AE36),SUM('Budget Vendite'!AD36:AE36)))</f>
        <v>282.44879616578237</v>
      </c>
      <c r="AE7" s="237">
        <f>+IF($D7=0,0,IF($D7=30,SUM('Budget Vendite'!AF36:AF36),SUM('Budget Vendite'!AE36:AF36)))</f>
        <v>296.5712359740715</v>
      </c>
      <c r="AF7" s="237">
        <f>+IF($D7=0,0,IF($D7=30,SUM('Budget Vendite'!AG36:AG36),SUM('Budget Vendite'!AF36:AG36)))</f>
        <v>311.39979777277506</v>
      </c>
      <c r="AG7" s="237">
        <f>+IF($D7=0,0,IF($D7=30,SUM('Budget Vendite'!AH36:AH36),SUM('Budget Vendite'!AG36:AH36)))</f>
        <v>326.96978766141382</v>
      </c>
      <c r="AH7" s="237">
        <f>+IF($D7=0,0,IF($D7=30,SUM('Budget Vendite'!AI36:AI36),SUM('Budget Vendite'!AH36:AI36)))</f>
        <v>343.31827704448455</v>
      </c>
      <c r="AI7" s="237">
        <f>+IF($D7=0,0,IF($D7=30,SUM('Budget Vendite'!AJ36:AJ36),SUM('Budget Vendite'!AI36:AJ36)))</f>
        <v>360.48419089670881</v>
      </c>
      <c r="AJ7" s="237">
        <f>+IF($D7=0,0,IF($D7=30,SUM('Budget Vendite'!AK36:AK36),SUM('Budget Vendite'!AJ36:AK36)))</f>
        <v>378.50840044154427</v>
      </c>
      <c r="AK7" s="237">
        <f>+IF($D7=0,0,IF($D7=30,SUM('Budget Vendite'!AL36:AL36),SUM('Budget Vendite'!AK36:AL36)))</f>
        <v>397.43382046362149</v>
      </c>
      <c r="AL7" s="237">
        <f>+IF($D7=0,0,IF($D7=30,SUM('Budget Vendite'!AM36:AM36),SUM('Budget Vendite'!AL36:AM36)))</f>
        <v>417.30551148680257</v>
      </c>
      <c r="AM7" s="237">
        <f>+IF($D7=0,0,IF($D7=30,SUM('Budget Vendite'!AN36:AN36),SUM('Budget Vendite'!AM36:AN36)))</f>
        <v>438.17078706114273</v>
      </c>
      <c r="AN7" s="237">
        <f>+IF($D7=0,0,IF($D7=30,SUM('Budget Vendite'!AO36:AO36),SUM('Budget Vendite'!AN36:AO36)))</f>
        <v>460.0793264141999</v>
      </c>
      <c r="AO7" s="237">
        <f>+IF($D7=0,0,IF($D7=30,SUM('Budget Vendite'!AP36:AP36),SUM('Budget Vendite'!AO36:AP36)))</f>
        <v>469.28091294248389</v>
      </c>
      <c r="AP7" s="237">
        <f>+IF($D7=0,0,IF($D7=30,SUM('Budget Vendite'!AQ36:AQ36),SUM('Budget Vendite'!AP36:AQ36)))</f>
        <v>478.66653120133356</v>
      </c>
      <c r="AQ7" s="237">
        <f>+IF($D7=0,0,IF($D7=30,SUM('Budget Vendite'!AR36:AR36),SUM('Budget Vendite'!AQ36:AR36)))</f>
        <v>488.23986182536021</v>
      </c>
      <c r="AR7" s="237">
        <f>+IF($D7=0,0,IF($D7=30,SUM('Budget Vendite'!AS36:AS36),SUM('Budget Vendite'!AR36:AS36)))</f>
        <v>498.00465906186741</v>
      </c>
      <c r="AS7" s="237">
        <f>+IF($D7=0,0,IF($D7=30,SUM('Budget Vendite'!AT36:AT36),SUM('Budget Vendite'!AS36:AT36)))</f>
        <v>507.96475224310478</v>
      </c>
      <c r="AT7" s="237">
        <f>+IF($D7=0,0,IF($D7=30,SUM('Budget Vendite'!AU36:AU36),SUM('Budget Vendite'!AT36:AU36)))</f>
        <v>518.12404728796685</v>
      </c>
      <c r="AU7" s="237">
        <f>+IF($D7=0,0,IF($D7=30,SUM('Budget Vendite'!AV36:AV36),SUM('Budget Vendite'!AU36:AV36)))</f>
        <v>528.48652823372618</v>
      </c>
      <c r="AV7" s="237">
        <f>+IF($D7=0,0,IF($D7=30,SUM('Budget Vendite'!AW36:AW36),SUM('Budget Vendite'!AV36:AW36)))</f>
        <v>539.05625879840068</v>
      </c>
      <c r="AW7" s="237">
        <f>+IF($D7=0,0,IF($D7=30,SUM('Budget Vendite'!AX36:AX36),SUM('Budget Vendite'!AW36:AX36)))</f>
        <v>549.83738397436866</v>
      </c>
      <c r="AX7" s="237">
        <f>+IF($D7=0,0,IF($D7=30,SUM('Budget Vendite'!AY36:AY36),SUM('Budget Vendite'!AX36:AY36)))</f>
        <v>560.83413165385605</v>
      </c>
      <c r="AY7" s="237">
        <f>+IF($D7=0,0,IF($D7=30,SUM('Budget Vendite'!AZ36:AZ36),SUM('Budget Vendite'!AY36:AZ36)))</f>
        <v>572.05081428693313</v>
      </c>
      <c r="AZ7" s="237">
        <f>+IF($D7=0,0,IF($D7=30,SUM('Budget Vendite'!BA36:BA36),SUM('Budget Vendite'!AZ36:BA36)))</f>
        <v>583.4918305726718</v>
      </c>
    </row>
    <row r="8" spans="1:52" x14ac:dyDescent="0.25">
      <c r="C8" t="str">
        <f>+E_Acquisti!C8</f>
        <v>Servizio / Prodotto 6</v>
      </c>
      <c r="D8" s="237">
        <f>+Parametri!$C$15</f>
        <v>30</v>
      </c>
      <c r="E8" s="237">
        <f>+IF($D8=0,0,'Budget Vendite'!F37)</f>
        <v>50</v>
      </c>
      <c r="F8" s="237">
        <f>+IF($D8=0,0,IF($D8=30,SUM('Budget Vendite'!G37:G37),SUM('Budget Vendite'!F37:G37)))</f>
        <v>55.000000000000007</v>
      </c>
      <c r="G8" s="237">
        <f>+IF($D8=0,0,IF($D8=30,SUM('Budget Vendite'!H37:H37),SUM('Budget Vendite'!G37:H37)))</f>
        <v>60.500000000000014</v>
      </c>
      <c r="H8" s="237">
        <f>+IF($D8=0,0,IF($D8=30,SUM('Budget Vendite'!I37:I37),SUM('Budget Vendite'!H37:I37)))</f>
        <v>66.550000000000026</v>
      </c>
      <c r="I8" s="237">
        <f>+IF($D8=0,0,IF($D8=30,SUM('Budget Vendite'!J37:J37),SUM('Budget Vendite'!I37:J37)))</f>
        <v>73.205000000000041</v>
      </c>
      <c r="J8" s="237">
        <f>+IF($D8=0,0,IF($D8=30,SUM('Budget Vendite'!K37:K37),SUM('Budget Vendite'!J37:K37)))</f>
        <v>80.525500000000051</v>
      </c>
      <c r="K8" s="237">
        <f>+IF($D8=0,0,IF($D8=30,SUM('Budget Vendite'!L37:L37),SUM('Budget Vendite'!K37:L37)))</f>
        <v>88.578050000000061</v>
      </c>
      <c r="L8" s="237">
        <f>+IF($D8=0,0,IF($D8=30,SUM('Budget Vendite'!M37:M37),SUM('Budget Vendite'!L37:M37)))</f>
        <v>97.435855000000075</v>
      </c>
      <c r="M8" s="237">
        <f>+IF($D8=0,0,IF($D8=30,SUM('Budget Vendite'!N37:N37),SUM('Budget Vendite'!M37:N37)))</f>
        <v>107.1794405000001</v>
      </c>
      <c r="N8" s="237">
        <f>+IF($D8=0,0,IF($D8=30,SUM('Budget Vendite'!O37:O37),SUM('Budget Vendite'!N37:O37)))</f>
        <v>117.89738455000011</v>
      </c>
      <c r="O8" s="237">
        <f>+IF($D8=0,0,IF($D8=30,SUM('Budget Vendite'!P37:P37),SUM('Budget Vendite'!O37:P37)))</f>
        <v>129.68712300500013</v>
      </c>
      <c r="P8" s="237">
        <f>+IF($D8=0,0,IF($D8=30,SUM('Budget Vendite'!Q37:Q37),SUM('Budget Vendite'!P37:Q37)))</f>
        <v>142.65583530550015</v>
      </c>
      <c r="Q8" s="237">
        <f>+IF($D8=0,0,IF($D8=30,SUM('Budget Vendite'!R37:R37),SUM('Budget Vendite'!Q37:R37)))</f>
        <v>149.78862707077516</v>
      </c>
      <c r="R8" s="237">
        <f>+IF($D8=0,0,IF($D8=30,SUM('Budget Vendite'!S37:S37),SUM('Budget Vendite'!R37:S37)))</f>
        <v>157.27805842431394</v>
      </c>
      <c r="S8" s="237">
        <f>+IF($D8=0,0,IF($D8=30,SUM('Budget Vendite'!T37:T37),SUM('Budget Vendite'!S37:T37)))</f>
        <v>165.14196134552964</v>
      </c>
      <c r="T8" s="237">
        <f>+IF($D8=0,0,IF($D8=30,SUM('Budget Vendite'!U37:U37),SUM('Budget Vendite'!T37:U37)))</f>
        <v>173.39905941280614</v>
      </c>
      <c r="U8" s="237">
        <f>+IF($D8=0,0,IF($D8=30,SUM('Budget Vendite'!V37:V37),SUM('Budget Vendite'!U37:V37)))</f>
        <v>182.06901238344645</v>
      </c>
      <c r="V8" s="237">
        <f>+IF($D8=0,0,IF($D8=30,SUM('Budget Vendite'!W37:W37),SUM('Budget Vendite'!V37:W37)))</f>
        <v>191.17246300261877</v>
      </c>
      <c r="W8" s="237">
        <f>+IF($D8=0,0,IF($D8=30,SUM('Budget Vendite'!X37:X37),SUM('Budget Vendite'!W37:X37)))</f>
        <v>200.73108615274973</v>
      </c>
      <c r="X8" s="237">
        <f>+IF($D8=0,0,IF($D8=30,SUM('Budget Vendite'!Y37:Y37),SUM('Budget Vendite'!X37:Y37)))</f>
        <v>210.76764046038721</v>
      </c>
      <c r="Y8" s="237">
        <f>+IF($D8=0,0,IF($D8=30,SUM('Budget Vendite'!Z37:Z37),SUM('Budget Vendite'!Y37:Z37)))</f>
        <v>221.30602248340659</v>
      </c>
      <c r="Z8" s="237">
        <f>+IF($D8=0,0,IF($D8=30,SUM('Budget Vendite'!AA37:AA37),SUM('Budget Vendite'!Z37:AA37)))</f>
        <v>232.37132360757693</v>
      </c>
      <c r="AA8" s="237">
        <f>+IF($D8=0,0,IF($D8=30,SUM('Budget Vendite'!AB37:AB37),SUM('Budget Vendite'!AA37:AB37)))</f>
        <v>243.98988978795578</v>
      </c>
      <c r="AB8" s="237">
        <f>+IF($D8=0,0,IF($D8=30,SUM('Budget Vendite'!AC37:AC37),SUM('Budget Vendite'!AB37:AC37)))</f>
        <v>256.18938427735355</v>
      </c>
      <c r="AC8" s="237">
        <f>+IF($D8=0,0,IF($D8=30,SUM('Budget Vendite'!AD37:AD37),SUM('Budget Vendite'!AC37:AD37)))</f>
        <v>268.99885349122127</v>
      </c>
      <c r="AD8" s="237">
        <f>+IF($D8=0,0,IF($D8=30,SUM('Budget Vendite'!AE37:AE37),SUM('Budget Vendite'!AD37:AE37)))</f>
        <v>282.44879616578237</v>
      </c>
      <c r="AE8" s="237">
        <f>+IF($D8=0,0,IF($D8=30,SUM('Budget Vendite'!AF37:AF37),SUM('Budget Vendite'!AE37:AF37)))</f>
        <v>296.5712359740715</v>
      </c>
      <c r="AF8" s="237">
        <f>+IF($D8=0,0,IF($D8=30,SUM('Budget Vendite'!AG37:AG37),SUM('Budget Vendite'!AF37:AG37)))</f>
        <v>311.39979777277506</v>
      </c>
      <c r="AG8" s="237">
        <f>+IF($D8=0,0,IF($D8=30,SUM('Budget Vendite'!AH37:AH37),SUM('Budget Vendite'!AG37:AH37)))</f>
        <v>326.96978766141382</v>
      </c>
      <c r="AH8" s="237">
        <f>+IF($D8=0,0,IF($D8=30,SUM('Budget Vendite'!AI37:AI37),SUM('Budget Vendite'!AH37:AI37)))</f>
        <v>343.31827704448455</v>
      </c>
      <c r="AI8" s="237">
        <f>+IF($D8=0,0,IF($D8=30,SUM('Budget Vendite'!AJ37:AJ37),SUM('Budget Vendite'!AI37:AJ37)))</f>
        <v>360.48419089670881</v>
      </c>
      <c r="AJ8" s="237">
        <f>+IF($D8=0,0,IF($D8=30,SUM('Budget Vendite'!AK37:AK37),SUM('Budget Vendite'!AJ37:AK37)))</f>
        <v>378.50840044154427</v>
      </c>
      <c r="AK8" s="237">
        <f>+IF($D8=0,0,IF($D8=30,SUM('Budget Vendite'!AL37:AL37),SUM('Budget Vendite'!AK37:AL37)))</f>
        <v>397.43382046362149</v>
      </c>
      <c r="AL8" s="237">
        <f>+IF($D8=0,0,IF($D8=30,SUM('Budget Vendite'!AM37:AM37),SUM('Budget Vendite'!AL37:AM37)))</f>
        <v>417.30551148680257</v>
      </c>
      <c r="AM8" s="237">
        <f>+IF($D8=0,0,IF($D8=30,SUM('Budget Vendite'!AN37:AN37),SUM('Budget Vendite'!AM37:AN37)))</f>
        <v>438.17078706114273</v>
      </c>
      <c r="AN8" s="237">
        <f>+IF($D8=0,0,IF($D8=30,SUM('Budget Vendite'!AO37:AO37),SUM('Budget Vendite'!AN37:AO37)))</f>
        <v>460.0793264141999</v>
      </c>
      <c r="AO8" s="237">
        <f>+IF($D8=0,0,IF($D8=30,SUM('Budget Vendite'!AP37:AP37),SUM('Budget Vendite'!AO37:AP37)))</f>
        <v>469.28091294248389</v>
      </c>
      <c r="AP8" s="237">
        <f>+IF($D8=0,0,IF($D8=30,SUM('Budget Vendite'!AQ37:AQ37),SUM('Budget Vendite'!AP37:AQ37)))</f>
        <v>478.66653120133356</v>
      </c>
      <c r="AQ8" s="237">
        <f>+IF($D8=0,0,IF($D8=30,SUM('Budget Vendite'!AR37:AR37),SUM('Budget Vendite'!AQ37:AR37)))</f>
        <v>488.23986182536021</v>
      </c>
      <c r="AR8" s="237">
        <f>+IF($D8=0,0,IF($D8=30,SUM('Budget Vendite'!AS37:AS37),SUM('Budget Vendite'!AR37:AS37)))</f>
        <v>498.00465906186741</v>
      </c>
      <c r="AS8" s="237">
        <f>+IF($D8=0,0,IF($D8=30,SUM('Budget Vendite'!AT37:AT37),SUM('Budget Vendite'!AS37:AT37)))</f>
        <v>507.96475224310478</v>
      </c>
      <c r="AT8" s="237">
        <f>+IF($D8=0,0,IF($D8=30,SUM('Budget Vendite'!AU37:AU37),SUM('Budget Vendite'!AT37:AU37)))</f>
        <v>518.12404728796685</v>
      </c>
      <c r="AU8" s="237">
        <f>+IF($D8=0,0,IF($D8=30,SUM('Budget Vendite'!AV37:AV37),SUM('Budget Vendite'!AU37:AV37)))</f>
        <v>528.48652823372618</v>
      </c>
      <c r="AV8" s="237">
        <f>+IF($D8=0,0,IF($D8=30,SUM('Budget Vendite'!AW37:AW37),SUM('Budget Vendite'!AV37:AW37)))</f>
        <v>539.05625879840068</v>
      </c>
      <c r="AW8" s="237">
        <f>+IF($D8=0,0,IF($D8=30,SUM('Budget Vendite'!AX37:AX37),SUM('Budget Vendite'!AW37:AX37)))</f>
        <v>549.83738397436866</v>
      </c>
      <c r="AX8" s="237">
        <f>+IF($D8=0,0,IF($D8=30,SUM('Budget Vendite'!AY37:AY37),SUM('Budget Vendite'!AX37:AY37)))</f>
        <v>560.83413165385605</v>
      </c>
      <c r="AY8" s="237">
        <f>+IF($D8=0,0,IF($D8=30,SUM('Budget Vendite'!AZ37:AZ37),SUM('Budget Vendite'!AY37:AZ37)))</f>
        <v>572.05081428693313</v>
      </c>
      <c r="AZ8" s="237">
        <f>+IF($D8=0,0,IF($D8=30,SUM('Budget Vendite'!BA37:BA37),SUM('Budget Vendite'!AZ37:BA37)))</f>
        <v>583.4918305726718</v>
      </c>
    </row>
    <row r="9" spans="1:52" x14ac:dyDescent="0.25">
      <c r="C9" t="str">
        <f>+E_Acquisti!C9</f>
        <v>Servizio / Prodotto 7</v>
      </c>
      <c r="D9" s="237">
        <f>+Parametri!$C$15</f>
        <v>30</v>
      </c>
      <c r="E9" s="237">
        <f>+IF($D9=0,0,'Budget Vendite'!F38)</f>
        <v>50</v>
      </c>
      <c r="F9" s="237">
        <f>+IF($D9=0,0,IF($D9=30,SUM('Budget Vendite'!G38:G38),SUM('Budget Vendite'!F38:G38)))</f>
        <v>55.000000000000007</v>
      </c>
      <c r="G9" s="237">
        <f>+IF($D9=0,0,IF($D9=30,SUM('Budget Vendite'!H38:H38),SUM('Budget Vendite'!G38:H38)))</f>
        <v>60.500000000000014</v>
      </c>
      <c r="H9" s="237">
        <f>+IF($D9=0,0,IF($D9=30,SUM('Budget Vendite'!I38:I38),SUM('Budget Vendite'!H38:I38)))</f>
        <v>66.550000000000026</v>
      </c>
      <c r="I9" s="237">
        <f>+IF($D9=0,0,IF($D9=30,SUM('Budget Vendite'!J38:J38),SUM('Budget Vendite'!I38:J38)))</f>
        <v>73.205000000000041</v>
      </c>
      <c r="J9" s="237">
        <f>+IF($D9=0,0,IF($D9=30,SUM('Budget Vendite'!K38:K38),SUM('Budget Vendite'!J38:K38)))</f>
        <v>80.525500000000051</v>
      </c>
      <c r="K9" s="237">
        <f>+IF($D9=0,0,IF($D9=30,SUM('Budget Vendite'!L38:L38),SUM('Budget Vendite'!K38:L38)))</f>
        <v>88.578050000000061</v>
      </c>
      <c r="L9" s="237">
        <f>+IF($D9=0,0,IF($D9=30,SUM('Budget Vendite'!M38:M38),SUM('Budget Vendite'!L38:M38)))</f>
        <v>97.435855000000075</v>
      </c>
      <c r="M9" s="237">
        <f>+IF($D9=0,0,IF($D9=30,SUM('Budget Vendite'!N38:N38),SUM('Budget Vendite'!M38:N38)))</f>
        <v>107.1794405000001</v>
      </c>
      <c r="N9" s="237">
        <f>+IF($D9=0,0,IF($D9=30,SUM('Budget Vendite'!O38:O38),SUM('Budget Vendite'!N38:O38)))</f>
        <v>117.89738455000011</v>
      </c>
      <c r="O9" s="237">
        <f>+IF($D9=0,0,IF($D9=30,SUM('Budget Vendite'!P38:P38),SUM('Budget Vendite'!O38:P38)))</f>
        <v>129.68712300500013</v>
      </c>
      <c r="P9" s="237">
        <f>+IF($D9=0,0,IF($D9=30,SUM('Budget Vendite'!Q38:Q38),SUM('Budget Vendite'!P38:Q38)))</f>
        <v>142.65583530550015</v>
      </c>
      <c r="Q9" s="237">
        <f>+IF($D9=0,0,IF($D9=30,SUM('Budget Vendite'!R38:R38),SUM('Budget Vendite'!Q38:R38)))</f>
        <v>149.78862707077516</v>
      </c>
      <c r="R9" s="237">
        <f>+IF($D9=0,0,IF($D9=30,SUM('Budget Vendite'!S38:S38),SUM('Budget Vendite'!R38:S38)))</f>
        <v>157.27805842431394</v>
      </c>
      <c r="S9" s="237">
        <f>+IF($D9=0,0,IF($D9=30,SUM('Budget Vendite'!T38:T38),SUM('Budget Vendite'!S38:T38)))</f>
        <v>165.14196134552964</v>
      </c>
      <c r="T9" s="237">
        <f>+IF($D9=0,0,IF($D9=30,SUM('Budget Vendite'!U38:U38),SUM('Budget Vendite'!T38:U38)))</f>
        <v>173.39905941280614</v>
      </c>
      <c r="U9" s="237">
        <f>+IF($D9=0,0,IF($D9=30,SUM('Budget Vendite'!V38:V38),SUM('Budget Vendite'!U38:V38)))</f>
        <v>182.06901238344645</v>
      </c>
      <c r="V9" s="237">
        <f>+IF($D9=0,0,IF($D9=30,SUM('Budget Vendite'!W38:W38),SUM('Budget Vendite'!V38:W38)))</f>
        <v>191.17246300261877</v>
      </c>
      <c r="W9" s="237">
        <f>+IF($D9=0,0,IF($D9=30,SUM('Budget Vendite'!X38:X38),SUM('Budget Vendite'!W38:X38)))</f>
        <v>200.73108615274973</v>
      </c>
      <c r="X9" s="237">
        <f>+IF($D9=0,0,IF($D9=30,SUM('Budget Vendite'!Y38:Y38),SUM('Budget Vendite'!X38:Y38)))</f>
        <v>210.76764046038721</v>
      </c>
      <c r="Y9" s="237">
        <f>+IF($D9=0,0,IF($D9=30,SUM('Budget Vendite'!Z38:Z38),SUM('Budget Vendite'!Y38:Z38)))</f>
        <v>221.30602248340659</v>
      </c>
      <c r="Z9" s="237">
        <f>+IF($D9=0,0,IF($D9=30,SUM('Budget Vendite'!AA38:AA38),SUM('Budget Vendite'!Z38:AA38)))</f>
        <v>232.37132360757693</v>
      </c>
      <c r="AA9" s="237">
        <f>+IF($D9=0,0,IF($D9=30,SUM('Budget Vendite'!AB38:AB38),SUM('Budget Vendite'!AA38:AB38)))</f>
        <v>243.98988978795578</v>
      </c>
      <c r="AB9" s="237">
        <f>+IF($D9=0,0,IF($D9=30,SUM('Budget Vendite'!AC38:AC38),SUM('Budget Vendite'!AB38:AC38)))</f>
        <v>256.18938427735355</v>
      </c>
      <c r="AC9" s="237">
        <f>+IF($D9=0,0,IF($D9=30,SUM('Budget Vendite'!AD38:AD38),SUM('Budget Vendite'!AC38:AD38)))</f>
        <v>268.99885349122127</v>
      </c>
      <c r="AD9" s="237">
        <f>+IF($D9=0,0,IF($D9=30,SUM('Budget Vendite'!AE38:AE38),SUM('Budget Vendite'!AD38:AE38)))</f>
        <v>282.44879616578237</v>
      </c>
      <c r="AE9" s="237">
        <f>+IF($D9=0,0,IF($D9=30,SUM('Budget Vendite'!AF38:AF38),SUM('Budget Vendite'!AE38:AF38)))</f>
        <v>296.5712359740715</v>
      </c>
      <c r="AF9" s="237">
        <f>+IF($D9=0,0,IF($D9=30,SUM('Budget Vendite'!AG38:AG38),SUM('Budget Vendite'!AF38:AG38)))</f>
        <v>311.39979777277506</v>
      </c>
      <c r="AG9" s="237">
        <f>+IF($D9=0,0,IF($D9=30,SUM('Budget Vendite'!AH38:AH38),SUM('Budget Vendite'!AG38:AH38)))</f>
        <v>326.96978766141382</v>
      </c>
      <c r="AH9" s="237">
        <f>+IF($D9=0,0,IF($D9=30,SUM('Budget Vendite'!AI38:AI38),SUM('Budget Vendite'!AH38:AI38)))</f>
        <v>343.31827704448455</v>
      </c>
      <c r="AI9" s="237">
        <f>+IF($D9=0,0,IF($D9=30,SUM('Budget Vendite'!AJ38:AJ38),SUM('Budget Vendite'!AI38:AJ38)))</f>
        <v>360.48419089670881</v>
      </c>
      <c r="AJ9" s="237">
        <f>+IF($D9=0,0,IF($D9=30,SUM('Budget Vendite'!AK38:AK38),SUM('Budget Vendite'!AJ38:AK38)))</f>
        <v>378.50840044154427</v>
      </c>
      <c r="AK9" s="237">
        <f>+IF($D9=0,0,IF($D9=30,SUM('Budget Vendite'!AL38:AL38),SUM('Budget Vendite'!AK38:AL38)))</f>
        <v>397.43382046362149</v>
      </c>
      <c r="AL9" s="237">
        <f>+IF($D9=0,0,IF($D9=30,SUM('Budget Vendite'!AM38:AM38),SUM('Budget Vendite'!AL38:AM38)))</f>
        <v>417.30551148680257</v>
      </c>
      <c r="AM9" s="237">
        <f>+IF($D9=0,0,IF($D9=30,SUM('Budget Vendite'!AN38:AN38),SUM('Budget Vendite'!AM38:AN38)))</f>
        <v>438.17078706114273</v>
      </c>
      <c r="AN9" s="237">
        <f>+IF($D9=0,0,IF($D9=30,SUM('Budget Vendite'!AO38:AO38),SUM('Budget Vendite'!AN38:AO38)))</f>
        <v>460.0793264141999</v>
      </c>
      <c r="AO9" s="237">
        <f>+IF($D9=0,0,IF($D9=30,SUM('Budget Vendite'!AP38:AP38),SUM('Budget Vendite'!AO38:AP38)))</f>
        <v>469.28091294248389</v>
      </c>
      <c r="AP9" s="237">
        <f>+IF($D9=0,0,IF($D9=30,SUM('Budget Vendite'!AQ38:AQ38),SUM('Budget Vendite'!AP38:AQ38)))</f>
        <v>478.66653120133356</v>
      </c>
      <c r="AQ9" s="237">
        <f>+IF($D9=0,0,IF($D9=30,SUM('Budget Vendite'!AR38:AR38),SUM('Budget Vendite'!AQ38:AR38)))</f>
        <v>488.23986182536021</v>
      </c>
      <c r="AR9" s="237">
        <f>+IF($D9=0,0,IF($D9=30,SUM('Budget Vendite'!AS38:AS38),SUM('Budget Vendite'!AR38:AS38)))</f>
        <v>498.00465906186741</v>
      </c>
      <c r="AS9" s="237">
        <f>+IF($D9=0,0,IF($D9=30,SUM('Budget Vendite'!AT38:AT38),SUM('Budget Vendite'!AS38:AT38)))</f>
        <v>507.96475224310478</v>
      </c>
      <c r="AT9" s="237">
        <f>+IF($D9=0,0,IF($D9=30,SUM('Budget Vendite'!AU38:AU38),SUM('Budget Vendite'!AT38:AU38)))</f>
        <v>518.12404728796685</v>
      </c>
      <c r="AU9" s="237">
        <f>+IF($D9=0,0,IF($D9=30,SUM('Budget Vendite'!AV38:AV38),SUM('Budget Vendite'!AU38:AV38)))</f>
        <v>528.48652823372618</v>
      </c>
      <c r="AV9" s="237">
        <f>+IF($D9=0,0,IF($D9=30,SUM('Budget Vendite'!AW38:AW38),SUM('Budget Vendite'!AV38:AW38)))</f>
        <v>539.05625879840068</v>
      </c>
      <c r="AW9" s="237">
        <f>+IF($D9=0,0,IF($D9=30,SUM('Budget Vendite'!AX38:AX38),SUM('Budget Vendite'!AW38:AX38)))</f>
        <v>549.83738397436866</v>
      </c>
      <c r="AX9" s="237">
        <f>+IF($D9=0,0,IF($D9=30,SUM('Budget Vendite'!AY38:AY38),SUM('Budget Vendite'!AX38:AY38)))</f>
        <v>560.83413165385605</v>
      </c>
      <c r="AY9" s="237">
        <f>+IF($D9=0,0,IF($D9=30,SUM('Budget Vendite'!AZ38:AZ38),SUM('Budget Vendite'!AY38:AZ38)))</f>
        <v>572.05081428693313</v>
      </c>
      <c r="AZ9" s="237">
        <f>+IF($D9=0,0,IF($D9=30,SUM('Budget Vendite'!BA38:BA38),SUM('Budget Vendite'!AZ38:BA38)))</f>
        <v>583.4918305726718</v>
      </c>
    </row>
    <row r="10" spans="1:52" x14ac:dyDescent="0.25">
      <c r="C10" t="str">
        <f>+E_Acquisti!C10</f>
        <v>Servizio / Prodotto 8</v>
      </c>
      <c r="D10" s="237">
        <f>+Parametri!$C$15</f>
        <v>30</v>
      </c>
      <c r="E10" s="237">
        <f>+IF($D10=0,0,'Budget Vendite'!F39)</f>
        <v>50</v>
      </c>
      <c r="F10" s="237">
        <f>+IF($D10=0,0,IF($D10=30,SUM('Budget Vendite'!G39:G39),SUM('Budget Vendite'!F39:G39)))</f>
        <v>55.000000000000007</v>
      </c>
      <c r="G10" s="237">
        <f>+IF($D10=0,0,IF($D10=30,SUM('Budget Vendite'!H39:H39),SUM('Budget Vendite'!G39:H39)))</f>
        <v>60.500000000000014</v>
      </c>
      <c r="H10" s="237">
        <f>+IF($D10=0,0,IF($D10=30,SUM('Budget Vendite'!I39:I39),SUM('Budget Vendite'!H39:I39)))</f>
        <v>66.550000000000026</v>
      </c>
      <c r="I10" s="237">
        <f>+IF($D10=0,0,IF($D10=30,SUM('Budget Vendite'!J39:J39),SUM('Budget Vendite'!I39:J39)))</f>
        <v>73.205000000000041</v>
      </c>
      <c r="J10" s="237">
        <f>+IF($D10=0,0,IF($D10=30,SUM('Budget Vendite'!K39:K39),SUM('Budget Vendite'!J39:K39)))</f>
        <v>80.525500000000051</v>
      </c>
      <c r="K10" s="237">
        <f>+IF($D10=0,0,IF($D10=30,SUM('Budget Vendite'!L39:L39),SUM('Budget Vendite'!K39:L39)))</f>
        <v>88.578050000000061</v>
      </c>
      <c r="L10" s="237">
        <f>+IF($D10=0,0,IF($D10=30,SUM('Budget Vendite'!M39:M39),SUM('Budget Vendite'!L39:M39)))</f>
        <v>97.435855000000075</v>
      </c>
      <c r="M10" s="237">
        <f>+IF($D10=0,0,IF($D10=30,SUM('Budget Vendite'!N39:N39),SUM('Budget Vendite'!M39:N39)))</f>
        <v>107.1794405000001</v>
      </c>
      <c r="N10" s="237">
        <f>+IF($D10=0,0,IF($D10=30,SUM('Budget Vendite'!O39:O39),SUM('Budget Vendite'!N39:O39)))</f>
        <v>117.89738455000011</v>
      </c>
      <c r="O10" s="237">
        <f>+IF($D10=0,0,IF($D10=30,SUM('Budget Vendite'!P39:P39),SUM('Budget Vendite'!O39:P39)))</f>
        <v>129.68712300500013</v>
      </c>
      <c r="P10" s="237">
        <f>+IF($D10=0,0,IF($D10=30,SUM('Budget Vendite'!Q39:Q39),SUM('Budget Vendite'!P39:Q39)))</f>
        <v>142.65583530550015</v>
      </c>
      <c r="Q10" s="237">
        <f>+IF($D10=0,0,IF($D10=30,SUM('Budget Vendite'!R39:R39),SUM('Budget Vendite'!Q39:R39)))</f>
        <v>149.78862707077516</v>
      </c>
      <c r="R10" s="237">
        <f>+IF($D10=0,0,IF($D10=30,SUM('Budget Vendite'!S39:S39),SUM('Budget Vendite'!R39:S39)))</f>
        <v>157.27805842431394</v>
      </c>
      <c r="S10" s="237">
        <f>+IF($D10=0,0,IF($D10=30,SUM('Budget Vendite'!T39:T39),SUM('Budget Vendite'!S39:T39)))</f>
        <v>165.14196134552964</v>
      </c>
      <c r="T10" s="237">
        <f>+IF($D10=0,0,IF($D10=30,SUM('Budget Vendite'!U39:U39),SUM('Budget Vendite'!T39:U39)))</f>
        <v>173.39905941280614</v>
      </c>
      <c r="U10" s="237">
        <f>+IF($D10=0,0,IF($D10=30,SUM('Budget Vendite'!V39:V39),SUM('Budget Vendite'!U39:V39)))</f>
        <v>182.06901238344645</v>
      </c>
      <c r="V10" s="237">
        <f>+IF($D10=0,0,IF($D10=30,SUM('Budget Vendite'!W39:W39),SUM('Budget Vendite'!V39:W39)))</f>
        <v>191.17246300261877</v>
      </c>
      <c r="W10" s="237">
        <f>+IF($D10=0,0,IF($D10=30,SUM('Budget Vendite'!X39:X39),SUM('Budget Vendite'!W39:X39)))</f>
        <v>200.73108615274973</v>
      </c>
      <c r="X10" s="237">
        <f>+IF($D10=0,0,IF($D10=30,SUM('Budget Vendite'!Y39:Y39),SUM('Budget Vendite'!X39:Y39)))</f>
        <v>210.76764046038721</v>
      </c>
      <c r="Y10" s="237">
        <f>+IF($D10=0,0,IF($D10=30,SUM('Budget Vendite'!Z39:Z39),SUM('Budget Vendite'!Y39:Z39)))</f>
        <v>221.30602248340659</v>
      </c>
      <c r="Z10" s="237">
        <f>+IF($D10=0,0,IF($D10=30,SUM('Budget Vendite'!AA39:AA39),SUM('Budget Vendite'!Z39:AA39)))</f>
        <v>232.37132360757693</v>
      </c>
      <c r="AA10" s="237">
        <f>+IF($D10=0,0,IF($D10=30,SUM('Budget Vendite'!AB39:AB39),SUM('Budget Vendite'!AA39:AB39)))</f>
        <v>243.98988978795578</v>
      </c>
      <c r="AB10" s="237">
        <f>+IF($D10=0,0,IF($D10=30,SUM('Budget Vendite'!AC39:AC39),SUM('Budget Vendite'!AB39:AC39)))</f>
        <v>256.18938427735355</v>
      </c>
      <c r="AC10" s="237">
        <f>+IF($D10=0,0,IF($D10=30,SUM('Budget Vendite'!AD39:AD39),SUM('Budget Vendite'!AC39:AD39)))</f>
        <v>268.99885349122127</v>
      </c>
      <c r="AD10" s="237">
        <f>+IF($D10=0,0,IF($D10=30,SUM('Budget Vendite'!AE39:AE39),SUM('Budget Vendite'!AD39:AE39)))</f>
        <v>282.44879616578237</v>
      </c>
      <c r="AE10" s="237">
        <f>+IF($D10=0,0,IF($D10=30,SUM('Budget Vendite'!AF39:AF39),SUM('Budget Vendite'!AE39:AF39)))</f>
        <v>296.5712359740715</v>
      </c>
      <c r="AF10" s="237">
        <f>+IF($D10=0,0,IF($D10=30,SUM('Budget Vendite'!AG39:AG39),SUM('Budget Vendite'!AF39:AG39)))</f>
        <v>311.39979777277506</v>
      </c>
      <c r="AG10" s="237">
        <f>+IF($D10=0,0,IF($D10=30,SUM('Budget Vendite'!AH39:AH39),SUM('Budget Vendite'!AG39:AH39)))</f>
        <v>326.96978766141382</v>
      </c>
      <c r="AH10" s="237">
        <f>+IF($D10=0,0,IF($D10=30,SUM('Budget Vendite'!AI39:AI39),SUM('Budget Vendite'!AH39:AI39)))</f>
        <v>343.31827704448455</v>
      </c>
      <c r="AI10" s="237">
        <f>+IF($D10=0,0,IF($D10=30,SUM('Budget Vendite'!AJ39:AJ39),SUM('Budget Vendite'!AI39:AJ39)))</f>
        <v>360.48419089670881</v>
      </c>
      <c r="AJ10" s="237">
        <f>+IF($D10=0,0,IF($D10=30,SUM('Budget Vendite'!AK39:AK39),SUM('Budget Vendite'!AJ39:AK39)))</f>
        <v>378.50840044154427</v>
      </c>
      <c r="AK10" s="237">
        <f>+IF($D10=0,0,IF($D10=30,SUM('Budget Vendite'!AL39:AL39),SUM('Budget Vendite'!AK39:AL39)))</f>
        <v>397.43382046362149</v>
      </c>
      <c r="AL10" s="237">
        <f>+IF($D10=0,0,IF($D10=30,SUM('Budget Vendite'!AM39:AM39),SUM('Budget Vendite'!AL39:AM39)))</f>
        <v>417.30551148680257</v>
      </c>
      <c r="AM10" s="237">
        <f>+IF($D10=0,0,IF($D10=30,SUM('Budget Vendite'!AN39:AN39),SUM('Budget Vendite'!AM39:AN39)))</f>
        <v>438.17078706114273</v>
      </c>
      <c r="AN10" s="237">
        <f>+IF($D10=0,0,IF($D10=30,SUM('Budget Vendite'!AO39:AO39),SUM('Budget Vendite'!AN39:AO39)))</f>
        <v>460.0793264141999</v>
      </c>
      <c r="AO10" s="237">
        <f>+IF($D10=0,0,IF($D10=30,SUM('Budget Vendite'!AP39:AP39),SUM('Budget Vendite'!AO39:AP39)))</f>
        <v>469.28091294248389</v>
      </c>
      <c r="AP10" s="237">
        <f>+IF($D10=0,0,IF($D10=30,SUM('Budget Vendite'!AQ39:AQ39),SUM('Budget Vendite'!AP39:AQ39)))</f>
        <v>478.66653120133356</v>
      </c>
      <c r="AQ10" s="237">
        <f>+IF($D10=0,0,IF($D10=30,SUM('Budget Vendite'!AR39:AR39),SUM('Budget Vendite'!AQ39:AR39)))</f>
        <v>488.23986182536021</v>
      </c>
      <c r="AR10" s="237">
        <f>+IF($D10=0,0,IF($D10=30,SUM('Budget Vendite'!AS39:AS39),SUM('Budget Vendite'!AR39:AS39)))</f>
        <v>498.00465906186741</v>
      </c>
      <c r="AS10" s="237">
        <f>+IF($D10=0,0,IF($D10=30,SUM('Budget Vendite'!AT39:AT39),SUM('Budget Vendite'!AS39:AT39)))</f>
        <v>507.96475224310478</v>
      </c>
      <c r="AT10" s="237">
        <f>+IF($D10=0,0,IF($D10=30,SUM('Budget Vendite'!AU39:AU39),SUM('Budget Vendite'!AT39:AU39)))</f>
        <v>518.12404728796685</v>
      </c>
      <c r="AU10" s="237">
        <f>+IF($D10=0,0,IF($D10=30,SUM('Budget Vendite'!AV39:AV39),SUM('Budget Vendite'!AU39:AV39)))</f>
        <v>528.48652823372618</v>
      </c>
      <c r="AV10" s="237">
        <f>+IF($D10=0,0,IF($D10=30,SUM('Budget Vendite'!AW39:AW39),SUM('Budget Vendite'!AV39:AW39)))</f>
        <v>539.05625879840068</v>
      </c>
      <c r="AW10" s="237">
        <f>+IF($D10=0,0,IF($D10=30,SUM('Budget Vendite'!AX39:AX39),SUM('Budget Vendite'!AW39:AX39)))</f>
        <v>549.83738397436866</v>
      </c>
      <c r="AX10" s="237">
        <f>+IF($D10=0,0,IF($D10=30,SUM('Budget Vendite'!AY39:AY39),SUM('Budget Vendite'!AX39:AY39)))</f>
        <v>560.83413165385605</v>
      </c>
      <c r="AY10" s="237">
        <f>+IF($D10=0,0,IF($D10=30,SUM('Budget Vendite'!AZ39:AZ39),SUM('Budget Vendite'!AY39:AZ39)))</f>
        <v>572.05081428693313</v>
      </c>
      <c r="AZ10" s="237">
        <f>+IF($D10=0,0,IF($D10=30,SUM('Budget Vendite'!BA39:BA39),SUM('Budget Vendite'!AZ39:BA39)))</f>
        <v>583.4918305726718</v>
      </c>
    </row>
    <row r="11" spans="1:52" x14ac:dyDescent="0.25">
      <c r="C11" t="str">
        <f>+E_Acquisti!C11</f>
        <v>Servizio / Prodotto 9</v>
      </c>
      <c r="D11" s="237">
        <f>+Parametri!$C$15</f>
        <v>30</v>
      </c>
      <c r="E11" s="237">
        <f>+IF($D11=0,0,'Budget Vendite'!F40)</f>
        <v>50</v>
      </c>
      <c r="F11" s="237">
        <f>+IF($D11=0,0,IF($D11=30,SUM('Budget Vendite'!G40:G40),SUM('Budget Vendite'!F40:G40)))</f>
        <v>55.000000000000007</v>
      </c>
      <c r="G11" s="237">
        <f>+IF($D11=0,0,IF($D11=30,SUM('Budget Vendite'!H40:H40),SUM('Budget Vendite'!G40:H40)))</f>
        <v>60.500000000000014</v>
      </c>
      <c r="H11" s="237">
        <f>+IF($D11=0,0,IF($D11=30,SUM('Budget Vendite'!I40:I40),SUM('Budget Vendite'!H40:I40)))</f>
        <v>66.550000000000026</v>
      </c>
      <c r="I11" s="237">
        <f>+IF($D11=0,0,IF($D11=30,SUM('Budget Vendite'!J40:J40),SUM('Budget Vendite'!I40:J40)))</f>
        <v>73.205000000000041</v>
      </c>
      <c r="J11" s="237">
        <f>+IF($D11=0,0,IF($D11=30,SUM('Budget Vendite'!K40:K40),SUM('Budget Vendite'!J40:K40)))</f>
        <v>80.525500000000051</v>
      </c>
      <c r="K11" s="237">
        <f>+IF($D11=0,0,IF($D11=30,SUM('Budget Vendite'!L40:L40),SUM('Budget Vendite'!K40:L40)))</f>
        <v>88.578050000000061</v>
      </c>
      <c r="L11" s="237">
        <f>+IF($D11=0,0,IF($D11=30,SUM('Budget Vendite'!M40:M40),SUM('Budget Vendite'!L40:M40)))</f>
        <v>97.435855000000075</v>
      </c>
      <c r="M11" s="237">
        <f>+IF($D11=0,0,IF($D11=30,SUM('Budget Vendite'!N40:N40),SUM('Budget Vendite'!M40:N40)))</f>
        <v>107.1794405000001</v>
      </c>
      <c r="N11" s="237">
        <f>+IF($D11=0,0,IF($D11=30,SUM('Budget Vendite'!O40:O40),SUM('Budget Vendite'!N40:O40)))</f>
        <v>117.89738455000011</v>
      </c>
      <c r="O11" s="237">
        <f>+IF($D11=0,0,IF($D11=30,SUM('Budget Vendite'!P40:P40),SUM('Budget Vendite'!O40:P40)))</f>
        <v>129.68712300500013</v>
      </c>
      <c r="P11" s="237">
        <f>+IF($D11=0,0,IF($D11=30,SUM('Budget Vendite'!Q40:Q40),SUM('Budget Vendite'!P40:Q40)))</f>
        <v>142.65583530550015</v>
      </c>
      <c r="Q11" s="237">
        <f>+IF($D11=0,0,IF($D11=30,SUM('Budget Vendite'!R40:R40),SUM('Budget Vendite'!Q40:R40)))</f>
        <v>149.78862707077516</v>
      </c>
      <c r="R11" s="237">
        <f>+IF($D11=0,0,IF($D11=30,SUM('Budget Vendite'!S40:S40),SUM('Budget Vendite'!R40:S40)))</f>
        <v>157.27805842431394</v>
      </c>
      <c r="S11" s="237">
        <f>+IF($D11=0,0,IF($D11=30,SUM('Budget Vendite'!T40:T40),SUM('Budget Vendite'!S40:T40)))</f>
        <v>165.14196134552964</v>
      </c>
      <c r="T11" s="237">
        <f>+IF($D11=0,0,IF($D11=30,SUM('Budget Vendite'!U40:U40),SUM('Budget Vendite'!T40:U40)))</f>
        <v>173.39905941280614</v>
      </c>
      <c r="U11" s="237">
        <f>+IF($D11=0,0,IF($D11=30,SUM('Budget Vendite'!V40:V40),SUM('Budget Vendite'!U40:V40)))</f>
        <v>182.06901238344645</v>
      </c>
      <c r="V11" s="237">
        <f>+IF($D11=0,0,IF($D11=30,SUM('Budget Vendite'!W40:W40),SUM('Budget Vendite'!V40:W40)))</f>
        <v>191.17246300261877</v>
      </c>
      <c r="W11" s="237">
        <f>+IF($D11=0,0,IF($D11=30,SUM('Budget Vendite'!X40:X40),SUM('Budget Vendite'!W40:X40)))</f>
        <v>200.73108615274973</v>
      </c>
      <c r="X11" s="237">
        <f>+IF($D11=0,0,IF($D11=30,SUM('Budget Vendite'!Y40:Y40),SUM('Budget Vendite'!X40:Y40)))</f>
        <v>210.76764046038721</v>
      </c>
      <c r="Y11" s="237">
        <f>+IF($D11=0,0,IF($D11=30,SUM('Budget Vendite'!Z40:Z40),SUM('Budget Vendite'!Y40:Z40)))</f>
        <v>221.30602248340659</v>
      </c>
      <c r="Z11" s="237">
        <f>+IF($D11=0,0,IF($D11=30,SUM('Budget Vendite'!AA40:AA40),SUM('Budget Vendite'!Z40:AA40)))</f>
        <v>232.37132360757693</v>
      </c>
      <c r="AA11" s="237">
        <f>+IF($D11=0,0,IF($D11=30,SUM('Budget Vendite'!AB40:AB40),SUM('Budget Vendite'!AA40:AB40)))</f>
        <v>243.98988978795578</v>
      </c>
      <c r="AB11" s="237">
        <f>+IF($D11=0,0,IF($D11=30,SUM('Budget Vendite'!AC40:AC40),SUM('Budget Vendite'!AB40:AC40)))</f>
        <v>256.18938427735355</v>
      </c>
      <c r="AC11" s="237">
        <f>+IF($D11=0,0,IF($D11=30,SUM('Budget Vendite'!AD40:AD40),SUM('Budget Vendite'!AC40:AD40)))</f>
        <v>268.99885349122127</v>
      </c>
      <c r="AD11" s="237">
        <f>+IF($D11=0,0,IF($D11=30,SUM('Budget Vendite'!AE40:AE40),SUM('Budget Vendite'!AD40:AE40)))</f>
        <v>282.44879616578237</v>
      </c>
      <c r="AE11" s="237">
        <f>+IF($D11=0,0,IF($D11=30,SUM('Budget Vendite'!AF40:AF40),SUM('Budget Vendite'!AE40:AF40)))</f>
        <v>296.5712359740715</v>
      </c>
      <c r="AF11" s="237">
        <f>+IF($D11=0,0,IF($D11=30,SUM('Budget Vendite'!AG40:AG40),SUM('Budget Vendite'!AF40:AG40)))</f>
        <v>311.39979777277506</v>
      </c>
      <c r="AG11" s="237">
        <f>+IF($D11=0,0,IF($D11=30,SUM('Budget Vendite'!AH40:AH40),SUM('Budget Vendite'!AG40:AH40)))</f>
        <v>326.96978766141382</v>
      </c>
      <c r="AH11" s="237">
        <f>+IF($D11=0,0,IF($D11=30,SUM('Budget Vendite'!AI40:AI40),SUM('Budget Vendite'!AH40:AI40)))</f>
        <v>343.31827704448455</v>
      </c>
      <c r="AI11" s="237">
        <f>+IF($D11=0,0,IF($D11=30,SUM('Budget Vendite'!AJ40:AJ40),SUM('Budget Vendite'!AI40:AJ40)))</f>
        <v>360.48419089670881</v>
      </c>
      <c r="AJ11" s="237">
        <f>+IF($D11=0,0,IF($D11=30,SUM('Budget Vendite'!AK40:AK40),SUM('Budget Vendite'!AJ40:AK40)))</f>
        <v>378.50840044154427</v>
      </c>
      <c r="AK11" s="237">
        <f>+IF($D11=0,0,IF($D11=30,SUM('Budget Vendite'!AL40:AL40),SUM('Budget Vendite'!AK40:AL40)))</f>
        <v>397.43382046362149</v>
      </c>
      <c r="AL11" s="237">
        <f>+IF($D11=0,0,IF($D11=30,SUM('Budget Vendite'!AM40:AM40),SUM('Budget Vendite'!AL40:AM40)))</f>
        <v>417.30551148680257</v>
      </c>
      <c r="AM11" s="237">
        <f>+IF($D11=0,0,IF($D11=30,SUM('Budget Vendite'!AN40:AN40),SUM('Budget Vendite'!AM40:AN40)))</f>
        <v>438.17078706114273</v>
      </c>
      <c r="AN11" s="237">
        <f>+IF($D11=0,0,IF($D11=30,SUM('Budget Vendite'!AO40:AO40),SUM('Budget Vendite'!AN40:AO40)))</f>
        <v>460.0793264141999</v>
      </c>
      <c r="AO11" s="237">
        <f>+IF($D11=0,0,IF($D11=30,SUM('Budget Vendite'!AP40:AP40),SUM('Budget Vendite'!AO40:AP40)))</f>
        <v>469.28091294248389</v>
      </c>
      <c r="AP11" s="237">
        <f>+IF($D11=0,0,IF($D11=30,SUM('Budget Vendite'!AQ40:AQ40),SUM('Budget Vendite'!AP40:AQ40)))</f>
        <v>478.66653120133356</v>
      </c>
      <c r="AQ11" s="237">
        <f>+IF($D11=0,0,IF($D11=30,SUM('Budget Vendite'!AR40:AR40),SUM('Budget Vendite'!AQ40:AR40)))</f>
        <v>488.23986182536021</v>
      </c>
      <c r="AR11" s="237">
        <f>+IF($D11=0,0,IF($D11=30,SUM('Budget Vendite'!AS40:AS40),SUM('Budget Vendite'!AR40:AS40)))</f>
        <v>498.00465906186741</v>
      </c>
      <c r="AS11" s="237">
        <f>+IF($D11=0,0,IF($D11=30,SUM('Budget Vendite'!AT40:AT40),SUM('Budget Vendite'!AS40:AT40)))</f>
        <v>507.96475224310478</v>
      </c>
      <c r="AT11" s="237">
        <f>+IF($D11=0,0,IF($D11=30,SUM('Budget Vendite'!AU40:AU40),SUM('Budget Vendite'!AT40:AU40)))</f>
        <v>518.12404728796685</v>
      </c>
      <c r="AU11" s="237">
        <f>+IF($D11=0,0,IF($D11=30,SUM('Budget Vendite'!AV40:AV40),SUM('Budget Vendite'!AU40:AV40)))</f>
        <v>528.48652823372618</v>
      </c>
      <c r="AV11" s="237">
        <f>+IF($D11=0,0,IF($D11=30,SUM('Budget Vendite'!AW40:AW40),SUM('Budget Vendite'!AV40:AW40)))</f>
        <v>539.05625879840068</v>
      </c>
      <c r="AW11" s="237">
        <f>+IF($D11=0,0,IF($D11=30,SUM('Budget Vendite'!AX40:AX40),SUM('Budget Vendite'!AW40:AX40)))</f>
        <v>549.83738397436866</v>
      </c>
      <c r="AX11" s="237">
        <f>+IF($D11=0,0,IF($D11=30,SUM('Budget Vendite'!AY40:AY40),SUM('Budget Vendite'!AX40:AY40)))</f>
        <v>560.83413165385605</v>
      </c>
      <c r="AY11" s="237">
        <f>+IF($D11=0,0,IF($D11=30,SUM('Budget Vendite'!AZ40:AZ40),SUM('Budget Vendite'!AY40:AZ40)))</f>
        <v>572.05081428693313</v>
      </c>
      <c r="AZ11" s="237">
        <f>+IF($D11=0,0,IF($D11=30,SUM('Budget Vendite'!BA40:BA40),SUM('Budget Vendite'!AZ40:BA40)))</f>
        <v>583.4918305726718</v>
      </c>
    </row>
    <row r="12" spans="1:52" x14ac:dyDescent="0.25">
      <c r="C12" t="str">
        <f>+E_Acquisti!C12</f>
        <v>Servizio / Prodotto 10</v>
      </c>
      <c r="D12" s="237">
        <f>+Parametri!$C$15</f>
        <v>30</v>
      </c>
      <c r="E12" s="237">
        <f>+IF($D12=0,0,'Budget Vendite'!F41)</f>
        <v>50</v>
      </c>
      <c r="F12" s="237">
        <f>+IF($D12=0,0,IF($D12=30,SUM('Budget Vendite'!G41:G41),SUM('Budget Vendite'!F41:G41)))</f>
        <v>55.000000000000007</v>
      </c>
      <c r="G12" s="237">
        <f>+IF($D12=0,0,IF($D12=30,SUM('Budget Vendite'!H41:H41),SUM('Budget Vendite'!G41:H41)))</f>
        <v>60.500000000000014</v>
      </c>
      <c r="H12" s="237">
        <f>+IF($D12=0,0,IF($D12=30,SUM('Budget Vendite'!I41:I41),SUM('Budget Vendite'!H41:I41)))</f>
        <v>66.550000000000026</v>
      </c>
      <c r="I12" s="237">
        <f>+IF($D12=0,0,IF($D12=30,SUM('Budget Vendite'!J41:J41),SUM('Budget Vendite'!I41:J41)))</f>
        <v>73.205000000000041</v>
      </c>
      <c r="J12" s="237">
        <f>+IF($D12=0,0,IF($D12=30,SUM('Budget Vendite'!K41:K41),SUM('Budget Vendite'!J41:K41)))</f>
        <v>80.525500000000051</v>
      </c>
      <c r="K12" s="237">
        <f>+IF($D12=0,0,IF($D12=30,SUM('Budget Vendite'!L41:L41),SUM('Budget Vendite'!K41:L41)))</f>
        <v>88.578050000000061</v>
      </c>
      <c r="L12" s="237">
        <f>+IF($D12=0,0,IF($D12=30,SUM('Budget Vendite'!M41:M41),SUM('Budget Vendite'!L41:M41)))</f>
        <v>97.435855000000075</v>
      </c>
      <c r="M12" s="237">
        <f>+IF($D12=0,0,IF($D12=30,SUM('Budget Vendite'!N41:N41),SUM('Budget Vendite'!M41:N41)))</f>
        <v>107.1794405000001</v>
      </c>
      <c r="N12" s="237">
        <f>+IF($D12=0,0,IF($D12=30,SUM('Budget Vendite'!O41:O41),SUM('Budget Vendite'!N41:O41)))</f>
        <v>117.89738455000011</v>
      </c>
      <c r="O12" s="237">
        <f>+IF($D12=0,0,IF($D12=30,SUM('Budget Vendite'!P41:P41),SUM('Budget Vendite'!O41:P41)))</f>
        <v>129.68712300500013</v>
      </c>
      <c r="P12" s="237">
        <f>+IF($D12=0,0,IF($D12=30,SUM('Budget Vendite'!Q41:Q41),SUM('Budget Vendite'!P41:Q41)))</f>
        <v>142.65583530550015</v>
      </c>
      <c r="Q12" s="237">
        <f>+IF($D12=0,0,IF($D12=30,SUM('Budget Vendite'!R41:R41),SUM('Budget Vendite'!Q41:R41)))</f>
        <v>149.78862707077516</v>
      </c>
      <c r="R12" s="237">
        <f>+IF($D12=0,0,IF($D12=30,SUM('Budget Vendite'!S41:S41),SUM('Budget Vendite'!R41:S41)))</f>
        <v>157.27805842431394</v>
      </c>
      <c r="S12" s="237">
        <f>+IF($D12=0,0,IF($D12=30,SUM('Budget Vendite'!T41:T41),SUM('Budget Vendite'!S41:T41)))</f>
        <v>165.14196134552964</v>
      </c>
      <c r="T12" s="237">
        <f>+IF($D12=0,0,IF($D12=30,SUM('Budget Vendite'!U41:U41),SUM('Budget Vendite'!T41:U41)))</f>
        <v>173.39905941280614</v>
      </c>
      <c r="U12" s="237">
        <f>+IF($D12=0,0,IF($D12=30,SUM('Budget Vendite'!V41:V41),SUM('Budget Vendite'!U41:V41)))</f>
        <v>182.06901238344645</v>
      </c>
      <c r="V12" s="237">
        <f>+IF($D12=0,0,IF($D12=30,SUM('Budget Vendite'!W41:W41),SUM('Budget Vendite'!V41:W41)))</f>
        <v>191.17246300261877</v>
      </c>
      <c r="W12" s="237">
        <f>+IF($D12=0,0,IF($D12=30,SUM('Budget Vendite'!X41:X41),SUM('Budget Vendite'!W41:X41)))</f>
        <v>200.73108615274973</v>
      </c>
      <c r="X12" s="237">
        <f>+IF($D12=0,0,IF($D12=30,SUM('Budget Vendite'!Y41:Y41),SUM('Budget Vendite'!X41:Y41)))</f>
        <v>210.76764046038721</v>
      </c>
      <c r="Y12" s="237">
        <f>+IF($D12=0,0,IF($D12=30,SUM('Budget Vendite'!Z41:Z41),SUM('Budget Vendite'!Y41:Z41)))</f>
        <v>221.30602248340659</v>
      </c>
      <c r="Z12" s="237">
        <f>+IF($D12=0,0,IF($D12=30,SUM('Budget Vendite'!AA41:AA41),SUM('Budget Vendite'!Z41:AA41)))</f>
        <v>232.37132360757693</v>
      </c>
      <c r="AA12" s="237">
        <f>+IF($D12=0,0,IF($D12=30,SUM('Budget Vendite'!AB41:AB41),SUM('Budget Vendite'!AA41:AB41)))</f>
        <v>243.98988978795578</v>
      </c>
      <c r="AB12" s="237">
        <f>+IF($D12=0,0,IF($D12=30,SUM('Budget Vendite'!AC41:AC41),SUM('Budget Vendite'!AB41:AC41)))</f>
        <v>256.18938427735355</v>
      </c>
      <c r="AC12" s="237">
        <f>+IF($D12=0,0,IF($D12=30,SUM('Budget Vendite'!AD41:AD41),SUM('Budget Vendite'!AC41:AD41)))</f>
        <v>268.99885349122127</v>
      </c>
      <c r="AD12" s="237">
        <f>+IF($D12=0,0,IF($D12=30,SUM('Budget Vendite'!AE41:AE41),SUM('Budget Vendite'!AD41:AE41)))</f>
        <v>282.44879616578237</v>
      </c>
      <c r="AE12" s="237">
        <f>+IF($D12=0,0,IF($D12=30,SUM('Budget Vendite'!AF41:AF41),SUM('Budget Vendite'!AE41:AF41)))</f>
        <v>296.5712359740715</v>
      </c>
      <c r="AF12" s="237">
        <f>+IF($D12=0,0,IF($D12=30,SUM('Budget Vendite'!AG41:AG41),SUM('Budget Vendite'!AF41:AG41)))</f>
        <v>311.39979777277506</v>
      </c>
      <c r="AG12" s="237">
        <f>+IF($D12=0,0,IF($D12=30,SUM('Budget Vendite'!AH41:AH41),SUM('Budget Vendite'!AG41:AH41)))</f>
        <v>326.96978766141382</v>
      </c>
      <c r="AH12" s="237">
        <f>+IF($D12=0,0,IF($D12=30,SUM('Budget Vendite'!AI41:AI41),SUM('Budget Vendite'!AH41:AI41)))</f>
        <v>343.31827704448455</v>
      </c>
      <c r="AI12" s="237">
        <f>+IF($D12=0,0,IF($D12=30,SUM('Budget Vendite'!AJ41:AJ41),SUM('Budget Vendite'!AI41:AJ41)))</f>
        <v>360.48419089670881</v>
      </c>
      <c r="AJ12" s="237">
        <f>+IF($D12=0,0,IF($D12=30,SUM('Budget Vendite'!AK41:AK41),SUM('Budget Vendite'!AJ41:AK41)))</f>
        <v>378.50840044154427</v>
      </c>
      <c r="AK12" s="237">
        <f>+IF($D12=0,0,IF($D12=30,SUM('Budget Vendite'!AL41:AL41),SUM('Budget Vendite'!AK41:AL41)))</f>
        <v>397.43382046362149</v>
      </c>
      <c r="AL12" s="237">
        <f>+IF($D12=0,0,IF($D12=30,SUM('Budget Vendite'!AM41:AM41),SUM('Budget Vendite'!AL41:AM41)))</f>
        <v>417.30551148680257</v>
      </c>
      <c r="AM12" s="237">
        <f>+IF($D12=0,0,IF($D12=30,SUM('Budget Vendite'!AN41:AN41),SUM('Budget Vendite'!AM41:AN41)))</f>
        <v>438.17078706114273</v>
      </c>
      <c r="AN12" s="237">
        <f>+IF($D12=0,0,IF($D12=30,SUM('Budget Vendite'!AO41:AO41),SUM('Budget Vendite'!AN41:AO41)))</f>
        <v>460.0793264141999</v>
      </c>
      <c r="AO12" s="237">
        <f>+IF($D12=0,0,IF($D12=30,SUM('Budget Vendite'!AP41:AP41),SUM('Budget Vendite'!AO41:AP41)))</f>
        <v>469.28091294248389</v>
      </c>
      <c r="AP12" s="237">
        <f>+IF($D12=0,0,IF($D12=30,SUM('Budget Vendite'!AQ41:AQ41),SUM('Budget Vendite'!AP41:AQ41)))</f>
        <v>478.66653120133356</v>
      </c>
      <c r="AQ12" s="237">
        <f>+IF($D12=0,0,IF($D12=30,SUM('Budget Vendite'!AR41:AR41),SUM('Budget Vendite'!AQ41:AR41)))</f>
        <v>488.23986182536021</v>
      </c>
      <c r="AR12" s="237">
        <f>+IF($D12=0,0,IF($D12=30,SUM('Budget Vendite'!AS41:AS41),SUM('Budget Vendite'!AR41:AS41)))</f>
        <v>498.00465906186741</v>
      </c>
      <c r="AS12" s="237">
        <f>+IF($D12=0,0,IF($D12=30,SUM('Budget Vendite'!AT41:AT41),SUM('Budget Vendite'!AS41:AT41)))</f>
        <v>507.96475224310478</v>
      </c>
      <c r="AT12" s="237">
        <f>+IF($D12=0,0,IF($D12=30,SUM('Budget Vendite'!AU41:AU41),SUM('Budget Vendite'!AT41:AU41)))</f>
        <v>518.12404728796685</v>
      </c>
      <c r="AU12" s="237">
        <f>+IF($D12=0,0,IF($D12=30,SUM('Budget Vendite'!AV41:AV41),SUM('Budget Vendite'!AU41:AV41)))</f>
        <v>528.48652823372618</v>
      </c>
      <c r="AV12" s="237">
        <f>+IF($D12=0,0,IF($D12=30,SUM('Budget Vendite'!AW41:AW41),SUM('Budget Vendite'!AV41:AW41)))</f>
        <v>539.05625879840068</v>
      </c>
      <c r="AW12" s="237">
        <f>+IF($D12=0,0,IF($D12=30,SUM('Budget Vendite'!AX41:AX41),SUM('Budget Vendite'!AW41:AX41)))</f>
        <v>549.83738397436866</v>
      </c>
      <c r="AX12" s="237">
        <f>+IF($D12=0,0,IF($D12=30,SUM('Budget Vendite'!AY41:AY41),SUM('Budget Vendite'!AX41:AY41)))</f>
        <v>560.83413165385605</v>
      </c>
      <c r="AY12" s="237">
        <f>+IF($D12=0,0,IF($D12=30,SUM('Budget Vendite'!AZ41:AZ41),SUM('Budget Vendite'!AY41:AZ41)))</f>
        <v>572.05081428693313</v>
      </c>
      <c r="AZ12" s="237">
        <f>+IF($D12=0,0,IF($D12=30,SUM('Budget Vendite'!BA41:BA41),SUM('Budget Vendite'!AZ41:BA41)))</f>
        <v>583.4918305726718</v>
      </c>
    </row>
    <row r="13" spans="1:52" x14ac:dyDescent="0.25">
      <c r="C13" t="str">
        <f>+E_Acquisti!C13</f>
        <v>Servizio / Prodotto 11</v>
      </c>
      <c r="D13" s="237">
        <f>+Parametri!$C$15</f>
        <v>30</v>
      </c>
      <c r="E13" s="237">
        <f>+IF($D13=0,0,'Budget Vendite'!F42)</f>
        <v>50</v>
      </c>
      <c r="F13" s="237">
        <f>+IF($D13=0,0,IF($D13=30,SUM('Budget Vendite'!G42:G42),SUM('Budget Vendite'!F42:G42)))</f>
        <v>55.000000000000007</v>
      </c>
      <c r="G13" s="237">
        <f>+IF($D13=0,0,IF($D13=30,SUM('Budget Vendite'!H42:H42),SUM('Budget Vendite'!G42:H42)))</f>
        <v>60.500000000000014</v>
      </c>
      <c r="H13" s="237">
        <f>+IF($D13=0,0,IF($D13=30,SUM('Budget Vendite'!I42:I42),SUM('Budget Vendite'!H42:I42)))</f>
        <v>66.550000000000026</v>
      </c>
      <c r="I13" s="237">
        <f>+IF($D13=0,0,IF($D13=30,SUM('Budget Vendite'!J42:J42),SUM('Budget Vendite'!I42:J42)))</f>
        <v>73.205000000000041</v>
      </c>
      <c r="J13" s="237">
        <f>+IF($D13=0,0,IF($D13=30,SUM('Budget Vendite'!K42:K42),SUM('Budget Vendite'!J42:K42)))</f>
        <v>80.525500000000051</v>
      </c>
      <c r="K13" s="237">
        <f>+IF($D13=0,0,IF($D13=30,SUM('Budget Vendite'!L42:L42),SUM('Budget Vendite'!K42:L42)))</f>
        <v>88.578050000000061</v>
      </c>
      <c r="L13" s="237">
        <f>+IF($D13=0,0,IF($D13=30,SUM('Budget Vendite'!M42:M42),SUM('Budget Vendite'!L42:M42)))</f>
        <v>97.435855000000075</v>
      </c>
      <c r="M13" s="237">
        <f>+IF($D13=0,0,IF($D13=30,SUM('Budget Vendite'!N42:N42),SUM('Budget Vendite'!M42:N42)))</f>
        <v>107.1794405000001</v>
      </c>
      <c r="N13" s="237">
        <f>+IF($D13=0,0,IF($D13=30,SUM('Budget Vendite'!O42:O42),SUM('Budget Vendite'!N42:O42)))</f>
        <v>117.89738455000011</v>
      </c>
      <c r="O13" s="237">
        <f>+IF($D13=0,0,IF($D13=30,SUM('Budget Vendite'!P42:P42),SUM('Budget Vendite'!O42:P42)))</f>
        <v>129.68712300500013</v>
      </c>
      <c r="P13" s="237">
        <f>+IF($D13=0,0,IF($D13=30,SUM('Budget Vendite'!Q42:Q42),SUM('Budget Vendite'!P42:Q42)))</f>
        <v>142.65583530550015</v>
      </c>
      <c r="Q13" s="237">
        <f>+IF($D13=0,0,IF($D13=30,SUM('Budget Vendite'!R42:R42),SUM('Budget Vendite'!Q42:R42)))</f>
        <v>149.78862707077516</v>
      </c>
      <c r="R13" s="237">
        <f>+IF($D13=0,0,IF($D13=30,SUM('Budget Vendite'!S42:S42),SUM('Budget Vendite'!R42:S42)))</f>
        <v>157.27805842431394</v>
      </c>
      <c r="S13" s="237">
        <f>+IF($D13=0,0,IF($D13=30,SUM('Budget Vendite'!T42:T42),SUM('Budget Vendite'!S42:T42)))</f>
        <v>165.14196134552964</v>
      </c>
      <c r="T13" s="237">
        <f>+IF($D13=0,0,IF($D13=30,SUM('Budget Vendite'!U42:U42),SUM('Budget Vendite'!T42:U42)))</f>
        <v>173.39905941280614</v>
      </c>
      <c r="U13" s="237">
        <f>+IF($D13=0,0,IF($D13=30,SUM('Budget Vendite'!V42:V42),SUM('Budget Vendite'!U42:V42)))</f>
        <v>182.06901238344645</v>
      </c>
      <c r="V13" s="237">
        <f>+IF($D13=0,0,IF($D13=30,SUM('Budget Vendite'!W42:W42),SUM('Budget Vendite'!V42:W42)))</f>
        <v>191.17246300261877</v>
      </c>
      <c r="W13" s="237">
        <f>+IF($D13=0,0,IF($D13=30,SUM('Budget Vendite'!X42:X42),SUM('Budget Vendite'!W42:X42)))</f>
        <v>200.73108615274973</v>
      </c>
      <c r="X13" s="237">
        <f>+IF($D13=0,0,IF($D13=30,SUM('Budget Vendite'!Y42:Y42),SUM('Budget Vendite'!X42:Y42)))</f>
        <v>210.76764046038721</v>
      </c>
      <c r="Y13" s="237">
        <f>+IF($D13=0,0,IF($D13=30,SUM('Budget Vendite'!Z42:Z42),SUM('Budget Vendite'!Y42:Z42)))</f>
        <v>221.30602248340659</v>
      </c>
      <c r="Z13" s="237">
        <f>+IF($D13=0,0,IF($D13=30,SUM('Budget Vendite'!AA42:AA42),SUM('Budget Vendite'!Z42:AA42)))</f>
        <v>232.37132360757693</v>
      </c>
      <c r="AA13" s="237">
        <f>+IF($D13=0,0,IF($D13=30,SUM('Budget Vendite'!AB42:AB42),SUM('Budget Vendite'!AA42:AB42)))</f>
        <v>243.98988978795578</v>
      </c>
      <c r="AB13" s="237">
        <f>+IF($D13=0,0,IF($D13=30,SUM('Budget Vendite'!AC42:AC42),SUM('Budget Vendite'!AB42:AC42)))</f>
        <v>256.18938427735355</v>
      </c>
      <c r="AC13" s="237">
        <f>+IF($D13=0,0,IF($D13=30,SUM('Budget Vendite'!AD42:AD42),SUM('Budget Vendite'!AC42:AD42)))</f>
        <v>268.99885349122127</v>
      </c>
      <c r="AD13" s="237">
        <f>+IF($D13=0,0,IF($D13=30,SUM('Budget Vendite'!AE42:AE42),SUM('Budget Vendite'!AD42:AE42)))</f>
        <v>282.44879616578237</v>
      </c>
      <c r="AE13" s="237">
        <f>+IF($D13=0,0,IF($D13=30,SUM('Budget Vendite'!AF42:AF42),SUM('Budget Vendite'!AE42:AF42)))</f>
        <v>296.5712359740715</v>
      </c>
      <c r="AF13" s="237">
        <f>+IF($D13=0,0,IF($D13=30,SUM('Budget Vendite'!AG42:AG42),SUM('Budget Vendite'!AF42:AG42)))</f>
        <v>311.39979777277506</v>
      </c>
      <c r="AG13" s="237">
        <f>+IF($D13=0,0,IF($D13=30,SUM('Budget Vendite'!AH42:AH42),SUM('Budget Vendite'!AG42:AH42)))</f>
        <v>326.96978766141382</v>
      </c>
      <c r="AH13" s="237">
        <f>+IF($D13=0,0,IF($D13=30,SUM('Budget Vendite'!AI42:AI42),SUM('Budget Vendite'!AH42:AI42)))</f>
        <v>343.31827704448455</v>
      </c>
      <c r="AI13" s="237">
        <f>+IF($D13=0,0,IF($D13=30,SUM('Budget Vendite'!AJ42:AJ42),SUM('Budget Vendite'!AI42:AJ42)))</f>
        <v>360.48419089670881</v>
      </c>
      <c r="AJ13" s="237">
        <f>+IF($D13=0,0,IF($D13=30,SUM('Budget Vendite'!AK42:AK42),SUM('Budget Vendite'!AJ42:AK42)))</f>
        <v>378.50840044154427</v>
      </c>
      <c r="AK13" s="237">
        <f>+IF($D13=0,0,IF($D13=30,SUM('Budget Vendite'!AL42:AL42),SUM('Budget Vendite'!AK42:AL42)))</f>
        <v>397.43382046362149</v>
      </c>
      <c r="AL13" s="237">
        <f>+IF($D13=0,0,IF($D13=30,SUM('Budget Vendite'!AM42:AM42),SUM('Budget Vendite'!AL42:AM42)))</f>
        <v>417.30551148680257</v>
      </c>
      <c r="AM13" s="237">
        <f>+IF($D13=0,0,IF($D13=30,SUM('Budget Vendite'!AN42:AN42),SUM('Budget Vendite'!AM42:AN42)))</f>
        <v>438.17078706114273</v>
      </c>
      <c r="AN13" s="237">
        <f>+IF($D13=0,0,IF($D13=30,SUM('Budget Vendite'!AO42:AO42),SUM('Budget Vendite'!AN42:AO42)))</f>
        <v>460.0793264141999</v>
      </c>
      <c r="AO13" s="237">
        <f>+IF($D13=0,0,IF($D13=30,SUM('Budget Vendite'!AP42:AP42),SUM('Budget Vendite'!AO42:AP42)))</f>
        <v>469.28091294248389</v>
      </c>
      <c r="AP13" s="237">
        <f>+IF($D13=0,0,IF($D13=30,SUM('Budget Vendite'!AQ42:AQ42),SUM('Budget Vendite'!AP42:AQ42)))</f>
        <v>478.66653120133356</v>
      </c>
      <c r="AQ13" s="237">
        <f>+IF($D13=0,0,IF($D13=30,SUM('Budget Vendite'!AR42:AR42),SUM('Budget Vendite'!AQ42:AR42)))</f>
        <v>488.23986182536021</v>
      </c>
      <c r="AR13" s="237">
        <f>+IF($D13=0,0,IF($D13=30,SUM('Budget Vendite'!AS42:AS42),SUM('Budget Vendite'!AR42:AS42)))</f>
        <v>498.00465906186741</v>
      </c>
      <c r="AS13" s="237">
        <f>+IF($D13=0,0,IF($D13=30,SUM('Budget Vendite'!AT42:AT42),SUM('Budget Vendite'!AS42:AT42)))</f>
        <v>507.96475224310478</v>
      </c>
      <c r="AT13" s="237">
        <f>+IF($D13=0,0,IF($D13=30,SUM('Budget Vendite'!AU42:AU42),SUM('Budget Vendite'!AT42:AU42)))</f>
        <v>518.12404728796685</v>
      </c>
      <c r="AU13" s="237">
        <f>+IF($D13=0,0,IF($D13=30,SUM('Budget Vendite'!AV42:AV42),SUM('Budget Vendite'!AU42:AV42)))</f>
        <v>528.48652823372618</v>
      </c>
      <c r="AV13" s="237">
        <f>+IF($D13=0,0,IF($D13=30,SUM('Budget Vendite'!AW42:AW42),SUM('Budget Vendite'!AV42:AW42)))</f>
        <v>539.05625879840068</v>
      </c>
      <c r="AW13" s="237">
        <f>+IF($D13=0,0,IF($D13=30,SUM('Budget Vendite'!AX42:AX42),SUM('Budget Vendite'!AW42:AX42)))</f>
        <v>549.83738397436866</v>
      </c>
      <c r="AX13" s="237">
        <f>+IF($D13=0,0,IF($D13=30,SUM('Budget Vendite'!AY42:AY42),SUM('Budget Vendite'!AX42:AY42)))</f>
        <v>560.83413165385605</v>
      </c>
      <c r="AY13" s="237">
        <f>+IF($D13=0,0,IF($D13=30,SUM('Budget Vendite'!AZ42:AZ42),SUM('Budget Vendite'!AY42:AZ42)))</f>
        <v>572.05081428693313</v>
      </c>
      <c r="AZ13" s="237">
        <f>+IF($D13=0,0,IF($D13=30,SUM('Budget Vendite'!BA42:BA42),SUM('Budget Vendite'!AZ42:BA42)))</f>
        <v>583.4918305726718</v>
      </c>
    </row>
    <row r="14" spans="1:52" x14ac:dyDescent="0.25">
      <c r="C14" t="str">
        <f>+E_Acquisti!C14</f>
        <v>Servizio / Prodotto 12</v>
      </c>
      <c r="D14" s="237">
        <f>+Parametri!$C$15</f>
        <v>30</v>
      </c>
      <c r="E14" s="237">
        <f>+IF($D14=0,0,'Budget Vendite'!F43)</f>
        <v>50</v>
      </c>
      <c r="F14" s="237">
        <f>+IF($D14=0,0,IF($D14=30,SUM('Budget Vendite'!G43:G43),SUM('Budget Vendite'!F43:G43)))</f>
        <v>55.000000000000007</v>
      </c>
      <c r="G14" s="237">
        <f>+IF($D14=0,0,IF($D14=30,SUM('Budget Vendite'!H43:H43),SUM('Budget Vendite'!G43:H43)))</f>
        <v>60.500000000000014</v>
      </c>
      <c r="H14" s="237">
        <f>+IF($D14=0,0,IF($D14=30,SUM('Budget Vendite'!I43:I43),SUM('Budget Vendite'!H43:I43)))</f>
        <v>66.550000000000026</v>
      </c>
      <c r="I14" s="237">
        <f>+IF($D14=0,0,IF($D14=30,SUM('Budget Vendite'!J43:J43),SUM('Budget Vendite'!I43:J43)))</f>
        <v>73.205000000000041</v>
      </c>
      <c r="J14" s="237">
        <f>+IF($D14=0,0,IF($D14=30,SUM('Budget Vendite'!K43:K43),SUM('Budget Vendite'!J43:K43)))</f>
        <v>80.525500000000051</v>
      </c>
      <c r="K14" s="237">
        <f>+IF($D14=0,0,IF($D14=30,SUM('Budget Vendite'!L43:L43),SUM('Budget Vendite'!K43:L43)))</f>
        <v>88.578050000000061</v>
      </c>
      <c r="L14" s="237">
        <f>+IF($D14=0,0,IF($D14=30,SUM('Budget Vendite'!M43:M43),SUM('Budget Vendite'!L43:M43)))</f>
        <v>97.435855000000075</v>
      </c>
      <c r="M14" s="237">
        <f>+IF($D14=0,0,IF($D14=30,SUM('Budget Vendite'!N43:N43),SUM('Budget Vendite'!M43:N43)))</f>
        <v>107.1794405000001</v>
      </c>
      <c r="N14" s="237">
        <f>+IF($D14=0,0,IF($D14=30,SUM('Budget Vendite'!O43:O43),SUM('Budget Vendite'!N43:O43)))</f>
        <v>117.89738455000011</v>
      </c>
      <c r="O14" s="237">
        <f>+IF($D14=0,0,IF($D14=30,SUM('Budget Vendite'!P43:P43),SUM('Budget Vendite'!O43:P43)))</f>
        <v>129.68712300500013</v>
      </c>
      <c r="P14" s="237">
        <f>+IF($D14=0,0,IF($D14=30,SUM('Budget Vendite'!Q43:Q43),SUM('Budget Vendite'!P43:Q43)))</f>
        <v>142.65583530550015</v>
      </c>
      <c r="Q14" s="237">
        <f>+IF($D14=0,0,IF($D14=30,SUM('Budget Vendite'!R43:R43),SUM('Budget Vendite'!Q43:R43)))</f>
        <v>149.78862707077516</v>
      </c>
      <c r="R14" s="237">
        <f>+IF($D14=0,0,IF($D14=30,SUM('Budget Vendite'!S43:S43),SUM('Budget Vendite'!R43:S43)))</f>
        <v>157.27805842431394</v>
      </c>
      <c r="S14" s="237">
        <f>+IF($D14=0,0,IF($D14=30,SUM('Budget Vendite'!T43:T43),SUM('Budget Vendite'!S43:T43)))</f>
        <v>165.14196134552964</v>
      </c>
      <c r="T14" s="237">
        <f>+IF($D14=0,0,IF($D14=30,SUM('Budget Vendite'!U43:U43),SUM('Budget Vendite'!T43:U43)))</f>
        <v>173.39905941280614</v>
      </c>
      <c r="U14" s="237">
        <f>+IF($D14=0,0,IF($D14=30,SUM('Budget Vendite'!V43:V43),SUM('Budget Vendite'!U43:V43)))</f>
        <v>182.06901238344645</v>
      </c>
      <c r="V14" s="237">
        <f>+IF($D14=0,0,IF($D14=30,SUM('Budget Vendite'!W43:W43),SUM('Budget Vendite'!V43:W43)))</f>
        <v>191.17246300261877</v>
      </c>
      <c r="W14" s="237">
        <f>+IF($D14=0,0,IF($D14=30,SUM('Budget Vendite'!X43:X43),SUM('Budget Vendite'!W43:X43)))</f>
        <v>200.73108615274973</v>
      </c>
      <c r="X14" s="237">
        <f>+IF($D14=0,0,IF($D14=30,SUM('Budget Vendite'!Y43:Y43),SUM('Budget Vendite'!X43:Y43)))</f>
        <v>210.76764046038721</v>
      </c>
      <c r="Y14" s="237">
        <f>+IF($D14=0,0,IF($D14=30,SUM('Budget Vendite'!Z43:Z43),SUM('Budget Vendite'!Y43:Z43)))</f>
        <v>221.30602248340659</v>
      </c>
      <c r="Z14" s="237">
        <f>+IF($D14=0,0,IF($D14=30,SUM('Budget Vendite'!AA43:AA43),SUM('Budget Vendite'!Z43:AA43)))</f>
        <v>232.37132360757693</v>
      </c>
      <c r="AA14" s="237">
        <f>+IF($D14=0,0,IF($D14=30,SUM('Budget Vendite'!AB43:AB43),SUM('Budget Vendite'!AA43:AB43)))</f>
        <v>243.98988978795578</v>
      </c>
      <c r="AB14" s="237">
        <f>+IF($D14=0,0,IF($D14=30,SUM('Budget Vendite'!AC43:AC43),SUM('Budget Vendite'!AB43:AC43)))</f>
        <v>256.18938427735355</v>
      </c>
      <c r="AC14" s="237">
        <f>+IF($D14=0,0,IF($D14=30,SUM('Budget Vendite'!AD43:AD43),SUM('Budget Vendite'!AC43:AD43)))</f>
        <v>268.99885349122127</v>
      </c>
      <c r="AD14" s="237">
        <f>+IF($D14=0,0,IF($D14=30,SUM('Budget Vendite'!AE43:AE43),SUM('Budget Vendite'!AD43:AE43)))</f>
        <v>282.44879616578237</v>
      </c>
      <c r="AE14" s="237">
        <f>+IF($D14=0,0,IF($D14=30,SUM('Budget Vendite'!AF43:AF43),SUM('Budget Vendite'!AE43:AF43)))</f>
        <v>296.5712359740715</v>
      </c>
      <c r="AF14" s="237">
        <f>+IF($D14=0,0,IF($D14=30,SUM('Budget Vendite'!AG43:AG43),SUM('Budget Vendite'!AF43:AG43)))</f>
        <v>311.39979777277506</v>
      </c>
      <c r="AG14" s="237">
        <f>+IF($D14=0,0,IF($D14=30,SUM('Budget Vendite'!AH43:AH43),SUM('Budget Vendite'!AG43:AH43)))</f>
        <v>326.96978766141382</v>
      </c>
      <c r="AH14" s="237">
        <f>+IF($D14=0,0,IF($D14=30,SUM('Budget Vendite'!AI43:AI43),SUM('Budget Vendite'!AH43:AI43)))</f>
        <v>343.31827704448455</v>
      </c>
      <c r="AI14" s="237">
        <f>+IF($D14=0,0,IF($D14=30,SUM('Budget Vendite'!AJ43:AJ43),SUM('Budget Vendite'!AI43:AJ43)))</f>
        <v>360.48419089670881</v>
      </c>
      <c r="AJ14" s="237">
        <f>+IF($D14=0,0,IF($D14=30,SUM('Budget Vendite'!AK43:AK43),SUM('Budget Vendite'!AJ43:AK43)))</f>
        <v>378.50840044154427</v>
      </c>
      <c r="AK14" s="237">
        <f>+IF($D14=0,0,IF($D14=30,SUM('Budget Vendite'!AL43:AL43),SUM('Budget Vendite'!AK43:AL43)))</f>
        <v>397.43382046362149</v>
      </c>
      <c r="AL14" s="237">
        <f>+IF($D14=0,0,IF($D14=30,SUM('Budget Vendite'!AM43:AM43),SUM('Budget Vendite'!AL43:AM43)))</f>
        <v>417.30551148680257</v>
      </c>
      <c r="AM14" s="237">
        <f>+IF($D14=0,0,IF($D14=30,SUM('Budget Vendite'!AN43:AN43),SUM('Budget Vendite'!AM43:AN43)))</f>
        <v>438.17078706114273</v>
      </c>
      <c r="AN14" s="237">
        <f>+IF($D14=0,0,IF($D14=30,SUM('Budget Vendite'!AO43:AO43),SUM('Budget Vendite'!AN43:AO43)))</f>
        <v>460.0793264141999</v>
      </c>
      <c r="AO14" s="237">
        <f>+IF($D14=0,0,IF($D14=30,SUM('Budget Vendite'!AP43:AP43),SUM('Budget Vendite'!AO43:AP43)))</f>
        <v>469.28091294248389</v>
      </c>
      <c r="AP14" s="237">
        <f>+IF($D14=0,0,IF($D14=30,SUM('Budget Vendite'!AQ43:AQ43),SUM('Budget Vendite'!AP43:AQ43)))</f>
        <v>478.66653120133356</v>
      </c>
      <c r="AQ14" s="237">
        <f>+IF($D14=0,0,IF($D14=30,SUM('Budget Vendite'!AR43:AR43),SUM('Budget Vendite'!AQ43:AR43)))</f>
        <v>488.23986182536021</v>
      </c>
      <c r="AR14" s="237">
        <f>+IF($D14=0,0,IF($D14=30,SUM('Budget Vendite'!AS43:AS43),SUM('Budget Vendite'!AR43:AS43)))</f>
        <v>498.00465906186741</v>
      </c>
      <c r="AS14" s="237">
        <f>+IF($D14=0,0,IF($D14=30,SUM('Budget Vendite'!AT43:AT43),SUM('Budget Vendite'!AS43:AT43)))</f>
        <v>507.96475224310478</v>
      </c>
      <c r="AT14" s="237">
        <f>+IF($D14=0,0,IF($D14=30,SUM('Budget Vendite'!AU43:AU43),SUM('Budget Vendite'!AT43:AU43)))</f>
        <v>518.12404728796685</v>
      </c>
      <c r="AU14" s="237">
        <f>+IF($D14=0,0,IF($D14=30,SUM('Budget Vendite'!AV43:AV43),SUM('Budget Vendite'!AU43:AV43)))</f>
        <v>528.48652823372618</v>
      </c>
      <c r="AV14" s="237">
        <f>+IF($D14=0,0,IF($D14=30,SUM('Budget Vendite'!AW43:AW43),SUM('Budget Vendite'!AV43:AW43)))</f>
        <v>539.05625879840068</v>
      </c>
      <c r="AW14" s="237">
        <f>+IF($D14=0,0,IF($D14=30,SUM('Budget Vendite'!AX43:AX43),SUM('Budget Vendite'!AW43:AX43)))</f>
        <v>549.83738397436866</v>
      </c>
      <c r="AX14" s="237">
        <f>+IF($D14=0,0,IF($D14=30,SUM('Budget Vendite'!AY43:AY43),SUM('Budget Vendite'!AX43:AY43)))</f>
        <v>560.83413165385605</v>
      </c>
      <c r="AY14" s="237">
        <f>+IF($D14=0,0,IF($D14=30,SUM('Budget Vendite'!AZ43:AZ43),SUM('Budget Vendite'!AY43:AZ43)))</f>
        <v>572.05081428693313</v>
      </c>
      <c r="AZ14" s="237">
        <f>+IF($D14=0,0,IF($D14=30,SUM('Budget Vendite'!BA43:BA43),SUM('Budget Vendite'!AZ43:BA43)))</f>
        <v>583.4918305726718</v>
      </c>
    </row>
    <row r="15" spans="1:52" x14ac:dyDescent="0.25">
      <c r="C15" t="str">
        <f>+E_Acquisti!C15</f>
        <v>Servizio / Prodotto 13</v>
      </c>
      <c r="D15" s="237">
        <f>+Parametri!$C$15</f>
        <v>30</v>
      </c>
      <c r="E15" s="237">
        <f>+IF($D15=0,0,'Budget Vendite'!F44)</f>
        <v>50</v>
      </c>
      <c r="F15" s="237">
        <f>+IF($D15=0,0,IF($D15=30,SUM('Budget Vendite'!G44:G44),SUM('Budget Vendite'!F44:G44)))</f>
        <v>55.000000000000007</v>
      </c>
      <c r="G15" s="237">
        <f>+IF($D15=0,0,IF($D15=30,SUM('Budget Vendite'!H44:H44),SUM('Budget Vendite'!G44:H44)))</f>
        <v>60.500000000000014</v>
      </c>
      <c r="H15" s="237">
        <f>+IF($D15=0,0,IF($D15=30,SUM('Budget Vendite'!I44:I44),SUM('Budget Vendite'!H44:I44)))</f>
        <v>66.550000000000026</v>
      </c>
      <c r="I15" s="237">
        <f>+IF($D15=0,0,IF($D15=30,SUM('Budget Vendite'!J44:J44),SUM('Budget Vendite'!I44:J44)))</f>
        <v>73.205000000000041</v>
      </c>
      <c r="J15" s="237">
        <f>+IF($D15=0,0,IF($D15=30,SUM('Budget Vendite'!K44:K44),SUM('Budget Vendite'!J44:K44)))</f>
        <v>80.525500000000051</v>
      </c>
      <c r="K15" s="237">
        <f>+IF($D15=0,0,IF($D15=30,SUM('Budget Vendite'!L44:L44),SUM('Budget Vendite'!K44:L44)))</f>
        <v>88.578050000000061</v>
      </c>
      <c r="L15" s="237">
        <f>+IF($D15=0,0,IF($D15=30,SUM('Budget Vendite'!M44:M44),SUM('Budget Vendite'!L44:M44)))</f>
        <v>97.435855000000075</v>
      </c>
      <c r="M15" s="237">
        <f>+IF($D15=0,0,IF($D15=30,SUM('Budget Vendite'!N44:N44),SUM('Budget Vendite'!M44:N44)))</f>
        <v>107.1794405000001</v>
      </c>
      <c r="N15" s="237">
        <f>+IF($D15=0,0,IF($D15=30,SUM('Budget Vendite'!O44:O44),SUM('Budget Vendite'!N44:O44)))</f>
        <v>117.89738455000011</v>
      </c>
      <c r="O15" s="237">
        <f>+IF($D15=0,0,IF($D15=30,SUM('Budget Vendite'!P44:P44),SUM('Budget Vendite'!O44:P44)))</f>
        <v>129.68712300500013</v>
      </c>
      <c r="P15" s="237">
        <f>+IF($D15=0,0,IF($D15=30,SUM('Budget Vendite'!Q44:Q44),SUM('Budget Vendite'!P44:Q44)))</f>
        <v>142.65583530550015</v>
      </c>
      <c r="Q15" s="237">
        <f>+IF($D15=0,0,IF($D15=30,SUM('Budget Vendite'!R44:R44),SUM('Budget Vendite'!Q44:R44)))</f>
        <v>149.78862707077516</v>
      </c>
      <c r="R15" s="237">
        <f>+IF($D15=0,0,IF($D15=30,SUM('Budget Vendite'!S44:S44),SUM('Budget Vendite'!R44:S44)))</f>
        <v>157.27805842431394</v>
      </c>
      <c r="S15" s="237">
        <f>+IF($D15=0,0,IF($D15=30,SUM('Budget Vendite'!T44:T44),SUM('Budget Vendite'!S44:T44)))</f>
        <v>165.14196134552964</v>
      </c>
      <c r="T15" s="237">
        <f>+IF($D15=0,0,IF($D15=30,SUM('Budget Vendite'!U44:U44),SUM('Budget Vendite'!T44:U44)))</f>
        <v>173.39905941280614</v>
      </c>
      <c r="U15" s="237">
        <f>+IF($D15=0,0,IF($D15=30,SUM('Budget Vendite'!V44:V44),SUM('Budget Vendite'!U44:V44)))</f>
        <v>182.06901238344645</v>
      </c>
      <c r="V15" s="237">
        <f>+IF($D15=0,0,IF($D15=30,SUM('Budget Vendite'!W44:W44),SUM('Budget Vendite'!V44:W44)))</f>
        <v>191.17246300261877</v>
      </c>
      <c r="W15" s="237">
        <f>+IF($D15=0,0,IF($D15=30,SUM('Budget Vendite'!X44:X44),SUM('Budget Vendite'!W44:X44)))</f>
        <v>200.73108615274973</v>
      </c>
      <c r="X15" s="237">
        <f>+IF($D15=0,0,IF($D15=30,SUM('Budget Vendite'!Y44:Y44),SUM('Budget Vendite'!X44:Y44)))</f>
        <v>210.76764046038721</v>
      </c>
      <c r="Y15" s="237">
        <f>+IF($D15=0,0,IF($D15=30,SUM('Budget Vendite'!Z44:Z44),SUM('Budget Vendite'!Y44:Z44)))</f>
        <v>221.30602248340659</v>
      </c>
      <c r="Z15" s="237">
        <f>+IF($D15=0,0,IF($D15=30,SUM('Budget Vendite'!AA44:AA44),SUM('Budget Vendite'!Z44:AA44)))</f>
        <v>232.37132360757693</v>
      </c>
      <c r="AA15" s="237">
        <f>+IF($D15=0,0,IF($D15=30,SUM('Budget Vendite'!AB44:AB44),SUM('Budget Vendite'!AA44:AB44)))</f>
        <v>243.98988978795578</v>
      </c>
      <c r="AB15" s="237">
        <f>+IF($D15=0,0,IF($D15=30,SUM('Budget Vendite'!AC44:AC44),SUM('Budget Vendite'!AB44:AC44)))</f>
        <v>256.18938427735355</v>
      </c>
      <c r="AC15" s="237">
        <f>+IF($D15=0,0,IF($D15=30,SUM('Budget Vendite'!AD44:AD44),SUM('Budget Vendite'!AC44:AD44)))</f>
        <v>268.99885349122127</v>
      </c>
      <c r="AD15" s="237">
        <f>+IF($D15=0,0,IF($D15=30,SUM('Budget Vendite'!AE44:AE44),SUM('Budget Vendite'!AD44:AE44)))</f>
        <v>282.44879616578237</v>
      </c>
      <c r="AE15" s="237">
        <f>+IF($D15=0,0,IF($D15=30,SUM('Budget Vendite'!AF44:AF44),SUM('Budget Vendite'!AE44:AF44)))</f>
        <v>296.5712359740715</v>
      </c>
      <c r="AF15" s="237">
        <f>+IF($D15=0,0,IF($D15=30,SUM('Budget Vendite'!AG44:AG44),SUM('Budget Vendite'!AF44:AG44)))</f>
        <v>311.39979777277506</v>
      </c>
      <c r="AG15" s="237">
        <f>+IF($D15=0,0,IF($D15=30,SUM('Budget Vendite'!AH44:AH44),SUM('Budget Vendite'!AG44:AH44)))</f>
        <v>326.96978766141382</v>
      </c>
      <c r="AH15" s="237">
        <f>+IF($D15=0,0,IF($D15=30,SUM('Budget Vendite'!AI44:AI44),SUM('Budget Vendite'!AH44:AI44)))</f>
        <v>343.31827704448455</v>
      </c>
      <c r="AI15" s="237">
        <f>+IF($D15=0,0,IF($D15=30,SUM('Budget Vendite'!AJ44:AJ44),SUM('Budget Vendite'!AI44:AJ44)))</f>
        <v>360.48419089670881</v>
      </c>
      <c r="AJ15" s="237">
        <f>+IF($D15=0,0,IF($D15=30,SUM('Budget Vendite'!AK44:AK44),SUM('Budget Vendite'!AJ44:AK44)))</f>
        <v>378.50840044154427</v>
      </c>
      <c r="AK15" s="237">
        <f>+IF($D15=0,0,IF($D15=30,SUM('Budget Vendite'!AL44:AL44),SUM('Budget Vendite'!AK44:AL44)))</f>
        <v>397.43382046362149</v>
      </c>
      <c r="AL15" s="237">
        <f>+IF($D15=0,0,IF($D15=30,SUM('Budget Vendite'!AM44:AM44),SUM('Budget Vendite'!AL44:AM44)))</f>
        <v>417.30551148680257</v>
      </c>
      <c r="AM15" s="237">
        <f>+IF($D15=0,0,IF($D15=30,SUM('Budget Vendite'!AN44:AN44),SUM('Budget Vendite'!AM44:AN44)))</f>
        <v>438.17078706114273</v>
      </c>
      <c r="AN15" s="237">
        <f>+IF($D15=0,0,IF($D15=30,SUM('Budget Vendite'!AO44:AO44),SUM('Budget Vendite'!AN44:AO44)))</f>
        <v>460.0793264141999</v>
      </c>
      <c r="AO15" s="237">
        <f>+IF($D15=0,0,IF($D15=30,SUM('Budget Vendite'!AP44:AP44),SUM('Budget Vendite'!AO44:AP44)))</f>
        <v>469.28091294248389</v>
      </c>
      <c r="AP15" s="237">
        <f>+IF($D15=0,0,IF($D15=30,SUM('Budget Vendite'!AQ44:AQ44),SUM('Budget Vendite'!AP44:AQ44)))</f>
        <v>478.66653120133356</v>
      </c>
      <c r="AQ15" s="237">
        <f>+IF($D15=0,0,IF($D15=30,SUM('Budget Vendite'!AR44:AR44),SUM('Budget Vendite'!AQ44:AR44)))</f>
        <v>488.23986182536021</v>
      </c>
      <c r="AR15" s="237">
        <f>+IF($D15=0,0,IF($D15=30,SUM('Budget Vendite'!AS44:AS44),SUM('Budget Vendite'!AR44:AS44)))</f>
        <v>498.00465906186741</v>
      </c>
      <c r="AS15" s="237">
        <f>+IF($D15=0,0,IF($D15=30,SUM('Budget Vendite'!AT44:AT44),SUM('Budget Vendite'!AS44:AT44)))</f>
        <v>507.96475224310478</v>
      </c>
      <c r="AT15" s="237">
        <f>+IF($D15=0,0,IF($D15=30,SUM('Budget Vendite'!AU44:AU44),SUM('Budget Vendite'!AT44:AU44)))</f>
        <v>518.12404728796685</v>
      </c>
      <c r="AU15" s="237">
        <f>+IF($D15=0,0,IF($D15=30,SUM('Budget Vendite'!AV44:AV44),SUM('Budget Vendite'!AU44:AV44)))</f>
        <v>528.48652823372618</v>
      </c>
      <c r="AV15" s="237">
        <f>+IF($D15=0,0,IF($D15=30,SUM('Budget Vendite'!AW44:AW44),SUM('Budget Vendite'!AV44:AW44)))</f>
        <v>539.05625879840068</v>
      </c>
      <c r="AW15" s="237">
        <f>+IF($D15=0,0,IF($D15=30,SUM('Budget Vendite'!AX44:AX44),SUM('Budget Vendite'!AW44:AX44)))</f>
        <v>549.83738397436866</v>
      </c>
      <c r="AX15" s="237">
        <f>+IF($D15=0,0,IF($D15=30,SUM('Budget Vendite'!AY44:AY44),SUM('Budget Vendite'!AX44:AY44)))</f>
        <v>560.83413165385605</v>
      </c>
      <c r="AY15" s="237">
        <f>+IF($D15=0,0,IF($D15=30,SUM('Budget Vendite'!AZ44:AZ44),SUM('Budget Vendite'!AY44:AZ44)))</f>
        <v>572.05081428693313</v>
      </c>
      <c r="AZ15" s="237">
        <f>+IF($D15=0,0,IF($D15=30,SUM('Budget Vendite'!BA44:BA44),SUM('Budget Vendite'!AZ44:BA44)))</f>
        <v>583.4918305726718</v>
      </c>
    </row>
    <row r="16" spans="1:52" x14ac:dyDescent="0.25">
      <c r="C16" t="str">
        <f>+E_Acquisti!C16</f>
        <v>Servizio / Prodotto 14</v>
      </c>
      <c r="D16" s="237">
        <f>+Parametri!$C$15</f>
        <v>30</v>
      </c>
      <c r="E16" s="237">
        <f>+IF($D16=0,0,'Budget Vendite'!F45)</f>
        <v>50</v>
      </c>
      <c r="F16" s="237">
        <f>+IF($D16=0,0,IF($D16=30,SUM('Budget Vendite'!G45:G45),SUM('Budget Vendite'!F45:G45)))</f>
        <v>55.000000000000007</v>
      </c>
      <c r="G16" s="237">
        <f>+IF($D16=0,0,IF($D16=30,SUM('Budget Vendite'!H45:H45),SUM('Budget Vendite'!G45:H45)))</f>
        <v>60.500000000000014</v>
      </c>
      <c r="H16" s="237">
        <f>+IF($D16=0,0,IF($D16=30,SUM('Budget Vendite'!I45:I45),SUM('Budget Vendite'!H45:I45)))</f>
        <v>66.550000000000026</v>
      </c>
      <c r="I16" s="237">
        <f>+IF($D16=0,0,IF($D16=30,SUM('Budget Vendite'!J45:J45),SUM('Budget Vendite'!I45:J45)))</f>
        <v>73.205000000000041</v>
      </c>
      <c r="J16" s="237">
        <f>+IF($D16=0,0,IF($D16=30,SUM('Budget Vendite'!K45:K45),SUM('Budget Vendite'!J45:K45)))</f>
        <v>80.525500000000051</v>
      </c>
      <c r="K16" s="237">
        <f>+IF($D16=0,0,IF($D16=30,SUM('Budget Vendite'!L45:L45),SUM('Budget Vendite'!K45:L45)))</f>
        <v>88.578050000000061</v>
      </c>
      <c r="L16" s="237">
        <f>+IF($D16=0,0,IF($D16=30,SUM('Budget Vendite'!M45:M45),SUM('Budget Vendite'!L45:M45)))</f>
        <v>97.435855000000075</v>
      </c>
      <c r="M16" s="237">
        <f>+IF($D16=0,0,IF($D16=30,SUM('Budget Vendite'!N45:N45),SUM('Budget Vendite'!M45:N45)))</f>
        <v>107.1794405000001</v>
      </c>
      <c r="N16" s="237">
        <f>+IF($D16=0,0,IF($D16=30,SUM('Budget Vendite'!O45:O45),SUM('Budget Vendite'!N45:O45)))</f>
        <v>117.89738455000011</v>
      </c>
      <c r="O16" s="237">
        <f>+IF($D16=0,0,IF($D16=30,SUM('Budget Vendite'!P45:P45),SUM('Budget Vendite'!O45:P45)))</f>
        <v>129.68712300500013</v>
      </c>
      <c r="P16" s="237">
        <f>+IF($D16=0,0,IF($D16=30,SUM('Budget Vendite'!Q45:Q45),SUM('Budget Vendite'!P45:Q45)))</f>
        <v>142.65583530550015</v>
      </c>
      <c r="Q16" s="237">
        <f>+IF($D16=0,0,IF($D16=30,SUM('Budget Vendite'!R45:R45),SUM('Budget Vendite'!Q45:R45)))</f>
        <v>149.78862707077516</v>
      </c>
      <c r="R16" s="237">
        <f>+IF($D16=0,0,IF($D16=30,SUM('Budget Vendite'!S45:S45),SUM('Budget Vendite'!R45:S45)))</f>
        <v>157.27805842431394</v>
      </c>
      <c r="S16" s="237">
        <f>+IF($D16=0,0,IF($D16=30,SUM('Budget Vendite'!T45:T45),SUM('Budget Vendite'!S45:T45)))</f>
        <v>165.14196134552964</v>
      </c>
      <c r="T16" s="237">
        <f>+IF($D16=0,0,IF($D16=30,SUM('Budget Vendite'!U45:U45),SUM('Budget Vendite'!T45:U45)))</f>
        <v>173.39905941280614</v>
      </c>
      <c r="U16" s="237">
        <f>+IF($D16=0,0,IF($D16=30,SUM('Budget Vendite'!V45:V45),SUM('Budget Vendite'!U45:V45)))</f>
        <v>182.06901238344645</v>
      </c>
      <c r="V16" s="237">
        <f>+IF($D16=0,0,IF($D16=30,SUM('Budget Vendite'!W45:W45),SUM('Budget Vendite'!V45:W45)))</f>
        <v>191.17246300261877</v>
      </c>
      <c r="W16" s="237">
        <f>+IF($D16=0,0,IF($D16=30,SUM('Budget Vendite'!X45:X45),SUM('Budget Vendite'!W45:X45)))</f>
        <v>200.73108615274973</v>
      </c>
      <c r="X16" s="237">
        <f>+IF($D16=0,0,IF($D16=30,SUM('Budget Vendite'!Y45:Y45),SUM('Budget Vendite'!X45:Y45)))</f>
        <v>210.76764046038721</v>
      </c>
      <c r="Y16" s="237">
        <f>+IF($D16=0,0,IF($D16=30,SUM('Budget Vendite'!Z45:Z45),SUM('Budget Vendite'!Y45:Z45)))</f>
        <v>221.30602248340659</v>
      </c>
      <c r="Z16" s="237">
        <f>+IF($D16=0,0,IF($D16=30,SUM('Budget Vendite'!AA45:AA45),SUM('Budget Vendite'!Z45:AA45)))</f>
        <v>232.37132360757693</v>
      </c>
      <c r="AA16" s="237">
        <f>+IF($D16=0,0,IF($D16=30,SUM('Budget Vendite'!AB45:AB45),SUM('Budget Vendite'!AA45:AB45)))</f>
        <v>243.98988978795578</v>
      </c>
      <c r="AB16" s="237">
        <f>+IF($D16=0,0,IF($D16=30,SUM('Budget Vendite'!AC45:AC45),SUM('Budget Vendite'!AB45:AC45)))</f>
        <v>256.18938427735355</v>
      </c>
      <c r="AC16" s="237">
        <f>+IF($D16=0,0,IF($D16=30,SUM('Budget Vendite'!AD45:AD45),SUM('Budget Vendite'!AC45:AD45)))</f>
        <v>268.99885349122127</v>
      </c>
      <c r="AD16" s="237">
        <f>+IF($D16=0,0,IF($D16=30,SUM('Budget Vendite'!AE45:AE45),SUM('Budget Vendite'!AD45:AE45)))</f>
        <v>282.44879616578237</v>
      </c>
      <c r="AE16" s="237">
        <f>+IF($D16=0,0,IF($D16=30,SUM('Budget Vendite'!AF45:AF45),SUM('Budget Vendite'!AE45:AF45)))</f>
        <v>296.5712359740715</v>
      </c>
      <c r="AF16" s="237">
        <f>+IF($D16=0,0,IF($D16=30,SUM('Budget Vendite'!AG45:AG45),SUM('Budget Vendite'!AF45:AG45)))</f>
        <v>311.39979777277506</v>
      </c>
      <c r="AG16" s="237">
        <f>+IF($D16=0,0,IF($D16=30,SUM('Budget Vendite'!AH45:AH45),SUM('Budget Vendite'!AG45:AH45)))</f>
        <v>326.96978766141382</v>
      </c>
      <c r="AH16" s="237">
        <f>+IF($D16=0,0,IF($D16=30,SUM('Budget Vendite'!AI45:AI45),SUM('Budget Vendite'!AH45:AI45)))</f>
        <v>343.31827704448455</v>
      </c>
      <c r="AI16" s="237">
        <f>+IF($D16=0,0,IF($D16=30,SUM('Budget Vendite'!AJ45:AJ45),SUM('Budget Vendite'!AI45:AJ45)))</f>
        <v>360.48419089670881</v>
      </c>
      <c r="AJ16" s="237">
        <f>+IF($D16=0,0,IF($D16=30,SUM('Budget Vendite'!AK45:AK45),SUM('Budget Vendite'!AJ45:AK45)))</f>
        <v>378.50840044154427</v>
      </c>
      <c r="AK16" s="237">
        <f>+IF($D16=0,0,IF($D16=30,SUM('Budget Vendite'!AL45:AL45),SUM('Budget Vendite'!AK45:AL45)))</f>
        <v>397.43382046362149</v>
      </c>
      <c r="AL16" s="237">
        <f>+IF($D16=0,0,IF($D16=30,SUM('Budget Vendite'!AM45:AM45),SUM('Budget Vendite'!AL45:AM45)))</f>
        <v>417.30551148680257</v>
      </c>
      <c r="AM16" s="237">
        <f>+IF($D16=0,0,IF($D16=30,SUM('Budget Vendite'!AN45:AN45),SUM('Budget Vendite'!AM45:AN45)))</f>
        <v>438.17078706114273</v>
      </c>
      <c r="AN16" s="237">
        <f>+IF($D16=0,0,IF($D16=30,SUM('Budget Vendite'!AO45:AO45),SUM('Budget Vendite'!AN45:AO45)))</f>
        <v>460.0793264141999</v>
      </c>
      <c r="AO16" s="237">
        <f>+IF($D16=0,0,IF($D16=30,SUM('Budget Vendite'!AP45:AP45),SUM('Budget Vendite'!AO45:AP45)))</f>
        <v>469.28091294248389</v>
      </c>
      <c r="AP16" s="237">
        <f>+IF($D16=0,0,IF($D16=30,SUM('Budget Vendite'!AQ45:AQ45),SUM('Budget Vendite'!AP45:AQ45)))</f>
        <v>478.66653120133356</v>
      </c>
      <c r="AQ16" s="237">
        <f>+IF($D16=0,0,IF($D16=30,SUM('Budget Vendite'!AR45:AR45),SUM('Budget Vendite'!AQ45:AR45)))</f>
        <v>488.23986182536021</v>
      </c>
      <c r="AR16" s="237">
        <f>+IF($D16=0,0,IF($D16=30,SUM('Budget Vendite'!AS45:AS45),SUM('Budget Vendite'!AR45:AS45)))</f>
        <v>498.00465906186741</v>
      </c>
      <c r="AS16" s="237">
        <f>+IF($D16=0,0,IF($D16=30,SUM('Budget Vendite'!AT45:AT45),SUM('Budget Vendite'!AS45:AT45)))</f>
        <v>507.96475224310478</v>
      </c>
      <c r="AT16" s="237">
        <f>+IF($D16=0,0,IF($D16=30,SUM('Budget Vendite'!AU45:AU45),SUM('Budget Vendite'!AT45:AU45)))</f>
        <v>518.12404728796685</v>
      </c>
      <c r="AU16" s="237">
        <f>+IF($D16=0,0,IF($D16=30,SUM('Budget Vendite'!AV45:AV45),SUM('Budget Vendite'!AU45:AV45)))</f>
        <v>528.48652823372618</v>
      </c>
      <c r="AV16" s="237">
        <f>+IF($D16=0,0,IF($D16=30,SUM('Budget Vendite'!AW45:AW45),SUM('Budget Vendite'!AV45:AW45)))</f>
        <v>539.05625879840068</v>
      </c>
      <c r="AW16" s="237">
        <f>+IF($D16=0,0,IF($D16=30,SUM('Budget Vendite'!AX45:AX45),SUM('Budget Vendite'!AW45:AX45)))</f>
        <v>549.83738397436866</v>
      </c>
      <c r="AX16" s="237">
        <f>+IF($D16=0,0,IF($D16=30,SUM('Budget Vendite'!AY45:AY45),SUM('Budget Vendite'!AX45:AY45)))</f>
        <v>560.83413165385605</v>
      </c>
      <c r="AY16" s="237">
        <f>+IF($D16=0,0,IF($D16=30,SUM('Budget Vendite'!AZ45:AZ45),SUM('Budget Vendite'!AY45:AZ45)))</f>
        <v>572.05081428693313</v>
      </c>
      <c r="AZ16" s="237">
        <f>+IF($D16=0,0,IF($D16=30,SUM('Budget Vendite'!BA45:BA45),SUM('Budget Vendite'!AZ45:BA45)))</f>
        <v>583.4918305726718</v>
      </c>
    </row>
    <row r="17" spans="3:52" x14ac:dyDescent="0.25">
      <c r="C17" t="str">
        <f>+E_Acquisti!C17</f>
        <v>Servizio / Prodotto 15</v>
      </c>
      <c r="D17" s="237">
        <f>+Parametri!$C$15</f>
        <v>30</v>
      </c>
      <c r="E17" s="237">
        <f>+IF($D17=0,0,'Budget Vendite'!F46)</f>
        <v>50</v>
      </c>
      <c r="F17" s="237">
        <f>+IF($D17=0,0,IF($D17=30,SUM('Budget Vendite'!G46:G46),SUM('Budget Vendite'!F46:G46)))</f>
        <v>55.000000000000007</v>
      </c>
      <c r="G17" s="237">
        <f>+IF($D17=0,0,IF($D17=30,SUM('Budget Vendite'!H46:H46),SUM('Budget Vendite'!G46:H46)))</f>
        <v>60.500000000000014</v>
      </c>
      <c r="H17" s="237">
        <f>+IF($D17=0,0,IF($D17=30,SUM('Budget Vendite'!I46:I46),SUM('Budget Vendite'!H46:I46)))</f>
        <v>66.550000000000026</v>
      </c>
      <c r="I17" s="237">
        <f>+IF($D17=0,0,IF($D17=30,SUM('Budget Vendite'!J46:J46),SUM('Budget Vendite'!I46:J46)))</f>
        <v>73.205000000000041</v>
      </c>
      <c r="J17" s="237">
        <f>+IF($D17=0,0,IF($D17=30,SUM('Budget Vendite'!K46:K46),SUM('Budget Vendite'!J46:K46)))</f>
        <v>80.525500000000051</v>
      </c>
      <c r="K17" s="237">
        <f>+IF($D17=0,0,IF($D17=30,SUM('Budget Vendite'!L46:L46),SUM('Budget Vendite'!K46:L46)))</f>
        <v>88.578050000000061</v>
      </c>
      <c r="L17" s="237">
        <f>+IF($D17=0,0,IF($D17=30,SUM('Budget Vendite'!M46:M46),SUM('Budget Vendite'!L46:M46)))</f>
        <v>97.435855000000075</v>
      </c>
      <c r="M17" s="237">
        <f>+IF($D17=0,0,IF($D17=30,SUM('Budget Vendite'!N46:N46),SUM('Budget Vendite'!M46:N46)))</f>
        <v>107.1794405000001</v>
      </c>
      <c r="N17" s="237">
        <f>+IF($D17=0,0,IF($D17=30,SUM('Budget Vendite'!O46:O46),SUM('Budget Vendite'!N46:O46)))</f>
        <v>117.89738455000011</v>
      </c>
      <c r="O17" s="237">
        <f>+IF($D17=0,0,IF($D17=30,SUM('Budget Vendite'!P46:P46),SUM('Budget Vendite'!O46:P46)))</f>
        <v>129.68712300500013</v>
      </c>
      <c r="P17" s="237">
        <f>+IF($D17=0,0,IF($D17=30,SUM('Budget Vendite'!Q46:Q46),SUM('Budget Vendite'!P46:Q46)))</f>
        <v>142.65583530550015</v>
      </c>
      <c r="Q17" s="237">
        <f>+IF($D17=0,0,IF($D17=30,SUM('Budget Vendite'!R46:R46),SUM('Budget Vendite'!Q46:R46)))</f>
        <v>149.78862707077516</v>
      </c>
      <c r="R17" s="237">
        <f>+IF($D17=0,0,IF($D17=30,SUM('Budget Vendite'!S46:S46),SUM('Budget Vendite'!R46:S46)))</f>
        <v>157.27805842431394</v>
      </c>
      <c r="S17" s="237">
        <f>+IF($D17=0,0,IF($D17=30,SUM('Budget Vendite'!T46:T46),SUM('Budget Vendite'!S46:T46)))</f>
        <v>165.14196134552964</v>
      </c>
      <c r="T17" s="237">
        <f>+IF($D17=0,0,IF($D17=30,SUM('Budget Vendite'!U46:U46),SUM('Budget Vendite'!T46:U46)))</f>
        <v>173.39905941280614</v>
      </c>
      <c r="U17" s="237">
        <f>+IF($D17=0,0,IF($D17=30,SUM('Budget Vendite'!V46:V46),SUM('Budget Vendite'!U46:V46)))</f>
        <v>182.06901238344645</v>
      </c>
      <c r="V17" s="237">
        <f>+IF($D17=0,0,IF($D17=30,SUM('Budget Vendite'!W46:W46),SUM('Budget Vendite'!V46:W46)))</f>
        <v>191.17246300261877</v>
      </c>
      <c r="W17" s="237">
        <f>+IF($D17=0,0,IF($D17=30,SUM('Budget Vendite'!X46:X46),SUM('Budget Vendite'!W46:X46)))</f>
        <v>200.73108615274973</v>
      </c>
      <c r="X17" s="237">
        <f>+IF($D17=0,0,IF($D17=30,SUM('Budget Vendite'!Y46:Y46),SUM('Budget Vendite'!X46:Y46)))</f>
        <v>210.76764046038721</v>
      </c>
      <c r="Y17" s="237">
        <f>+IF($D17=0,0,IF($D17=30,SUM('Budget Vendite'!Z46:Z46),SUM('Budget Vendite'!Y46:Z46)))</f>
        <v>221.30602248340659</v>
      </c>
      <c r="Z17" s="237">
        <f>+IF($D17=0,0,IF($D17=30,SUM('Budget Vendite'!AA46:AA46),SUM('Budget Vendite'!Z46:AA46)))</f>
        <v>232.37132360757693</v>
      </c>
      <c r="AA17" s="237">
        <f>+IF($D17=0,0,IF($D17=30,SUM('Budget Vendite'!AB46:AB46),SUM('Budget Vendite'!AA46:AB46)))</f>
        <v>243.98988978795578</v>
      </c>
      <c r="AB17" s="237">
        <f>+IF($D17=0,0,IF($D17=30,SUM('Budget Vendite'!AC46:AC46),SUM('Budget Vendite'!AB46:AC46)))</f>
        <v>256.18938427735355</v>
      </c>
      <c r="AC17" s="237">
        <f>+IF($D17=0,0,IF($D17=30,SUM('Budget Vendite'!AD46:AD46),SUM('Budget Vendite'!AC46:AD46)))</f>
        <v>268.99885349122127</v>
      </c>
      <c r="AD17" s="237">
        <f>+IF($D17=0,0,IF($D17=30,SUM('Budget Vendite'!AE46:AE46),SUM('Budget Vendite'!AD46:AE46)))</f>
        <v>282.44879616578237</v>
      </c>
      <c r="AE17" s="237">
        <f>+IF($D17=0,0,IF($D17=30,SUM('Budget Vendite'!AF46:AF46),SUM('Budget Vendite'!AE46:AF46)))</f>
        <v>296.5712359740715</v>
      </c>
      <c r="AF17" s="237">
        <f>+IF($D17=0,0,IF($D17=30,SUM('Budget Vendite'!AG46:AG46),SUM('Budget Vendite'!AF46:AG46)))</f>
        <v>311.39979777277506</v>
      </c>
      <c r="AG17" s="237">
        <f>+IF($D17=0,0,IF($D17=30,SUM('Budget Vendite'!AH46:AH46),SUM('Budget Vendite'!AG46:AH46)))</f>
        <v>326.96978766141382</v>
      </c>
      <c r="AH17" s="237">
        <f>+IF($D17=0,0,IF($D17=30,SUM('Budget Vendite'!AI46:AI46),SUM('Budget Vendite'!AH46:AI46)))</f>
        <v>343.31827704448455</v>
      </c>
      <c r="AI17" s="237">
        <f>+IF($D17=0,0,IF($D17=30,SUM('Budget Vendite'!AJ46:AJ46),SUM('Budget Vendite'!AI46:AJ46)))</f>
        <v>360.48419089670881</v>
      </c>
      <c r="AJ17" s="237">
        <f>+IF($D17=0,0,IF($D17=30,SUM('Budget Vendite'!AK46:AK46),SUM('Budget Vendite'!AJ46:AK46)))</f>
        <v>378.50840044154427</v>
      </c>
      <c r="AK17" s="237">
        <f>+IF($D17=0,0,IF($D17=30,SUM('Budget Vendite'!AL46:AL46),SUM('Budget Vendite'!AK46:AL46)))</f>
        <v>397.43382046362149</v>
      </c>
      <c r="AL17" s="237">
        <f>+IF($D17=0,0,IF($D17=30,SUM('Budget Vendite'!AM46:AM46),SUM('Budget Vendite'!AL46:AM46)))</f>
        <v>417.30551148680257</v>
      </c>
      <c r="AM17" s="237">
        <f>+IF($D17=0,0,IF($D17=30,SUM('Budget Vendite'!AN46:AN46),SUM('Budget Vendite'!AM46:AN46)))</f>
        <v>438.17078706114273</v>
      </c>
      <c r="AN17" s="237">
        <f>+IF($D17=0,0,IF($D17=30,SUM('Budget Vendite'!AO46:AO46),SUM('Budget Vendite'!AN46:AO46)))</f>
        <v>460.0793264141999</v>
      </c>
      <c r="AO17" s="237">
        <f>+IF($D17=0,0,IF($D17=30,SUM('Budget Vendite'!AP46:AP46),SUM('Budget Vendite'!AO46:AP46)))</f>
        <v>469.28091294248389</v>
      </c>
      <c r="AP17" s="237">
        <f>+IF($D17=0,0,IF($D17=30,SUM('Budget Vendite'!AQ46:AQ46),SUM('Budget Vendite'!AP46:AQ46)))</f>
        <v>478.66653120133356</v>
      </c>
      <c r="AQ17" s="237">
        <f>+IF($D17=0,0,IF($D17=30,SUM('Budget Vendite'!AR46:AR46),SUM('Budget Vendite'!AQ46:AR46)))</f>
        <v>488.23986182536021</v>
      </c>
      <c r="AR17" s="237">
        <f>+IF($D17=0,0,IF($D17=30,SUM('Budget Vendite'!AS46:AS46),SUM('Budget Vendite'!AR46:AS46)))</f>
        <v>498.00465906186741</v>
      </c>
      <c r="AS17" s="237">
        <f>+IF($D17=0,0,IF($D17=30,SUM('Budget Vendite'!AT46:AT46),SUM('Budget Vendite'!AS46:AT46)))</f>
        <v>507.96475224310478</v>
      </c>
      <c r="AT17" s="237">
        <f>+IF($D17=0,0,IF($D17=30,SUM('Budget Vendite'!AU46:AU46),SUM('Budget Vendite'!AT46:AU46)))</f>
        <v>518.12404728796685</v>
      </c>
      <c r="AU17" s="237">
        <f>+IF($D17=0,0,IF($D17=30,SUM('Budget Vendite'!AV46:AV46),SUM('Budget Vendite'!AU46:AV46)))</f>
        <v>528.48652823372618</v>
      </c>
      <c r="AV17" s="237">
        <f>+IF($D17=0,0,IF($D17=30,SUM('Budget Vendite'!AW46:AW46),SUM('Budget Vendite'!AV46:AW46)))</f>
        <v>539.05625879840068</v>
      </c>
      <c r="AW17" s="237">
        <f>+IF($D17=0,0,IF($D17=30,SUM('Budget Vendite'!AX46:AX46),SUM('Budget Vendite'!AW46:AX46)))</f>
        <v>549.83738397436866</v>
      </c>
      <c r="AX17" s="237">
        <f>+IF($D17=0,0,IF($D17=30,SUM('Budget Vendite'!AY46:AY46),SUM('Budget Vendite'!AX46:AY46)))</f>
        <v>560.83413165385605</v>
      </c>
      <c r="AY17" s="237">
        <f>+IF($D17=0,0,IF($D17=30,SUM('Budget Vendite'!AZ46:AZ46),SUM('Budget Vendite'!AY46:AZ46)))</f>
        <v>572.05081428693313</v>
      </c>
      <c r="AZ17" s="237">
        <f>+IF($D17=0,0,IF($D17=30,SUM('Budget Vendite'!BA46:BA46),SUM('Budget Vendite'!AZ46:BA46)))</f>
        <v>583.4918305726718</v>
      </c>
    </row>
    <row r="18" spans="3:52" x14ac:dyDescent="0.25">
      <c r="C18" t="str">
        <f>+E_Acquisti!C18</f>
        <v>Servizio / Prodotto 16</v>
      </c>
      <c r="D18" s="237">
        <f>+Parametri!$C$15</f>
        <v>30</v>
      </c>
      <c r="E18" s="237">
        <f>+IF($D18=0,0,'Budget Vendite'!F47)</f>
        <v>50</v>
      </c>
      <c r="F18" s="237">
        <f>+IF($D18=0,0,IF($D18=30,SUM('Budget Vendite'!G47:G47),SUM('Budget Vendite'!F47:G47)))</f>
        <v>55.000000000000007</v>
      </c>
      <c r="G18" s="237">
        <f>+IF($D18=0,0,IF($D18=30,SUM('Budget Vendite'!H47:H47),SUM('Budget Vendite'!G47:H47)))</f>
        <v>60.500000000000014</v>
      </c>
      <c r="H18" s="237">
        <f>+IF($D18=0,0,IF($D18=30,SUM('Budget Vendite'!I47:I47),SUM('Budget Vendite'!H47:I47)))</f>
        <v>66.550000000000026</v>
      </c>
      <c r="I18" s="237">
        <f>+IF($D18=0,0,IF($D18=30,SUM('Budget Vendite'!J47:J47),SUM('Budget Vendite'!I47:J47)))</f>
        <v>73.205000000000041</v>
      </c>
      <c r="J18" s="237">
        <f>+IF($D18=0,0,IF($D18=30,SUM('Budget Vendite'!K47:K47),SUM('Budget Vendite'!J47:K47)))</f>
        <v>80.525500000000051</v>
      </c>
      <c r="K18" s="237">
        <f>+IF($D18=0,0,IF($D18=30,SUM('Budget Vendite'!L47:L47),SUM('Budget Vendite'!K47:L47)))</f>
        <v>88.578050000000061</v>
      </c>
      <c r="L18" s="237">
        <f>+IF($D18=0,0,IF($D18=30,SUM('Budget Vendite'!M47:M47),SUM('Budget Vendite'!L47:M47)))</f>
        <v>97.435855000000075</v>
      </c>
      <c r="M18" s="237">
        <f>+IF($D18=0,0,IF($D18=30,SUM('Budget Vendite'!N47:N47),SUM('Budget Vendite'!M47:N47)))</f>
        <v>107.1794405000001</v>
      </c>
      <c r="N18" s="237">
        <f>+IF($D18=0,0,IF($D18=30,SUM('Budget Vendite'!O47:O47),SUM('Budget Vendite'!N47:O47)))</f>
        <v>117.89738455000011</v>
      </c>
      <c r="O18" s="237">
        <f>+IF($D18=0,0,IF($D18=30,SUM('Budget Vendite'!P47:P47),SUM('Budget Vendite'!O47:P47)))</f>
        <v>129.68712300500013</v>
      </c>
      <c r="P18" s="237">
        <f>+IF($D18=0,0,IF($D18=30,SUM('Budget Vendite'!Q47:Q47),SUM('Budget Vendite'!P47:Q47)))</f>
        <v>142.65583530550015</v>
      </c>
      <c r="Q18" s="237">
        <f>+IF($D18=0,0,IF($D18=30,SUM('Budget Vendite'!R47:R47),SUM('Budget Vendite'!Q47:R47)))</f>
        <v>149.78862707077516</v>
      </c>
      <c r="R18" s="237">
        <f>+IF($D18=0,0,IF($D18=30,SUM('Budget Vendite'!S47:S47),SUM('Budget Vendite'!R47:S47)))</f>
        <v>157.27805842431394</v>
      </c>
      <c r="S18" s="237">
        <f>+IF($D18=0,0,IF($D18=30,SUM('Budget Vendite'!T47:T47),SUM('Budget Vendite'!S47:T47)))</f>
        <v>165.14196134552964</v>
      </c>
      <c r="T18" s="237">
        <f>+IF($D18=0,0,IF($D18=30,SUM('Budget Vendite'!U47:U47),SUM('Budget Vendite'!T47:U47)))</f>
        <v>173.39905941280614</v>
      </c>
      <c r="U18" s="237">
        <f>+IF($D18=0,0,IF($D18=30,SUM('Budget Vendite'!V47:V47),SUM('Budget Vendite'!U47:V47)))</f>
        <v>182.06901238344645</v>
      </c>
      <c r="V18" s="237">
        <f>+IF($D18=0,0,IF($D18=30,SUM('Budget Vendite'!W47:W47),SUM('Budget Vendite'!V47:W47)))</f>
        <v>191.17246300261877</v>
      </c>
      <c r="W18" s="237">
        <f>+IF($D18=0,0,IF($D18=30,SUM('Budget Vendite'!X47:X47),SUM('Budget Vendite'!W47:X47)))</f>
        <v>200.73108615274973</v>
      </c>
      <c r="X18" s="237">
        <f>+IF($D18=0,0,IF($D18=30,SUM('Budget Vendite'!Y47:Y47),SUM('Budget Vendite'!X47:Y47)))</f>
        <v>210.76764046038721</v>
      </c>
      <c r="Y18" s="237">
        <f>+IF($D18=0,0,IF($D18=30,SUM('Budget Vendite'!Z47:Z47),SUM('Budget Vendite'!Y47:Z47)))</f>
        <v>221.30602248340659</v>
      </c>
      <c r="Z18" s="237">
        <f>+IF($D18=0,0,IF($D18=30,SUM('Budget Vendite'!AA47:AA47),SUM('Budget Vendite'!Z47:AA47)))</f>
        <v>232.37132360757693</v>
      </c>
      <c r="AA18" s="237">
        <f>+IF($D18=0,0,IF($D18=30,SUM('Budget Vendite'!AB47:AB47),SUM('Budget Vendite'!AA47:AB47)))</f>
        <v>243.98988978795578</v>
      </c>
      <c r="AB18" s="237">
        <f>+IF($D18=0,0,IF($D18=30,SUM('Budget Vendite'!AC47:AC47),SUM('Budget Vendite'!AB47:AC47)))</f>
        <v>256.18938427735355</v>
      </c>
      <c r="AC18" s="237">
        <f>+IF($D18=0,0,IF($D18=30,SUM('Budget Vendite'!AD47:AD47),SUM('Budget Vendite'!AC47:AD47)))</f>
        <v>268.99885349122127</v>
      </c>
      <c r="AD18" s="237">
        <f>+IF($D18=0,0,IF($D18=30,SUM('Budget Vendite'!AE47:AE47),SUM('Budget Vendite'!AD47:AE47)))</f>
        <v>282.44879616578237</v>
      </c>
      <c r="AE18" s="237">
        <f>+IF($D18=0,0,IF($D18=30,SUM('Budget Vendite'!AF47:AF47),SUM('Budget Vendite'!AE47:AF47)))</f>
        <v>296.5712359740715</v>
      </c>
      <c r="AF18" s="237">
        <f>+IF($D18=0,0,IF($D18=30,SUM('Budget Vendite'!AG47:AG47),SUM('Budget Vendite'!AF47:AG47)))</f>
        <v>311.39979777277506</v>
      </c>
      <c r="AG18" s="237">
        <f>+IF($D18=0,0,IF($D18=30,SUM('Budget Vendite'!AH47:AH47),SUM('Budget Vendite'!AG47:AH47)))</f>
        <v>326.96978766141382</v>
      </c>
      <c r="AH18" s="237">
        <f>+IF($D18=0,0,IF($D18=30,SUM('Budget Vendite'!AI47:AI47),SUM('Budget Vendite'!AH47:AI47)))</f>
        <v>343.31827704448455</v>
      </c>
      <c r="AI18" s="237">
        <f>+IF($D18=0,0,IF($D18=30,SUM('Budget Vendite'!AJ47:AJ47),SUM('Budget Vendite'!AI47:AJ47)))</f>
        <v>360.48419089670881</v>
      </c>
      <c r="AJ18" s="237">
        <f>+IF($D18=0,0,IF($D18=30,SUM('Budget Vendite'!AK47:AK47),SUM('Budget Vendite'!AJ47:AK47)))</f>
        <v>378.50840044154427</v>
      </c>
      <c r="AK18" s="237">
        <f>+IF($D18=0,0,IF($D18=30,SUM('Budget Vendite'!AL47:AL47),SUM('Budget Vendite'!AK47:AL47)))</f>
        <v>397.43382046362149</v>
      </c>
      <c r="AL18" s="237">
        <f>+IF($D18=0,0,IF($D18=30,SUM('Budget Vendite'!AM47:AM47),SUM('Budget Vendite'!AL47:AM47)))</f>
        <v>417.30551148680257</v>
      </c>
      <c r="AM18" s="237">
        <f>+IF($D18=0,0,IF($D18=30,SUM('Budget Vendite'!AN47:AN47),SUM('Budget Vendite'!AM47:AN47)))</f>
        <v>438.17078706114273</v>
      </c>
      <c r="AN18" s="237">
        <f>+IF($D18=0,0,IF($D18=30,SUM('Budget Vendite'!AO47:AO47),SUM('Budget Vendite'!AN47:AO47)))</f>
        <v>460.0793264141999</v>
      </c>
      <c r="AO18" s="237">
        <f>+IF($D18=0,0,IF($D18=30,SUM('Budget Vendite'!AP47:AP47),SUM('Budget Vendite'!AO47:AP47)))</f>
        <v>469.28091294248389</v>
      </c>
      <c r="AP18" s="237">
        <f>+IF($D18=0,0,IF($D18=30,SUM('Budget Vendite'!AQ47:AQ47),SUM('Budget Vendite'!AP47:AQ47)))</f>
        <v>478.66653120133356</v>
      </c>
      <c r="AQ18" s="237">
        <f>+IF($D18=0,0,IF($D18=30,SUM('Budget Vendite'!AR47:AR47),SUM('Budget Vendite'!AQ47:AR47)))</f>
        <v>488.23986182536021</v>
      </c>
      <c r="AR18" s="237">
        <f>+IF($D18=0,0,IF($D18=30,SUM('Budget Vendite'!AS47:AS47),SUM('Budget Vendite'!AR47:AS47)))</f>
        <v>498.00465906186741</v>
      </c>
      <c r="AS18" s="237">
        <f>+IF($D18=0,0,IF($D18=30,SUM('Budget Vendite'!AT47:AT47),SUM('Budget Vendite'!AS47:AT47)))</f>
        <v>507.96475224310478</v>
      </c>
      <c r="AT18" s="237">
        <f>+IF($D18=0,0,IF($D18=30,SUM('Budget Vendite'!AU47:AU47),SUM('Budget Vendite'!AT47:AU47)))</f>
        <v>518.12404728796685</v>
      </c>
      <c r="AU18" s="237">
        <f>+IF($D18=0,0,IF($D18=30,SUM('Budget Vendite'!AV47:AV47),SUM('Budget Vendite'!AU47:AV47)))</f>
        <v>528.48652823372618</v>
      </c>
      <c r="AV18" s="237">
        <f>+IF($D18=0,0,IF($D18=30,SUM('Budget Vendite'!AW47:AW47),SUM('Budget Vendite'!AV47:AW47)))</f>
        <v>539.05625879840068</v>
      </c>
      <c r="AW18" s="237">
        <f>+IF($D18=0,0,IF($D18=30,SUM('Budget Vendite'!AX47:AX47),SUM('Budget Vendite'!AW47:AX47)))</f>
        <v>549.83738397436866</v>
      </c>
      <c r="AX18" s="237">
        <f>+IF($D18=0,0,IF($D18=30,SUM('Budget Vendite'!AY47:AY47),SUM('Budget Vendite'!AX47:AY47)))</f>
        <v>560.83413165385605</v>
      </c>
      <c r="AY18" s="237">
        <f>+IF($D18=0,0,IF($D18=30,SUM('Budget Vendite'!AZ47:AZ47),SUM('Budget Vendite'!AY47:AZ47)))</f>
        <v>572.05081428693313</v>
      </c>
      <c r="AZ18" s="237">
        <f>+IF($D18=0,0,IF($D18=30,SUM('Budget Vendite'!BA47:BA47),SUM('Budget Vendite'!AZ47:BA47)))</f>
        <v>583.4918305726718</v>
      </c>
    </row>
    <row r="19" spans="3:52" x14ac:dyDescent="0.25">
      <c r="C19" t="str">
        <f>+E_Acquisti!C19</f>
        <v>Servizio / Prodotto 17</v>
      </c>
      <c r="D19" s="237">
        <f>+Parametri!$C$15</f>
        <v>30</v>
      </c>
      <c r="E19" s="237">
        <f>+IF($D19=0,0,'Budget Vendite'!F48)</f>
        <v>50</v>
      </c>
      <c r="F19" s="237">
        <f>+IF($D19=0,0,IF($D19=30,SUM('Budget Vendite'!G48:G48),SUM('Budget Vendite'!F48:G48)))</f>
        <v>55.000000000000007</v>
      </c>
      <c r="G19" s="237">
        <f>+IF($D19=0,0,IF($D19=30,SUM('Budget Vendite'!H48:H48),SUM('Budget Vendite'!G48:H48)))</f>
        <v>60.500000000000014</v>
      </c>
      <c r="H19" s="237">
        <f>+IF($D19=0,0,IF($D19=30,SUM('Budget Vendite'!I48:I48),SUM('Budget Vendite'!H48:I48)))</f>
        <v>66.550000000000026</v>
      </c>
      <c r="I19" s="237">
        <f>+IF($D19=0,0,IF($D19=30,SUM('Budget Vendite'!J48:J48),SUM('Budget Vendite'!I48:J48)))</f>
        <v>73.205000000000041</v>
      </c>
      <c r="J19" s="237">
        <f>+IF($D19=0,0,IF($D19=30,SUM('Budget Vendite'!K48:K48),SUM('Budget Vendite'!J48:K48)))</f>
        <v>80.525500000000051</v>
      </c>
      <c r="K19" s="237">
        <f>+IF($D19=0,0,IF($D19=30,SUM('Budget Vendite'!L48:L48),SUM('Budget Vendite'!K48:L48)))</f>
        <v>88.578050000000061</v>
      </c>
      <c r="L19" s="237">
        <f>+IF($D19=0,0,IF($D19=30,SUM('Budget Vendite'!M48:M48),SUM('Budget Vendite'!L48:M48)))</f>
        <v>97.435855000000075</v>
      </c>
      <c r="M19" s="237">
        <f>+IF($D19=0,0,IF($D19=30,SUM('Budget Vendite'!N48:N48),SUM('Budget Vendite'!M48:N48)))</f>
        <v>107.1794405000001</v>
      </c>
      <c r="N19" s="237">
        <f>+IF($D19=0,0,IF($D19=30,SUM('Budget Vendite'!O48:O48),SUM('Budget Vendite'!N48:O48)))</f>
        <v>117.89738455000011</v>
      </c>
      <c r="O19" s="237">
        <f>+IF($D19=0,0,IF($D19=30,SUM('Budget Vendite'!P48:P48),SUM('Budget Vendite'!O48:P48)))</f>
        <v>129.68712300500013</v>
      </c>
      <c r="P19" s="237">
        <f>+IF($D19=0,0,IF($D19=30,SUM('Budget Vendite'!Q48:Q48),SUM('Budget Vendite'!P48:Q48)))</f>
        <v>142.65583530550015</v>
      </c>
      <c r="Q19" s="237">
        <f>+IF($D19=0,0,IF($D19=30,SUM('Budget Vendite'!R48:R48),SUM('Budget Vendite'!Q48:R48)))</f>
        <v>149.78862707077516</v>
      </c>
      <c r="R19" s="237">
        <f>+IF($D19=0,0,IF($D19=30,SUM('Budget Vendite'!S48:S48),SUM('Budget Vendite'!R48:S48)))</f>
        <v>157.27805842431394</v>
      </c>
      <c r="S19" s="237">
        <f>+IF($D19=0,0,IF($D19=30,SUM('Budget Vendite'!T48:T48),SUM('Budget Vendite'!S48:T48)))</f>
        <v>165.14196134552964</v>
      </c>
      <c r="T19" s="237">
        <f>+IF($D19=0,0,IF($D19=30,SUM('Budget Vendite'!U48:U48),SUM('Budget Vendite'!T48:U48)))</f>
        <v>173.39905941280614</v>
      </c>
      <c r="U19" s="237">
        <f>+IF($D19=0,0,IF($D19=30,SUM('Budget Vendite'!V48:V48),SUM('Budget Vendite'!U48:V48)))</f>
        <v>182.06901238344645</v>
      </c>
      <c r="V19" s="237">
        <f>+IF($D19=0,0,IF($D19=30,SUM('Budget Vendite'!W48:W48),SUM('Budget Vendite'!V48:W48)))</f>
        <v>191.17246300261877</v>
      </c>
      <c r="W19" s="237">
        <f>+IF($D19=0,0,IF($D19=30,SUM('Budget Vendite'!X48:X48),SUM('Budget Vendite'!W48:X48)))</f>
        <v>200.73108615274973</v>
      </c>
      <c r="X19" s="237">
        <f>+IF($D19=0,0,IF($D19=30,SUM('Budget Vendite'!Y48:Y48),SUM('Budget Vendite'!X48:Y48)))</f>
        <v>210.76764046038721</v>
      </c>
      <c r="Y19" s="237">
        <f>+IF($D19=0,0,IF($D19=30,SUM('Budget Vendite'!Z48:Z48),SUM('Budget Vendite'!Y48:Z48)))</f>
        <v>221.30602248340659</v>
      </c>
      <c r="Z19" s="237">
        <f>+IF($D19=0,0,IF($D19=30,SUM('Budget Vendite'!AA48:AA48),SUM('Budget Vendite'!Z48:AA48)))</f>
        <v>232.37132360757693</v>
      </c>
      <c r="AA19" s="237">
        <f>+IF($D19=0,0,IF($D19=30,SUM('Budget Vendite'!AB48:AB48),SUM('Budget Vendite'!AA48:AB48)))</f>
        <v>243.98988978795578</v>
      </c>
      <c r="AB19" s="237">
        <f>+IF($D19=0,0,IF($D19=30,SUM('Budget Vendite'!AC48:AC48),SUM('Budget Vendite'!AB48:AC48)))</f>
        <v>256.18938427735355</v>
      </c>
      <c r="AC19" s="237">
        <f>+IF($D19=0,0,IF($D19=30,SUM('Budget Vendite'!AD48:AD48),SUM('Budget Vendite'!AC48:AD48)))</f>
        <v>268.99885349122127</v>
      </c>
      <c r="AD19" s="237">
        <f>+IF($D19=0,0,IF($D19=30,SUM('Budget Vendite'!AE48:AE48),SUM('Budget Vendite'!AD48:AE48)))</f>
        <v>282.44879616578237</v>
      </c>
      <c r="AE19" s="237">
        <f>+IF($D19=0,0,IF($D19=30,SUM('Budget Vendite'!AF48:AF48),SUM('Budget Vendite'!AE48:AF48)))</f>
        <v>296.5712359740715</v>
      </c>
      <c r="AF19" s="237">
        <f>+IF($D19=0,0,IF($D19=30,SUM('Budget Vendite'!AG48:AG48),SUM('Budget Vendite'!AF48:AG48)))</f>
        <v>311.39979777277506</v>
      </c>
      <c r="AG19" s="237">
        <f>+IF($D19=0,0,IF($D19=30,SUM('Budget Vendite'!AH48:AH48),SUM('Budget Vendite'!AG48:AH48)))</f>
        <v>326.96978766141382</v>
      </c>
      <c r="AH19" s="237">
        <f>+IF($D19=0,0,IF($D19=30,SUM('Budget Vendite'!AI48:AI48),SUM('Budget Vendite'!AH48:AI48)))</f>
        <v>343.31827704448455</v>
      </c>
      <c r="AI19" s="237">
        <f>+IF($D19=0,0,IF($D19=30,SUM('Budget Vendite'!AJ48:AJ48),SUM('Budget Vendite'!AI48:AJ48)))</f>
        <v>360.48419089670881</v>
      </c>
      <c r="AJ19" s="237">
        <f>+IF($D19=0,0,IF($D19=30,SUM('Budget Vendite'!AK48:AK48),SUM('Budget Vendite'!AJ48:AK48)))</f>
        <v>378.50840044154427</v>
      </c>
      <c r="AK19" s="237">
        <f>+IF($D19=0,0,IF($D19=30,SUM('Budget Vendite'!AL48:AL48),SUM('Budget Vendite'!AK48:AL48)))</f>
        <v>397.43382046362149</v>
      </c>
      <c r="AL19" s="237">
        <f>+IF($D19=0,0,IF($D19=30,SUM('Budget Vendite'!AM48:AM48),SUM('Budget Vendite'!AL48:AM48)))</f>
        <v>417.30551148680257</v>
      </c>
      <c r="AM19" s="237">
        <f>+IF($D19=0,0,IF($D19=30,SUM('Budget Vendite'!AN48:AN48),SUM('Budget Vendite'!AM48:AN48)))</f>
        <v>438.17078706114273</v>
      </c>
      <c r="AN19" s="237">
        <f>+IF($D19=0,0,IF($D19=30,SUM('Budget Vendite'!AO48:AO48),SUM('Budget Vendite'!AN48:AO48)))</f>
        <v>460.0793264141999</v>
      </c>
      <c r="AO19" s="237">
        <f>+IF($D19=0,0,IF($D19=30,SUM('Budget Vendite'!AP48:AP48),SUM('Budget Vendite'!AO48:AP48)))</f>
        <v>469.28091294248389</v>
      </c>
      <c r="AP19" s="237">
        <f>+IF($D19=0,0,IF($D19=30,SUM('Budget Vendite'!AQ48:AQ48),SUM('Budget Vendite'!AP48:AQ48)))</f>
        <v>478.66653120133356</v>
      </c>
      <c r="AQ19" s="237">
        <f>+IF($D19=0,0,IF($D19=30,SUM('Budget Vendite'!AR48:AR48),SUM('Budget Vendite'!AQ48:AR48)))</f>
        <v>488.23986182536021</v>
      </c>
      <c r="AR19" s="237">
        <f>+IF($D19=0,0,IF($D19=30,SUM('Budget Vendite'!AS48:AS48),SUM('Budget Vendite'!AR48:AS48)))</f>
        <v>498.00465906186741</v>
      </c>
      <c r="AS19" s="237">
        <f>+IF($D19=0,0,IF($D19=30,SUM('Budget Vendite'!AT48:AT48),SUM('Budget Vendite'!AS48:AT48)))</f>
        <v>507.96475224310478</v>
      </c>
      <c r="AT19" s="237">
        <f>+IF($D19=0,0,IF($D19=30,SUM('Budget Vendite'!AU48:AU48),SUM('Budget Vendite'!AT48:AU48)))</f>
        <v>518.12404728796685</v>
      </c>
      <c r="AU19" s="237">
        <f>+IF($D19=0,0,IF($D19=30,SUM('Budget Vendite'!AV48:AV48),SUM('Budget Vendite'!AU48:AV48)))</f>
        <v>528.48652823372618</v>
      </c>
      <c r="AV19" s="237">
        <f>+IF($D19=0,0,IF($D19=30,SUM('Budget Vendite'!AW48:AW48),SUM('Budget Vendite'!AV48:AW48)))</f>
        <v>539.05625879840068</v>
      </c>
      <c r="AW19" s="237">
        <f>+IF($D19=0,0,IF($D19=30,SUM('Budget Vendite'!AX48:AX48),SUM('Budget Vendite'!AW48:AX48)))</f>
        <v>549.83738397436866</v>
      </c>
      <c r="AX19" s="237">
        <f>+IF($D19=0,0,IF($D19=30,SUM('Budget Vendite'!AY48:AY48),SUM('Budget Vendite'!AX48:AY48)))</f>
        <v>560.83413165385605</v>
      </c>
      <c r="AY19" s="237">
        <f>+IF($D19=0,0,IF($D19=30,SUM('Budget Vendite'!AZ48:AZ48),SUM('Budget Vendite'!AY48:AZ48)))</f>
        <v>572.05081428693313</v>
      </c>
      <c r="AZ19" s="237">
        <f>+IF($D19=0,0,IF($D19=30,SUM('Budget Vendite'!BA48:BA48),SUM('Budget Vendite'!AZ48:BA48)))</f>
        <v>583.4918305726718</v>
      </c>
    </row>
    <row r="20" spans="3:52" x14ac:dyDescent="0.25">
      <c r="C20" t="str">
        <f>+E_Acquisti!C20</f>
        <v>Servizio / Prodotto 18</v>
      </c>
      <c r="D20" s="237">
        <f>+Parametri!$C$15</f>
        <v>30</v>
      </c>
      <c r="E20" s="237">
        <f>+IF($D20=0,0,'Budget Vendite'!F49)</f>
        <v>50</v>
      </c>
      <c r="F20" s="237">
        <f>+IF($D20=0,0,IF($D20=30,SUM('Budget Vendite'!G49:G49),SUM('Budget Vendite'!F49:G49)))</f>
        <v>55.000000000000007</v>
      </c>
      <c r="G20" s="237">
        <f>+IF($D20=0,0,IF($D20=30,SUM('Budget Vendite'!H49:H49),SUM('Budget Vendite'!G49:H49)))</f>
        <v>60.500000000000014</v>
      </c>
      <c r="H20" s="237">
        <f>+IF($D20=0,0,IF($D20=30,SUM('Budget Vendite'!I49:I49),SUM('Budget Vendite'!H49:I49)))</f>
        <v>66.550000000000026</v>
      </c>
      <c r="I20" s="237">
        <f>+IF($D20=0,0,IF($D20=30,SUM('Budget Vendite'!J49:J49),SUM('Budget Vendite'!I49:J49)))</f>
        <v>73.205000000000041</v>
      </c>
      <c r="J20" s="237">
        <f>+IF($D20=0,0,IF($D20=30,SUM('Budget Vendite'!K49:K49),SUM('Budget Vendite'!J49:K49)))</f>
        <v>80.525500000000051</v>
      </c>
      <c r="K20" s="237">
        <f>+IF($D20=0,0,IF($D20=30,SUM('Budget Vendite'!L49:L49),SUM('Budget Vendite'!K49:L49)))</f>
        <v>88.578050000000061</v>
      </c>
      <c r="L20" s="237">
        <f>+IF($D20=0,0,IF($D20=30,SUM('Budget Vendite'!M49:M49),SUM('Budget Vendite'!L49:M49)))</f>
        <v>97.435855000000075</v>
      </c>
      <c r="M20" s="237">
        <f>+IF($D20=0,0,IF($D20=30,SUM('Budget Vendite'!N49:N49),SUM('Budget Vendite'!M49:N49)))</f>
        <v>107.1794405000001</v>
      </c>
      <c r="N20" s="237">
        <f>+IF($D20=0,0,IF($D20=30,SUM('Budget Vendite'!O49:O49),SUM('Budget Vendite'!N49:O49)))</f>
        <v>117.89738455000011</v>
      </c>
      <c r="O20" s="237">
        <f>+IF($D20=0,0,IF($D20=30,SUM('Budget Vendite'!P49:P49),SUM('Budget Vendite'!O49:P49)))</f>
        <v>129.68712300500013</v>
      </c>
      <c r="P20" s="237">
        <f>+IF($D20=0,0,IF($D20=30,SUM('Budget Vendite'!Q49:Q49),SUM('Budget Vendite'!P49:Q49)))</f>
        <v>142.65583530550015</v>
      </c>
      <c r="Q20" s="237">
        <f>+IF($D20=0,0,IF($D20=30,SUM('Budget Vendite'!R49:R49),SUM('Budget Vendite'!Q49:R49)))</f>
        <v>149.78862707077516</v>
      </c>
      <c r="R20" s="237">
        <f>+IF($D20=0,0,IF($D20=30,SUM('Budget Vendite'!S49:S49),SUM('Budget Vendite'!R49:S49)))</f>
        <v>157.27805842431394</v>
      </c>
      <c r="S20" s="237">
        <f>+IF($D20=0,0,IF($D20=30,SUM('Budget Vendite'!T49:T49),SUM('Budget Vendite'!S49:T49)))</f>
        <v>165.14196134552964</v>
      </c>
      <c r="T20" s="237">
        <f>+IF($D20=0,0,IF($D20=30,SUM('Budget Vendite'!U49:U49),SUM('Budget Vendite'!T49:U49)))</f>
        <v>173.39905941280614</v>
      </c>
      <c r="U20" s="237">
        <f>+IF($D20=0,0,IF($D20=30,SUM('Budget Vendite'!V49:V49),SUM('Budget Vendite'!U49:V49)))</f>
        <v>182.06901238344645</v>
      </c>
      <c r="V20" s="237">
        <f>+IF($D20=0,0,IF($D20=30,SUM('Budget Vendite'!W49:W49),SUM('Budget Vendite'!V49:W49)))</f>
        <v>191.17246300261877</v>
      </c>
      <c r="W20" s="237">
        <f>+IF($D20=0,0,IF($D20=30,SUM('Budget Vendite'!X49:X49),SUM('Budget Vendite'!W49:X49)))</f>
        <v>200.73108615274973</v>
      </c>
      <c r="X20" s="237">
        <f>+IF($D20=0,0,IF($D20=30,SUM('Budget Vendite'!Y49:Y49),SUM('Budget Vendite'!X49:Y49)))</f>
        <v>210.76764046038721</v>
      </c>
      <c r="Y20" s="237">
        <f>+IF($D20=0,0,IF($D20=30,SUM('Budget Vendite'!Z49:Z49),SUM('Budget Vendite'!Y49:Z49)))</f>
        <v>221.30602248340659</v>
      </c>
      <c r="Z20" s="237">
        <f>+IF($D20=0,0,IF($D20=30,SUM('Budget Vendite'!AA49:AA49),SUM('Budget Vendite'!Z49:AA49)))</f>
        <v>232.37132360757693</v>
      </c>
      <c r="AA20" s="237">
        <f>+IF($D20=0,0,IF($D20=30,SUM('Budget Vendite'!AB49:AB49),SUM('Budget Vendite'!AA49:AB49)))</f>
        <v>243.98988978795578</v>
      </c>
      <c r="AB20" s="237">
        <f>+IF($D20=0,0,IF($D20=30,SUM('Budget Vendite'!AC49:AC49),SUM('Budget Vendite'!AB49:AC49)))</f>
        <v>256.18938427735355</v>
      </c>
      <c r="AC20" s="237">
        <f>+IF($D20=0,0,IF($D20=30,SUM('Budget Vendite'!AD49:AD49),SUM('Budget Vendite'!AC49:AD49)))</f>
        <v>268.99885349122127</v>
      </c>
      <c r="AD20" s="237">
        <f>+IF($D20=0,0,IF($D20=30,SUM('Budget Vendite'!AE49:AE49),SUM('Budget Vendite'!AD49:AE49)))</f>
        <v>282.44879616578237</v>
      </c>
      <c r="AE20" s="237">
        <f>+IF($D20=0,0,IF($D20=30,SUM('Budget Vendite'!AF49:AF49),SUM('Budget Vendite'!AE49:AF49)))</f>
        <v>296.5712359740715</v>
      </c>
      <c r="AF20" s="237">
        <f>+IF($D20=0,0,IF($D20=30,SUM('Budget Vendite'!AG49:AG49),SUM('Budget Vendite'!AF49:AG49)))</f>
        <v>311.39979777277506</v>
      </c>
      <c r="AG20" s="237">
        <f>+IF($D20=0,0,IF($D20=30,SUM('Budget Vendite'!AH49:AH49),SUM('Budget Vendite'!AG49:AH49)))</f>
        <v>326.96978766141382</v>
      </c>
      <c r="AH20" s="237">
        <f>+IF($D20=0,0,IF($D20=30,SUM('Budget Vendite'!AI49:AI49),SUM('Budget Vendite'!AH49:AI49)))</f>
        <v>343.31827704448455</v>
      </c>
      <c r="AI20" s="237">
        <f>+IF($D20=0,0,IF($D20=30,SUM('Budget Vendite'!AJ49:AJ49),SUM('Budget Vendite'!AI49:AJ49)))</f>
        <v>360.48419089670881</v>
      </c>
      <c r="AJ20" s="237">
        <f>+IF($D20=0,0,IF($D20=30,SUM('Budget Vendite'!AK49:AK49),SUM('Budget Vendite'!AJ49:AK49)))</f>
        <v>378.50840044154427</v>
      </c>
      <c r="AK20" s="237">
        <f>+IF($D20=0,0,IF($D20=30,SUM('Budget Vendite'!AL49:AL49),SUM('Budget Vendite'!AK49:AL49)))</f>
        <v>397.43382046362149</v>
      </c>
      <c r="AL20" s="237">
        <f>+IF($D20=0,0,IF($D20=30,SUM('Budget Vendite'!AM49:AM49),SUM('Budget Vendite'!AL49:AM49)))</f>
        <v>417.30551148680257</v>
      </c>
      <c r="AM20" s="237">
        <f>+IF($D20=0,0,IF($D20=30,SUM('Budget Vendite'!AN49:AN49),SUM('Budget Vendite'!AM49:AN49)))</f>
        <v>438.17078706114273</v>
      </c>
      <c r="AN20" s="237">
        <f>+IF($D20=0,0,IF($D20=30,SUM('Budget Vendite'!AO49:AO49),SUM('Budget Vendite'!AN49:AO49)))</f>
        <v>460.0793264141999</v>
      </c>
      <c r="AO20" s="237">
        <f>+IF($D20=0,0,IF($D20=30,SUM('Budget Vendite'!AP49:AP49),SUM('Budget Vendite'!AO49:AP49)))</f>
        <v>469.28091294248389</v>
      </c>
      <c r="AP20" s="237">
        <f>+IF($D20=0,0,IF($D20=30,SUM('Budget Vendite'!AQ49:AQ49),SUM('Budget Vendite'!AP49:AQ49)))</f>
        <v>478.66653120133356</v>
      </c>
      <c r="AQ20" s="237">
        <f>+IF($D20=0,0,IF($D20=30,SUM('Budget Vendite'!AR49:AR49),SUM('Budget Vendite'!AQ49:AR49)))</f>
        <v>488.23986182536021</v>
      </c>
      <c r="AR20" s="237">
        <f>+IF($D20=0,0,IF($D20=30,SUM('Budget Vendite'!AS49:AS49),SUM('Budget Vendite'!AR49:AS49)))</f>
        <v>498.00465906186741</v>
      </c>
      <c r="AS20" s="237">
        <f>+IF($D20=0,0,IF($D20=30,SUM('Budget Vendite'!AT49:AT49),SUM('Budget Vendite'!AS49:AT49)))</f>
        <v>507.96475224310478</v>
      </c>
      <c r="AT20" s="237">
        <f>+IF($D20=0,0,IF($D20=30,SUM('Budget Vendite'!AU49:AU49),SUM('Budget Vendite'!AT49:AU49)))</f>
        <v>518.12404728796685</v>
      </c>
      <c r="AU20" s="237">
        <f>+IF($D20=0,0,IF($D20=30,SUM('Budget Vendite'!AV49:AV49),SUM('Budget Vendite'!AU49:AV49)))</f>
        <v>528.48652823372618</v>
      </c>
      <c r="AV20" s="237">
        <f>+IF($D20=0,0,IF($D20=30,SUM('Budget Vendite'!AW49:AW49),SUM('Budget Vendite'!AV49:AW49)))</f>
        <v>539.05625879840068</v>
      </c>
      <c r="AW20" s="237">
        <f>+IF($D20=0,0,IF($D20=30,SUM('Budget Vendite'!AX49:AX49),SUM('Budget Vendite'!AW49:AX49)))</f>
        <v>549.83738397436866</v>
      </c>
      <c r="AX20" s="237">
        <f>+IF($D20=0,0,IF($D20=30,SUM('Budget Vendite'!AY49:AY49),SUM('Budget Vendite'!AX49:AY49)))</f>
        <v>560.83413165385605</v>
      </c>
      <c r="AY20" s="237">
        <f>+IF($D20=0,0,IF($D20=30,SUM('Budget Vendite'!AZ49:AZ49),SUM('Budget Vendite'!AY49:AZ49)))</f>
        <v>572.05081428693313</v>
      </c>
      <c r="AZ20" s="237">
        <f>+IF($D20=0,0,IF($D20=30,SUM('Budget Vendite'!BA49:BA49),SUM('Budget Vendite'!AZ49:BA49)))</f>
        <v>583.4918305726718</v>
      </c>
    </row>
    <row r="21" spans="3:52" x14ac:dyDescent="0.25">
      <c r="C21" t="str">
        <f>+E_Acquisti!C21</f>
        <v>Servizio / Prodotto 19</v>
      </c>
      <c r="D21" s="237">
        <f>+Parametri!$C$15</f>
        <v>30</v>
      </c>
      <c r="E21" s="237">
        <f>+IF($D21=0,0,'Budget Vendite'!F50)</f>
        <v>50</v>
      </c>
      <c r="F21" s="237">
        <f>+IF($D21=0,0,IF($D21=30,SUM('Budget Vendite'!G50:G50),SUM('Budget Vendite'!F50:G50)))</f>
        <v>55.000000000000007</v>
      </c>
      <c r="G21" s="237">
        <f>+IF($D21=0,0,IF($D21=30,SUM('Budget Vendite'!H50:H50),SUM('Budget Vendite'!G50:H50)))</f>
        <v>60.500000000000014</v>
      </c>
      <c r="H21" s="237">
        <f>+IF($D21=0,0,IF($D21=30,SUM('Budget Vendite'!I50:I50),SUM('Budget Vendite'!H50:I50)))</f>
        <v>66.550000000000026</v>
      </c>
      <c r="I21" s="237">
        <f>+IF($D21=0,0,IF($D21=30,SUM('Budget Vendite'!J50:J50),SUM('Budget Vendite'!I50:J50)))</f>
        <v>73.205000000000041</v>
      </c>
      <c r="J21" s="237">
        <f>+IF($D21=0,0,IF($D21=30,SUM('Budget Vendite'!K50:K50),SUM('Budget Vendite'!J50:K50)))</f>
        <v>80.525500000000051</v>
      </c>
      <c r="K21" s="237">
        <f>+IF($D21=0,0,IF($D21=30,SUM('Budget Vendite'!L50:L50),SUM('Budget Vendite'!K50:L50)))</f>
        <v>88.578050000000061</v>
      </c>
      <c r="L21" s="237">
        <f>+IF($D21=0,0,IF($D21=30,SUM('Budget Vendite'!M50:M50),SUM('Budget Vendite'!L50:M50)))</f>
        <v>97.435855000000075</v>
      </c>
      <c r="M21" s="237">
        <f>+IF($D21=0,0,IF($D21=30,SUM('Budget Vendite'!N50:N50),SUM('Budget Vendite'!M50:N50)))</f>
        <v>107.1794405000001</v>
      </c>
      <c r="N21" s="237">
        <f>+IF($D21=0,0,IF($D21=30,SUM('Budget Vendite'!O50:O50),SUM('Budget Vendite'!N50:O50)))</f>
        <v>117.89738455000011</v>
      </c>
      <c r="O21" s="237">
        <f>+IF($D21=0,0,IF($D21=30,SUM('Budget Vendite'!P50:P50),SUM('Budget Vendite'!O50:P50)))</f>
        <v>129.68712300500013</v>
      </c>
      <c r="P21" s="237">
        <f>+IF($D21=0,0,IF($D21=30,SUM('Budget Vendite'!Q50:Q50),SUM('Budget Vendite'!P50:Q50)))</f>
        <v>142.65583530550015</v>
      </c>
      <c r="Q21" s="237">
        <f>+IF($D21=0,0,IF($D21=30,SUM('Budget Vendite'!R50:R50),SUM('Budget Vendite'!Q50:R50)))</f>
        <v>149.78862707077516</v>
      </c>
      <c r="R21" s="237">
        <f>+IF($D21=0,0,IF($D21=30,SUM('Budget Vendite'!S50:S50),SUM('Budget Vendite'!R50:S50)))</f>
        <v>157.27805842431394</v>
      </c>
      <c r="S21" s="237">
        <f>+IF($D21=0,0,IF($D21=30,SUM('Budget Vendite'!T50:T50),SUM('Budget Vendite'!S50:T50)))</f>
        <v>165.14196134552964</v>
      </c>
      <c r="T21" s="237">
        <f>+IF($D21=0,0,IF($D21=30,SUM('Budget Vendite'!U50:U50),SUM('Budget Vendite'!T50:U50)))</f>
        <v>173.39905941280614</v>
      </c>
      <c r="U21" s="237">
        <f>+IF($D21=0,0,IF($D21=30,SUM('Budget Vendite'!V50:V50),SUM('Budget Vendite'!U50:V50)))</f>
        <v>182.06901238344645</v>
      </c>
      <c r="V21" s="237">
        <f>+IF($D21=0,0,IF($D21=30,SUM('Budget Vendite'!W50:W50),SUM('Budget Vendite'!V50:W50)))</f>
        <v>191.17246300261877</v>
      </c>
      <c r="W21" s="237">
        <f>+IF($D21=0,0,IF($D21=30,SUM('Budget Vendite'!X50:X50),SUM('Budget Vendite'!W50:X50)))</f>
        <v>200.73108615274973</v>
      </c>
      <c r="X21" s="237">
        <f>+IF($D21=0,0,IF($D21=30,SUM('Budget Vendite'!Y50:Y50),SUM('Budget Vendite'!X50:Y50)))</f>
        <v>210.76764046038721</v>
      </c>
      <c r="Y21" s="237">
        <f>+IF($D21=0,0,IF($D21=30,SUM('Budget Vendite'!Z50:Z50),SUM('Budget Vendite'!Y50:Z50)))</f>
        <v>221.30602248340659</v>
      </c>
      <c r="Z21" s="237">
        <f>+IF($D21=0,0,IF($D21=30,SUM('Budget Vendite'!AA50:AA50),SUM('Budget Vendite'!Z50:AA50)))</f>
        <v>232.37132360757693</v>
      </c>
      <c r="AA21" s="237">
        <f>+IF($D21=0,0,IF($D21=30,SUM('Budget Vendite'!AB50:AB50),SUM('Budget Vendite'!AA50:AB50)))</f>
        <v>243.98988978795578</v>
      </c>
      <c r="AB21" s="237">
        <f>+IF($D21=0,0,IF($D21=30,SUM('Budget Vendite'!AC50:AC50),SUM('Budget Vendite'!AB50:AC50)))</f>
        <v>256.18938427735355</v>
      </c>
      <c r="AC21" s="237">
        <f>+IF($D21=0,0,IF($D21=30,SUM('Budget Vendite'!AD50:AD50),SUM('Budget Vendite'!AC50:AD50)))</f>
        <v>268.99885349122127</v>
      </c>
      <c r="AD21" s="237">
        <f>+IF($D21=0,0,IF($D21=30,SUM('Budget Vendite'!AE50:AE50),SUM('Budget Vendite'!AD50:AE50)))</f>
        <v>282.44879616578237</v>
      </c>
      <c r="AE21" s="237">
        <f>+IF($D21=0,0,IF($D21=30,SUM('Budget Vendite'!AF50:AF50),SUM('Budget Vendite'!AE50:AF50)))</f>
        <v>296.5712359740715</v>
      </c>
      <c r="AF21" s="237">
        <f>+IF($D21=0,0,IF($D21=30,SUM('Budget Vendite'!AG50:AG50),SUM('Budget Vendite'!AF50:AG50)))</f>
        <v>311.39979777277506</v>
      </c>
      <c r="AG21" s="237">
        <f>+IF($D21=0,0,IF($D21=30,SUM('Budget Vendite'!AH50:AH50),SUM('Budget Vendite'!AG50:AH50)))</f>
        <v>326.96978766141382</v>
      </c>
      <c r="AH21" s="237">
        <f>+IF($D21=0,0,IF($D21=30,SUM('Budget Vendite'!AI50:AI50),SUM('Budget Vendite'!AH50:AI50)))</f>
        <v>343.31827704448455</v>
      </c>
      <c r="AI21" s="237">
        <f>+IF($D21=0,0,IF($D21=30,SUM('Budget Vendite'!AJ50:AJ50),SUM('Budget Vendite'!AI50:AJ50)))</f>
        <v>360.48419089670881</v>
      </c>
      <c r="AJ21" s="237">
        <f>+IF($D21=0,0,IF($D21=30,SUM('Budget Vendite'!AK50:AK50),SUM('Budget Vendite'!AJ50:AK50)))</f>
        <v>378.50840044154427</v>
      </c>
      <c r="AK21" s="237">
        <f>+IF($D21=0,0,IF($D21=30,SUM('Budget Vendite'!AL50:AL50),SUM('Budget Vendite'!AK50:AL50)))</f>
        <v>397.43382046362149</v>
      </c>
      <c r="AL21" s="237">
        <f>+IF($D21=0,0,IF($D21=30,SUM('Budget Vendite'!AM50:AM50),SUM('Budget Vendite'!AL50:AM50)))</f>
        <v>417.30551148680257</v>
      </c>
      <c r="AM21" s="237">
        <f>+IF($D21=0,0,IF($D21=30,SUM('Budget Vendite'!AN50:AN50),SUM('Budget Vendite'!AM50:AN50)))</f>
        <v>438.17078706114273</v>
      </c>
      <c r="AN21" s="237">
        <f>+IF($D21=0,0,IF($D21=30,SUM('Budget Vendite'!AO50:AO50),SUM('Budget Vendite'!AN50:AO50)))</f>
        <v>460.0793264141999</v>
      </c>
      <c r="AO21" s="237">
        <f>+IF($D21=0,0,IF($D21=30,SUM('Budget Vendite'!AP50:AP50),SUM('Budget Vendite'!AO50:AP50)))</f>
        <v>469.28091294248389</v>
      </c>
      <c r="AP21" s="237">
        <f>+IF($D21=0,0,IF($D21=30,SUM('Budget Vendite'!AQ50:AQ50),SUM('Budget Vendite'!AP50:AQ50)))</f>
        <v>478.66653120133356</v>
      </c>
      <c r="AQ21" s="237">
        <f>+IF($D21=0,0,IF($D21=30,SUM('Budget Vendite'!AR50:AR50),SUM('Budget Vendite'!AQ50:AR50)))</f>
        <v>488.23986182536021</v>
      </c>
      <c r="AR21" s="237">
        <f>+IF($D21=0,0,IF($D21=30,SUM('Budget Vendite'!AS50:AS50),SUM('Budget Vendite'!AR50:AS50)))</f>
        <v>498.00465906186741</v>
      </c>
      <c r="AS21" s="237">
        <f>+IF($D21=0,0,IF($D21=30,SUM('Budget Vendite'!AT50:AT50),SUM('Budget Vendite'!AS50:AT50)))</f>
        <v>507.96475224310478</v>
      </c>
      <c r="AT21" s="237">
        <f>+IF($D21=0,0,IF($D21=30,SUM('Budget Vendite'!AU50:AU50),SUM('Budget Vendite'!AT50:AU50)))</f>
        <v>518.12404728796685</v>
      </c>
      <c r="AU21" s="237">
        <f>+IF($D21=0,0,IF($D21=30,SUM('Budget Vendite'!AV50:AV50),SUM('Budget Vendite'!AU50:AV50)))</f>
        <v>528.48652823372618</v>
      </c>
      <c r="AV21" s="237">
        <f>+IF($D21=0,0,IF($D21=30,SUM('Budget Vendite'!AW50:AW50),SUM('Budget Vendite'!AV50:AW50)))</f>
        <v>539.05625879840068</v>
      </c>
      <c r="AW21" s="237">
        <f>+IF($D21=0,0,IF($D21=30,SUM('Budget Vendite'!AX50:AX50),SUM('Budget Vendite'!AW50:AX50)))</f>
        <v>549.83738397436866</v>
      </c>
      <c r="AX21" s="237">
        <f>+IF($D21=0,0,IF($D21=30,SUM('Budget Vendite'!AY50:AY50),SUM('Budget Vendite'!AX50:AY50)))</f>
        <v>560.83413165385605</v>
      </c>
      <c r="AY21" s="237">
        <f>+IF($D21=0,0,IF($D21=30,SUM('Budget Vendite'!AZ50:AZ50),SUM('Budget Vendite'!AY50:AZ50)))</f>
        <v>572.05081428693313</v>
      </c>
      <c r="AZ21" s="237">
        <f>+IF($D21=0,0,IF($D21=30,SUM('Budget Vendite'!BA50:BA50),SUM('Budget Vendite'!AZ50:BA50)))</f>
        <v>583.4918305726718</v>
      </c>
    </row>
    <row r="22" spans="3:52" x14ac:dyDescent="0.25">
      <c r="C22" t="str">
        <f>+E_Acquisti!C22</f>
        <v>Servizio / Prodotto 20</v>
      </c>
      <c r="D22" s="237">
        <f>+Parametri!$C$15</f>
        <v>30</v>
      </c>
      <c r="E22" s="237">
        <f>+IF($D22=0,0,'Budget Vendite'!F51)</f>
        <v>50</v>
      </c>
      <c r="F22" s="237">
        <f>+IF($D22=0,0,IF($D22=30,SUM('Budget Vendite'!G51:G51),SUM('Budget Vendite'!F51:G51)))</f>
        <v>55.000000000000007</v>
      </c>
      <c r="G22" s="237">
        <f>+IF($D22=0,0,IF($D22=30,SUM('Budget Vendite'!H51:H51),SUM('Budget Vendite'!G51:H51)))</f>
        <v>60.500000000000014</v>
      </c>
      <c r="H22" s="237">
        <f>+IF($D22=0,0,IF($D22=30,SUM('Budget Vendite'!I51:I51),SUM('Budget Vendite'!H51:I51)))</f>
        <v>66.550000000000026</v>
      </c>
      <c r="I22" s="237">
        <f>+IF($D22=0,0,IF($D22=30,SUM('Budget Vendite'!J51:J51),SUM('Budget Vendite'!I51:J51)))</f>
        <v>73.205000000000041</v>
      </c>
      <c r="J22" s="237">
        <f>+IF($D22=0,0,IF($D22=30,SUM('Budget Vendite'!K51:K51),SUM('Budget Vendite'!J51:K51)))</f>
        <v>80.525500000000051</v>
      </c>
      <c r="K22" s="237">
        <f>+IF($D22=0,0,IF($D22=30,SUM('Budget Vendite'!L51:L51),SUM('Budget Vendite'!K51:L51)))</f>
        <v>88.578050000000061</v>
      </c>
      <c r="L22" s="237">
        <f>+IF($D22=0,0,IF($D22=30,SUM('Budget Vendite'!M51:M51),SUM('Budget Vendite'!L51:M51)))</f>
        <v>97.435855000000075</v>
      </c>
      <c r="M22" s="237">
        <f>+IF($D22=0,0,IF($D22=30,SUM('Budget Vendite'!N51:N51),SUM('Budget Vendite'!M51:N51)))</f>
        <v>107.1794405000001</v>
      </c>
      <c r="N22" s="237">
        <f>+IF($D22=0,0,IF($D22=30,SUM('Budget Vendite'!O51:O51),SUM('Budget Vendite'!N51:O51)))</f>
        <v>117.89738455000011</v>
      </c>
      <c r="O22" s="237">
        <f>+IF($D22=0,0,IF($D22=30,SUM('Budget Vendite'!P51:P51),SUM('Budget Vendite'!O51:P51)))</f>
        <v>129.68712300500013</v>
      </c>
      <c r="P22" s="237">
        <f>+IF($D22=0,0,IF($D22=30,SUM('Budget Vendite'!Q51:Q51),SUM('Budget Vendite'!P51:Q51)))</f>
        <v>142.65583530550015</v>
      </c>
      <c r="Q22" s="237">
        <f>+IF($D22=0,0,IF($D22=30,SUM('Budget Vendite'!R51:R51),SUM('Budget Vendite'!Q51:R51)))</f>
        <v>149.78862707077516</v>
      </c>
      <c r="R22" s="237">
        <f>+IF($D22=0,0,IF($D22=30,SUM('Budget Vendite'!S51:S51),SUM('Budget Vendite'!R51:S51)))</f>
        <v>157.27805842431394</v>
      </c>
      <c r="S22" s="237">
        <f>+IF($D22=0,0,IF($D22=30,SUM('Budget Vendite'!T51:T51),SUM('Budget Vendite'!S51:T51)))</f>
        <v>165.14196134552964</v>
      </c>
      <c r="T22" s="237">
        <f>+IF($D22=0,0,IF($D22=30,SUM('Budget Vendite'!U51:U51),SUM('Budget Vendite'!T51:U51)))</f>
        <v>173.39905941280614</v>
      </c>
      <c r="U22" s="237">
        <f>+IF($D22=0,0,IF($D22=30,SUM('Budget Vendite'!V51:V51),SUM('Budget Vendite'!U51:V51)))</f>
        <v>182.06901238344645</v>
      </c>
      <c r="V22" s="237">
        <f>+IF($D22=0,0,IF($D22=30,SUM('Budget Vendite'!W51:W51),SUM('Budget Vendite'!V51:W51)))</f>
        <v>191.17246300261877</v>
      </c>
      <c r="W22" s="237">
        <f>+IF($D22=0,0,IF($D22=30,SUM('Budget Vendite'!X51:X51),SUM('Budget Vendite'!W51:X51)))</f>
        <v>200.73108615274973</v>
      </c>
      <c r="X22" s="237">
        <f>+IF($D22=0,0,IF($D22=30,SUM('Budget Vendite'!Y51:Y51),SUM('Budget Vendite'!X51:Y51)))</f>
        <v>210.76764046038721</v>
      </c>
      <c r="Y22" s="237">
        <f>+IF($D22=0,0,IF($D22=30,SUM('Budget Vendite'!Z51:Z51),SUM('Budget Vendite'!Y51:Z51)))</f>
        <v>221.30602248340659</v>
      </c>
      <c r="Z22" s="237">
        <f>+IF($D22=0,0,IF($D22=30,SUM('Budget Vendite'!AA51:AA51),SUM('Budget Vendite'!Z51:AA51)))</f>
        <v>232.37132360757693</v>
      </c>
      <c r="AA22" s="237">
        <f>+IF($D22=0,0,IF($D22=30,SUM('Budget Vendite'!AB51:AB51),SUM('Budget Vendite'!AA51:AB51)))</f>
        <v>243.98988978795578</v>
      </c>
      <c r="AB22" s="237">
        <f>+IF($D22=0,0,IF($D22=30,SUM('Budget Vendite'!AC51:AC51),SUM('Budget Vendite'!AB51:AC51)))</f>
        <v>256.18938427735355</v>
      </c>
      <c r="AC22" s="237">
        <f>+IF($D22=0,0,IF($D22=30,SUM('Budget Vendite'!AD51:AD51),SUM('Budget Vendite'!AC51:AD51)))</f>
        <v>268.99885349122127</v>
      </c>
      <c r="AD22" s="237">
        <f>+IF($D22=0,0,IF($D22=30,SUM('Budget Vendite'!AE51:AE51),SUM('Budget Vendite'!AD51:AE51)))</f>
        <v>282.44879616578237</v>
      </c>
      <c r="AE22" s="237">
        <f>+IF($D22=0,0,IF($D22=30,SUM('Budget Vendite'!AF51:AF51),SUM('Budget Vendite'!AE51:AF51)))</f>
        <v>296.5712359740715</v>
      </c>
      <c r="AF22" s="237">
        <f>+IF($D22=0,0,IF($D22=30,SUM('Budget Vendite'!AG51:AG51),SUM('Budget Vendite'!AF51:AG51)))</f>
        <v>311.39979777277506</v>
      </c>
      <c r="AG22" s="237">
        <f>+IF($D22=0,0,IF($D22=30,SUM('Budget Vendite'!AH51:AH51),SUM('Budget Vendite'!AG51:AH51)))</f>
        <v>326.96978766141382</v>
      </c>
      <c r="AH22" s="237">
        <f>+IF($D22=0,0,IF($D22=30,SUM('Budget Vendite'!AI51:AI51),SUM('Budget Vendite'!AH51:AI51)))</f>
        <v>343.31827704448455</v>
      </c>
      <c r="AI22" s="237">
        <f>+IF($D22=0,0,IF($D22=30,SUM('Budget Vendite'!AJ51:AJ51),SUM('Budget Vendite'!AI51:AJ51)))</f>
        <v>360.48419089670881</v>
      </c>
      <c r="AJ22" s="237">
        <f>+IF($D22=0,0,IF($D22=30,SUM('Budget Vendite'!AK51:AK51),SUM('Budget Vendite'!AJ51:AK51)))</f>
        <v>378.50840044154427</v>
      </c>
      <c r="AK22" s="237">
        <f>+IF($D22=0,0,IF($D22=30,SUM('Budget Vendite'!AL51:AL51),SUM('Budget Vendite'!AK51:AL51)))</f>
        <v>397.43382046362149</v>
      </c>
      <c r="AL22" s="237">
        <f>+IF($D22=0,0,IF($D22=30,SUM('Budget Vendite'!AM51:AM51),SUM('Budget Vendite'!AL51:AM51)))</f>
        <v>417.30551148680257</v>
      </c>
      <c r="AM22" s="237">
        <f>+IF($D22=0,0,IF($D22=30,SUM('Budget Vendite'!AN51:AN51),SUM('Budget Vendite'!AM51:AN51)))</f>
        <v>438.17078706114273</v>
      </c>
      <c r="AN22" s="237">
        <f>+IF($D22=0,0,IF($D22=30,SUM('Budget Vendite'!AO51:AO51),SUM('Budget Vendite'!AN51:AO51)))</f>
        <v>460.0793264141999</v>
      </c>
      <c r="AO22" s="237">
        <f>+IF($D22=0,0,IF($D22=30,SUM('Budget Vendite'!AP51:AP51),SUM('Budget Vendite'!AO51:AP51)))</f>
        <v>469.28091294248389</v>
      </c>
      <c r="AP22" s="237">
        <f>+IF($D22=0,0,IF($D22=30,SUM('Budget Vendite'!AQ51:AQ51),SUM('Budget Vendite'!AP51:AQ51)))</f>
        <v>478.66653120133356</v>
      </c>
      <c r="AQ22" s="237">
        <f>+IF($D22=0,0,IF($D22=30,SUM('Budget Vendite'!AR51:AR51),SUM('Budget Vendite'!AQ51:AR51)))</f>
        <v>488.23986182536021</v>
      </c>
      <c r="AR22" s="237">
        <f>+IF($D22=0,0,IF($D22=30,SUM('Budget Vendite'!AS51:AS51),SUM('Budget Vendite'!AR51:AS51)))</f>
        <v>498.00465906186741</v>
      </c>
      <c r="AS22" s="237">
        <f>+IF($D22=0,0,IF($D22=30,SUM('Budget Vendite'!AT51:AT51),SUM('Budget Vendite'!AS51:AT51)))</f>
        <v>507.96475224310478</v>
      </c>
      <c r="AT22" s="237">
        <f>+IF($D22=0,0,IF($D22=30,SUM('Budget Vendite'!AU51:AU51),SUM('Budget Vendite'!AT51:AU51)))</f>
        <v>518.12404728796685</v>
      </c>
      <c r="AU22" s="237">
        <f>+IF($D22=0,0,IF($D22=30,SUM('Budget Vendite'!AV51:AV51),SUM('Budget Vendite'!AU51:AV51)))</f>
        <v>528.48652823372618</v>
      </c>
      <c r="AV22" s="237">
        <f>+IF($D22=0,0,IF($D22=30,SUM('Budget Vendite'!AW51:AW51),SUM('Budget Vendite'!AV51:AW51)))</f>
        <v>539.05625879840068</v>
      </c>
      <c r="AW22" s="237">
        <f>+IF($D22=0,0,IF($D22=30,SUM('Budget Vendite'!AX51:AX51),SUM('Budget Vendite'!AW51:AX51)))</f>
        <v>549.83738397436866</v>
      </c>
      <c r="AX22" s="237">
        <f>+IF($D22=0,0,IF($D22=30,SUM('Budget Vendite'!AY51:AY51),SUM('Budget Vendite'!AX51:AY51)))</f>
        <v>560.83413165385605</v>
      </c>
      <c r="AY22" s="237">
        <f>+IF($D22=0,0,IF($D22=30,SUM('Budget Vendite'!AZ51:AZ51),SUM('Budget Vendite'!AY51:AZ51)))</f>
        <v>572.05081428693313</v>
      </c>
      <c r="AZ22" s="237">
        <f>+IF($D22=0,0,IF($D22=30,SUM('Budget Vendite'!BA51:BA51),SUM('Budget Vendite'!AZ51:BA51)))</f>
        <v>583.4918305726718</v>
      </c>
    </row>
    <row r="23" spans="3:52" x14ac:dyDescent="0.25">
      <c r="C23" t="str">
        <f>+E_Acquisti!C23</f>
        <v>Servizio / Prodotto 21</v>
      </c>
      <c r="D23" s="237">
        <f>+Parametri!$C$15</f>
        <v>30</v>
      </c>
      <c r="E23" s="237">
        <f>+IF($D23=0,0,'Budget Vendite'!F52)</f>
        <v>50</v>
      </c>
      <c r="F23" s="237">
        <f>+IF($D23=0,0,IF($D23=30,SUM('Budget Vendite'!G52:G52),SUM('Budget Vendite'!F52:G52)))</f>
        <v>55.000000000000007</v>
      </c>
      <c r="G23" s="237">
        <f>+IF($D23=0,0,IF($D23=30,SUM('Budget Vendite'!H52:H52),SUM('Budget Vendite'!G52:H52)))</f>
        <v>60.500000000000014</v>
      </c>
      <c r="H23" s="237">
        <f>+IF($D23=0,0,IF($D23=30,SUM('Budget Vendite'!I52:I52),SUM('Budget Vendite'!H52:I52)))</f>
        <v>66.550000000000026</v>
      </c>
      <c r="I23" s="237">
        <f>+IF($D23=0,0,IF($D23=30,SUM('Budget Vendite'!J52:J52),SUM('Budget Vendite'!I52:J52)))</f>
        <v>73.205000000000041</v>
      </c>
      <c r="J23" s="237">
        <f>+IF($D23=0,0,IF($D23=30,SUM('Budget Vendite'!K52:K52),SUM('Budget Vendite'!J52:K52)))</f>
        <v>80.525500000000051</v>
      </c>
      <c r="K23" s="237">
        <f>+IF($D23=0,0,IF($D23=30,SUM('Budget Vendite'!L52:L52),SUM('Budget Vendite'!K52:L52)))</f>
        <v>88.578050000000061</v>
      </c>
      <c r="L23" s="237">
        <f>+IF($D23=0,0,IF($D23=30,SUM('Budget Vendite'!M52:M52),SUM('Budget Vendite'!L52:M52)))</f>
        <v>97.435855000000075</v>
      </c>
      <c r="M23" s="237">
        <f>+IF($D23=0,0,IF($D23=30,SUM('Budget Vendite'!N52:N52),SUM('Budget Vendite'!M52:N52)))</f>
        <v>107.1794405000001</v>
      </c>
      <c r="N23" s="237">
        <f>+IF($D23=0,0,IF($D23=30,SUM('Budget Vendite'!O52:O52),SUM('Budget Vendite'!N52:O52)))</f>
        <v>117.89738455000011</v>
      </c>
      <c r="O23" s="237">
        <f>+IF($D23=0,0,IF($D23=30,SUM('Budget Vendite'!P52:P52),SUM('Budget Vendite'!O52:P52)))</f>
        <v>129.68712300500013</v>
      </c>
      <c r="P23" s="237">
        <f>+IF($D23=0,0,IF($D23=30,SUM('Budget Vendite'!Q52:Q52),SUM('Budget Vendite'!P52:Q52)))</f>
        <v>142.65583530550015</v>
      </c>
      <c r="Q23" s="237">
        <f>+IF($D23=0,0,IF($D23=30,SUM('Budget Vendite'!R52:R52),SUM('Budget Vendite'!Q52:R52)))</f>
        <v>149.78862707077516</v>
      </c>
      <c r="R23" s="237">
        <f>+IF($D23=0,0,IF($D23=30,SUM('Budget Vendite'!S52:S52),SUM('Budget Vendite'!R52:S52)))</f>
        <v>157.27805842431394</v>
      </c>
      <c r="S23" s="237">
        <f>+IF($D23=0,0,IF($D23=30,SUM('Budget Vendite'!T52:T52),SUM('Budget Vendite'!S52:T52)))</f>
        <v>165.14196134552964</v>
      </c>
      <c r="T23" s="237">
        <f>+IF($D23=0,0,IF($D23=30,SUM('Budget Vendite'!U52:U52),SUM('Budget Vendite'!T52:U52)))</f>
        <v>173.39905941280614</v>
      </c>
      <c r="U23" s="237">
        <f>+IF($D23=0,0,IF($D23=30,SUM('Budget Vendite'!V52:V52),SUM('Budget Vendite'!U52:V52)))</f>
        <v>182.06901238344645</v>
      </c>
      <c r="V23" s="237">
        <f>+IF($D23=0,0,IF($D23=30,SUM('Budget Vendite'!W52:W52),SUM('Budget Vendite'!V52:W52)))</f>
        <v>191.17246300261877</v>
      </c>
      <c r="W23" s="237">
        <f>+IF($D23=0,0,IF($D23=30,SUM('Budget Vendite'!X52:X52),SUM('Budget Vendite'!W52:X52)))</f>
        <v>200.73108615274973</v>
      </c>
      <c r="X23" s="237">
        <f>+IF($D23=0,0,IF($D23=30,SUM('Budget Vendite'!Y52:Y52),SUM('Budget Vendite'!X52:Y52)))</f>
        <v>210.76764046038721</v>
      </c>
      <c r="Y23" s="237">
        <f>+IF($D23=0,0,IF($D23=30,SUM('Budget Vendite'!Z52:Z52),SUM('Budget Vendite'!Y52:Z52)))</f>
        <v>221.30602248340659</v>
      </c>
      <c r="Z23" s="237">
        <f>+IF($D23=0,0,IF($D23=30,SUM('Budget Vendite'!AA52:AA52),SUM('Budget Vendite'!Z52:AA52)))</f>
        <v>232.37132360757693</v>
      </c>
      <c r="AA23" s="237">
        <f>+IF($D23=0,0,IF($D23=30,SUM('Budget Vendite'!AB52:AB52),SUM('Budget Vendite'!AA52:AB52)))</f>
        <v>243.98988978795578</v>
      </c>
      <c r="AB23" s="237">
        <f>+IF($D23=0,0,IF($D23=30,SUM('Budget Vendite'!AC52:AC52),SUM('Budget Vendite'!AB52:AC52)))</f>
        <v>256.18938427735355</v>
      </c>
      <c r="AC23" s="237">
        <f>+IF($D23=0,0,IF($D23=30,SUM('Budget Vendite'!AD52:AD52),SUM('Budget Vendite'!AC52:AD52)))</f>
        <v>268.99885349122127</v>
      </c>
      <c r="AD23" s="237">
        <f>+IF($D23=0,0,IF($D23=30,SUM('Budget Vendite'!AE52:AE52),SUM('Budget Vendite'!AD52:AE52)))</f>
        <v>282.44879616578237</v>
      </c>
      <c r="AE23" s="237">
        <f>+IF($D23=0,0,IF($D23=30,SUM('Budget Vendite'!AF52:AF52),SUM('Budget Vendite'!AE52:AF52)))</f>
        <v>296.5712359740715</v>
      </c>
      <c r="AF23" s="237">
        <f>+IF($D23=0,0,IF($D23=30,SUM('Budget Vendite'!AG52:AG52),SUM('Budget Vendite'!AF52:AG52)))</f>
        <v>311.39979777277506</v>
      </c>
      <c r="AG23" s="237">
        <f>+IF($D23=0,0,IF($D23=30,SUM('Budget Vendite'!AH52:AH52),SUM('Budget Vendite'!AG52:AH52)))</f>
        <v>326.96978766141382</v>
      </c>
      <c r="AH23" s="237">
        <f>+IF($D23=0,0,IF($D23=30,SUM('Budget Vendite'!AI52:AI52),SUM('Budget Vendite'!AH52:AI52)))</f>
        <v>343.31827704448455</v>
      </c>
      <c r="AI23" s="237">
        <f>+IF($D23=0,0,IF($D23=30,SUM('Budget Vendite'!AJ52:AJ52),SUM('Budget Vendite'!AI52:AJ52)))</f>
        <v>360.48419089670881</v>
      </c>
      <c r="AJ23" s="237">
        <f>+IF($D23=0,0,IF($D23=30,SUM('Budget Vendite'!AK52:AK52),SUM('Budget Vendite'!AJ52:AK52)))</f>
        <v>378.50840044154427</v>
      </c>
      <c r="AK23" s="237">
        <f>+IF($D23=0,0,IF($D23=30,SUM('Budget Vendite'!AL52:AL52),SUM('Budget Vendite'!AK52:AL52)))</f>
        <v>397.43382046362149</v>
      </c>
      <c r="AL23" s="237">
        <f>+IF($D23=0,0,IF($D23=30,SUM('Budget Vendite'!AM52:AM52),SUM('Budget Vendite'!AL52:AM52)))</f>
        <v>417.30551148680257</v>
      </c>
      <c r="AM23" s="237">
        <f>+IF($D23=0,0,IF($D23=30,SUM('Budget Vendite'!AN52:AN52),SUM('Budget Vendite'!AM52:AN52)))</f>
        <v>438.17078706114273</v>
      </c>
      <c r="AN23" s="237">
        <f>+IF($D23=0,0,IF($D23=30,SUM('Budget Vendite'!AO52:AO52),SUM('Budget Vendite'!AN52:AO52)))</f>
        <v>460.0793264141999</v>
      </c>
      <c r="AO23" s="237">
        <f>+IF($D23=0,0,IF($D23=30,SUM('Budget Vendite'!AP52:AP52),SUM('Budget Vendite'!AO52:AP52)))</f>
        <v>469.28091294248389</v>
      </c>
      <c r="AP23" s="237">
        <f>+IF($D23=0,0,IF($D23=30,SUM('Budget Vendite'!AQ52:AQ52),SUM('Budget Vendite'!AP52:AQ52)))</f>
        <v>478.66653120133356</v>
      </c>
      <c r="AQ23" s="237">
        <f>+IF($D23=0,0,IF($D23=30,SUM('Budget Vendite'!AR52:AR52),SUM('Budget Vendite'!AQ52:AR52)))</f>
        <v>488.23986182536021</v>
      </c>
      <c r="AR23" s="237">
        <f>+IF($D23=0,0,IF($D23=30,SUM('Budget Vendite'!AS52:AS52),SUM('Budget Vendite'!AR52:AS52)))</f>
        <v>498.00465906186741</v>
      </c>
      <c r="AS23" s="237">
        <f>+IF($D23=0,0,IF($D23=30,SUM('Budget Vendite'!AT52:AT52),SUM('Budget Vendite'!AS52:AT52)))</f>
        <v>507.96475224310478</v>
      </c>
      <c r="AT23" s="237">
        <f>+IF($D23=0,0,IF($D23=30,SUM('Budget Vendite'!AU52:AU52),SUM('Budget Vendite'!AT52:AU52)))</f>
        <v>518.12404728796685</v>
      </c>
      <c r="AU23" s="237">
        <f>+IF($D23=0,0,IF($D23=30,SUM('Budget Vendite'!AV52:AV52),SUM('Budget Vendite'!AU52:AV52)))</f>
        <v>528.48652823372618</v>
      </c>
      <c r="AV23" s="237">
        <f>+IF($D23=0,0,IF($D23=30,SUM('Budget Vendite'!AW52:AW52),SUM('Budget Vendite'!AV52:AW52)))</f>
        <v>539.05625879840068</v>
      </c>
      <c r="AW23" s="237">
        <f>+IF($D23=0,0,IF($D23=30,SUM('Budget Vendite'!AX52:AX52),SUM('Budget Vendite'!AW52:AX52)))</f>
        <v>549.83738397436866</v>
      </c>
      <c r="AX23" s="237">
        <f>+IF($D23=0,0,IF($D23=30,SUM('Budget Vendite'!AY52:AY52),SUM('Budget Vendite'!AX52:AY52)))</f>
        <v>560.83413165385605</v>
      </c>
      <c r="AY23" s="237">
        <f>+IF($D23=0,0,IF($D23=30,SUM('Budget Vendite'!AZ52:AZ52),SUM('Budget Vendite'!AY52:AZ52)))</f>
        <v>572.05081428693313</v>
      </c>
      <c r="AZ23" s="237">
        <f>+IF($D23=0,0,IF($D23=30,SUM('Budget Vendite'!BA52:BA52),SUM('Budget Vendite'!AZ52:BA52)))</f>
        <v>583.4918305726718</v>
      </c>
    </row>
    <row r="24" spans="3:52" x14ac:dyDescent="0.25">
      <c r="C24" t="str">
        <f>+E_Acquisti!C24</f>
        <v>Servizio / Prodotto 22</v>
      </c>
      <c r="D24" s="237">
        <f>+Parametri!$C$15</f>
        <v>30</v>
      </c>
      <c r="E24" s="237">
        <f>+IF($D24=0,0,'Budget Vendite'!F53)</f>
        <v>50</v>
      </c>
      <c r="F24" s="237">
        <f>+IF($D24=0,0,IF($D24=30,SUM('Budget Vendite'!G53:G53),SUM('Budget Vendite'!F53:G53)))</f>
        <v>55.000000000000007</v>
      </c>
      <c r="G24" s="237">
        <f>+IF($D24=0,0,IF($D24=30,SUM('Budget Vendite'!H53:H53),SUM('Budget Vendite'!G53:H53)))</f>
        <v>60.500000000000014</v>
      </c>
      <c r="H24" s="237">
        <f>+IF($D24=0,0,IF($D24=30,SUM('Budget Vendite'!I53:I53),SUM('Budget Vendite'!H53:I53)))</f>
        <v>66.550000000000026</v>
      </c>
      <c r="I24" s="237">
        <f>+IF($D24=0,0,IF($D24=30,SUM('Budget Vendite'!J53:J53),SUM('Budget Vendite'!I53:J53)))</f>
        <v>73.205000000000041</v>
      </c>
      <c r="J24" s="237">
        <f>+IF($D24=0,0,IF($D24=30,SUM('Budget Vendite'!K53:K53),SUM('Budget Vendite'!J53:K53)))</f>
        <v>80.525500000000051</v>
      </c>
      <c r="K24" s="237">
        <f>+IF($D24=0,0,IF($D24=30,SUM('Budget Vendite'!L53:L53),SUM('Budget Vendite'!K53:L53)))</f>
        <v>88.578050000000061</v>
      </c>
      <c r="L24" s="237">
        <f>+IF($D24=0,0,IF($D24=30,SUM('Budget Vendite'!M53:M53),SUM('Budget Vendite'!L53:M53)))</f>
        <v>97.435855000000075</v>
      </c>
      <c r="M24" s="237">
        <f>+IF($D24=0,0,IF($D24=30,SUM('Budget Vendite'!N53:N53),SUM('Budget Vendite'!M53:N53)))</f>
        <v>107.1794405000001</v>
      </c>
      <c r="N24" s="237">
        <f>+IF($D24=0,0,IF($D24=30,SUM('Budget Vendite'!O53:O53),SUM('Budget Vendite'!N53:O53)))</f>
        <v>117.89738455000011</v>
      </c>
      <c r="O24" s="237">
        <f>+IF($D24=0,0,IF($D24=30,SUM('Budget Vendite'!P53:P53),SUM('Budget Vendite'!O53:P53)))</f>
        <v>129.68712300500013</v>
      </c>
      <c r="P24" s="237">
        <f>+IF($D24=0,0,IF($D24=30,SUM('Budget Vendite'!Q53:Q53),SUM('Budget Vendite'!P53:Q53)))</f>
        <v>142.65583530550015</v>
      </c>
      <c r="Q24" s="237">
        <f>+IF($D24=0,0,IF($D24=30,SUM('Budget Vendite'!R53:R53),SUM('Budget Vendite'!Q53:R53)))</f>
        <v>149.78862707077516</v>
      </c>
      <c r="R24" s="237">
        <f>+IF($D24=0,0,IF($D24=30,SUM('Budget Vendite'!S53:S53),SUM('Budget Vendite'!R53:S53)))</f>
        <v>157.27805842431394</v>
      </c>
      <c r="S24" s="237">
        <f>+IF($D24=0,0,IF($D24=30,SUM('Budget Vendite'!T53:T53),SUM('Budget Vendite'!S53:T53)))</f>
        <v>165.14196134552964</v>
      </c>
      <c r="T24" s="237">
        <f>+IF($D24=0,0,IF($D24=30,SUM('Budget Vendite'!U53:U53),SUM('Budget Vendite'!T53:U53)))</f>
        <v>173.39905941280614</v>
      </c>
      <c r="U24" s="237">
        <f>+IF($D24=0,0,IF($D24=30,SUM('Budget Vendite'!V53:V53),SUM('Budget Vendite'!U53:V53)))</f>
        <v>182.06901238344645</v>
      </c>
      <c r="V24" s="237">
        <f>+IF($D24=0,0,IF($D24=30,SUM('Budget Vendite'!W53:W53),SUM('Budget Vendite'!V53:W53)))</f>
        <v>191.17246300261877</v>
      </c>
      <c r="W24" s="237">
        <f>+IF($D24=0,0,IF($D24=30,SUM('Budget Vendite'!X53:X53),SUM('Budget Vendite'!W53:X53)))</f>
        <v>200.73108615274973</v>
      </c>
      <c r="X24" s="237">
        <f>+IF($D24=0,0,IF($D24=30,SUM('Budget Vendite'!Y53:Y53),SUM('Budget Vendite'!X53:Y53)))</f>
        <v>210.76764046038721</v>
      </c>
      <c r="Y24" s="237">
        <f>+IF($D24=0,0,IF($D24=30,SUM('Budget Vendite'!Z53:Z53),SUM('Budget Vendite'!Y53:Z53)))</f>
        <v>221.30602248340659</v>
      </c>
      <c r="Z24" s="237">
        <f>+IF($D24=0,0,IF($D24=30,SUM('Budget Vendite'!AA53:AA53),SUM('Budget Vendite'!Z53:AA53)))</f>
        <v>232.37132360757693</v>
      </c>
      <c r="AA24" s="237">
        <f>+IF($D24=0,0,IF($D24=30,SUM('Budget Vendite'!AB53:AB53),SUM('Budget Vendite'!AA53:AB53)))</f>
        <v>243.98988978795578</v>
      </c>
      <c r="AB24" s="237">
        <f>+IF($D24=0,0,IF($D24=30,SUM('Budget Vendite'!AC53:AC53),SUM('Budget Vendite'!AB53:AC53)))</f>
        <v>256.18938427735355</v>
      </c>
      <c r="AC24" s="237">
        <f>+IF($D24=0,0,IF($D24=30,SUM('Budget Vendite'!AD53:AD53),SUM('Budget Vendite'!AC53:AD53)))</f>
        <v>268.99885349122127</v>
      </c>
      <c r="AD24" s="237">
        <f>+IF($D24=0,0,IF($D24=30,SUM('Budget Vendite'!AE53:AE53),SUM('Budget Vendite'!AD53:AE53)))</f>
        <v>282.44879616578237</v>
      </c>
      <c r="AE24" s="237">
        <f>+IF($D24=0,0,IF($D24=30,SUM('Budget Vendite'!AF53:AF53),SUM('Budget Vendite'!AE53:AF53)))</f>
        <v>296.5712359740715</v>
      </c>
      <c r="AF24" s="237">
        <f>+IF($D24=0,0,IF($D24=30,SUM('Budget Vendite'!AG53:AG53),SUM('Budget Vendite'!AF53:AG53)))</f>
        <v>311.39979777277506</v>
      </c>
      <c r="AG24" s="237">
        <f>+IF($D24=0,0,IF($D24=30,SUM('Budget Vendite'!AH53:AH53),SUM('Budget Vendite'!AG53:AH53)))</f>
        <v>326.96978766141382</v>
      </c>
      <c r="AH24" s="237">
        <f>+IF($D24=0,0,IF($D24=30,SUM('Budget Vendite'!AI53:AI53),SUM('Budget Vendite'!AH53:AI53)))</f>
        <v>343.31827704448455</v>
      </c>
      <c r="AI24" s="237">
        <f>+IF($D24=0,0,IF($D24=30,SUM('Budget Vendite'!AJ53:AJ53),SUM('Budget Vendite'!AI53:AJ53)))</f>
        <v>360.48419089670881</v>
      </c>
      <c r="AJ24" s="237">
        <f>+IF($D24=0,0,IF($D24=30,SUM('Budget Vendite'!AK53:AK53),SUM('Budget Vendite'!AJ53:AK53)))</f>
        <v>378.50840044154427</v>
      </c>
      <c r="AK24" s="237">
        <f>+IF($D24=0,0,IF($D24=30,SUM('Budget Vendite'!AL53:AL53),SUM('Budget Vendite'!AK53:AL53)))</f>
        <v>397.43382046362149</v>
      </c>
      <c r="AL24" s="237">
        <f>+IF($D24=0,0,IF($D24=30,SUM('Budget Vendite'!AM53:AM53),SUM('Budget Vendite'!AL53:AM53)))</f>
        <v>417.30551148680257</v>
      </c>
      <c r="AM24" s="237">
        <f>+IF($D24=0,0,IF($D24=30,SUM('Budget Vendite'!AN53:AN53),SUM('Budget Vendite'!AM53:AN53)))</f>
        <v>438.17078706114273</v>
      </c>
      <c r="AN24" s="237">
        <f>+IF($D24=0,0,IF($D24=30,SUM('Budget Vendite'!AO53:AO53),SUM('Budget Vendite'!AN53:AO53)))</f>
        <v>460.0793264141999</v>
      </c>
      <c r="AO24" s="237">
        <f>+IF($D24=0,0,IF($D24=30,SUM('Budget Vendite'!AP53:AP53),SUM('Budget Vendite'!AO53:AP53)))</f>
        <v>469.28091294248389</v>
      </c>
      <c r="AP24" s="237">
        <f>+IF($D24=0,0,IF($D24=30,SUM('Budget Vendite'!AQ53:AQ53),SUM('Budget Vendite'!AP53:AQ53)))</f>
        <v>478.66653120133356</v>
      </c>
      <c r="AQ24" s="237">
        <f>+IF($D24=0,0,IF($D24=30,SUM('Budget Vendite'!AR53:AR53),SUM('Budget Vendite'!AQ53:AR53)))</f>
        <v>488.23986182536021</v>
      </c>
      <c r="AR24" s="237">
        <f>+IF($D24=0,0,IF($D24=30,SUM('Budget Vendite'!AS53:AS53),SUM('Budget Vendite'!AR53:AS53)))</f>
        <v>498.00465906186741</v>
      </c>
      <c r="AS24" s="237">
        <f>+IF($D24=0,0,IF($D24=30,SUM('Budget Vendite'!AT53:AT53),SUM('Budget Vendite'!AS53:AT53)))</f>
        <v>507.96475224310478</v>
      </c>
      <c r="AT24" s="237">
        <f>+IF($D24=0,0,IF($D24=30,SUM('Budget Vendite'!AU53:AU53),SUM('Budget Vendite'!AT53:AU53)))</f>
        <v>518.12404728796685</v>
      </c>
      <c r="AU24" s="237">
        <f>+IF($D24=0,0,IF($D24=30,SUM('Budget Vendite'!AV53:AV53),SUM('Budget Vendite'!AU53:AV53)))</f>
        <v>528.48652823372618</v>
      </c>
      <c r="AV24" s="237">
        <f>+IF($D24=0,0,IF($D24=30,SUM('Budget Vendite'!AW53:AW53),SUM('Budget Vendite'!AV53:AW53)))</f>
        <v>539.05625879840068</v>
      </c>
      <c r="AW24" s="237">
        <f>+IF($D24=0,0,IF($D24=30,SUM('Budget Vendite'!AX53:AX53),SUM('Budget Vendite'!AW53:AX53)))</f>
        <v>549.83738397436866</v>
      </c>
      <c r="AX24" s="237">
        <f>+IF($D24=0,0,IF($D24=30,SUM('Budget Vendite'!AY53:AY53),SUM('Budget Vendite'!AX53:AY53)))</f>
        <v>560.83413165385605</v>
      </c>
      <c r="AY24" s="237">
        <f>+IF($D24=0,0,IF($D24=30,SUM('Budget Vendite'!AZ53:AZ53),SUM('Budget Vendite'!AY53:AZ53)))</f>
        <v>572.05081428693313</v>
      </c>
      <c r="AZ24" s="237">
        <f>+IF($D24=0,0,IF($D24=30,SUM('Budget Vendite'!BA53:BA53),SUM('Budget Vendite'!AZ53:BA53)))</f>
        <v>583.4918305726718</v>
      </c>
    </row>
    <row r="25" spans="3:52" x14ac:dyDescent="0.25">
      <c r="C25" t="str">
        <f>+E_Acquisti!C25</f>
        <v>Servizio / Prodotto 23</v>
      </c>
      <c r="D25" s="237">
        <f>+Parametri!$C$15</f>
        <v>30</v>
      </c>
      <c r="E25" s="237">
        <f>+IF($D25=0,0,'Budget Vendite'!F54)</f>
        <v>50</v>
      </c>
      <c r="F25" s="237">
        <f>+IF($D25=0,0,IF($D25=30,SUM('Budget Vendite'!G54:G54),SUM('Budget Vendite'!F54:G54)))</f>
        <v>55.000000000000007</v>
      </c>
      <c r="G25" s="237">
        <f>+IF($D25=0,0,IF($D25=30,SUM('Budget Vendite'!H54:H54),SUM('Budget Vendite'!G54:H54)))</f>
        <v>60.500000000000014</v>
      </c>
      <c r="H25" s="237">
        <f>+IF($D25=0,0,IF($D25=30,SUM('Budget Vendite'!I54:I54),SUM('Budget Vendite'!H54:I54)))</f>
        <v>66.550000000000026</v>
      </c>
      <c r="I25" s="237">
        <f>+IF($D25=0,0,IF($D25=30,SUM('Budget Vendite'!J54:J54),SUM('Budget Vendite'!I54:J54)))</f>
        <v>73.205000000000041</v>
      </c>
      <c r="J25" s="237">
        <f>+IF($D25=0,0,IF($D25=30,SUM('Budget Vendite'!K54:K54),SUM('Budget Vendite'!J54:K54)))</f>
        <v>80.525500000000051</v>
      </c>
      <c r="K25" s="237">
        <f>+IF($D25=0,0,IF($D25=30,SUM('Budget Vendite'!L54:L54),SUM('Budget Vendite'!K54:L54)))</f>
        <v>88.578050000000061</v>
      </c>
      <c r="L25" s="237">
        <f>+IF($D25=0,0,IF($D25=30,SUM('Budget Vendite'!M54:M54),SUM('Budget Vendite'!L54:M54)))</f>
        <v>97.435855000000075</v>
      </c>
      <c r="M25" s="237">
        <f>+IF($D25=0,0,IF($D25=30,SUM('Budget Vendite'!N54:N54),SUM('Budget Vendite'!M54:N54)))</f>
        <v>107.1794405000001</v>
      </c>
      <c r="N25" s="237">
        <f>+IF($D25=0,0,IF($D25=30,SUM('Budget Vendite'!O54:O54),SUM('Budget Vendite'!N54:O54)))</f>
        <v>117.89738455000011</v>
      </c>
      <c r="O25" s="237">
        <f>+IF($D25=0,0,IF($D25=30,SUM('Budget Vendite'!P54:P54),SUM('Budget Vendite'!O54:P54)))</f>
        <v>129.68712300500013</v>
      </c>
      <c r="P25" s="237">
        <f>+IF($D25=0,0,IF($D25=30,SUM('Budget Vendite'!Q54:Q54),SUM('Budget Vendite'!P54:Q54)))</f>
        <v>142.65583530550015</v>
      </c>
      <c r="Q25" s="237">
        <f>+IF($D25=0,0,IF($D25=30,SUM('Budget Vendite'!R54:R54),SUM('Budget Vendite'!Q54:R54)))</f>
        <v>149.78862707077516</v>
      </c>
      <c r="R25" s="237">
        <f>+IF($D25=0,0,IF($D25=30,SUM('Budget Vendite'!S54:S54),SUM('Budget Vendite'!R54:S54)))</f>
        <v>157.27805842431394</v>
      </c>
      <c r="S25" s="237">
        <f>+IF($D25=0,0,IF($D25=30,SUM('Budget Vendite'!T54:T54),SUM('Budget Vendite'!S54:T54)))</f>
        <v>165.14196134552964</v>
      </c>
      <c r="T25" s="237">
        <f>+IF($D25=0,0,IF($D25=30,SUM('Budget Vendite'!U54:U54),SUM('Budget Vendite'!T54:U54)))</f>
        <v>173.39905941280614</v>
      </c>
      <c r="U25" s="237">
        <f>+IF($D25=0,0,IF($D25=30,SUM('Budget Vendite'!V54:V54),SUM('Budget Vendite'!U54:V54)))</f>
        <v>182.06901238344645</v>
      </c>
      <c r="V25" s="237">
        <f>+IF($D25=0,0,IF($D25=30,SUM('Budget Vendite'!W54:W54),SUM('Budget Vendite'!V54:W54)))</f>
        <v>191.17246300261877</v>
      </c>
      <c r="W25" s="237">
        <f>+IF($D25=0,0,IF($D25=30,SUM('Budget Vendite'!X54:X54),SUM('Budget Vendite'!W54:X54)))</f>
        <v>200.73108615274973</v>
      </c>
      <c r="X25" s="237">
        <f>+IF($D25=0,0,IF($D25=30,SUM('Budget Vendite'!Y54:Y54),SUM('Budget Vendite'!X54:Y54)))</f>
        <v>210.76764046038721</v>
      </c>
      <c r="Y25" s="237">
        <f>+IF($D25=0,0,IF($D25=30,SUM('Budget Vendite'!Z54:Z54),SUM('Budget Vendite'!Y54:Z54)))</f>
        <v>221.30602248340659</v>
      </c>
      <c r="Z25" s="237">
        <f>+IF($D25=0,0,IF($D25=30,SUM('Budget Vendite'!AA54:AA54),SUM('Budget Vendite'!Z54:AA54)))</f>
        <v>232.37132360757693</v>
      </c>
      <c r="AA25" s="237">
        <f>+IF($D25=0,0,IF($D25=30,SUM('Budget Vendite'!AB54:AB54),SUM('Budget Vendite'!AA54:AB54)))</f>
        <v>243.98988978795578</v>
      </c>
      <c r="AB25" s="237">
        <f>+IF($D25=0,0,IF($D25=30,SUM('Budget Vendite'!AC54:AC54),SUM('Budget Vendite'!AB54:AC54)))</f>
        <v>256.18938427735355</v>
      </c>
      <c r="AC25" s="237">
        <f>+IF($D25=0,0,IF($D25=30,SUM('Budget Vendite'!AD54:AD54),SUM('Budget Vendite'!AC54:AD54)))</f>
        <v>268.99885349122127</v>
      </c>
      <c r="AD25" s="237">
        <f>+IF($D25=0,0,IF($D25=30,SUM('Budget Vendite'!AE54:AE54),SUM('Budget Vendite'!AD54:AE54)))</f>
        <v>282.44879616578237</v>
      </c>
      <c r="AE25" s="237">
        <f>+IF($D25=0,0,IF($D25=30,SUM('Budget Vendite'!AF54:AF54),SUM('Budget Vendite'!AE54:AF54)))</f>
        <v>296.5712359740715</v>
      </c>
      <c r="AF25" s="237">
        <f>+IF($D25=0,0,IF($D25=30,SUM('Budget Vendite'!AG54:AG54),SUM('Budget Vendite'!AF54:AG54)))</f>
        <v>311.39979777277506</v>
      </c>
      <c r="AG25" s="237">
        <f>+IF($D25=0,0,IF($D25=30,SUM('Budget Vendite'!AH54:AH54),SUM('Budget Vendite'!AG54:AH54)))</f>
        <v>326.96978766141382</v>
      </c>
      <c r="AH25" s="237">
        <f>+IF($D25=0,0,IF($D25=30,SUM('Budget Vendite'!AI54:AI54),SUM('Budget Vendite'!AH54:AI54)))</f>
        <v>343.31827704448455</v>
      </c>
      <c r="AI25" s="237">
        <f>+IF($D25=0,0,IF($D25=30,SUM('Budget Vendite'!AJ54:AJ54),SUM('Budget Vendite'!AI54:AJ54)))</f>
        <v>360.48419089670881</v>
      </c>
      <c r="AJ25" s="237">
        <f>+IF($D25=0,0,IF($D25=30,SUM('Budget Vendite'!AK54:AK54),SUM('Budget Vendite'!AJ54:AK54)))</f>
        <v>378.50840044154427</v>
      </c>
      <c r="AK25" s="237">
        <f>+IF($D25=0,0,IF($D25=30,SUM('Budget Vendite'!AL54:AL54),SUM('Budget Vendite'!AK54:AL54)))</f>
        <v>397.43382046362149</v>
      </c>
      <c r="AL25" s="237">
        <f>+IF($D25=0,0,IF($D25=30,SUM('Budget Vendite'!AM54:AM54),SUM('Budget Vendite'!AL54:AM54)))</f>
        <v>417.30551148680257</v>
      </c>
      <c r="AM25" s="237">
        <f>+IF($D25=0,0,IF($D25=30,SUM('Budget Vendite'!AN54:AN54),SUM('Budget Vendite'!AM54:AN54)))</f>
        <v>438.17078706114273</v>
      </c>
      <c r="AN25" s="237">
        <f>+IF($D25=0,0,IF($D25=30,SUM('Budget Vendite'!AO54:AO54),SUM('Budget Vendite'!AN54:AO54)))</f>
        <v>460.0793264141999</v>
      </c>
      <c r="AO25" s="237">
        <f>+IF($D25=0,0,IF($D25=30,SUM('Budget Vendite'!AP54:AP54),SUM('Budget Vendite'!AO54:AP54)))</f>
        <v>469.28091294248389</v>
      </c>
      <c r="AP25" s="237">
        <f>+IF($D25=0,0,IF($D25=30,SUM('Budget Vendite'!AQ54:AQ54),SUM('Budget Vendite'!AP54:AQ54)))</f>
        <v>478.66653120133356</v>
      </c>
      <c r="AQ25" s="237">
        <f>+IF($D25=0,0,IF($D25=30,SUM('Budget Vendite'!AR54:AR54),SUM('Budget Vendite'!AQ54:AR54)))</f>
        <v>488.23986182536021</v>
      </c>
      <c r="AR25" s="237">
        <f>+IF($D25=0,0,IF($D25=30,SUM('Budget Vendite'!AS54:AS54),SUM('Budget Vendite'!AR54:AS54)))</f>
        <v>498.00465906186741</v>
      </c>
      <c r="AS25" s="237">
        <f>+IF($D25=0,0,IF($D25=30,SUM('Budget Vendite'!AT54:AT54),SUM('Budget Vendite'!AS54:AT54)))</f>
        <v>507.96475224310478</v>
      </c>
      <c r="AT25" s="237">
        <f>+IF($D25=0,0,IF($D25=30,SUM('Budget Vendite'!AU54:AU54),SUM('Budget Vendite'!AT54:AU54)))</f>
        <v>518.12404728796685</v>
      </c>
      <c r="AU25" s="237">
        <f>+IF($D25=0,0,IF($D25=30,SUM('Budget Vendite'!AV54:AV54),SUM('Budget Vendite'!AU54:AV54)))</f>
        <v>528.48652823372618</v>
      </c>
      <c r="AV25" s="237">
        <f>+IF($D25=0,0,IF($D25=30,SUM('Budget Vendite'!AW54:AW54),SUM('Budget Vendite'!AV54:AW54)))</f>
        <v>539.05625879840068</v>
      </c>
      <c r="AW25" s="237">
        <f>+IF($D25=0,0,IF($D25=30,SUM('Budget Vendite'!AX54:AX54),SUM('Budget Vendite'!AW54:AX54)))</f>
        <v>549.83738397436866</v>
      </c>
      <c r="AX25" s="237">
        <f>+IF($D25=0,0,IF($D25=30,SUM('Budget Vendite'!AY54:AY54),SUM('Budget Vendite'!AX54:AY54)))</f>
        <v>560.83413165385605</v>
      </c>
      <c r="AY25" s="237">
        <f>+IF($D25=0,0,IF($D25=30,SUM('Budget Vendite'!AZ54:AZ54),SUM('Budget Vendite'!AY54:AZ54)))</f>
        <v>572.05081428693313</v>
      </c>
      <c r="AZ25" s="237">
        <f>+IF($D25=0,0,IF($D25=30,SUM('Budget Vendite'!BA54:BA54),SUM('Budget Vendite'!AZ54:BA54)))</f>
        <v>583.4918305726718</v>
      </c>
    </row>
    <row r="26" spans="3:52" x14ac:dyDescent="0.25">
      <c r="C26" t="str">
        <f>+E_Acquisti!C26</f>
        <v>Servizio / Prodotto 24</v>
      </c>
      <c r="D26" s="237">
        <f>+Parametri!$C$15</f>
        <v>30</v>
      </c>
      <c r="E26" s="237">
        <f>+IF($D26=0,0,'Budget Vendite'!F55)</f>
        <v>50</v>
      </c>
      <c r="F26" s="237">
        <f>+IF($D26=0,0,IF($D26=30,SUM('Budget Vendite'!G55:G55),SUM('Budget Vendite'!F55:G55)))</f>
        <v>55.000000000000007</v>
      </c>
      <c r="G26" s="237">
        <f>+IF($D26=0,0,IF($D26=30,SUM('Budget Vendite'!H55:H55),SUM('Budget Vendite'!G55:H55)))</f>
        <v>60.500000000000014</v>
      </c>
      <c r="H26" s="237">
        <f>+IF($D26=0,0,IF($D26=30,SUM('Budget Vendite'!I55:I55),SUM('Budget Vendite'!H55:I55)))</f>
        <v>66.550000000000026</v>
      </c>
      <c r="I26" s="237">
        <f>+IF($D26=0,0,IF($D26=30,SUM('Budget Vendite'!J55:J55),SUM('Budget Vendite'!I55:J55)))</f>
        <v>73.205000000000041</v>
      </c>
      <c r="J26" s="237">
        <f>+IF($D26=0,0,IF($D26=30,SUM('Budget Vendite'!K55:K55),SUM('Budget Vendite'!J55:K55)))</f>
        <v>80.525500000000051</v>
      </c>
      <c r="K26" s="237">
        <f>+IF($D26=0,0,IF($D26=30,SUM('Budget Vendite'!L55:L55),SUM('Budget Vendite'!K55:L55)))</f>
        <v>88.578050000000061</v>
      </c>
      <c r="L26" s="237">
        <f>+IF($D26=0,0,IF($D26=30,SUM('Budget Vendite'!M55:M55),SUM('Budget Vendite'!L55:M55)))</f>
        <v>97.435855000000075</v>
      </c>
      <c r="M26" s="237">
        <f>+IF($D26=0,0,IF($D26=30,SUM('Budget Vendite'!N55:N55),SUM('Budget Vendite'!M55:N55)))</f>
        <v>107.1794405000001</v>
      </c>
      <c r="N26" s="237">
        <f>+IF($D26=0,0,IF($D26=30,SUM('Budget Vendite'!O55:O55),SUM('Budget Vendite'!N55:O55)))</f>
        <v>117.89738455000011</v>
      </c>
      <c r="O26" s="237">
        <f>+IF($D26=0,0,IF($D26=30,SUM('Budget Vendite'!P55:P55),SUM('Budget Vendite'!O55:P55)))</f>
        <v>129.68712300500013</v>
      </c>
      <c r="P26" s="237">
        <f>+IF($D26=0,0,IF($D26=30,SUM('Budget Vendite'!Q55:Q55),SUM('Budget Vendite'!P55:Q55)))</f>
        <v>142.65583530550015</v>
      </c>
      <c r="Q26" s="237">
        <f>+IF($D26=0,0,IF($D26=30,SUM('Budget Vendite'!R55:R55),SUM('Budget Vendite'!Q55:R55)))</f>
        <v>149.78862707077516</v>
      </c>
      <c r="R26" s="237">
        <f>+IF($D26=0,0,IF($D26=30,SUM('Budget Vendite'!S55:S55),SUM('Budget Vendite'!R55:S55)))</f>
        <v>157.27805842431394</v>
      </c>
      <c r="S26" s="237">
        <f>+IF($D26=0,0,IF($D26=30,SUM('Budget Vendite'!T55:T55),SUM('Budget Vendite'!S55:T55)))</f>
        <v>165.14196134552964</v>
      </c>
      <c r="T26" s="237">
        <f>+IF($D26=0,0,IF($D26=30,SUM('Budget Vendite'!U55:U55),SUM('Budget Vendite'!T55:U55)))</f>
        <v>173.39905941280614</v>
      </c>
      <c r="U26" s="237">
        <f>+IF($D26=0,0,IF($D26=30,SUM('Budget Vendite'!V55:V55),SUM('Budget Vendite'!U55:V55)))</f>
        <v>182.06901238344645</v>
      </c>
      <c r="V26" s="237">
        <f>+IF($D26=0,0,IF($D26=30,SUM('Budget Vendite'!W55:W55),SUM('Budget Vendite'!V55:W55)))</f>
        <v>191.17246300261877</v>
      </c>
      <c r="W26" s="237">
        <f>+IF($D26=0,0,IF($D26=30,SUM('Budget Vendite'!X55:X55),SUM('Budget Vendite'!W55:X55)))</f>
        <v>200.73108615274973</v>
      </c>
      <c r="X26" s="237">
        <f>+IF($D26=0,0,IF($D26=30,SUM('Budget Vendite'!Y55:Y55),SUM('Budget Vendite'!X55:Y55)))</f>
        <v>210.76764046038721</v>
      </c>
      <c r="Y26" s="237">
        <f>+IF($D26=0,0,IF($D26=30,SUM('Budget Vendite'!Z55:Z55),SUM('Budget Vendite'!Y55:Z55)))</f>
        <v>221.30602248340659</v>
      </c>
      <c r="Z26" s="237">
        <f>+IF($D26=0,0,IF($D26=30,SUM('Budget Vendite'!AA55:AA55),SUM('Budget Vendite'!Z55:AA55)))</f>
        <v>232.37132360757693</v>
      </c>
      <c r="AA26" s="237">
        <f>+IF($D26=0,0,IF($D26=30,SUM('Budget Vendite'!AB55:AB55),SUM('Budget Vendite'!AA55:AB55)))</f>
        <v>243.98988978795578</v>
      </c>
      <c r="AB26" s="237">
        <f>+IF($D26=0,0,IF($D26=30,SUM('Budget Vendite'!AC55:AC55),SUM('Budget Vendite'!AB55:AC55)))</f>
        <v>256.18938427735355</v>
      </c>
      <c r="AC26" s="237">
        <f>+IF($D26=0,0,IF($D26=30,SUM('Budget Vendite'!AD55:AD55),SUM('Budget Vendite'!AC55:AD55)))</f>
        <v>268.99885349122127</v>
      </c>
      <c r="AD26" s="237">
        <f>+IF($D26=0,0,IF($D26=30,SUM('Budget Vendite'!AE55:AE55),SUM('Budget Vendite'!AD55:AE55)))</f>
        <v>282.44879616578237</v>
      </c>
      <c r="AE26" s="237">
        <f>+IF($D26=0,0,IF($D26=30,SUM('Budget Vendite'!AF55:AF55),SUM('Budget Vendite'!AE55:AF55)))</f>
        <v>296.5712359740715</v>
      </c>
      <c r="AF26" s="237">
        <f>+IF($D26=0,0,IF($D26=30,SUM('Budget Vendite'!AG55:AG55),SUM('Budget Vendite'!AF55:AG55)))</f>
        <v>311.39979777277506</v>
      </c>
      <c r="AG26" s="237">
        <f>+IF($D26=0,0,IF($D26=30,SUM('Budget Vendite'!AH55:AH55),SUM('Budget Vendite'!AG55:AH55)))</f>
        <v>326.96978766141382</v>
      </c>
      <c r="AH26" s="237">
        <f>+IF($D26=0,0,IF($D26=30,SUM('Budget Vendite'!AI55:AI55),SUM('Budget Vendite'!AH55:AI55)))</f>
        <v>343.31827704448455</v>
      </c>
      <c r="AI26" s="237">
        <f>+IF($D26=0,0,IF($D26=30,SUM('Budget Vendite'!AJ55:AJ55),SUM('Budget Vendite'!AI55:AJ55)))</f>
        <v>360.48419089670881</v>
      </c>
      <c r="AJ26" s="237">
        <f>+IF($D26=0,0,IF($D26=30,SUM('Budget Vendite'!AK55:AK55),SUM('Budget Vendite'!AJ55:AK55)))</f>
        <v>378.50840044154427</v>
      </c>
      <c r="AK26" s="237">
        <f>+IF($D26=0,0,IF($D26=30,SUM('Budget Vendite'!AL55:AL55),SUM('Budget Vendite'!AK55:AL55)))</f>
        <v>397.43382046362149</v>
      </c>
      <c r="AL26" s="237">
        <f>+IF($D26=0,0,IF($D26=30,SUM('Budget Vendite'!AM55:AM55),SUM('Budget Vendite'!AL55:AM55)))</f>
        <v>417.30551148680257</v>
      </c>
      <c r="AM26" s="237">
        <f>+IF($D26=0,0,IF($D26=30,SUM('Budget Vendite'!AN55:AN55),SUM('Budget Vendite'!AM55:AN55)))</f>
        <v>438.17078706114273</v>
      </c>
      <c r="AN26" s="237">
        <f>+IF($D26=0,0,IF($D26=30,SUM('Budget Vendite'!AO55:AO55),SUM('Budget Vendite'!AN55:AO55)))</f>
        <v>460.0793264141999</v>
      </c>
      <c r="AO26" s="237">
        <f>+IF($D26=0,0,IF($D26=30,SUM('Budget Vendite'!AP55:AP55),SUM('Budget Vendite'!AO55:AP55)))</f>
        <v>469.28091294248389</v>
      </c>
      <c r="AP26" s="237">
        <f>+IF($D26=0,0,IF($D26=30,SUM('Budget Vendite'!AQ55:AQ55),SUM('Budget Vendite'!AP55:AQ55)))</f>
        <v>478.66653120133356</v>
      </c>
      <c r="AQ26" s="237">
        <f>+IF($D26=0,0,IF($D26=30,SUM('Budget Vendite'!AR55:AR55),SUM('Budget Vendite'!AQ55:AR55)))</f>
        <v>488.23986182536021</v>
      </c>
      <c r="AR26" s="237">
        <f>+IF($D26=0,0,IF($D26=30,SUM('Budget Vendite'!AS55:AS55),SUM('Budget Vendite'!AR55:AS55)))</f>
        <v>498.00465906186741</v>
      </c>
      <c r="AS26" s="237">
        <f>+IF($D26=0,0,IF($D26=30,SUM('Budget Vendite'!AT55:AT55),SUM('Budget Vendite'!AS55:AT55)))</f>
        <v>507.96475224310478</v>
      </c>
      <c r="AT26" s="237">
        <f>+IF($D26=0,0,IF($D26=30,SUM('Budget Vendite'!AU55:AU55),SUM('Budget Vendite'!AT55:AU55)))</f>
        <v>518.12404728796685</v>
      </c>
      <c r="AU26" s="237">
        <f>+IF($D26=0,0,IF($D26=30,SUM('Budget Vendite'!AV55:AV55),SUM('Budget Vendite'!AU55:AV55)))</f>
        <v>528.48652823372618</v>
      </c>
      <c r="AV26" s="237">
        <f>+IF($D26=0,0,IF($D26=30,SUM('Budget Vendite'!AW55:AW55),SUM('Budget Vendite'!AV55:AW55)))</f>
        <v>539.05625879840068</v>
      </c>
      <c r="AW26" s="237">
        <f>+IF($D26=0,0,IF($D26=30,SUM('Budget Vendite'!AX55:AX55),SUM('Budget Vendite'!AW55:AX55)))</f>
        <v>549.83738397436866</v>
      </c>
      <c r="AX26" s="237">
        <f>+IF($D26=0,0,IF($D26=30,SUM('Budget Vendite'!AY55:AY55),SUM('Budget Vendite'!AX55:AY55)))</f>
        <v>560.83413165385605</v>
      </c>
      <c r="AY26" s="237">
        <f>+IF($D26=0,0,IF($D26=30,SUM('Budget Vendite'!AZ55:AZ55),SUM('Budget Vendite'!AY55:AZ55)))</f>
        <v>572.05081428693313</v>
      </c>
      <c r="AZ26" s="237">
        <f>+IF($D26=0,0,IF($D26=30,SUM('Budget Vendite'!BA55:BA55),SUM('Budget Vendite'!AZ55:BA55)))</f>
        <v>583.4918305726718</v>
      </c>
    </row>
    <row r="28" spans="3:52" s="177" customFormat="1" x14ac:dyDescent="0.25">
      <c r="C28" s="177" t="s">
        <v>573</v>
      </c>
      <c r="E28" s="178">
        <f t="shared" ref="E28:AZ28" si="0">+E2</f>
        <v>42736</v>
      </c>
      <c r="F28" s="178">
        <f t="shared" si="0"/>
        <v>42767</v>
      </c>
      <c r="G28" s="178">
        <f t="shared" si="0"/>
        <v>42797</v>
      </c>
      <c r="H28" s="178">
        <f t="shared" si="0"/>
        <v>42828</v>
      </c>
      <c r="I28" s="178">
        <f t="shared" si="0"/>
        <v>42858</v>
      </c>
      <c r="J28" s="178">
        <f t="shared" si="0"/>
        <v>42889</v>
      </c>
      <c r="K28" s="178">
        <f t="shared" si="0"/>
        <v>42919</v>
      </c>
      <c r="L28" s="178">
        <f t="shared" si="0"/>
        <v>42950</v>
      </c>
      <c r="M28" s="178">
        <f t="shared" si="0"/>
        <v>42980</v>
      </c>
      <c r="N28" s="178">
        <f t="shared" si="0"/>
        <v>43011</v>
      </c>
      <c r="O28" s="178">
        <f t="shared" si="0"/>
        <v>43041</v>
      </c>
      <c r="P28" s="178">
        <f t="shared" si="0"/>
        <v>43072</v>
      </c>
      <c r="Q28" s="178">
        <f t="shared" si="0"/>
        <v>43102</v>
      </c>
      <c r="R28" s="178">
        <f t="shared" si="0"/>
        <v>43133</v>
      </c>
      <c r="S28" s="178">
        <f t="shared" si="0"/>
        <v>43163</v>
      </c>
      <c r="T28" s="178">
        <f t="shared" si="0"/>
        <v>43194</v>
      </c>
      <c r="U28" s="178">
        <f t="shared" si="0"/>
        <v>43224</v>
      </c>
      <c r="V28" s="178">
        <f t="shared" si="0"/>
        <v>43255</v>
      </c>
      <c r="W28" s="178">
        <f t="shared" si="0"/>
        <v>43285</v>
      </c>
      <c r="X28" s="178">
        <f t="shared" si="0"/>
        <v>43316</v>
      </c>
      <c r="Y28" s="178">
        <f t="shared" si="0"/>
        <v>43346</v>
      </c>
      <c r="Z28" s="178">
        <f t="shared" si="0"/>
        <v>43377</v>
      </c>
      <c r="AA28" s="178">
        <f t="shared" si="0"/>
        <v>43407</v>
      </c>
      <c r="AB28" s="178">
        <f t="shared" si="0"/>
        <v>43438</v>
      </c>
      <c r="AC28" s="178">
        <f t="shared" si="0"/>
        <v>43468</v>
      </c>
      <c r="AD28" s="178">
        <f t="shared" si="0"/>
        <v>43499</v>
      </c>
      <c r="AE28" s="178">
        <f t="shared" si="0"/>
        <v>43529</v>
      </c>
      <c r="AF28" s="178">
        <f t="shared" si="0"/>
        <v>43560</v>
      </c>
      <c r="AG28" s="178">
        <f t="shared" si="0"/>
        <v>43590</v>
      </c>
      <c r="AH28" s="178">
        <f t="shared" si="0"/>
        <v>43621</v>
      </c>
      <c r="AI28" s="178">
        <f t="shared" si="0"/>
        <v>43651</v>
      </c>
      <c r="AJ28" s="178">
        <f t="shared" si="0"/>
        <v>43682</v>
      </c>
      <c r="AK28" s="178">
        <f t="shared" si="0"/>
        <v>43712</v>
      </c>
      <c r="AL28" s="178">
        <f t="shared" si="0"/>
        <v>43743</v>
      </c>
      <c r="AM28" s="178">
        <f t="shared" si="0"/>
        <v>43773</v>
      </c>
      <c r="AN28" s="178">
        <f t="shared" si="0"/>
        <v>43804</v>
      </c>
      <c r="AO28" s="178">
        <f t="shared" si="0"/>
        <v>43834</v>
      </c>
      <c r="AP28" s="178">
        <f t="shared" si="0"/>
        <v>43865</v>
      </c>
      <c r="AQ28" s="178">
        <f t="shared" si="0"/>
        <v>43895</v>
      </c>
      <c r="AR28" s="178">
        <f t="shared" si="0"/>
        <v>43926</v>
      </c>
      <c r="AS28" s="178">
        <f t="shared" si="0"/>
        <v>43956</v>
      </c>
      <c r="AT28" s="178">
        <f t="shared" si="0"/>
        <v>43987</v>
      </c>
      <c r="AU28" s="178">
        <f t="shared" si="0"/>
        <v>44017</v>
      </c>
      <c r="AV28" s="178">
        <f t="shared" si="0"/>
        <v>44048</v>
      </c>
      <c r="AW28" s="178">
        <f t="shared" si="0"/>
        <v>44078</v>
      </c>
      <c r="AX28" s="178">
        <f t="shared" si="0"/>
        <v>44109</v>
      </c>
      <c r="AY28" s="178">
        <f t="shared" si="0"/>
        <v>44139</v>
      </c>
      <c r="AZ28" s="178">
        <f t="shared" si="0"/>
        <v>44170</v>
      </c>
    </row>
    <row r="29" spans="3:52" x14ac:dyDescent="0.25">
      <c r="C29" t="str">
        <f>+C3</f>
        <v>Servizio / Prodotto 1</v>
      </c>
      <c r="E29" s="237">
        <f>+E3</f>
        <v>50</v>
      </c>
      <c r="F29" s="237">
        <f t="shared" ref="F29:F52" si="1">+F3-E3</f>
        <v>5.0000000000000071</v>
      </c>
      <c r="G29" s="237">
        <f t="shared" ref="G29:AZ34" si="2">+G3-F3</f>
        <v>5.5000000000000071</v>
      </c>
      <c r="H29" s="237">
        <f t="shared" si="2"/>
        <v>6.0500000000000114</v>
      </c>
      <c r="I29" s="237">
        <f t="shared" si="2"/>
        <v>6.6550000000000153</v>
      </c>
      <c r="J29" s="237">
        <f t="shared" si="2"/>
        <v>7.3205000000000098</v>
      </c>
      <c r="K29" s="237">
        <f t="shared" si="2"/>
        <v>8.0525500000000108</v>
      </c>
      <c r="L29" s="237">
        <f t="shared" si="2"/>
        <v>8.8578050000000133</v>
      </c>
      <c r="M29" s="237">
        <f t="shared" si="2"/>
        <v>9.7435855000000231</v>
      </c>
      <c r="N29" s="237">
        <f t="shared" si="2"/>
        <v>10.717944050000014</v>
      </c>
      <c r="O29" s="237">
        <f t="shared" si="2"/>
        <v>11.78973845500002</v>
      </c>
      <c r="P29" s="237">
        <f t="shared" si="2"/>
        <v>12.968712300500016</v>
      </c>
      <c r="Q29" s="237">
        <f t="shared" si="2"/>
        <v>7.1327917652750159</v>
      </c>
      <c r="R29" s="237">
        <f t="shared" si="2"/>
        <v>7.4894313535387766</v>
      </c>
      <c r="S29" s="237">
        <f t="shared" si="2"/>
        <v>7.863902921215697</v>
      </c>
      <c r="T29" s="237">
        <f t="shared" si="2"/>
        <v>8.2570980672765018</v>
      </c>
      <c r="U29" s="237">
        <f t="shared" si="2"/>
        <v>8.6699529706403098</v>
      </c>
      <c r="V29" s="237">
        <f t="shared" si="2"/>
        <v>9.103450619172321</v>
      </c>
      <c r="W29" s="237">
        <f t="shared" si="2"/>
        <v>9.5586231501309555</v>
      </c>
      <c r="X29" s="237">
        <f t="shared" si="2"/>
        <v>10.036554307637488</v>
      </c>
      <c r="Y29" s="237">
        <f t="shared" si="2"/>
        <v>10.538382023019381</v>
      </c>
      <c r="Z29" s="237">
        <f t="shared" si="2"/>
        <v>11.065301124170333</v>
      </c>
      <c r="AA29" s="237">
        <f t="shared" si="2"/>
        <v>11.618566180378849</v>
      </c>
      <c r="AB29" s="237">
        <f t="shared" si="2"/>
        <v>12.199494489397779</v>
      </c>
      <c r="AC29" s="237">
        <f t="shared" si="2"/>
        <v>12.809469213867715</v>
      </c>
      <c r="AD29" s="237">
        <f t="shared" si="2"/>
        <v>13.4499426745611</v>
      </c>
      <c r="AE29" s="237">
        <f t="shared" si="2"/>
        <v>14.12243980828913</v>
      </c>
      <c r="AF29" s="237">
        <f t="shared" si="2"/>
        <v>14.828561798703561</v>
      </c>
      <c r="AG29" s="237">
        <f t="shared" si="2"/>
        <v>15.569989888638759</v>
      </c>
      <c r="AH29" s="237">
        <f t="shared" si="2"/>
        <v>16.348489383070728</v>
      </c>
      <c r="AI29" s="237">
        <f t="shared" si="2"/>
        <v>17.165913852224264</v>
      </c>
      <c r="AJ29" s="237">
        <f t="shared" si="2"/>
        <v>18.024209544835458</v>
      </c>
      <c r="AK29" s="237">
        <f t="shared" si="2"/>
        <v>18.925420022077219</v>
      </c>
      <c r="AL29" s="237">
        <f t="shared" si="2"/>
        <v>19.871691023181086</v>
      </c>
      <c r="AM29" s="237">
        <f t="shared" si="2"/>
        <v>20.86527557434016</v>
      </c>
      <c r="AN29" s="237">
        <f t="shared" si="2"/>
        <v>21.908539353057165</v>
      </c>
      <c r="AO29" s="237">
        <f t="shared" si="2"/>
        <v>9.2015865282839968</v>
      </c>
      <c r="AP29" s="237">
        <f t="shared" si="2"/>
        <v>9.3856182588496608</v>
      </c>
      <c r="AQ29" s="237">
        <f t="shared" si="2"/>
        <v>9.5733306240266529</v>
      </c>
      <c r="AR29" s="237">
        <f t="shared" si="2"/>
        <v>9.7647972365072064</v>
      </c>
      <c r="AS29" s="237">
        <f t="shared" si="2"/>
        <v>9.9600931812373688</v>
      </c>
      <c r="AT29" s="237">
        <f t="shared" si="2"/>
        <v>10.159295044862063</v>
      </c>
      <c r="AU29" s="237">
        <f t="shared" si="2"/>
        <v>10.36248094575933</v>
      </c>
      <c r="AV29" s="237">
        <f t="shared" si="2"/>
        <v>10.569730564674501</v>
      </c>
      <c r="AW29" s="237">
        <f t="shared" si="2"/>
        <v>10.781125175967986</v>
      </c>
      <c r="AX29" s="237">
        <f t="shared" si="2"/>
        <v>10.996747679487385</v>
      </c>
      <c r="AY29" s="237">
        <f t="shared" si="2"/>
        <v>11.216682633077085</v>
      </c>
      <c r="AZ29" s="237">
        <f t="shared" si="2"/>
        <v>11.441016285738669</v>
      </c>
    </row>
    <row r="30" spans="3:52" x14ac:dyDescent="0.25">
      <c r="C30" t="str">
        <f t="shared" ref="C30:C52" si="3">+C4</f>
        <v>Servizio / Prodotto 2</v>
      </c>
      <c r="E30" s="237">
        <f t="shared" ref="E30:E52" si="4">+E4</f>
        <v>50</v>
      </c>
      <c r="F30" s="237">
        <f t="shared" si="1"/>
        <v>5.0000000000000071</v>
      </c>
      <c r="G30" s="237">
        <f t="shared" ref="G30:U30" si="5">+G4-F4</f>
        <v>5.5000000000000071</v>
      </c>
      <c r="H30" s="237">
        <f t="shared" si="5"/>
        <v>6.0500000000000114</v>
      </c>
      <c r="I30" s="237">
        <f t="shared" si="5"/>
        <v>6.6550000000000153</v>
      </c>
      <c r="J30" s="237">
        <f t="shared" si="5"/>
        <v>7.3205000000000098</v>
      </c>
      <c r="K30" s="237">
        <f t="shared" si="5"/>
        <v>8.0525500000000108</v>
      </c>
      <c r="L30" s="237">
        <f t="shared" si="5"/>
        <v>8.8578050000000133</v>
      </c>
      <c r="M30" s="237">
        <f t="shared" si="5"/>
        <v>9.7435855000000231</v>
      </c>
      <c r="N30" s="237">
        <f t="shared" si="5"/>
        <v>10.717944050000014</v>
      </c>
      <c r="O30" s="237">
        <f t="shared" si="5"/>
        <v>11.78973845500002</v>
      </c>
      <c r="P30" s="237">
        <f t="shared" si="5"/>
        <v>12.968712300500016</v>
      </c>
      <c r="Q30" s="237">
        <f t="shared" si="5"/>
        <v>7.1327917652750159</v>
      </c>
      <c r="R30" s="237">
        <f t="shared" si="5"/>
        <v>7.4894313535387766</v>
      </c>
      <c r="S30" s="237">
        <f t="shared" si="5"/>
        <v>7.863902921215697</v>
      </c>
      <c r="T30" s="237">
        <f t="shared" si="5"/>
        <v>8.2570980672765018</v>
      </c>
      <c r="U30" s="237">
        <f t="shared" si="5"/>
        <v>8.6699529706403098</v>
      </c>
      <c r="V30" s="237">
        <f t="shared" si="2"/>
        <v>9.103450619172321</v>
      </c>
      <c r="W30" s="237">
        <f t="shared" si="2"/>
        <v>9.5586231501309555</v>
      </c>
      <c r="X30" s="237">
        <f t="shared" si="2"/>
        <v>10.036554307637488</v>
      </c>
      <c r="Y30" s="237">
        <f t="shared" si="2"/>
        <v>10.538382023019381</v>
      </c>
      <c r="Z30" s="237">
        <f t="shared" si="2"/>
        <v>11.065301124170333</v>
      </c>
      <c r="AA30" s="237">
        <f t="shared" si="2"/>
        <v>11.618566180378849</v>
      </c>
      <c r="AB30" s="237">
        <f t="shared" si="2"/>
        <v>12.199494489397779</v>
      </c>
      <c r="AC30" s="237">
        <f t="shared" si="2"/>
        <v>12.809469213867715</v>
      </c>
      <c r="AD30" s="237">
        <f t="shared" si="2"/>
        <v>13.4499426745611</v>
      </c>
      <c r="AE30" s="237">
        <f t="shared" si="2"/>
        <v>14.12243980828913</v>
      </c>
      <c r="AF30" s="237">
        <f t="shared" si="2"/>
        <v>14.828561798703561</v>
      </c>
      <c r="AG30" s="237">
        <f t="shared" si="2"/>
        <v>15.569989888638759</v>
      </c>
      <c r="AH30" s="237">
        <f t="shared" si="2"/>
        <v>16.348489383070728</v>
      </c>
      <c r="AI30" s="237">
        <f t="shared" si="2"/>
        <v>17.165913852224264</v>
      </c>
      <c r="AJ30" s="237">
        <f t="shared" si="2"/>
        <v>18.024209544835458</v>
      </c>
      <c r="AK30" s="237">
        <f t="shared" si="2"/>
        <v>18.925420022077219</v>
      </c>
      <c r="AL30" s="237">
        <f t="shared" si="2"/>
        <v>19.871691023181086</v>
      </c>
      <c r="AM30" s="237">
        <f t="shared" si="2"/>
        <v>20.86527557434016</v>
      </c>
      <c r="AN30" s="237">
        <f t="shared" si="2"/>
        <v>21.908539353057165</v>
      </c>
      <c r="AO30" s="237">
        <f t="shared" si="2"/>
        <v>9.2015865282839968</v>
      </c>
      <c r="AP30" s="237">
        <f t="shared" si="2"/>
        <v>9.3856182588496608</v>
      </c>
      <c r="AQ30" s="237">
        <f t="shared" si="2"/>
        <v>9.5733306240266529</v>
      </c>
      <c r="AR30" s="237">
        <f t="shared" si="2"/>
        <v>9.7647972365072064</v>
      </c>
      <c r="AS30" s="237">
        <f t="shared" si="2"/>
        <v>9.9600931812373688</v>
      </c>
      <c r="AT30" s="237">
        <f t="shared" si="2"/>
        <v>10.159295044862063</v>
      </c>
      <c r="AU30" s="237">
        <f t="shared" si="2"/>
        <v>10.36248094575933</v>
      </c>
      <c r="AV30" s="237">
        <f t="shared" si="2"/>
        <v>10.569730564674501</v>
      </c>
      <c r="AW30" s="237">
        <f t="shared" si="2"/>
        <v>10.781125175967986</v>
      </c>
      <c r="AX30" s="237">
        <f t="shared" si="2"/>
        <v>10.996747679487385</v>
      </c>
      <c r="AY30" s="237">
        <f t="shared" si="2"/>
        <v>11.216682633077085</v>
      </c>
      <c r="AZ30" s="237">
        <f t="shared" si="2"/>
        <v>11.441016285738669</v>
      </c>
    </row>
    <row r="31" spans="3:52" x14ac:dyDescent="0.25">
      <c r="C31" t="str">
        <f t="shared" si="3"/>
        <v>Servizio / Prodotto 3</v>
      </c>
      <c r="E31" s="237">
        <f t="shared" si="4"/>
        <v>50</v>
      </c>
      <c r="F31" s="237">
        <f t="shared" si="1"/>
        <v>5.0000000000000071</v>
      </c>
      <c r="G31" s="237">
        <f t="shared" si="2"/>
        <v>5.5000000000000071</v>
      </c>
      <c r="H31" s="237">
        <f t="shared" si="2"/>
        <v>6.0500000000000114</v>
      </c>
      <c r="I31" s="237">
        <f t="shared" si="2"/>
        <v>6.6550000000000153</v>
      </c>
      <c r="J31" s="237">
        <f t="shared" si="2"/>
        <v>7.3205000000000098</v>
      </c>
      <c r="K31" s="237">
        <f t="shared" si="2"/>
        <v>8.0525500000000108</v>
      </c>
      <c r="L31" s="237">
        <f t="shared" si="2"/>
        <v>8.8578050000000133</v>
      </c>
      <c r="M31" s="237">
        <f t="shared" si="2"/>
        <v>9.7435855000000231</v>
      </c>
      <c r="N31" s="237">
        <f t="shared" si="2"/>
        <v>10.717944050000014</v>
      </c>
      <c r="O31" s="237">
        <f t="shared" si="2"/>
        <v>11.78973845500002</v>
      </c>
      <c r="P31" s="237">
        <f t="shared" si="2"/>
        <v>12.968712300500016</v>
      </c>
      <c r="Q31" s="237">
        <f t="shared" si="2"/>
        <v>7.1327917652750159</v>
      </c>
      <c r="R31" s="237">
        <f t="shared" si="2"/>
        <v>7.4894313535387766</v>
      </c>
      <c r="S31" s="237">
        <f t="shared" si="2"/>
        <v>7.863902921215697</v>
      </c>
      <c r="T31" s="237">
        <f t="shared" si="2"/>
        <v>8.2570980672765018</v>
      </c>
      <c r="U31" s="237">
        <f t="shared" si="2"/>
        <v>8.6699529706403098</v>
      </c>
      <c r="V31" s="237">
        <f t="shared" si="2"/>
        <v>9.103450619172321</v>
      </c>
      <c r="W31" s="237">
        <f t="shared" si="2"/>
        <v>9.5586231501309555</v>
      </c>
      <c r="X31" s="237">
        <f t="shared" si="2"/>
        <v>10.036554307637488</v>
      </c>
      <c r="Y31" s="237">
        <f t="shared" si="2"/>
        <v>10.538382023019381</v>
      </c>
      <c r="Z31" s="237">
        <f t="shared" si="2"/>
        <v>11.065301124170333</v>
      </c>
      <c r="AA31" s="237">
        <f t="shared" si="2"/>
        <v>11.618566180378849</v>
      </c>
      <c r="AB31" s="237">
        <f t="shared" si="2"/>
        <v>12.199494489397779</v>
      </c>
      <c r="AC31" s="237">
        <f t="shared" si="2"/>
        <v>12.809469213867715</v>
      </c>
      <c r="AD31" s="237">
        <f t="shared" si="2"/>
        <v>13.4499426745611</v>
      </c>
      <c r="AE31" s="237">
        <f t="shared" si="2"/>
        <v>14.12243980828913</v>
      </c>
      <c r="AF31" s="237">
        <f t="shared" si="2"/>
        <v>14.828561798703561</v>
      </c>
      <c r="AG31" s="237">
        <f t="shared" si="2"/>
        <v>15.569989888638759</v>
      </c>
      <c r="AH31" s="237">
        <f t="shared" si="2"/>
        <v>16.348489383070728</v>
      </c>
      <c r="AI31" s="237">
        <f t="shared" si="2"/>
        <v>17.165913852224264</v>
      </c>
      <c r="AJ31" s="237">
        <f t="shared" si="2"/>
        <v>18.024209544835458</v>
      </c>
      <c r="AK31" s="237">
        <f t="shared" si="2"/>
        <v>18.925420022077219</v>
      </c>
      <c r="AL31" s="237">
        <f t="shared" si="2"/>
        <v>19.871691023181086</v>
      </c>
      <c r="AM31" s="237">
        <f t="shared" si="2"/>
        <v>20.86527557434016</v>
      </c>
      <c r="AN31" s="237">
        <f t="shared" si="2"/>
        <v>21.908539353057165</v>
      </c>
      <c r="AO31" s="237">
        <f t="shared" si="2"/>
        <v>9.2015865282839968</v>
      </c>
      <c r="AP31" s="237">
        <f t="shared" si="2"/>
        <v>9.3856182588496608</v>
      </c>
      <c r="AQ31" s="237">
        <f t="shared" si="2"/>
        <v>9.5733306240266529</v>
      </c>
      <c r="AR31" s="237">
        <f t="shared" si="2"/>
        <v>9.7647972365072064</v>
      </c>
      <c r="AS31" s="237">
        <f t="shared" si="2"/>
        <v>9.9600931812373688</v>
      </c>
      <c r="AT31" s="237">
        <f t="shared" si="2"/>
        <v>10.159295044862063</v>
      </c>
      <c r="AU31" s="237">
        <f t="shared" si="2"/>
        <v>10.36248094575933</v>
      </c>
      <c r="AV31" s="237">
        <f t="shared" si="2"/>
        <v>10.569730564674501</v>
      </c>
      <c r="AW31" s="237">
        <f t="shared" si="2"/>
        <v>10.781125175967986</v>
      </c>
      <c r="AX31" s="237">
        <f t="shared" si="2"/>
        <v>10.996747679487385</v>
      </c>
      <c r="AY31" s="237">
        <f t="shared" si="2"/>
        <v>11.216682633077085</v>
      </c>
      <c r="AZ31" s="237">
        <f t="shared" si="2"/>
        <v>11.441016285738669</v>
      </c>
    </row>
    <row r="32" spans="3:52" x14ac:dyDescent="0.25">
      <c r="C32" t="str">
        <f t="shared" si="3"/>
        <v>Servizio / Prodotto 4</v>
      </c>
      <c r="E32" s="237">
        <f t="shared" si="4"/>
        <v>50</v>
      </c>
      <c r="F32" s="237">
        <f t="shared" si="1"/>
        <v>5.0000000000000071</v>
      </c>
      <c r="G32" s="237">
        <f t="shared" si="2"/>
        <v>5.5000000000000071</v>
      </c>
      <c r="H32" s="237">
        <f t="shared" si="2"/>
        <v>6.0500000000000114</v>
      </c>
      <c r="I32" s="237">
        <f t="shared" si="2"/>
        <v>6.6550000000000153</v>
      </c>
      <c r="J32" s="237">
        <f t="shared" si="2"/>
        <v>7.3205000000000098</v>
      </c>
      <c r="K32" s="237">
        <f t="shared" si="2"/>
        <v>8.0525500000000108</v>
      </c>
      <c r="L32" s="237">
        <f t="shared" si="2"/>
        <v>8.8578050000000133</v>
      </c>
      <c r="M32" s="237">
        <f t="shared" si="2"/>
        <v>9.7435855000000231</v>
      </c>
      <c r="N32" s="237">
        <f t="shared" si="2"/>
        <v>10.717944050000014</v>
      </c>
      <c r="O32" s="237">
        <f t="shared" si="2"/>
        <v>11.78973845500002</v>
      </c>
      <c r="P32" s="237">
        <f t="shared" si="2"/>
        <v>12.968712300500016</v>
      </c>
      <c r="Q32" s="237">
        <f t="shared" si="2"/>
        <v>7.1327917652750159</v>
      </c>
      <c r="R32" s="237">
        <f t="shared" si="2"/>
        <v>7.4894313535387766</v>
      </c>
      <c r="S32" s="237">
        <f t="shared" si="2"/>
        <v>7.863902921215697</v>
      </c>
      <c r="T32" s="237">
        <f t="shared" si="2"/>
        <v>8.2570980672765018</v>
      </c>
      <c r="U32" s="237">
        <f t="shared" si="2"/>
        <v>8.6699529706403098</v>
      </c>
      <c r="V32" s="237">
        <f t="shared" si="2"/>
        <v>9.103450619172321</v>
      </c>
      <c r="W32" s="237">
        <f t="shared" si="2"/>
        <v>9.5586231501309555</v>
      </c>
      <c r="X32" s="237">
        <f t="shared" si="2"/>
        <v>10.036554307637488</v>
      </c>
      <c r="Y32" s="237">
        <f t="shared" si="2"/>
        <v>10.538382023019381</v>
      </c>
      <c r="Z32" s="237">
        <f t="shared" si="2"/>
        <v>11.065301124170333</v>
      </c>
      <c r="AA32" s="237">
        <f t="shared" si="2"/>
        <v>11.618566180378849</v>
      </c>
      <c r="AB32" s="237">
        <f t="shared" si="2"/>
        <v>12.199494489397779</v>
      </c>
      <c r="AC32" s="237">
        <f t="shared" si="2"/>
        <v>12.809469213867715</v>
      </c>
      <c r="AD32" s="237">
        <f t="shared" si="2"/>
        <v>13.4499426745611</v>
      </c>
      <c r="AE32" s="237">
        <f t="shared" si="2"/>
        <v>14.12243980828913</v>
      </c>
      <c r="AF32" s="237">
        <f t="shared" si="2"/>
        <v>14.828561798703561</v>
      </c>
      <c r="AG32" s="237">
        <f t="shared" si="2"/>
        <v>15.569989888638759</v>
      </c>
      <c r="AH32" s="237">
        <f t="shared" si="2"/>
        <v>16.348489383070728</v>
      </c>
      <c r="AI32" s="237">
        <f t="shared" si="2"/>
        <v>17.165913852224264</v>
      </c>
      <c r="AJ32" s="237">
        <f t="shared" si="2"/>
        <v>18.024209544835458</v>
      </c>
      <c r="AK32" s="237">
        <f t="shared" si="2"/>
        <v>18.925420022077219</v>
      </c>
      <c r="AL32" s="237">
        <f t="shared" si="2"/>
        <v>19.871691023181086</v>
      </c>
      <c r="AM32" s="237">
        <f t="shared" si="2"/>
        <v>20.86527557434016</v>
      </c>
      <c r="AN32" s="237">
        <f t="shared" si="2"/>
        <v>21.908539353057165</v>
      </c>
      <c r="AO32" s="237">
        <f t="shared" si="2"/>
        <v>9.2015865282839968</v>
      </c>
      <c r="AP32" s="237">
        <f t="shared" si="2"/>
        <v>9.3856182588496608</v>
      </c>
      <c r="AQ32" s="237">
        <f t="shared" si="2"/>
        <v>9.5733306240266529</v>
      </c>
      <c r="AR32" s="237">
        <f t="shared" si="2"/>
        <v>9.7647972365072064</v>
      </c>
      <c r="AS32" s="237">
        <f t="shared" si="2"/>
        <v>9.9600931812373688</v>
      </c>
      <c r="AT32" s="237">
        <f t="shared" si="2"/>
        <v>10.159295044862063</v>
      </c>
      <c r="AU32" s="237">
        <f t="shared" si="2"/>
        <v>10.36248094575933</v>
      </c>
      <c r="AV32" s="237">
        <f t="shared" si="2"/>
        <v>10.569730564674501</v>
      </c>
      <c r="AW32" s="237">
        <f t="shared" si="2"/>
        <v>10.781125175967986</v>
      </c>
      <c r="AX32" s="237">
        <f t="shared" si="2"/>
        <v>10.996747679487385</v>
      </c>
      <c r="AY32" s="237">
        <f t="shared" si="2"/>
        <v>11.216682633077085</v>
      </c>
      <c r="AZ32" s="237">
        <f t="shared" si="2"/>
        <v>11.441016285738669</v>
      </c>
    </row>
    <row r="33" spans="3:52" x14ac:dyDescent="0.25">
      <c r="C33" t="str">
        <f t="shared" si="3"/>
        <v>Servizio / Prodotto 5</v>
      </c>
      <c r="E33" s="237">
        <f t="shared" si="4"/>
        <v>50</v>
      </c>
      <c r="F33" s="237">
        <f t="shared" si="1"/>
        <v>5.0000000000000071</v>
      </c>
      <c r="G33" s="237">
        <f t="shared" si="2"/>
        <v>5.5000000000000071</v>
      </c>
      <c r="H33" s="237">
        <f t="shared" si="2"/>
        <v>6.0500000000000114</v>
      </c>
      <c r="I33" s="237">
        <f t="shared" si="2"/>
        <v>6.6550000000000153</v>
      </c>
      <c r="J33" s="237">
        <f t="shared" si="2"/>
        <v>7.3205000000000098</v>
      </c>
      <c r="K33" s="237">
        <f t="shared" si="2"/>
        <v>8.0525500000000108</v>
      </c>
      <c r="L33" s="237">
        <f t="shared" si="2"/>
        <v>8.8578050000000133</v>
      </c>
      <c r="M33" s="237">
        <f t="shared" si="2"/>
        <v>9.7435855000000231</v>
      </c>
      <c r="N33" s="237">
        <f t="shared" si="2"/>
        <v>10.717944050000014</v>
      </c>
      <c r="O33" s="237">
        <f t="shared" si="2"/>
        <v>11.78973845500002</v>
      </c>
      <c r="P33" s="237">
        <f t="shared" si="2"/>
        <v>12.968712300500016</v>
      </c>
      <c r="Q33" s="237">
        <f t="shared" si="2"/>
        <v>7.1327917652750159</v>
      </c>
      <c r="R33" s="237">
        <f t="shared" si="2"/>
        <v>7.4894313535387766</v>
      </c>
      <c r="S33" s="237">
        <f t="shared" si="2"/>
        <v>7.863902921215697</v>
      </c>
      <c r="T33" s="237">
        <f t="shared" si="2"/>
        <v>8.2570980672765018</v>
      </c>
      <c r="U33" s="237">
        <f t="shared" si="2"/>
        <v>8.6699529706403098</v>
      </c>
      <c r="V33" s="237">
        <f t="shared" si="2"/>
        <v>9.103450619172321</v>
      </c>
      <c r="W33" s="237">
        <f t="shared" si="2"/>
        <v>9.5586231501309555</v>
      </c>
      <c r="X33" s="237">
        <f t="shared" si="2"/>
        <v>10.036554307637488</v>
      </c>
      <c r="Y33" s="237">
        <f t="shared" si="2"/>
        <v>10.538382023019381</v>
      </c>
      <c r="Z33" s="237">
        <f t="shared" si="2"/>
        <v>11.065301124170333</v>
      </c>
      <c r="AA33" s="237">
        <f t="shared" si="2"/>
        <v>11.618566180378849</v>
      </c>
      <c r="AB33" s="237">
        <f t="shared" si="2"/>
        <v>12.199494489397779</v>
      </c>
      <c r="AC33" s="237">
        <f t="shared" si="2"/>
        <v>12.809469213867715</v>
      </c>
      <c r="AD33" s="237">
        <f t="shared" si="2"/>
        <v>13.4499426745611</v>
      </c>
      <c r="AE33" s="237">
        <f t="shared" si="2"/>
        <v>14.12243980828913</v>
      </c>
      <c r="AF33" s="237">
        <f t="shared" si="2"/>
        <v>14.828561798703561</v>
      </c>
      <c r="AG33" s="237">
        <f t="shared" si="2"/>
        <v>15.569989888638759</v>
      </c>
      <c r="AH33" s="237">
        <f t="shared" si="2"/>
        <v>16.348489383070728</v>
      </c>
      <c r="AI33" s="237">
        <f t="shared" si="2"/>
        <v>17.165913852224264</v>
      </c>
      <c r="AJ33" s="237">
        <f t="shared" si="2"/>
        <v>18.024209544835458</v>
      </c>
      <c r="AK33" s="237">
        <f t="shared" si="2"/>
        <v>18.925420022077219</v>
      </c>
      <c r="AL33" s="237">
        <f t="shared" si="2"/>
        <v>19.871691023181086</v>
      </c>
      <c r="AM33" s="237">
        <f t="shared" si="2"/>
        <v>20.86527557434016</v>
      </c>
      <c r="AN33" s="237">
        <f t="shared" si="2"/>
        <v>21.908539353057165</v>
      </c>
      <c r="AO33" s="237">
        <f t="shared" si="2"/>
        <v>9.2015865282839968</v>
      </c>
      <c r="AP33" s="237">
        <f t="shared" si="2"/>
        <v>9.3856182588496608</v>
      </c>
      <c r="AQ33" s="237">
        <f t="shared" si="2"/>
        <v>9.5733306240266529</v>
      </c>
      <c r="AR33" s="237">
        <f t="shared" si="2"/>
        <v>9.7647972365072064</v>
      </c>
      <c r="AS33" s="237">
        <f t="shared" si="2"/>
        <v>9.9600931812373688</v>
      </c>
      <c r="AT33" s="237">
        <f t="shared" si="2"/>
        <v>10.159295044862063</v>
      </c>
      <c r="AU33" s="237">
        <f t="shared" si="2"/>
        <v>10.36248094575933</v>
      </c>
      <c r="AV33" s="237">
        <f t="shared" si="2"/>
        <v>10.569730564674501</v>
      </c>
      <c r="AW33" s="237">
        <f t="shared" si="2"/>
        <v>10.781125175967986</v>
      </c>
      <c r="AX33" s="237">
        <f t="shared" si="2"/>
        <v>10.996747679487385</v>
      </c>
      <c r="AY33" s="237">
        <f t="shared" si="2"/>
        <v>11.216682633077085</v>
      </c>
      <c r="AZ33" s="237">
        <f t="shared" si="2"/>
        <v>11.441016285738669</v>
      </c>
    </row>
    <row r="34" spans="3:52" x14ac:dyDescent="0.25">
      <c r="C34" t="str">
        <f t="shared" si="3"/>
        <v>Servizio / Prodotto 6</v>
      </c>
      <c r="E34" s="237">
        <f t="shared" si="4"/>
        <v>50</v>
      </c>
      <c r="F34" s="237">
        <f t="shared" si="1"/>
        <v>5.0000000000000071</v>
      </c>
      <c r="G34" s="237">
        <f t="shared" si="2"/>
        <v>5.5000000000000071</v>
      </c>
      <c r="H34" s="237">
        <f t="shared" si="2"/>
        <v>6.0500000000000114</v>
      </c>
      <c r="I34" s="237">
        <f t="shared" si="2"/>
        <v>6.6550000000000153</v>
      </c>
      <c r="J34" s="237">
        <f t="shared" si="2"/>
        <v>7.3205000000000098</v>
      </c>
      <c r="K34" s="237">
        <f t="shared" si="2"/>
        <v>8.0525500000000108</v>
      </c>
      <c r="L34" s="237">
        <f t="shared" si="2"/>
        <v>8.8578050000000133</v>
      </c>
      <c r="M34" s="237">
        <f t="shared" si="2"/>
        <v>9.7435855000000231</v>
      </c>
      <c r="N34" s="237">
        <f t="shared" si="2"/>
        <v>10.717944050000014</v>
      </c>
      <c r="O34" s="237">
        <f t="shared" si="2"/>
        <v>11.78973845500002</v>
      </c>
      <c r="P34" s="237">
        <f t="shared" si="2"/>
        <v>12.968712300500016</v>
      </c>
      <c r="Q34" s="237">
        <f t="shared" si="2"/>
        <v>7.1327917652750159</v>
      </c>
      <c r="R34" s="237">
        <f t="shared" si="2"/>
        <v>7.4894313535387766</v>
      </c>
      <c r="S34" s="237">
        <f t="shared" si="2"/>
        <v>7.863902921215697</v>
      </c>
      <c r="T34" s="237">
        <f t="shared" si="2"/>
        <v>8.2570980672765018</v>
      </c>
      <c r="U34" s="237">
        <f t="shared" si="2"/>
        <v>8.6699529706403098</v>
      </c>
      <c r="V34" s="237">
        <f t="shared" si="2"/>
        <v>9.103450619172321</v>
      </c>
      <c r="W34" s="237">
        <f t="shared" si="2"/>
        <v>9.5586231501309555</v>
      </c>
      <c r="X34" s="237">
        <f t="shared" si="2"/>
        <v>10.036554307637488</v>
      </c>
      <c r="Y34" s="237">
        <f t="shared" si="2"/>
        <v>10.538382023019381</v>
      </c>
      <c r="Z34" s="237">
        <f t="shared" si="2"/>
        <v>11.065301124170333</v>
      </c>
      <c r="AA34" s="237">
        <f t="shared" si="2"/>
        <v>11.618566180378849</v>
      </c>
      <c r="AB34" s="237">
        <f t="shared" si="2"/>
        <v>12.199494489397779</v>
      </c>
      <c r="AC34" s="237">
        <f t="shared" si="2"/>
        <v>12.809469213867715</v>
      </c>
      <c r="AD34" s="237">
        <f t="shared" si="2"/>
        <v>13.4499426745611</v>
      </c>
      <c r="AE34" s="237">
        <f t="shared" si="2"/>
        <v>14.12243980828913</v>
      </c>
      <c r="AF34" s="237">
        <f t="shared" si="2"/>
        <v>14.828561798703561</v>
      </c>
      <c r="AG34" s="237">
        <f t="shared" si="2"/>
        <v>15.569989888638759</v>
      </c>
      <c r="AH34" s="237">
        <f t="shared" si="2"/>
        <v>16.348489383070728</v>
      </c>
      <c r="AI34" s="237">
        <f t="shared" si="2"/>
        <v>17.165913852224264</v>
      </c>
      <c r="AJ34" s="237">
        <f t="shared" si="2"/>
        <v>18.024209544835458</v>
      </c>
      <c r="AK34" s="237">
        <f t="shared" si="2"/>
        <v>18.925420022077219</v>
      </c>
      <c r="AL34" s="237">
        <f t="shared" si="2"/>
        <v>19.871691023181086</v>
      </c>
      <c r="AM34" s="237">
        <f t="shared" si="2"/>
        <v>20.86527557434016</v>
      </c>
      <c r="AN34" s="237">
        <f t="shared" si="2"/>
        <v>21.908539353057165</v>
      </c>
      <c r="AO34" s="237">
        <f t="shared" si="2"/>
        <v>9.2015865282839968</v>
      </c>
      <c r="AP34" s="237">
        <f t="shared" si="2"/>
        <v>9.3856182588496608</v>
      </c>
      <c r="AQ34" s="237">
        <f t="shared" si="2"/>
        <v>9.5733306240266529</v>
      </c>
      <c r="AR34" s="237">
        <f t="shared" si="2"/>
        <v>9.7647972365072064</v>
      </c>
      <c r="AS34" s="237">
        <f t="shared" si="2"/>
        <v>9.9600931812373688</v>
      </c>
      <c r="AT34" s="237">
        <f t="shared" si="2"/>
        <v>10.159295044862063</v>
      </c>
      <c r="AU34" s="237">
        <f t="shared" ref="G34:AZ40" si="6">+AU8-AT8</f>
        <v>10.36248094575933</v>
      </c>
      <c r="AV34" s="237">
        <f t="shared" si="6"/>
        <v>10.569730564674501</v>
      </c>
      <c r="AW34" s="237">
        <f t="shared" si="6"/>
        <v>10.781125175967986</v>
      </c>
      <c r="AX34" s="237">
        <f t="shared" si="6"/>
        <v>10.996747679487385</v>
      </c>
      <c r="AY34" s="237">
        <f t="shared" si="6"/>
        <v>11.216682633077085</v>
      </c>
      <c r="AZ34" s="237">
        <f t="shared" si="6"/>
        <v>11.441016285738669</v>
      </c>
    </row>
    <row r="35" spans="3:52" x14ac:dyDescent="0.25">
      <c r="C35" t="str">
        <f t="shared" si="3"/>
        <v>Servizio / Prodotto 7</v>
      </c>
      <c r="E35" s="237">
        <f t="shared" si="4"/>
        <v>50</v>
      </c>
      <c r="F35" s="237">
        <f t="shared" si="1"/>
        <v>5.0000000000000071</v>
      </c>
      <c r="G35" s="237">
        <f t="shared" si="6"/>
        <v>5.5000000000000071</v>
      </c>
      <c r="H35" s="237">
        <f t="shared" si="6"/>
        <v>6.0500000000000114</v>
      </c>
      <c r="I35" s="237">
        <f t="shared" si="6"/>
        <v>6.6550000000000153</v>
      </c>
      <c r="J35" s="237">
        <f t="shared" si="6"/>
        <v>7.3205000000000098</v>
      </c>
      <c r="K35" s="237">
        <f t="shared" si="6"/>
        <v>8.0525500000000108</v>
      </c>
      <c r="L35" s="237">
        <f t="shared" si="6"/>
        <v>8.8578050000000133</v>
      </c>
      <c r="M35" s="237">
        <f t="shared" si="6"/>
        <v>9.7435855000000231</v>
      </c>
      <c r="N35" s="237">
        <f t="shared" si="6"/>
        <v>10.717944050000014</v>
      </c>
      <c r="O35" s="237">
        <f t="shared" si="6"/>
        <v>11.78973845500002</v>
      </c>
      <c r="P35" s="237">
        <f t="shared" si="6"/>
        <v>12.968712300500016</v>
      </c>
      <c r="Q35" s="237">
        <f t="shared" si="6"/>
        <v>7.1327917652750159</v>
      </c>
      <c r="R35" s="237">
        <f t="shared" si="6"/>
        <v>7.4894313535387766</v>
      </c>
      <c r="S35" s="237">
        <f t="shared" si="6"/>
        <v>7.863902921215697</v>
      </c>
      <c r="T35" s="237">
        <f t="shared" si="6"/>
        <v>8.2570980672765018</v>
      </c>
      <c r="U35" s="237">
        <f t="shared" si="6"/>
        <v>8.6699529706403098</v>
      </c>
      <c r="V35" s="237">
        <f t="shared" si="6"/>
        <v>9.103450619172321</v>
      </c>
      <c r="W35" s="237">
        <f t="shared" si="6"/>
        <v>9.5586231501309555</v>
      </c>
      <c r="X35" s="237">
        <f t="shared" si="6"/>
        <v>10.036554307637488</v>
      </c>
      <c r="Y35" s="237">
        <f t="shared" si="6"/>
        <v>10.538382023019381</v>
      </c>
      <c r="Z35" s="237">
        <f t="shared" si="6"/>
        <v>11.065301124170333</v>
      </c>
      <c r="AA35" s="237">
        <f t="shared" si="6"/>
        <v>11.618566180378849</v>
      </c>
      <c r="AB35" s="237">
        <f t="shared" si="6"/>
        <v>12.199494489397779</v>
      </c>
      <c r="AC35" s="237">
        <f t="shared" si="6"/>
        <v>12.809469213867715</v>
      </c>
      <c r="AD35" s="237">
        <f t="shared" si="6"/>
        <v>13.4499426745611</v>
      </c>
      <c r="AE35" s="237">
        <f t="shared" si="6"/>
        <v>14.12243980828913</v>
      </c>
      <c r="AF35" s="237">
        <f t="shared" si="6"/>
        <v>14.828561798703561</v>
      </c>
      <c r="AG35" s="237">
        <f t="shared" si="6"/>
        <v>15.569989888638759</v>
      </c>
      <c r="AH35" s="237">
        <f t="shared" si="6"/>
        <v>16.348489383070728</v>
      </c>
      <c r="AI35" s="237">
        <f t="shared" si="6"/>
        <v>17.165913852224264</v>
      </c>
      <c r="AJ35" s="237">
        <f t="shared" si="6"/>
        <v>18.024209544835458</v>
      </c>
      <c r="AK35" s="237">
        <f t="shared" si="6"/>
        <v>18.925420022077219</v>
      </c>
      <c r="AL35" s="237">
        <f t="shared" si="6"/>
        <v>19.871691023181086</v>
      </c>
      <c r="AM35" s="237">
        <f t="shared" si="6"/>
        <v>20.86527557434016</v>
      </c>
      <c r="AN35" s="237">
        <f t="shared" si="6"/>
        <v>21.908539353057165</v>
      </c>
      <c r="AO35" s="237">
        <f t="shared" si="6"/>
        <v>9.2015865282839968</v>
      </c>
      <c r="AP35" s="237">
        <f t="shared" si="6"/>
        <v>9.3856182588496608</v>
      </c>
      <c r="AQ35" s="237">
        <f t="shared" si="6"/>
        <v>9.5733306240266529</v>
      </c>
      <c r="AR35" s="237">
        <f t="shared" si="6"/>
        <v>9.7647972365072064</v>
      </c>
      <c r="AS35" s="237">
        <f t="shared" si="6"/>
        <v>9.9600931812373688</v>
      </c>
      <c r="AT35" s="237">
        <f t="shared" si="6"/>
        <v>10.159295044862063</v>
      </c>
      <c r="AU35" s="237">
        <f t="shared" si="6"/>
        <v>10.36248094575933</v>
      </c>
      <c r="AV35" s="237">
        <f t="shared" si="6"/>
        <v>10.569730564674501</v>
      </c>
      <c r="AW35" s="237">
        <f t="shared" si="6"/>
        <v>10.781125175967986</v>
      </c>
      <c r="AX35" s="237">
        <f t="shared" si="6"/>
        <v>10.996747679487385</v>
      </c>
      <c r="AY35" s="237">
        <f t="shared" si="6"/>
        <v>11.216682633077085</v>
      </c>
      <c r="AZ35" s="237">
        <f t="shared" si="6"/>
        <v>11.441016285738669</v>
      </c>
    </row>
    <row r="36" spans="3:52" x14ac:dyDescent="0.25">
      <c r="C36" t="str">
        <f t="shared" si="3"/>
        <v>Servizio / Prodotto 8</v>
      </c>
      <c r="E36" s="237">
        <f t="shared" si="4"/>
        <v>50</v>
      </c>
      <c r="F36" s="237">
        <f t="shared" si="1"/>
        <v>5.0000000000000071</v>
      </c>
      <c r="G36" s="237">
        <f t="shared" si="6"/>
        <v>5.5000000000000071</v>
      </c>
      <c r="H36" s="237">
        <f t="shared" si="6"/>
        <v>6.0500000000000114</v>
      </c>
      <c r="I36" s="237">
        <f t="shared" si="6"/>
        <v>6.6550000000000153</v>
      </c>
      <c r="J36" s="237">
        <f t="shared" si="6"/>
        <v>7.3205000000000098</v>
      </c>
      <c r="K36" s="237">
        <f t="shared" si="6"/>
        <v>8.0525500000000108</v>
      </c>
      <c r="L36" s="237">
        <f t="shared" si="6"/>
        <v>8.8578050000000133</v>
      </c>
      <c r="M36" s="237">
        <f t="shared" si="6"/>
        <v>9.7435855000000231</v>
      </c>
      <c r="N36" s="237">
        <f t="shared" si="6"/>
        <v>10.717944050000014</v>
      </c>
      <c r="O36" s="237">
        <f t="shared" si="6"/>
        <v>11.78973845500002</v>
      </c>
      <c r="P36" s="237">
        <f t="shared" si="6"/>
        <v>12.968712300500016</v>
      </c>
      <c r="Q36" s="237">
        <f t="shared" si="6"/>
        <v>7.1327917652750159</v>
      </c>
      <c r="R36" s="237">
        <f t="shared" si="6"/>
        <v>7.4894313535387766</v>
      </c>
      <c r="S36" s="237">
        <f t="shared" si="6"/>
        <v>7.863902921215697</v>
      </c>
      <c r="T36" s="237">
        <f t="shared" si="6"/>
        <v>8.2570980672765018</v>
      </c>
      <c r="U36" s="237">
        <f t="shared" si="6"/>
        <v>8.6699529706403098</v>
      </c>
      <c r="V36" s="237">
        <f t="shared" si="6"/>
        <v>9.103450619172321</v>
      </c>
      <c r="W36" s="237">
        <f t="shared" si="6"/>
        <v>9.5586231501309555</v>
      </c>
      <c r="X36" s="237">
        <f t="shared" si="6"/>
        <v>10.036554307637488</v>
      </c>
      <c r="Y36" s="237">
        <f t="shared" si="6"/>
        <v>10.538382023019381</v>
      </c>
      <c r="Z36" s="237">
        <f t="shared" si="6"/>
        <v>11.065301124170333</v>
      </c>
      <c r="AA36" s="237">
        <f t="shared" si="6"/>
        <v>11.618566180378849</v>
      </c>
      <c r="AB36" s="237">
        <f t="shared" si="6"/>
        <v>12.199494489397779</v>
      </c>
      <c r="AC36" s="237">
        <f t="shared" si="6"/>
        <v>12.809469213867715</v>
      </c>
      <c r="AD36" s="237">
        <f t="shared" si="6"/>
        <v>13.4499426745611</v>
      </c>
      <c r="AE36" s="237">
        <f t="shared" si="6"/>
        <v>14.12243980828913</v>
      </c>
      <c r="AF36" s="237">
        <f t="shared" si="6"/>
        <v>14.828561798703561</v>
      </c>
      <c r="AG36" s="237">
        <f t="shared" si="6"/>
        <v>15.569989888638759</v>
      </c>
      <c r="AH36" s="237">
        <f t="shared" si="6"/>
        <v>16.348489383070728</v>
      </c>
      <c r="AI36" s="237">
        <f t="shared" si="6"/>
        <v>17.165913852224264</v>
      </c>
      <c r="AJ36" s="237">
        <f t="shared" si="6"/>
        <v>18.024209544835458</v>
      </c>
      <c r="AK36" s="237">
        <f t="shared" si="6"/>
        <v>18.925420022077219</v>
      </c>
      <c r="AL36" s="237">
        <f t="shared" si="6"/>
        <v>19.871691023181086</v>
      </c>
      <c r="AM36" s="237">
        <f t="shared" si="6"/>
        <v>20.86527557434016</v>
      </c>
      <c r="AN36" s="237">
        <f t="shared" si="6"/>
        <v>21.908539353057165</v>
      </c>
      <c r="AO36" s="237">
        <f t="shared" si="6"/>
        <v>9.2015865282839968</v>
      </c>
      <c r="AP36" s="237">
        <f t="shared" si="6"/>
        <v>9.3856182588496608</v>
      </c>
      <c r="AQ36" s="237">
        <f t="shared" si="6"/>
        <v>9.5733306240266529</v>
      </c>
      <c r="AR36" s="237">
        <f t="shared" si="6"/>
        <v>9.7647972365072064</v>
      </c>
      <c r="AS36" s="237">
        <f t="shared" si="6"/>
        <v>9.9600931812373688</v>
      </c>
      <c r="AT36" s="237">
        <f t="shared" si="6"/>
        <v>10.159295044862063</v>
      </c>
      <c r="AU36" s="237">
        <f t="shared" si="6"/>
        <v>10.36248094575933</v>
      </c>
      <c r="AV36" s="237">
        <f t="shared" si="6"/>
        <v>10.569730564674501</v>
      </c>
      <c r="AW36" s="237">
        <f t="shared" si="6"/>
        <v>10.781125175967986</v>
      </c>
      <c r="AX36" s="237">
        <f t="shared" si="6"/>
        <v>10.996747679487385</v>
      </c>
      <c r="AY36" s="237">
        <f t="shared" si="6"/>
        <v>11.216682633077085</v>
      </c>
      <c r="AZ36" s="237">
        <f t="shared" si="6"/>
        <v>11.441016285738669</v>
      </c>
    </row>
    <row r="37" spans="3:52" x14ac:dyDescent="0.25">
      <c r="C37" t="str">
        <f t="shared" si="3"/>
        <v>Servizio / Prodotto 9</v>
      </c>
      <c r="E37" s="237">
        <f t="shared" si="4"/>
        <v>50</v>
      </c>
      <c r="F37" s="237">
        <f t="shared" si="1"/>
        <v>5.0000000000000071</v>
      </c>
      <c r="G37" s="237">
        <f t="shared" si="6"/>
        <v>5.5000000000000071</v>
      </c>
      <c r="H37" s="237">
        <f t="shared" si="6"/>
        <v>6.0500000000000114</v>
      </c>
      <c r="I37" s="237">
        <f t="shared" si="6"/>
        <v>6.6550000000000153</v>
      </c>
      <c r="J37" s="237">
        <f t="shared" si="6"/>
        <v>7.3205000000000098</v>
      </c>
      <c r="K37" s="237">
        <f t="shared" si="6"/>
        <v>8.0525500000000108</v>
      </c>
      <c r="L37" s="237">
        <f t="shared" si="6"/>
        <v>8.8578050000000133</v>
      </c>
      <c r="M37" s="237">
        <f t="shared" si="6"/>
        <v>9.7435855000000231</v>
      </c>
      <c r="N37" s="237">
        <f t="shared" si="6"/>
        <v>10.717944050000014</v>
      </c>
      <c r="O37" s="237">
        <f t="shared" si="6"/>
        <v>11.78973845500002</v>
      </c>
      <c r="P37" s="237">
        <f t="shared" si="6"/>
        <v>12.968712300500016</v>
      </c>
      <c r="Q37" s="237">
        <f t="shared" si="6"/>
        <v>7.1327917652750159</v>
      </c>
      <c r="R37" s="237">
        <f t="shared" si="6"/>
        <v>7.4894313535387766</v>
      </c>
      <c r="S37" s="237">
        <f t="shared" si="6"/>
        <v>7.863902921215697</v>
      </c>
      <c r="T37" s="237">
        <f t="shared" si="6"/>
        <v>8.2570980672765018</v>
      </c>
      <c r="U37" s="237">
        <f t="shared" si="6"/>
        <v>8.6699529706403098</v>
      </c>
      <c r="V37" s="237">
        <f t="shared" si="6"/>
        <v>9.103450619172321</v>
      </c>
      <c r="W37" s="237">
        <f t="shared" si="6"/>
        <v>9.5586231501309555</v>
      </c>
      <c r="X37" s="237">
        <f t="shared" si="6"/>
        <v>10.036554307637488</v>
      </c>
      <c r="Y37" s="237">
        <f t="shared" si="6"/>
        <v>10.538382023019381</v>
      </c>
      <c r="Z37" s="237">
        <f t="shared" si="6"/>
        <v>11.065301124170333</v>
      </c>
      <c r="AA37" s="237">
        <f t="shared" si="6"/>
        <v>11.618566180378849</v>
      </c>
      <c r="AB37" s="237">
        <f t="shared" si="6"/>
        <v>12.199494489397779</v>
      </c>
      <c r="AC37" s="237">
        <f t="shared" si="6"/>
        <v>12.809469213867715</v>
      </c>
      <c r="AD37" s="237">
        <f t="shared" si="6"/>
        <v>13.4499426745611</v>
      </c>
      <c r="AE37" s="237">
        <f t="shared" si="6"/>
        <v>14.12243980828913</v>
      </c>
      <c r="AF37" s="237">
        <f t="shared" si="6"/>
        <v>14.828561798703561</v>
      </c>
      <c r="AG37" s="237">
        <f t="shared" si="6"/>
        <v>15.569989888638759</v>
      </c>
      <c r="AH37" s="237">
        <f t="shared" si="6"/>
        <v>16.348489383070728</v>
      </c>
      <c r="AI37" s="237">
        <f t="shared" si="6"/>
        <v>17.165913852224264</v>
      </c>
      <c r="AJ37" s="237">
        <f t="shared" si="6"/>
        <v>18.024209544835458</v>
      </c>
      <c r="AK37" s="237">
        <f t="shared" si="6"/>
        <v>18.925420022077219</v>
      </c>
      <c r="AL37" s="237">
        <f t="shared" si="6"/>
        <v>19.871691023181086</v>
      </c>
      <c r="AM37" s="237">
        <f t="shared" si="6"/>
        <v>20.86527557434016</v>
      </c>
      <c r="AN37" s="237">
        <f t="shared" si="6"/>
        <v>21.908539353057165</v>
      </c>
      <c r="AO37" s="237">
        <f t="shared" si="6"/>
        <v>9.2015865282839968</v>
      </c>
      <c r="AP37" s="237">
        <f t="shared" si="6"/>
        <v>9.3856182588496608</v>
      </c>
      <c r="AQ37" s="237">
        <f t="shared" si="6"/>
        <v>9.5733306240266529</v>
      </c>
      <c r="AR37" s="237">
        <f t="shared" si="6"/>
        <v>9.7647972365072064</v>
      </c>
      <c r="AS37" s="237">
        <f t="shared" si="6"/>
        <v>9.9600931812373688</v>
      </c>
      <c r="AT37" s="237">
        <f t="shared" si="6"/>
        <v>10.159295044862063</v>
      </c>
      <c r="AU37" s="237">
        <f t="shared" si="6"/>
        <v>10.36248094575933</v>
      </c>
      <c r="AV37" s="237">
        <f t="shared" si="6"/>
        <v>10.569730564674501</v>
      </c>
      <c r="AW37" s="237">
        <f t="shared" si="6"/>
        <v>10.781125175967986</v>
      </c>
      <c r="AX37" s="237">
        <f t="shared" si="6"/>
        <v>10.996747679487385</v>
      </c>
      <c r="AY37" s="237">
        <f t="shared" si="6"/>
        <v>11.216682633077085</v>
      </c>
      <c r="AZ37" s="237">
        <f t="shared" si="6"/>
        <v>11.441016285738669</v>
      </c>
    </row>
    <row r="38" spans="3:52" x14ac:dyDescent="0.25">
      <c r="C38" t="str">
        <f t="shared" si="3"/>
        <v>Servizio / Prodotto 10</v>
      </c>
      <c r="E38" s="237">
        <f t="shared" si="4"/>
        <v>50</v>
      </c>
      <c r="F38" s="237">
        <f t="shared" si="1"/>
        <v>5.0000000000000071</v>
      </c>
      <c r="G38" s="237">
        <f t="shared" si="6"/>
        <v>5.5000000000000071</v>
      </c>
      <c r="H38" s="237">
        <f t="shared" si="6"/>
        <v>6.0500000000000114</v>
      </c>
      <c r="I38" s="237">
        <f t="shared" si="6"/>
        <v>6.6550000000000153</v>
      </c>
      <c r="J38" s="237">
        <f t="shared" si="6"/>
        <v>7.3205000000000098</v>
      </c>
      <c r="K38" s="237">
        <f t="shared" si="6"/>
        <v>8.0525500000000108</v>
      </c>
      <c r="L38" s="237">
        <f t="shared" si="6"/>
        <v>8.8578050000000133</v>
      </c>
      <c r="M38" s="237">
        <f t="shared" si="6"/>
        <v>9.7435855000000231</v>
      </c>
      <c r="N38" s="237">
        <f t="shared" si="6"/>
        <v>10.717944050000014</v>
      </c>
      <c r="O38" s="237">
        <f t="shared" si="6"/>
        <v>11.78973845500002</v>
      </c>
      <c r="P38" s="237">
        <f t="shared" si="6"/>
        <v>12.968712300500016</v>
      </c>
      <c r="Q38" s="237">
        <f t="shared" si="6"/>
        <v>7.1327917652750159</v>
      </c>
      <c r="R38" s="237">
        <f t="shared" si="6"/>
        <v>7.4894313535387766</v>
      </c>
      <c r="S38" s="237">
        <f t="shared" si="6"/>
        <v>7.863902921215697</v>
      </c>
      <c r="T38" s="237">
        <f t="shared" si="6"/>
        <v>8.2570980672765018</v>
      </c>
      <c r="U38" s="237">
        <f t="shared" si="6"/>
        <v>8.6699529706403098</v>
      </c>
      <c r="V38" s="237">
        <f t="shared" si="6"/>
        <v>9.103450619172321</v>
      </c>
      <c r="W38" s="237">
        <f t="shared" si="6"/>
        <v>9.5586231501309555</v>
      </c>
      <c r="X38" s="237">
        <f t="shared" si="6"/>
        <v>10.036554307637488</v>
      </c>
      <c r="Y38" s="237">
        <f t="shared" si="6"/>
        <v>10.538382023019381</v>
      </c>
      <c r="Z38" s="237">
        <f t="shared" si="6"/>
        <v>11.065301124170333</v>
      </c>
      <c r="AA38" s="237">
        <f t="shared" si="6"/>
        <v>11.618566180378849</v>
      </c>
      <c r="AB38" s="237">
        <f t="shared" si="6"/>
        <v>12.199494489397779</v>
      </c>
      <c r="AC38" s="237">
        <f t="shared" si="6"/>
        <v>12.809469213867715</v>
      </c>
      <c r="AD38" s="237">
        <f t="shared" si="6"/>
        <v>13.4499426745611</v>
      </c>
      <c r="AE38" s="237">
        <f t="shared" si="6"/>
        <v>14.12243980828913</v>
      </c>
      <c r="AF38" s="237">
        <f t="shared" si="6"/>
        <v>14.828561798703561</v>
      </c>
      <c r="AG38" s="237">
        <f t="shared" si="6"/>
        <v>15.569989888638759</v>
      </c>
      <c r="AH38" s="237">
        <f t="shared" si="6"/>
        <v>16.348489383070728</v>
      </c>
      <c r="AI38" s="237">
        <f t="shared" si="6"/>
        <v>17.165913852224264</v>
      </c>
      <c r="AJ38" s="237">
        <f t="shared" si="6"/>
        <v>18.024209544835458</v>
      </c>
      <c r="AK38" s="237">
        <f t="shared" si="6"/>
        <v>18.925420022077219</v>
      </c>
      <c r="AL38" s="237">
        <f t="shared" si="6"/>
        <v>19.871691023181086</v>
      </c>
      <c r="AM38" s="237">
        <f t="shared" si="6"/>
        <v>20.86527557434016</v>
      </c>
      <c r="AN38" s="237">
        <f t="shared" si="6"/>
        <v>21.908539353057165</v>
      </c>
      <c r="AO38" s="237">
        <f t="shared" si="6"/>
        <v>9.2015865282839968</v>
      </c>
      <c r="AP38" s="237">
        <f t="shared" si="6"/>
        <v>9.3856182588496608</v>
      </c>
      <c r="AQ38" s="237">
        <f t="shared" si="6"/>
        <v>9.5733306240266529</v>
      </c>
      <c r="AR38" s="237">
        <f t="shared" si="6"/>
        <v>9.7647972365072064</v>
      </c>
      <c r="AS38" s="237">
        <f t="shared" si="6"/>
        <v>9.9600931812373688</v>
      </c>
      <c r="AT38" s="237">
        <f t="shared" si="6"/>
        <v>10.159295044862063</v>
      </c>
      <c r="AU38" s="237">
        <f t="shared" si="6"/>
        <v>10.36248094575933</v>
      </c>
      <c r="AV38" s="237">
        <f t="shared" si="6"/>
        <v>10.569730564674501</v>
      </c>
      <c r="AW38" s="237">
        <f t="shared" si="6"/>
        <v>10.781125175967986</v>
      </c>
      <c r="AX38" s="237">
        <f t="shared" si="6"/>
        <v>10.996747679487385</v>
      </c>
      <c r="AY38" s="237">
        <f t="shared" si="6"/>
        <v>11.216682633077085</v>
      </c>
      <c r="AZ38" s="237">
        <f t="shared" si="6"/>
        <v>11.441016285738669</v>
      </c>
    </row>
    <row r="39" spans="3:52" x14ac:dyDescent="0.25">
      <c r="C39" t="str">
        <f t="shared" si="3"/>
        <v>Servizio / Prodotto 11</v>
      </c>
      <c r="E39" s="237">
        <f t="shared" si="4"/>
        <v>50</v>
      </c>
      <c r="F39" s="237">
        <f t="shared" si="1"/>
        <v>5.0000000000000071</v>
      </c>
      <c r="G39" s="237">
        <f t="shared" si="6"/>
        <v>5.5000000000000071</v>
      </c>
      <c r="H39" s="237">
        <f t="shared" si="6"/>
        <v>6.0500000000000114</v>
      </c>
      <c r="I39" s="237">
        <f t="shared" si="6"/>
        <v>6.6550000000000153</v>
      </c>
      <c r="J39" s="237">
        <f t="shared" si="6"/>
        <v>7.3205000000000098</v>
      </c>
      <c r="K39" s="237">
        <f t="shared" si="6"/>
        <v>8.0525500000000108</v>
      </c>
      <c r="L39" s="237">
        <f t="shared" si="6"/>
        <v>8.8578050000000133</v>
      </c>
      <c r="M39" s="237">
        <f t="shared" si="6"/>
        <v>9.7435855000000231</v>
      </c>
      <c r="N39" s="237">
        <f t="shared" si="6"/>
        <v>10.717944050000014</v>
      </c>
      <c r="O39" s="237">
        <f t="shared" si="6"/>
        <v>11.78973845500002</v>
      </c>
      <c r="P39" s="237">
        <f t="shared" si="6"/>
        <v>12.968712300500016</v>
      </c>
      <c r="Q39" s="237">
        <f t="shared" si="6"/>
        <v>7.1327917652750159</v>
      </c>
      <c r="R39" s="237">
        <f t="shared" si="6"/>
        <v>7.4894313535387766</v>
      </c>
      <c r="S39" s="237">
        <f t="shared" si="6"/>
        <v>7.863902921215697</v>
      </c>
      <c r="T39" s="237">
        <f t="shared" si="6"/>
        <v>8.2570980672765018</v>
      </c>
      <c r="U39" s="237">
        <f t="shared" si="6"/>
        <v>8.6699529706403098</v>
      </c>
      <c r="V39" s="237">
        <f t="shared" si="6"/>
        <v>9.103450619172321</v>
      </c>
      <c r="W39" s="237">
        <f t="shared" si="6"/>
        <v>9.5586231501309555</v>
      </c>
      <c r="X39" s="237">
        <f t="shared" si="6"/>
        <v>10.036554307637488</v>
      </c>
      <c r="Y39" s="237">
        <f t="shared" si="6"/>
        <v>10.538382023019381</v>
      </c>
      <c r="Z39" s="237">
        <f t="shared" si="6"/>
        <v>11.065301124170333</v>
      </c>
      <c r="AA39" s="237">
        <f t="shared" si="6"/>
        <v>11.618566180378849</v>
      </c>
      <c r="AB39" s="237">
        <f t="shared" si="6"/>
        <v>12.199494489397779</v>
      </c>
      <c r="AC39" s="237">
        <f t="shared" si="6"/>
        <v>12.809469213867715</v>
      </c>
      <c r="AD39" s="237">
        <f t="shared" si="6"/>
        <v>13.4499426745611</v>
      </c>
      <c r="AE39" s="237">
        <f t="shared" si="6"/>
        <v>14.12243980828913</v>
      </c>
      <c r="AF39" s="237">
        <f t="shared" si="6"/>
        <v>14.828561798703561</v>
      </c>
      <c r="AG39" s="237">
        <f t="shared" si="6"/>
        <v>15.569989888638759</v>
      </c>
      <c r="AH39" s="237">
        <f t="shared" si="6"/>
        <v>16.348489383070728</v>
      </c>
      <c r="AI39" s="237">
        <f t="shared" si="6"/>
        <v>17.165913852224264</v>
      </c>
      <c r="AJ39" s="237">
        <f t="shared" si="6"/>
        <v>18.024209544835458</v>
      </c>
      <c r="AK39" s="237">
        <f t="shared" si="6"/>
        <v>18.925420022077219</v>
      </c>
      <c r="AL39" s="237">
        <f t="shared" si="6"/>
        <v>19.871691023181086</v>
      </c>
      <c r="AM39" s="237">
        <f t="shared" si="6"/>
        <v>20.86527557434016</v>
      </c>
      <c r="AN39" s="237">
        <f t="shared" si="6"/>
        <v>21.908539353057165</v>
      </c>
      <c r="AO39" s="237">
        <f t="shared" si="6"/>
        <v>9.2015865282839968</v>
      </c>
      <c r="AP39" s="237">
        <f t="shared" si="6"/>
        <v>9.3856182588496608</v>
      </c>
      <c r="AQ39" s="237">
        <f t="shared" si="6"/>
        <v>9.5733306240266529</v>
      </c>
      <c r="AR39" s="237">
        <f t="shared" si="6"/>
        <v>9.7647972365072064</v>
      </c>
      <c r="AS39" s="237">
        <f t="shared" si="6"/>
        <v>9.9600931812373688</v>
      </c>
      <c r="AT39" s="237">
        <f t="shared" si="6"/>
        <v>10.159295044862063</v>
      </c>
      <c r="AU39" s="237">
        <f t="shared" si="6"/>
        <v>10.36248094575933</v>
      </c>
      <c r="AV39" s="237">
        <f t="shared" si="6"/>
        <v>10.569730564674501</v>
      </c>
      <c r="AW39" s="237">
        <f t="shared" si="6"/>
        <v>10.781125175967986</v>
      </c>
      <c r="AX39" s="237">
        <f t="shared" si="6"/>
        <v>10.996747679487385</v>
      </c>
      <c r="AY39" s="237">
        <f t="shared" si="6"/>
        <v>11.216682633077085</v>
      </c>
      <c r="AZ39" s="237">
        <f t="shared" si="6"/>
        <v>11.441016285738669</v>
      </c>
    </row>
    <row r="40" spans="3:52" x14ac:dyDescent="0.25">
      <c r="C40" t="str">
        <f t="shared" si="3"/>
        <v>Servizio / Prodotto 12</v>
      </c>
      <c r="E40" s="237">
        <f t="shared" si="4"/>
        <v>50</v>
      </c>
      <c r="F40" s="237">
        <f t="shared" si="1"/>
        <v>5.0000000000000071</v>
      </c>
      <c r="G40" s="237">
        <f t="shared" si="6"/>
        <v>5.5000000000000071</v>
      </c>
      <c r="H40" s="237">
        <f t="shared" si="6"/>
        <v>6.0500000000000114</v>
      </c>
      <c r="I40" s="237">
        <f t="shared" si="6"/>
        <v>6.6550000000000153</v>
      </c>
      <c r="J40" s="237">
        <f t="shared" si="6"/>
        <v>7.3205000000000098</v>
      </c>
      <c r="K40" s="237">
        <f t="shared" si="6"/>
        <v>8.0525500000000108</v>
      </c>
      <c r="L40" s="237">
        <f t="shared" si="6"/>
        <v>8.8578050000000133</v>
      </c>
      <c r="M40" s="237">
        <f t="shared" si="6"/>
        <v>9.7435855000000231</v>
      </c>
      <c r="N40" s="237">
        <f t="shared" si="6"/>
        <v>10.717944050000014</v>
      </c>
      <c r="O40" s="237">
        <f t="shared" si="6"/>
        <v>11.78973845500002</v>
      </c>
      <c r="P40" s="237">
        <f t="shared" si="6"/>
        <v>12.968712300500016</v>
      </c>
      <c r="Q40" s="237">
        <f t="shared" si="6"/>
        <v>7.1327917652750159</v>
      </c>
      <c r="R40" s="237">
        <f t="shared" si="6"/>
        <v>7.4894313535387766</v>
      </c>
      <c r="S40" s="237">
        <f t="shared" si="6"/>
        <v>7.863902921215697</v>
      </c>
      <c r="T40" s="237">
        <f t="shared" si="6"/>
        <v>8.2570980672765018</v>
      </c>
      <c r="U40" s="237">
        <f t="shared" si="6"/>
        <v>8.6699529706403098</v>
      </c>
      <c r="V40" s="237">
        <f t="shared" si="6"/>
        <v>9.103450619172321</v>
      </c>
      <c r="W40" s="237">
        <f t="shared" si="6"/>
        <v>9.5586231501309555</v>
      </c>
      <c r="X40" s="237">
        <f t="shared" si="6"/>
        <v>10.036554307637488</v>
      </c>
      <c r="Y40" s="237">
        <f t="shared" si="6"/>
        <v>10.538382023019381</v>
      </c>
      <c r="Z40" s="237">
        <f t="shared" ref="G40:AZ45" si="7">+Z14-Y14</f>
        <v>11.065301124170333</v>
      </c>
      <c r="AA40" s="237">
        <f t="shared" si="7"/>
        <v>11.618566180378849</v>
      </c>
      <c r="AB40" s="237">
        <f t="shared" si="7"/>
        <v>12.199494489397779</v>
      </c>
      <c r="AC40" s="237">
        <f t="shared" si="7"/>
        <v>12.809469213867715</v>
      </c>
      <c r="AD40" s="237">
        <f t="shared" si="7"/>
        <v>13.4499426745611</v>
      </c>
      <c r="AE40" s="237">
        <f t="shared" si="7"/>
        <v>14.12243980828913</v>
      </c>
      <c r="AF40" s="237">
        <f t="shared" si="7"/>
        <v>14.828561798703561</v>
      </c>
      <c r="AG40" s="237">
        <f t="shared" si="7"/>
        <v>15.569989888638759</v>
      </c>
      <c r="AH40" s="237">
        <f t="shared" si="7"/>
        <v>16.348489383070728</v>
      </c>
      <c r="AI40" s="237">
        <f t="shared" si="7"/>
        <v>17.165913852224264</v>
      </c>
      <c r="AJ40" s="237">
        <f t="shared" si="7"/>
        <v>18.024209544835458</v>
      </c>
      <c r="AK40" s="237">
        <f t="shared" si="7"/>
        <v>18.925420022077219</v>
      </c>
      <c r="AL40" s="237">
        <f t="shared" si="7"/>
        <v>19.871691023181086</v>
      </c>
      <c r="AM40" s="237">
        <f t="shared" si="7"/>
        <v>20.86527557434016</v>
      </c>
      <c r="AN40" s="237">
        <f t="shared" si="7"/>
        <v>21.908539353057165</v>
      </c>
      <c r="AO40" s="237">
        <f t="shared" si="7"/>
        <v>9.2015865282839968</v>
      </c>
      <c r="AP40" s="237">
        <f t="shared" si="7"/>
        <v>9.3856182588496608</v>
      </c>
      <c r="AQ40" s="237">
        <f t="shared" si="7"/>
        <v>9.5733306240266529</v>
      </c>
      <c r="AR40" s="237">
        <f t="shared" si="7"/>
        <v>9.7647972365072064</v>
      </c>
      <c r="AS40" s="237">
        <f t="shared" si="7"/>
        <v>9.9600931812373688</v>
      </c>
      <c r="AT40" s="237">
        <f t="shared" si="7"/>
        <v>10.159295044862063</v>
      </c>
      <c r="AU40" s="237">
        <f t="shared" si="7"/>
        <v>10.36248094575933</v>
      </c>
      <c r="AV40" s="237">
        <f t="shared" si="7"/>
        <v>10.569730564674501</v>
      </c>
      <c r="AW40" s="237">
        <f t="shared" si="7"/>
        <v>10.781125175967986</v>
      </c>
      <c r="AX40" s="237">
        <f t="shared" si="7"/>
        <v>10.996747679487385</v>
      </c>
      <c r="AY40" s="237">
        <f t="shared" si="7"/>
        <v>11.216682633077085</v>
      </c>
      <c r="AZ40" s="237">
        <f t="shared" si="7"/>
        <v>11.441016285738669</v>
      </c>
    </row>
    <row r="41" spans="3:52" x14ac:dyDescent="0.25">
      <c r="C41" t="str">
        <f t="shared" si="3"/>
        <v>Servizio / Prodotto 13</v>
      </c>
      <c r="E41" s="237">
        <f t="shared" si="4"/>
        <v>50</v>
      </c>
      <c r="F41" s="237">
        <f t="shared" si="1"/>
        <v>5.0000000000000071</v>
      </c>
      <c r="G41" s="237">
        <f t="shared" si="7"/>
        <v>5.5000000000000071</v>
      </c>
      <c r="H41" s="237">
        <f t="shared" si="7"/>
        <v>6.0500000000000114</v>
      </c>
      <c r="I41" s="237">
        <f t="shared" si="7"/>
        <v>6.6550000000000153</v>
      </c>
      <c r="J41" s="237">
        <f t="shared" si="7"/>
        <v>7.3205000000000098</v>
      </c>
      <c r="K41" s="237">
        <f t="shared" si="7"/>
        <v>8.0525500000000108</v>
      </c>
      <c r="L41" s="237">
        <f t="shared" si="7"/>
        <v>8.8578050000000133</v>
      </c>
      <c r="M41" s="237">
        <f t="shared" si="7"/>
        <v>9.7435855000000231</v>
      </c>
      <c r="N41" s="237">
        <f t="shared" si="7"/>
        <v>10.717944050000014</v>
      </c>
      <c r="O41" s="237">
        <f t="shared" si="7"/>
        <v>11.78973845500002</v>
      </c>
      <c r="P41" s="237">
        <f t="shared" si="7"/>
        <v>12.968712300500016</v>
      </c>
      <c r="Q41" s="237">
        <f t="shared" si="7"/>
        <v>7.1327917652750159</v>
      </c>
      <c r="R41" s="237">
        <f t="shared" si="7"/>
        <v>7.4894313535387766</v>
      </c>
      <c r="S41" s="237">
        <f t="shared" si="7"/>
        <v>7.863902921215697</v>
      </c>
      <c r="T41" s="237">
        <f t="shared" si="7"/>
        <v>8.2570980672765018</v>
      </c>
      <c r="U41" s="237">
        <f t="shared" si="7"/>
        <v>8.6699529706403098</v>
      </c>
      <c r="V41" s="237">
        <f t="shared" si="7"/>
        <v>9.103450619172321</v>
      </c>
      <c r="W41" s="237">
        <f t="shared" si="7"/>
        <v>9.5586231501309555</v>
      </c>
      <c r="X41" s="237">
        <f t="shared" si="7"/>
        <v>10.036554307637488</v>
      </c>
      <c r="Y41" s="237">
        <f t="shared" si="7"/>
        <v>10.538382023019381</v>
      </c>
      <c r="Z41" s="237">
        <f t="shared" si="7"/>
        <v>11.065301124170333</v>
      </c>
      <c r="AA41" s="237">
        <f t="shared" si="7"/>
        <v>11.618566180378849</v>
      </c>
      <c r="AB41" s="237">
        <f t="shared" si="7"/>
        <v>12.199494489397779</v>
      </c>
      <c r="AC41" s="237">
        <f t="shared" si="7"/>
        <v>12.809469213867715</v>
      </c>
      <c r="AD41" s="237">
        <f t="shared" si="7"/>
        <v>13.4499426745611</v>
      </c>
      <c r="AE41" s="237">
        <f t="shared" si="7"/>
        <v>14.12243980828913</v>
      </c>
      <c r="AF41" s="237">
        <f t="shared" si="7"/>
        <v>14.828561798703561</v>
      </c>
      <c r="AG41" s="237">
        <f t="shared" si="7"/>
        <v>15.569989888638759</v>
      </c>
      <c r="AH41" s="237">
        <f t="shared" si="7"/>
        <v>16.348489383070728</v>
      </c>
      <c r="AI41" s="237">
        <f t="shared" si="7"/>
        <v>17.165913852224264</v>
      </c>
      <c r="AJ41" s="237">
        <f t="shared" si="7"/>
        <v>18.024209544835458</v>
      </c>
      <c r="AK41" s="237">
        <f t="shared" si="7"/>
        <v>18.925420022077219</v>
      </c>
      <c r="AL41" s="237">
        <f t="shared" si="7"/>
        <v>19.871691023181086</v>
      </c>
      <c r="AM41" s="237">
        <f t="shared" si="7"/>
        <v>20.86527557434016</v>
      </c>
      <c r="AN41" s="237">
        <f t="shared" si="7"/>
        <v>21.908539353057165</v>
      </c>
      <c r="AO41" s="237">
        <f t="shared" si="7"/>
        <v>9.2015865282839968</v>
      </c>
      <c r="AP41" s="237">
        <f t="shared" si="7"/>
        <v>9.3856182588496608</v>
      </c>
      <c r="AQ41" s="237">
        <f t="shared" si="7"/>
        <v>9.5733306240266529</v>
      </c>
      <c r="AR41" s="237">
        <f t="shared" si="7"/>
        <v>9.7647972365072064</v>
      </c>
      <c r="AS41" s="237">
        <f t="shared" si="7"/>
        <v>9.9600931812373688</v>
      </c>
      <c r="AT41" s="237">
        <f t="shared" si="7"/>
        <v>10.159295044862063</v>
      </c>
      <c r="AU41" s="237">
        <f t="shared" si="7"/>
        <v>10.36248094575933</v>
      </c>
      <c r="AV41" s="237">
        <f t="shared" si="7"/>
        <v>10.569730564674501</v>
      </c>
      <c r="AW41" s="237">
        <f t="shared" si="7"/>
        <v>10.781125175967986</v>
      </c>
      <c r="AX41" s="237">
        <f t="shared" si="7"/>
        <v>10.996747679487385</v>
      </c>
      <c r="AY41" s="237">
        <f t="shared" si="7"/>
        <v>11.216682633077085</v>
      </c>
      <c r="AZ41" s="237">
        <f t="shared" si="7"/>
        <v>11.441016285738669</v>
      </c>
    </row>
    <row r="42" spans="3:52" x14ac:dyDescent="0.25">
      <c r="C42" t="str">
        <f t="shared" si="3"/>
        <v>Servizio / Prodotto 14</v>
      </c>
      <c r="E42" s="237">
        <f t="shared" si="4"/>
        <v>50</v>
      </c>
      <c r="F42" s="237">
        <f t="shared" si="1"/>
        <v>5.0000000000000071</v>
      </c>
      <c r="G42" s="237">
        <f t="shared" si="7"/>
        <v>5.5000000000000071</v>
      </c>
      <c r="H42" s="237">
        <f t="shared" si="7"/>
        <v>6.0500000000000114</v>
      </c>
      <c r="I42" s="237">
        <f t="shared" si="7"/>
        <v>6.6550000000000153</v>
      </c>
      <c r="J42" s="237">
        <f t="shared" si="7"/>
        <v>7.3205000000000098</v>
      </c>
      <c r="K42" s="237">
        <f t="shared" si="7"/>
        <v>8.0525500000000108</v>
      </c>
      <c r="L42" s="237">
        <f t="shared" si="7"/>
        <v>8.8578050000000133</v>
      </c>
      <c r="M42" s="237">
        <f t="shared" si="7"/>
        <v>9.7435855000000231</v>
      </c>
      <c r="N42" s="237">
        <f t="shared" si="7"/>
        <v>10.717944050000014</v>
      </c>
      <c r="O42" s="237">
        <f t="shared" si="7"/>
        <v>11.78973845500002</v>
      </c>
      <c r="P42" s="237">
        <f t="shared" si="7"/>
        <v>12.968712300500016</v>
      </c>
      <c r="Q42" s="237">
        <f t="shared" si="7"/>
        <v>7.1327917652750159</v>
      </c>
      <c r="R42" s="237">
        <f t="shared" si="7"/>
        <v>7.4894313535387766</v>
      </c>
      <c r="S42" s="237">
        <f t="shared" si="7"/>
        <v>7.863902921215697</v>
      </c>
      <c r="T42" s="237">
        <f t="shared" si="7"/>
        <v>8.2570980672765018</v>
      </c>
      <c r="U42" s="237">
        <f t="shared" si="7"/>
        <v>8.6699529706403098</v>
      </c>
      <c r="V42" s="237">
        <f t="shared" si="7"/>
        <v>9.103450619172321</v>
      </c>
      <c r="W42" s="237">
        <f t="shared" si="7"/>
        <v>9.5586231501309555</v>
      </c>
      <c r="X42" s="237">
        <f t="shared" si="7"/>
        <v>10.036554307637488</v>
      </c>
      <c r="Y42" s="237">
        <f t="shared" si="7"/>
        <v>10.538382023019381</v>
      </c>
      <c r="Z42" s="237">
        <f t="shared" si="7"/>
        <v>11.065301124170333</v>
      </c>
      <c r="AA42" s="237">
        <f t="shared" si="7"/>
        <v>11.618566180378849</v>
      </c>
      <c r="AB42" s="237">
        <f t="shared" si="7"/>
        <v>12.199494489397779</v>
      </c>
      <c r="AC42" s="237">
        <f t="shared" si="7"/>
        <v>12.809469213867715</v>
      </c>
      <c r="AD42" s="237">
        <f t="shared" si="7"/>
        <v>13.4499426745611</v>
      </c>
      <c r="AE42" s="237">
        <f t="shared" si="7"/>
        <v>14.12243980828913</v>
      </c>
      <c r="AF42" s="237">
        <f t="shared" si="7"/>
        <v>14.828561798703561</v>
      </c>
      <c r="AG42" s="237">
        <f t="shared" si="7"/>
        <v>15.569989888638759</v>
      </c>
      <c r="AH42" s="237">
        <f t="shared" si="7"/>
        <v>16.348489383070728</v>
      </c>
      <c r="AI42" s="237">
        <f t="shared" si="7"/>
        <v>17.165913852224264</v>
      </c>
      <c r="AJ42" s="237">
        <f t="shared" si="7"/>
        <v>18.024209544835458</v>
      </c>
      <c r="AK42" s="237">
        <f t="shared" si="7"/>
        <v>18.925420022077219</v>
      </c>
      <c r="AL42" s="237">
        <f t="shared" si="7"/>
        <v>19.871691023181086</v>
      </c>
      <c r="AM42" s="237">
        <f t="shared" si="7"/>
        <v>20.86527557434016</v>
      </c>
      <c r="AN42" s="237">
        <f t="shared" si="7"/>
        <v>21.908539353057165</v>
      </c>
      <c r="AO42" s="237">
        <f t="shared" si="7"/>
        <v>9.2015865282839968</v>
      </c>
      <c r="AP42" s="237">
        <f t="shared" si="7"/>
        <v>9.3856182588496608</v>
      </c>
      <c r="AQ42" s="237">
        <f t="shared" si="7"/>
        <v>9.5733306240266529</v>
      </c>
      <c r="AR42" s="237">
        <f t="shared" si="7"/>
        <v>9.7647972365072064</v>
      </c>
      <c r="AS42" s="237">
        <f t="shared" si="7"/>
        <v>9.9600931812373688</v>
      </c>
      <c r="AT42" s="237">
        <f t="shared" si="7"/>
        <v>10.159295044862063</v>
      </c>
      <c r="AU42" s="237">
        <f t="shared" si="7"/>
        <v>10.36248094575933</v>
      </c>
      <c r="AV42" s="237">
        <f t="shared" si="7"/>
        <v>10.569730564674501</v>
      </c>
      <c r="AW42" s="237">
        <f t="shared" si="7"/>
        <v>10.781125175967986</v>
      </c>
      <c r="AX42" s="237">
        <f t="shared" si="7"/>
        <v>10.996747679487385</v>
      </c>
      <c r="AY42" s="237">
        <f t="shared" si="7"/>
        <v>11.216682633077085</v>
      </c>
      <c r="AZ42" s="237">
        <f t="shared" si="7"/>
        <v>11.441016285738669</v>
      </c>
    </row>
    <row r="43" spans="3:52" x14ac:dyDescent="0.25">
      <c r="C43" t="str">
        <f t="shared" si="3"/>
        <v>Servizio / Prodotto 15</v>
      </c>
      <c r="E43" s="237">
        <f t="shared" si="4"/>
        <v>50</v>
      </c>
      <c r="F43" s="237">
        <f t="shared" si="1"/>
        <v>5.0000000000000071</v>
      </c>
      <c r="G43" s="237">
        <f t="shared" si="7"/>
        <v>5.5000000000000071</v>
      </c>
      <c r="H43" s="237">
        <f t="shared" si="7"/>
        <v>6.0500000000000114</v>
      </c>
      <c r="I43" s="237">
        <f t="shared" si="7"/>
        <v>6.6550000000000153</v>
      </c>
      <c r="J43" s="237">
        <f t="shared" si="7"/>
        <v>7.3205000000000098</v>
      </c>
      <c r="K43" s="237">
        <f t="shared" si="7"/>
        <v>8.0525500000000108</v>
      </c>
      <c r="L43" s="237">
        <f t="shared" si="7"/>
        <v>8.8578050000000133</v>
      </c>
      <c r="M43" s="237">
        <f t="shared" si="7"/>
        <v>9.7435855000000231</v>
      </c>
      <c r="N43" s="237">
        <f t="shared" si="7"/>
        <v>10.717944050000014</v>
      </c>
      <c r="O43" s="237">
        <f t="shared" si="7"/>
        <v>11.78973845500002</v>
      </c>
      <c r="P43" s="237">
        <f t="shared" si="7"/>
        <v>12.968712300500016</v>
      </c>
      <c r="Q43" s="237">
        <f t="shared" si="7"/>
        <v>7.1327917652750159</v>
      </c>
      <c r="R43" s="237">
        <f t="shared" si="7"/>
        <v>7.4894313535387766</v>
      </c>
      <c r="S43" s="237">
        <f t="shared" si="7"/>
        <v>7.863902921215697</v>
      </c>
      <c r="T43" s="237">
        <f t="shared" si="7"/>
        <v>8.2570980672765018</v>
      </c>
      <c r="U43" s="237">
        <f t="shared" si="7"/>
        <v>8.6699529706403098</v>
      </c>
      <c r="V43" s="237">
        <f t="shared" si="7"/>
        <v>9.103450619172321</v>
      </c>
      <c r="W43" s="237">
        <f t="shared" si="7"/>
        <v>9.5586231501309555</v>
      </c>
      <c r="X43" s="237">
        <f t="shared" si="7"/>
        <v>10.036554307637488</v>
      </c>
      <c r="Y43" s="237">
        <f t="shared" si="7"/>
        <v>10.538382023019381</v>
      </c>
      <c r="Z43" s="237">
        <f t="shared" si="7"/>
        <v>11.065301124170333</v>
      </c>
      <c r="AA43" s="237">
        <f t="shared" si="7"/>
        <v>11.618566180378849</v>
      </c>
      <c r="AB43" s="237">
        <f t="shared" si="7"/>
        <v>12.199494489397779</v>
      </c>
      <c r="AC43" s="237">
        <f t="shared" si="7"/>
        <v>12.809469213867715</v>
      </c>
      <c r="AD43" s="237">
        <f t="shared" si="7"/>
        <v>13.4499426745611</v>
      </c>
      <c r="AE43" s="237">
        <f t="shared" si="7"/>
        <v>14.12243980828913</v>
      </c>
      <c r="AF43" s="237">
        <f t="shared" si="7"/>
        <v>14.828561798703561</v>
      </c>
      <c r="AG43" s="237">
        <f t="shared" si="7"/>
        <v>15.569989888638759</v>
      </c>
      <c r="AH43" s="237">
        <f t="shared" si="7"/>
        <v>16.348489383070728</v>
      </c>
      <c r="AI43" s="237">
        <f t="shared" si="7"/>
        <v>17.165913852224264</v>
      </c>
      <c r="AJ43" s="237">
        <f t="shared" si="7"/>
        <v>18.024209544835458</v>
      </c>
      <c r="AK43" s="237">
        <f t="shared" si="7"/>
        <v>18.925420022077219</v>
      </c>
      <c r="AL43" s="237">
        <f t="shared" si="7"/>
        <v>19.871691023181086</v>
      </c>
      <c r="AM43" s="237">
        <f t="shared" si="7"/>
        <v>20.86527557434016</v>
      </c>
      <c r="AN43" s="237">
        <f t="shared" si="7"/>
        <v>21.908539353057165</v>
      </c>
      <c r="AO43" s="237">
        <f t="shared" si="7"/>
        <v>9.2015865282839968</v>
      </c>
      <c r="AP43" s="237">
        <f t="shared" si="7"/>
        <v>9.3856182588496608</v>
      </c>
      <c r="AQ43" s="237">
        <f t="shared" si="7"/>
        <v>9.5733306240266529</v>
      </c>
      <c r="AR43" s="237">
        <f t="shared" si="7"/>
        <v>9.7647972365072064</v>
      </c>
      <c r="AS43" s="237">
        <f t="shared" si="7"/>
        <v>9.9600931812373688</v>
      </c>
      <c r="AT43" s="237">
        <f t="shared" si="7"/>
        <v>10.159295044862063</v>
      </c>
      <c r="AU43" s="237">
        <f t="shared" si="7"/>
        <v>10.36248094575933</v>
      </c>
      <c r="AV43" s="237">
        <f t="shared" si="7"/>
        <v>10.569730564674501</v>
      </c>
      <c r="AW43" s="237">
        <f t="shared" si="7"/>
        <v>10.781125175967986</v>
      </c>
      <c r="AX43" s="237">
        <f t="shared" si="7"/>
        <v>10.996747679487385</v>
      </c>
      <c r="AY43" s="237">
        <f t="shared" si="7"/>
        <v>11.216682633077085</v>
      </c>
      <c r="AZ43" s="237">
        <f t="shared" si="7"/>
        <v>11.441016285738669</v>
      </c>
    </row>
    <row r="44" spans="3:52" x14ac:dyDescent="0.25">
      <c r="C44" t="str">
        <f t="shared" si="3"/>
        <v>Servizio / Prodotto 16</v>
      </c>
      <c r="E44" s="237">
        <f t="shared" si="4"/>
        <v>50</v>
      </c>
      <c r="F44" s="237">
        <f t="shared" si="1"/>
        <v>5.0000000000000071</v>
      </c>
      <c r="G44" s="237">
        <f t="shared" si="7"/>
        <v>5.5000000000000071</v>
      </c>
      <c r="H44" s="237">
        <f t="shared" si="7"/>
        <v>6.0500000000000114</v>
      </c>
      <c r="I44" s="237">
        <f t="shared" si="7"/>
        <v>6.6550000000000153</v>
      </c>
      <c r="J44" s="237">
        <f t="shared" si="7"/>
        <v>7.3205000000000098</v>
      </c>
      <c r="K44" s="237">
        <f t="shared" si="7"/>
        <v>8.0525500000000108</v>
      </c>
      <c r="L44" s="237">
        <f t="shared" si="7"/>
        <v>8.8578050000000133</v>
      </c>
      <c r="M44" s="237">
        <f t="shared" si="7"/>
        <v>9.7435855000000231</v>
      </c>
      <c r="N44" s="237">
        <f t="shared" si="7"/>
        <v>10.717944050000014</v>
      </c>
      <c r="O44" s="237">
        <f t="shared" si="7"/>
        <v>11.78973845500002</v>
      </c>
      <c r="P44" s="237">
        <f t="shared" si="7"/>
        <v>12.968712300500016</v>
      </c>
      <c r="Q44" s="237">
        <f t="shared" si="7"/>
        <v>7.1327917652750159</v>
      </c>
      <c r="R44" s="237">
        <f t="shared" si="7"/>
        <v>7.4894313535387766</v>
      </c>
      <c r="S44" s="237">
        <f t="shared" si="7"/>
        <v>7.863902921215697</v>
      </c>
      <c r="T44" s="237">
        <f t="shared" si="7"/>
        <v>8.2570980672765018</v>
      </c>
      <c r="U44" s="237">
        <f t="shared" si="7"/>
        <v>8.6699529706403098</v>
      </c>
      <c r="V44" s="237">
        <f t="shared" si="7"/>
        <v>9.103450619172321</v>
      </c>
      <c r="W44" s="237">
        <f t="shared" si="7"/>
        <v>9.5586231501309555</v>
      </c>
      <c r="X44" s="237">
        <f t="shared" si="7"/>
        <v>10.036554307637488</v>
      </c>
      <c r="Y44" s="237">
        <f t="shared" si="7"/>
        <v>10.538382023019381</v>
      </c>
      <c r="Z44" s="237">
        <f t="shared" si="7"/>
        <v>11.065301124170333</v>
      </c>
      <c r="AA44" s="237">
        <f t="shared" si="7"/>
        <v>11.618566180378849</v>
      </c>
      <c r="AB44" s="237">
        <f t="shared" si="7"/>
        <v>12.199494489397779</v>
      </c>
      <c r="AC44" s="237">
        <f t="shared" si="7"/>
        <v>12.809469213867715</v>
      </c>
      <c r="AD44" s="237">
        <f t="shared" si="7"/>
        <v>13.4499426745611</v>
      </c>
      <c r="AE44" s="237">
        <f t="shared" si="7"/>
        <v>14.12243980828913</v>
      </c>
      <c r="AF44" s="237">
        <f t="shared" si="7"/>
        <v>14.828561798703561</v>
      </c>
      <c r="AG44" s="237">
        <f t="shared" si="7"/>
        <v>15.569989888638759</v>
      </c>
      <c r="AH44" s="237">
        <f t="shared" si="7"/>
        <v>16.348489383070728</v>
      </c>
      <c r="AI44" s="237">
        <f t="shared" si="7"/>
        <v>17.165913852224264</v>
      </c>
      <c r="AJ44" s="237">
        <f t="shared" si="7"/>
        <v>18.024209544835458</v>
      </c>
      <c r="AK44" s="237">
        <f t="shared" si="7"/>
        <v>18.925420022077219</v>
      </c>
      <c r="AL44" s="237">
        <f t="shared" si="7"/>
        <v>19.871691023181086</v>
      </c>
      <c r="AM44" s="237">
        <f t="shared" si="7"/>
        <v>20.86527557434016</v>
      </c>
      <c r="AN44" s="237">
        <f t="shared" si="7"/>
        <v>21.908539353057165</v>
      </c>
      <c r="AO44" s="237">
        <f t="shared" si="7"/>
        <v>9.2015865282839968</v>
      </c>
      <c r="AP44" s="237">
        <f t="shared" si="7"/>
        <v>9.3856182588496608</v>
      </c>
      <c r="AQ44" s="237">
        <f t="shared" si="7"/>
        <v>9.5733306240266529</v>
      </c>
      <c r="AR44" s="237">
        <f t="shared" si="7"/>
        <v>9.7647972365072064</v>
      </c>
      <c r="AS44" s="237">
        <f t="shared" si="7"/>
        <v>9.9600931812373688</v>
      </c>
      <c r="AT44" s="237">
        <f t="shared" si="7"/>
        <v>10.159295044862063</v>
      </c>
      <c r="AU44" s="237">
        <f t="shared" si="7"/>
        <v>10.36248094575933</v>
      </c>
      <c r="AV44" s="237">
        <f t="shared" si="7"/>
        <v>10.569730564674501</v>
      </c>
      <c r="AW44" s="237">
        <f t="shared" si="7"/>
        <v>10.781125175967986</v>
      </c>
      <c r="AX44" s="237">
        <f t="shared" si="7"/>
        <v>10.996747679487385</v>
      </c>
      <c r="AY44" s="237">
        <f t="shared" si="7"/>
        <v>11.216682633077085</v>
      </c>
      <c r="AZ44" s="237">
        <f t="shared" si="7"/>
        <v>11.441016285738669</v>
      </c>
    </row>
    <row r="45" spans="3:52" x14ac:dyDescent="0.25">
      <c r="C45" t="str">
        <f t="shared" si="3"/>
        <v>Servizio / Prodotto 17</v>
      </c>
      <c r="E45" s="237">
        <f t="shared" si="4"/>
        <v>50</v>
      </c>
      <c r="F45" s="237">
        <f t="shared" si="1"/>
        <v>5.0000000000000071</v>
      </c>
      <c r="G45" s="237">
        <f t="shared" si="7"/>
        <v>5.5000000000000071</v>
      </c>
      <c r="H45" s="237">
        <f t="shared" si="7"/>
        <v>6.0500000000000114</v>
      </c>
      <c r="I45" s="237">
        <f t="shared" si="7"/>
        <v>6.6550000000000153</v>
      </c>
      <c r="J45" s="237">
        <f t="shared" si="7"/>
        <v>7.3205000000000098</v>
      </c>
      <c r="K45" s="237">
        <f t="shared" si="7"/>
        <v>8.0525500000000108</v>
      </c>
      <c r="L45" s="237">
        <f t="shared" si="7"/>
        <v>8.8578050000000133</v>
      </c>
      <c r="M45" s="237">
        <f t="shared" si="7"/>
        <v>9.7435855000000231</v>
      </c>
      <c r="N45" s="237">
        <f t="shared" si="7"/>
        <v>10.717944050000014</v>
      </c>
      <c r="O45" s="237">
        <f t="shared" si="7"/>
        <v>11.78973845500002</v>
      </c>
      <c r="P45" s="237">
        <f t="shared" si="7"/>
        <v>12.968712300500016</v>
      </c>
      <c r="Q45" s="237">
        <f t="shared" si="7"/>
        <v>7.1327917652750159</v>
      </c>
      <c r="R45" s="237">
        <f t="shared" si="7"/>
        <v>7.4894313535387766</v>
      </c>
      <c r="S45" s="237">
        <f t="shared" si="7"/>
        <v>7.863902921215697</v>
      </c>
      <c r="T45" s="237">
        <f t="shared" si="7"/>
        <v>8.2570980672765018</v>
      </c>
      <c r="U45" s="237">
        <f t="shared" si="7"/>
        <v>8.6699529706403098</v>
      </c>
      <c r="V45" s="237">
        <f t="shared" si="7"/>
        <v>9.103450619172321</v>
      </c>
      <c r="W45" s="237">
        <f t="shared" si="7"/>
        <v>9.5586231501309555</v>
      </c>
      <c r="X45" s="237">
        <f t="shared" si="7"/>
        <v>10.036554307637488</v>
      </c>
      <c r="Y45" s="237">
        <f t="shared" si="7"/>
        <v>10.538382023019381</v>
      </c>
      <c r="Z45" s="237">
        <f t="shared" si="7"/>
        <v>11.065301124170333</v>
      </c>
      <c r="AA45" s="237">
        <f t="shared" si="7"/>
        <v>11.618566180378849</v>
      </c>
      <c r="AB45" s="237">
        <f t="shared" si="7"/>
        <v>12.199494489397779</v>
      </c>
      <c r="AC45" s="237">
        <f t="shared" si="7"/>
        <v>12.809469213867715</v>
      </c>
      <c r="AD45" s="237">
        <f t="shared" si="7"/>
        <v>13.4499426745611</v>
      </c>
      <c r="AE45" s="237">
        <f t="shared" si="7"/>
        <v>14.12243980828913</v>
      </c>
      <c r="AF45" s="237">
        <f t="shared" si="7"/>
        <v>14.828561798703561</v>
      </c>
      <c r="AG45" s="237">
        <f t="shared" si="7"/>
        <v>15.569989888638759</v>
      </c>
      <c r="AH45" s="237">
        <f t="shared" si="7"/>
        <v>16.348489383070728</v>
      </c>
      <c r="AI45" s="237">
        <f t="shared" si="7"/>
        <v>17.165913852224264</v>
      </c>
      <c r="AJ45" s="237">
        <f t="shared" si="7"/>
        <v>18.024209544835458</v>
      </c>
      <c r="AK45" s="237">
        <f t="shared" si="7"/>
        <v>18.925420022077219</v>
      </c>
      <c r="AL45" s="237">
        <f t="shared" si="7"/>
        <v>19.871691023181086</v>
      </c>
      <c r="AM45" s="237">
        <f t="shared" si="7"/>
        <v>20.86527557434016</v>
      </c>
      <c r="AN45" s="237">
        <f t="shared" si="7"/>
        <v>21.908539353057165</v>
      </c>
      <c r="AO45" s="237">
        <f t="shared" si="7"/>
        <v>9.2015865282839968</v>
      </c>
      <c r="AP45" s="237">
        <f t="shared" si="7"/>
        <v>9.3856182588496608</v>
      </c>
      <c r="AQ45" s="237">
        <f t="shared" si="7"/>
        <v>9.5733306240266529</v>
      </c>
      <c r="AR45" s="237">
        <f t="shared" si="7"/>
        <v>9.7647972365072064</v>
      </c>
      <c r="AS45" s="237">
        <f t="shared" si="7"/>
        <v>9.9600931812373688</v>
      </c>
      <c r="AT45" s="237">
        <f t="shared" si="7"/>
        <v>10.159295044862063</v>
      </c>
      <c r="AU45" s="237">
        <f t="shared" si="7"/>
        <v>10.36248094575933</v>
      </c>
      <c r="AV45" s="237">
        <f t="shared" si="7"/>
        <v>10.569730564674501</v>
      </c>
      <c r="AW45" s="237">
        <f t="shared" si="7"/>
        <v>10.781125175967986</v>
      </c>
      <c r="AX45" s="237">
        <f t="shared" si="7"/>
        <v>10.996747679487385</v>
      </c>
      <c r="AY45" s="237">
        <f t="shared" ref="G45:AZ51" si="8">+AY19-AX19</f>
        <v>11.216682633077085</v>
      </c>
      <c r="AZ45" s="237">
        <f t="shared" si="8"/>
        <v>11.441016285738669</v>
      </c>
    </row>
    <row r="46" spans="3:52" x14ac:dyDescent="0.25">
      <c r="C46" t="str">
        <f t="shared" si="3"/>
        <v>Servizio / Prodotto 18</v>
      </c>
      <c r="E46" s="237">
        <f t="shared" si="4"/>
        <v>50</v>
      </c>
      <c r="F46" s="237">
        <f t="shared" si="1"/>
        <v>5.0000000000000071</v>
      </c>
      <c r="G46" s="237">
        <f t="shared" si="8"/>
        <v>5.5000000000000071</v>
      </c>
      <c r="H46" s="237">
        <f t="shared" si="8"/>
        <v>6.0500000000000114</v>
      </c>
      <c r="I46" s="237">
        <f t="shared" si="8"/>
        <v>6.6550000000000153</v>
      </c>
      <c r="J46" s="237">
        <f t="shared" si="8"/>
        <v>7.3205000000000098</v>
      </c>
      <c r="K46" s="237">
        <f t="shared" si="8"/>
        <v>8.0525500000000108</v>
      </c>
      <c r="L46" s="237">
        <f t="shared" si="8"/>
        <v>8.8578050000000133</v>
      </c>
      <c r="M46" s="237">
        <f t="shared" si="8"/>
        <v>9.7435855000000231</v>
      </c>
      <c r="N46" s="237">
        <f t="shared" si="8"/>
        <v>10.717944050000014</v>
      </c>
      <c r="O46" s="237">
        <f t="shared" si="8"/>
        <v>11.78973845500002</v>
      </c>
      <c r="P46" s="237">
        <f t="shared" si="8"/>
        <v>12.968712300500016</v>
      </c>
      <c r="Q46" s="237">
        <f t="shared" si="8"/>
        <v>7.1327917652750159</v>
      </c>
      <c r="R46" s="237">
        <f t="shared" si="8"/>
        <v>7.4894313535387766</v>
      </c>
      <c r="S46" s="237">
        <f t="shared" si="8"/>
        <v>7.863902921215697</v>
      </c>
      <c r="T46" s="237">
        <f t="shared" si="8"/>
        <v>8.2570980672765018</v>
      </c>
      <c r="U46" s="237">
        <f t="shared" si="8"/>
        <v>8.6699529706403098</v>
      </c>
      <c r="V46" s="237">
        <f t="shared" si="8"/>
        <v>9.103450619172321</v>
      </c>
      <c r="W46" s="237">
        <f t="shared" si="8"/>
        <v>9.5586231501309555</v>
      </c>
      <c r="X46" s="237">
        <f t="shared" si="8"/>
        <v>10.036554307637488</v>
      </c>
      <c r="Y46" s="237">
        <f t="shared" si="8"/>
        <v>10.538382023019381</v>
      </c>
      <c r="Z46" s="237">
        <f t="shared" si="8"/>
        <v>11.065301124170333</v>
      </c>
      <c r="AA46" s="237">
        <f t="shared" si="8"/>
        <v>11.618566180378849</v>
      </c>
      <c r="AB46" s="237">
        <f t="shared" si="8"/>
        <v>12.199494489397779</v>
      </c>
      <c r="AC46" s="237">
        <f t="shared" si="8"/>
        <v>12.809469213867715</v>
      </c>
      <c r="AD46" s="237">
        <f t="shared" si="8"/>
        <v>13.4499426745611</v>
      </c>
      <c r="AE46" s="237">
        <f t="shared" si="8"/>
        <v>14.12243980828913</v>
      </c>
      <c r="AF46" s="237">
        <f t="shared" si="8"/>
        <v>14.828561798703561</v>
      </c>
      <c r="AG46" s="237">
        <f t="shared" si="8"/>
        <v>15.569989888638759</v>
      </c>
      <c r="AH46" s="237">
        <f t="shared" si="8"/>
        <v>16.348489383070728</v>
      </c>
      <c r="AI46" s="237">
        <f t="shared" si="8"/>
        <v>17.165913852224264</v>
      </c>
      <c r="AJ46" s="237">
        <f t="shared" si="8"/>
        <v>18.024209544835458</v>
      </c>
      <c r="AK46" s="237">
        <f t="shared" si="8"/>
        <v>18.925420022077219</v>
      </c>
      <c r="AL46" s="237">
        <f t="shared" si="8"/>
        <v>19.871691023181086</v>
      </c>
      <c r="AM46" s="237">
        <f t="shared" si="8"/>
        <v>20.86527557434016</v>
      </c>
      <c r="AN46" s="237">
        <f t="shared" si="8"/>
        <v>21.908539353057165</v>
      </c>
      <c r="AO46" s="237">
        <f t="shared" si="8"/>
        <v>9.2015865282839968</v>
      </c>
      <c r="AP46" s="237">
        <f t="shared" si="8"/>
        <v>9.3856182588496608</v>
      </c>
      <c r="AQ46" s="237">
        <f t="shared" si="8"/>
        <v>9.5733306240266529</v>
      </c>
      <c r="AR46" s="237">
        <f t="shared" si="8"/>
        <v>9.7647972365072064</v>
      </c>
      <c r="AS46" s="237">
        <f t="shared" si="8"/>
        <v>9.9600931812373688</v>
      </c>
      <c r="AT46" s="237">
        <f t="shared" si="8"/>
        <v>10.159295044862063</v>
      </c>
      <c r="AU46" s="237">
        <f t="shared" si="8"/>
        <v>10.36248094575933</v>
      </c>
      <c r="AV46" s="237">
        <f t="shared" si="8"/>
        <v>10.569730564674501</v>
      </c>
      <c r="AW46" s="237">
        <f t="shared" si="8"/>
        <v>10.781125175967986</v>
      </c>
      <c r="AX46" s="237">
        <f t="shared" si="8"/>
        <v>10.996747679487385</v>
      </c>
      <c r="AY46" s="237">
        <f t="shared" si="8"/>
        <v>11.216682633077085</v>
      </c>
      <c r="AZ46" s="237">
        <f t="shared" si="8"/>
        <v>11.441016285738669</v>
      </c>
    </row>
    <row r="47" spans="3:52" x14ac:dyDescent="0.25">
      <c r="C47" t="str">
        <f t="shared" si="3"/>
        <v>Servizio / Prodotto 19</v>
      </c>
      <c r="E47" s="237">
        <f t="shared" si="4"/>
        <v>50</v>
      </c>
      <c r="F47" s="237">
        <f t="shared" si="1"/>
        <v>5.0000000000000071</v>
      </c>
      <c r="G47" s="237">
        <f t="shared" si="8"/>
        <v>5.5000000000000071</v>
      </c>
      <c r="H47" s="237">
        <f t="shared" si="8"/>
        <v>6.0500000000000114</v>
      </c>
      <c r="I47" s="237">
        <f t="shared" si="8"/>
        <v>6.6550000000000153</v>
      </c>
      <c r="J47" s="237">
        <f t="shared" si="8"/>
        <v>7.3205000000000098</v>
      </c>
      <c r="K47" s="237">
        <f t="shared" si="8"/>
        <v>8.0525500000000108</v>
      </c>
      <c r="L47" s="237">
        <f t="shared" si="8"/>
        <v>8.8578050000000133</v>
      </c>
      <c r="M47" s="237">
        <f t="shared" si="8"/>
        <v>9.7435855000000231</v>
      </c>
      <c r="N47" s="237">
        <f t="shared" si="8"/>
        <v>10.717944050000014</v>
      </c>
      <c r="O47" s="237">
        <f t="shared" si="8"/>
        <v>11.78973845500002</v>
      </c>
      <c r="P47" s="237">
        <f t="shared" si="8"/>
        <v>12.968712300500016</v>
      </c>
      <c r="Q47" s="237">
        <f t="shared" si="8"/>
        <v>7.1327917652750159</v>
      </c>
      <c r="R47" s="237">
        <f t="shared" si="8"/>
        <v>7.4894313535387766</v>
      </c>
      <c r="S47" s="237">
        <f t="shared" si="8"/>
        <v>7.863902921215697</v>
      </c>
      <c r="T47" s="237">
        <f t="shared" si="8"/>
        <v>8.2570980672765018</v>
      </c>
      <c r="U47" s="237">
        <f t="shared" si="8"/>
        <v>8.6699529706403098</v>
      </c>
      <c r="V47" s="237">
        <f t="shared" si="8"/>
        <v>9.103450619172321</v>
      </c>
      <c r="W47" s="237">
        <f t="shared" si="8"/>
        <v>9.5586231501309555</v>
      </c>
      <c r="X47" s="237">
        <f t="shared" si="8"/>
        <v>10.036554307637488</v>
      </c>
      <c r="Y47" s="237">
        <f t="shared" si="8"/>
        <v>10.538382023019381</v>
      </c>
      <c r="Z47" s="237">
        <f t="shared" si="8"/>
        <v>11.065301124170333</v>
      </c>
      <c r="AA47" s="237">
        <f t="shared" si="8"/>
        <v>11.618566180378849</v>
      </c>
      <c r="AB47" s="237">
        <f t="shared" si="8"/>
        <v>12.199494489397779</v>
      </c>
      <c r="AC47" s="237">
        <f t="shared" si="8"/>
        <v>12.809469213867715</v>
      </c>
      <c r="AD47" s="237">
        <f t="shared" si="8"/>
        <v>13.4499426745611</v>
      </c>
      <c r="AE47" s="237">
        <f t="shared" si="8"/>
        <v>14.12243980828913</v>
      </c>
      <c r="AF47" s="237">
        <f t="shared" si="8"/>
        <v>14.828561798703561</v>
      </c>
      <c r="AG47" s="237">
        <f t="shared" si="8"/>
        <v>15.569989888638759</v>
      </c>
      <c r="AH47" s="237">
        <f t="shared" si="8"/>
        <v>16.348489383070728</v>
      </c>
      <c r="AI47" s="237">
        <f t="shared" si="8"/>
        <v>17.165913852224264</v>
      </c>
      <c r="AJ47" s="237">
        <f t="shared" si="8"/>
        <v>18.024209544835458</v>
      </c>
      <c r="AK47" s="237">
        <f t="shared" si="8"/>
        <v>18.925420022077219</v>
      </c>
      <c r="AL47" s="237">
        <f t="shared" si="8"/>
        <v>19.871691023181086</v>
      </c>
      <c r="AM47" s="237">
        <f t="shared" si="8"/>
        <v>20.86527557434016</v>
      </c>
      <c r="AN47" s="237">
        <f t="shared" si="8"/>
        <v>21.908539353057165</v>
      </c>
      <c r="AO47" s="237">
        <f t="shared" si="8"/>
        <v>9.2015865282839968</v>
      </c>
      <c r="AP47" s="237">
        <f t="shared" si="8"/>
        <v>9.3856182588496608</v>
      </c>
      <c r="AQ47" s="237">
        <f t="shared" si="8"/>
        <v>9.5733306240266529</v>
      </c>
      <c r="AR47" s="237">
        <f t="shared" si="8"/>
        <v>9.7647972365072064</v>
      </c>
      <c r="AS47" s="237">
        <f t="shared" si="8"/>
        <v>9.9600931812373688</v>
      </c>
      <c r="AT47" s="237">
        <f t="shared" si="8"/>
        <v>10.159295044862063</v>
      </c>
      <c r="AU47" s="237">
        <f t="shared" si="8"/>
        <v>10.36248094575933</v>
      </c>
      <c r="AV47" s="237">
        <f t="shared" si="8"/>
        <v>10.569730564674501</v>
      </c>
      <c r="AW47" s="237">
        <f t="shared" si="8"/>
        <v>10.781125175967986</v>
      </c>
      <c r="AX47" s="237">
        <f t="shared" si="8"/>
        <v>10.996747679487385</v>
      </c>
      <c r="AY47" s="237">
        <f t="shared" si="8"/>
        <v>11.216682633077085</v>
      </c>
      <c r="AZ47" s="237">
        <f t="shared" si="8"/>
        <v>11.441016285738669</v>
      </c>
    </row>
    <row r="48" spans="3:52" x14ac:dyDescent="0.25">
      <c r="C48" t="str">
        <f t="shared" si="3"/>
        <v>Servizio / Prodotto 20</v>
      </c>
      <c r="E48" s="237">
        <f t="shared" si="4"/>
        <v>50</v>
      </c>
      <c r="F48" s="237">
        <f t="shared" si="1"/>
        <v>5.0000000000000071</v>
      </c>
      <c r="G48" s="237">
        <f t="shared" si="8"/>
        <v>5.5000000000000071</v>
      </c>
      <c r="H48" s="237">
        <f t="shared" si="8"/>
        <v>6.0500000000000114</v>
      </c>
      <c r="I48" s="237">
        <f t="shared" si="8"/>
        <v>6.6550000000000153</v>
      </c>
      <c r="J48" s="237">
        <f t="shared" si="8"/>
        <v>7.3205000000000098</v>
      </c>
      <c r="K48" s="237">
        <f t="shared" si="8"/>
        <v>8.0525500000000108</v>
      </c>
      <c r="L48" s="237">
        <f t="shared" si="8"/>
        <v>8.8578050000000133</v>
      </c>
      <c r="M48" s="237">
        <f t="shared" si="8"/>
        <v>9.7435855000000231</v>
      </c>
      <c r="N48" s="237">
        <f t="shared" si="8"/>
        <v>10.717944050000014</v>
      </c>
      <c r="O48" s="237">
        <f t="shared" si="8"/>
        <v>11.78973845500002</v>
      </c>
      <c r="P48" s="237">
        <f t="shared" si="8"/>
        <v>12.968712300500016</v>
      </c>
      <c r="Q48" s="237">
        <f t="shared" si="8"/>
        <v>7.1327917652750159</v>
      </c>
      <c r="R48" s="237">
        <f t="shared" si="8"/>
        <v>7.4894313535387766</v>
      </c>
      <c r="S48" s="237">
        <f t="shared" si="8"/>
        <v>7.863902921215697</v>
      </c>
      <c r="T48" s="237">
        <f t="shared" si="8"/>
        <v>8.2570980672765018</v>
      </c>
      <c r="U48" s="237">
        <f t="shared" si="8"/>
        <v>8.6699529706403098</v>
      </c>
      <c r="V48" s="237">
        <f t="shared" si="8"/>
        <v>9.103450619172321</v>
      </c>
      <c r="W48" s="237">
        <f t="shared" si="8"/>
        <v>9.5586231501309555</v>
      </c>
      <c r="X48" s="237">
        <f t="shared" si="8"/>
        <v>10.036554307637488</v>
      </c>
      <c r="Y48" s="237">
        <f t="shared" si="8"/>
        <v>10.538382023019381</v>
      </c>
      <c r="Z48" s="237">
        <f t="shared" si="8"/>
        <v>11.065301124170333</v>
      </c>
      <c r="AA48" s="237">
        <f t="shared" si="8"/>
        <v>11.618566180378849</v>
      </c>
      <c r="AB48" s="237">
        <f t="shared" si="8"/>
        <v>12.199494489397779</v>
      </c>
      <c r="AC48" s="237">
        <f t="shared" si="8"/>
        <v>12.809469213867715</v>
      </c>
      <c r="AD48" s="237">
        <f t="shared" si="8"/>
        <v>13.4499426745611</v>
      </c>
      <c r="AE48" s="237">
        <f t="shared" si="8"/>
        <v>14.12243980828913</v>
      </c>
      <c r="AF48" s="237">
        <f t="shared" si="8"/>
        <v>14.828561798703561</v>
      </c>
      <c r="AG48" s="237">
        <f t="shared" si="8"/>
        <v>15.569989888638759</v>
      </c>
      <c r="AH48" s="237">
        <f t="shared" si="8"/>
        <v>16.348489383070728</v>
      </c>
      <c r="AI48" s="237">
        <f t="shared" si="8"/>
        <v>17.165913852224264</v>
      </c>
      <c r="AJ48" s="237">
        <f t="shared" si="8"/>
        <v>18.024209544835458</v>
      </c>
      <c r="AK48" s="237">
        <f t="shared" si="8"/>
        <v>18.925420022077219</v>
      </c>
      <c r="AL48" s="237">
        <f t="shared" si="8"/>
        <v>19.871691023181086</v>
      </c>
      <c r="AM48" s="237">
        <f t="shared" si="8"/>
        <v>20.86527557434016</v>
      </c>
      <c r="AN48" s="237">
        <f t="shared" si="8"/>
        <v>21.908539353057165</v>
      </c>
      <c r="AO48" s="237">
        <f t="shared" si="8"/>
        <v>9.2015865282839968</v>
      </c>
      <c r="AP48" s="237">
        <f t="shared" si="8"/>
        <v>9.3856182588496608</v>
      </c>
      <c r="AQ48" s="237">
        <f t="shared" si="8"/>
        <v>9.5733306240266529</v>
      </c>
      <c r="AR48" s="237">
        <f t="shared" si="8"/>
        <v>9.7647972365072064</v>
      </c>
      <c r="AS48" s="237">
        <f t="shared" si="8"/>
        <v>9.9600931812373688</v>
      </c>
      <c r="AT48" s="237">
        <f t="shared" si="8"/>
        <v>10.159295044862063</v>
      </c>
      <c r="AU48" s="237">
        <f t="shared" si="8"/>
        <v>10.36248094575933</v>
      </c>
      <c r="AV48" s="237">
        <f t="shared" si="8"/>
        <v>10.569730564674501</v>
      </c>
      <c r="AW48" s="237">
        <f t="shared" si="8"/>
        <v>10.781125175967986</v>
      </c>
      <c r="AX48" s="237">
        <f t="shared" si="8"/>
        <v>10.996747679487385</v>
      </c>
      <c r="AY48" s="237">
        <f t="shared" si="8"/>
        <v>11.216682633077085</v>
      </c>
      <c r="AZ48" s="237">
        <f t="shared" si="8"/>
        <v>11.441016285738669</v>
      </c>
    </row>
    <row r="49" spans="3:57" x14ac:dyDescent="0.25">
      <c r="C49" t="str">
        <f t="shared" si="3"/>
        <v>Servizio / Prodotto 21</v>
      </c>
      <c r="E49" s="237">
        <f t="shared" si="4"/>
        <v>50</v>
      </c>
      <c r="F49" s="237">
        <f t="shared" si="1"/>
        <v>5.0000000000000071</v>
      </c>
      <c r="G49" s="237">
        <f t="shared" si="8"/>
        <v>5.5000000000000071</v>
      </c>
      <c r="H49" s="237">
        <f t="shared" si="8"/>
        <v>6.0500000000000114</v>
      </c>
      <c r="I49" s="237">
        <f t="shared" si="8"/>
        <v>6.6550000000000153</v>
      </c>
      <c r="J49" s="237">
        <f t="shared" si="8"/>
        <v>7.3205000000000098</v>
      </c>
      <c r="K49" s="237">
        <f t="shared" si="8"/>
        <v>8.0525500000000108</v>
      </c>
      <c r="L49" s="237">
        <f t="shared" si="8"/>
        <v>8.8578050000000133</v>
      </c>
      <c r="M49" s="237">
        <f t="shared" si="8"/>
        <v>9.7435855000000231</v>
      </c>
      <c r="N49" s="237">
        <f t="shared" si="8"/>
        <v>10.717944050000014</v>
      </c>
      <c r="O49" s="237">
        <f t="shared" si="8"/>
        <v>11.78973845500002</v>
      </c>
      <c r="P49" s="237">
        <f t="shared" si="8"/>
        <v>12.968712300500016</v>
      </c>
      <c r="Q49" s="237">
        <f t="shared" si="8"/>
        <v>7.1327917652750159</v>
      </c>
      <c r="R49" s="237">
        <f t="shared" si="8"/>
        <v>7.4894313535387766</v>
      </c>
      <c r="S49" s="237">
        <f t="shared" si="8"/>
        <v>7.863902921215697</v>
      </c>
      <c r="T49" s="237">
        <f t="shared" si="8"/>
        <v>8.2570980672765018</v>
      </c>
      <c r="U49" s="237">
        <f t="shared" si="8"/>
        <v>8.6699529706403098</v>
      </c>
      <c r="V49" s="237">
        <f t="shared" si="8"/>
        <v>9.103450619172321</v>
      </c>
      <c r="W49" s="237">
        <f t="shared" si="8"/>
        <v>9.5586231501309555</v>
      </c>
      <c r="X49" s="237">
        <f t="shared" si="8"/>
        <v>10.036554307637488</v>
      </c>
      <c r="Y49" s="237">
        <f t="shared" si="8"/>
        <v>10.538382023019381</v>
      </c>
      <c r="Z49" s="237">
        <f t="shared" si="8"/>
        <v>11.065301124170333</v>
      </c>
      <c r="AA49" s="237">
        <f t="shared" si="8"/>
        <v>11.618566180378849</v>
      </c>
      <c r="AB49" s="237">
        <f t="shared" si="8"/>
        <v>12.199494489397779</v>
      </c>
      <c r="AC49" s="237">
        <f t="shared" si="8"/>
        <v>12.809469213867715</v>
      </c>
      <c r="AD49" s="237">
        <f t="shared" si="8"/>
        <v>13.4499426745611</v>
      </c>
      <c r="AE49" s="237">
        <f t="shared" si="8"/>
        <v>14.12243980828913</v>
      </c>
      <c r="AF49" s="237">
        <f t="shared" si="8"/>
        <v>14.828561798703561</v>
      </c>
      <c r="AG49" s="237">
        <f t="shared" si="8"/>
        <v>15.569989888638759</v>
      </c>
      <c r="AH49" s="237">
        <f t="shared" si="8"/>
        <v>16.348489383070728</v>
      </c>
      <c r="AI49" s="237">
        <f t="shared" si="8"/>
        <v>17.165913852224264</v>
      </c>
      <c r="AJ49" s="237">
        <f t="shared" si="8"/>
        <v>18.024209544835458</v>
      </c>
      <c r="AK49" s="237">
        <f t="shared" si="8"/>
        <v>18.925420022077219</v>
      </c>
      <c r="AL49" s="237">
        <f t="shared" si="8"/>
        <v>19.871691023181086</v>
      </c>
      <c r="AM49" s="237">
        <f t="shared" si="8"/>
        <v>20.86527557434016</v>
      </c>
      <c r="AN49" s="237">
        <f t="shared" si="8"/>
        <v>21.908539353057165</v>
      </c>
      <c r="AO49" s="237">
        <f t="shared" si="8"/>
        <v>9.2015865282839968</v>
      </c>
      <c r="AP49" s="237">
        <f t="shared" si="8"/>
        <v>9.3856182588496608</v>
      </c>
      <c r="AQ49" s="237">
        <f t="shared" si="8"/>
        <v>9.5733306240266529</v>
      </c>
      <c r="AR49" s="237">
        <f t="shared" si="8"/>
        <v>9.7647972365072064</v>
      </c>
      <c r="AS49" s="237">
        <f t="shared" si="8"/>
        <v>9.9600931812373688</v>
      </c>
      <c r="AT49" s="237">
        <f t="shared" si="8"/>
        <v>10.159295044862063</v>
      </c>
      <c r="AU49" s="237">
        <f t="shared" si="8"/>
        <v>10.36248094575933</v>
      </c>
      <c r="AV49" s="237">
        <f t="shared" si="8"/>
        <v>10.569730564674501</v>
      </c>
      <c r="AW49" s="237">
        <f t="shared" si="8"/>
        <v>10.781125175967986</v>
      </c>
      <c r="AX49" s="237">
        <f t="shared" si="8"/>
        <v>10.996747679487385</v>
      </c>
      <c r="AY49" s="237">
        <f t="shared" si="8"/>
        <v>11.216682633077085</v>
      </c>
      <c r="AZ49" s="237">
        <f t="shared" si="8"/>
        <v>11.441016285738669</v>
      </c>
    </row>
    <row r="50" spans="3:57" x14ac:dyDescent="0.25">
      <c r="C50" t="str">
        <f t="shared" si="3"/>
        <v>Servizio / Prodotto 22</v>
      </c>
      <c r="E50" s="237">
        <f t="shared" si="4"/>
        <v>50</v>
      </c>
      <c r="F50" s="237">
        <f t="shared" si="1"/>
        <v>5.0000000000000071</v>
      </c>
      <c r="G50" s="237">
        <f t="shared" si="8"/>
        <v>5.5000000000000071</v>
      </c>
      <c r="H50" s="237">
        <f t="shared" si="8"/>
        <v>6.0500000000000114</v>
      </c>
      <c r="I50" s="237">
        <f t="shared" si="8"/>
        <v>6.6550000000000153</v>
      </c>
      <c r="J50" s="237">
        <f t="shared" si="8"/>
        <v>7.3205000000000098</v>
      </c>
      <c r="K50" s="237">
        <f t="shared" si="8"/>
        <v>8.0525500000000108</v>
      </c>
      <c r="L50" s="237">
        <f t="shared" si="8"/>
        <v>8.8578050000000133</v>
      </c>
      <c r="M50" s="237">
        <f t="shared" si="8"/>
        <v>9.7435855000000231</v>
      </c>
      <c r="N50" s="237">
        <f t="shared" si="8"/>
        <v>10.717944050000014</v>
      </c>
      <c r="O50" s="237">
        <f t="shared" si="8"/>
        <v>11.78973845500002</v>
      </c>
      <c r="P50" s="237">
        <f t="shared" si="8"/>
        <v>12.968712300500016</v>
      </c>
      <c r="Q50" s="237">
        <f t="shared" si="8"/>
        <v>7.1327917652750159</v>
      </c>
      <c r="R50" s="237">
        <f t="shared" si="8"/>
        <v>7.4894313535387766</v>
      </c>
      <c r="S50" s="237">
        <f t="shared" si="8"/>
        <v>7.863902921215697</v>
      </c>
      <c r="T50" s="237">
        <f t="shared" si="8"/>
        <v>8.2570980672765018</v>
      </c>
      <c r="U50" s="237">
        <f t="shared" si="8"/>
        <v>8.6699529706403098</v>
      </c>
      <c r="V50" s="237">
        <f t="shared" si="8"/>
        <v>9.103450619172321</v>
      </c>
      <c r="W50" s="237">
        <f t="shared" si="8"/>
        <v>9.5586231501309555</v>
      </c>
      <c r="X50" s="237">
        <f t="shared" si="8"/>
        <v>10.036554307637488</v>
      </c>
      <c r="Y50" s="237">
        <f t="shared" si="8"/>
        <v>10.538382023019381</v>
      </c>
      <c r="Z50" s="237">
        <f t="shared" si="8"/>
        <v>11.065301124170333</v>
      </c>
      <c r="AA50" s="237">
        <f t="shared" si="8"/>
        <v>11.618566180378849</v>
      </c>
      <c r="AB50" s="237">
        <f t="shared" si="8"/>
        <v>12.199494489397779</v>
      </c>
      <c r="AC50" s="237">
        <f t="shared" si="8"/>
        <v>12.809469213867715</v>
      </c>
      <c r="AD50" s="237">
        <f t="shared" si="8"/>
        <v>13.4499426745611</v>
      </c>
      <c r="AE50" s="237">
        <f t="shared" si="8"/>
        <v>14.12243980828913</v>
      </c>
      <c r="AF50" s="237">
        <f t="shared" si="8"/>
        <v>14.828561798703561</v>
      </c>
      <c r="AG50" s="237">
        <f t="shared" si="8"/>
        <v>15.569989888638759</v>
      </c>
      <c r="AH50" s="237">
        <f t="shared" si="8"/>
        <v>16.348489383070728</v>
      </c>
      <c r="AI50" s="237">
        <f t="shared" si="8"/>
        <v>17.165913852224264</v>
      </c>
      <c r="AJ50" s="237">
        <f t="shared" si="8"/>
        <v>18.024209544835458</v>
      </c>
      <c r="AK50" s="237">
        <f t="shared" si="8"/>
        <v>18.925420022077219</v>
      </c>
      <c r="AL50" s="237">
        <f t="shared" si="8"/>
        <v>19.871691023181086</v>
      </c>
      <c r="AM50" s="237">
        <f t="shared" si="8"/>
        <v>20.86527557434016</v>
      </c>
      <c r="AN50" s="237">
        <f t="shared" si="8"/>
        <v>21.908539353057165</v>
      </c>
      <c r="AO50" s="237">
        <f t="shared" si="8"/>
        <v>9.2015865282839968</v>
      </c>
      <c r="AP50" s="237">
        <f t="shared" si="8"/>
        <v>9.3856182588496608</v>
      </c>
      <c r="AQ50" s="237">
        <f t="shared" si="8"/>
        <v>9.5733306240266529</v>
      </c>
      <c r="AR50" s="237">
        <f t="shared" si="8"/>
        <v>9.7647972365072064</v>
      </c>
      <c r="AS50" s="237">
        <f t="shared" si="8"/>
        <v>9.9600931812373688</v>
      </c>
      <c r="AT50" s="237">
        <f t="shared" si="8"/>
        <v>10.159295044862063</v>
      </c>
      <c r="AU50" s="237">
        <f t="shared" si="8"/>
        <v>10.36248094575933</v>
      </c>
      <c r="AV50" s="237">
        <f t="shared" si="8"/>
        <v>10.569730564674501</v>
      </c>
      <c r="AW50" s="237">
        <f t="shared" si="8"/>
        <v>10.781125175967986</v>
      </c>
      <c r="AX50" s="237">
        <f t="shared" si="8"/>
        <v>10.996747679487385</v>
      </c>
      <c r="AY50" s="237">
        <f t="shared" si="8"/>
        <v>11.216682633077085</v>
      </c>
      <c r="AZ50" s="237">
        <f t="shared" si="8"/>
        <v>11.441016285738669</v>
      </c>
    </row>
    <row r="51" spans="3:57" x14ac:dyDescent="0.25">
      <c r="C51" t="str">
        <f t="shared" si="3"/>
        <v>Servizio / Prodotto 23</v>
      </c>
      <c r="E51" s="237">
        <f t="shared" si="4"/>
        <v>50</v>
      </c>
      <c r="F51" s="237">
        <f t="shared" si="1"/>
        <v>5.0000000000000071</v>
      </c>
      <c r="G51" s="237">
        <f t="shared" si="8"/>
        <v>5.5000000000000071</v>
      </c>
      <c r="H51" s="237">
        <f t="shared" si="8"/>
        <v>6.0500000000000114</v>
      </c>
      <c r="I51" s="237">
        <f t="shared" si="8"/>
        <v>6.6550000000000153</v>
      </c>
      <c r="J51" s="237">
        <f t="shared" si="8"/>
        <v>7.3205000000000098</v>
      </c>
      <c r="K51" s="237">
        <f t="shared" si="8"/>
        <v>8.0525500000000108</v>
      </c>
      <c r="L51" s="237">
        <f t="shared" si="8"/>
        <v>8.8578050000000133</v>
      </c>
      <c r="M51" s="237">
        <f t="shared" si="8"/>
        <v>9.7435855000000231</v>
      </c>
      <c r="N51" s="237">
        <f t="shared" si="8"/>
        <v>10.717944050000014</v>
      </c>
      <c r="O51" s="237">
        <f t="shared" si="8"/>
        <v>11.78973845500002</v>
      </c>
      <c r="P51" s="237">
        <f t="shared" si="8"/>
        <v>12.968712300500016</v>
      </c>
      <c r="Q51" s="237">
        <f t="shared" si="8"/>
        <v>7.1327917652750159</v>
      </c>
      <c r="R51" s="237">
        <f t="shared" si="8"/>
        <v>7.4894313535387766</v>
      </c>
      <c r="S51" s="237">
        <f t="shared" si="8"/>
        <v>7.863902921215697</v>
      </c>
      <c r="T51" s="237">
        <f t="shared" si="8"/>
        <v>8.2570980672765018</v>
      </c>
      <c r="U51" s="237">
        <f t="shared" si="8"/>
        <v>8.6699529706403098</v>
      </c>
      <c r="V51" s="237">
        <f t="shared" si="8"/>
        <v>9.103450619172321</v>
      </c>
      <c r="W51" s="237">
        <f t="shared" si="8"/>
        <v>9.5586231501309555</v>
      </c>
      <c r="X51" s="237">
        <f t="shared" si="8"/>
        <v>10.036554307637488</v>
      </c>
      <c r="Y51" s="237">
        <f t="shared" si="8"/>
        <v>10.538382023019381</v>
      </c>
      <c r="Z51" s="237">
        <f t="shared" si="8"/>
        <v>11.065301124170333</v>
      </c>
      <c r="AA51" s="237">
        <f t="shared" si="8"/>
        <v>11.618566180378849</v>
      </c>
      <c r="AB51" s="237">
        <f t="shared" si="8"/>
        <v>12.199494489397779</v>
      </c>
      <c r="AC51" s="237">
        <f t="shared" si="8"/>
        <v>12.809469213867715</v>
      </c>
      <c r="AD51" s="237">
        <f t="shared" ref="G51:AZ52" si="9">+AD25-AC25</f>
        <v>13.4499426745611</v>
      </c>
      <c r="AE51" s="237">
        <f t="shared" si="9"/>
        <v>14.12243980828913</v>
      </c>
      <c r="AF51" s="237">
        <f t="shared" si="9"/>
        <v>14.828561798703561</v>
      </c>
      <c r="AG51" s="237">
        <f t="shared" si="9"/>
        <v>15.569989888638759</v>
      </c>
      <c r="AH51" s="237">
        <f t="shared" si="9"/>
        <v>16.348489383070728</v>
      </c>
      <c r="AI51" s="237">
        <f t="shared" si="9"/>
        <v>17.165913852224264</v>
      </c>
      <c r="AJ51" s="237">
        <f t="shared" si="9"/>
        <v>18.024209544835458</v>
      </c>
      <c r="AK51" s="237">
        <f t="shared" si="9"/>
        <v>18.925420022077219</v>
      </c>
      <c r="AL51" s="237">
        <f t="shared" si="9"/>
        <v>19.871691023181086</v>
      </c>
      <c r="AM51" s="237">
        <f t="shared" si="9"/>
        <v>20.86527557434016</v>
      </c>
      <c r="AN51" s="237">
        <f t="shared" si="9"/>
        <v>21.908539353057165</v>
      </c>
      <c r="AO51" s="237">
        <f t="shared" si="9"/>
        <v>9.2015865282839968</v>
      </c>
      <c r="AP51" s="237">
        <f t="shared" si="9"/>
        <v>9.3856182588496608</v>
      </c>
      <c r="AQ51" s="237">
        <f t="shared" si="9"/>
        <v>9.5733306240266529</v>
      </c>
      <c r="AR51" s="237">
        <f t="shared" si="9"/>
        <v>9.7647972365072064</v>
      </c>
      <c r="AS51" s="237">
        <f t="shared" si="9"/>
        <v>9.9600931812373688</v>
      </c>
      <c r="AT51" s="237">
        <f t="shared" si="9"/>
        <v>10.159295044862063</v>
      </c>
      <c r="AU51" s="237">
        <f t="shared" si="9"/>
        <v>10.36248094575933</v>
      </c>
      <c r="AV51" s="237">
        <f t="shared" si="9"/>
        <v>10.569730564674501</v>
      </c>
      <c r="AW51" s="237">
        <f t="shared" si="9"/>
        <v>10.781125175967986</v>
      </c>
      <c r="AX51" s="237">
        <f t="shared" si="9"/>
        <v>10.996747679487385</v>
      </c>
      <c r="AY51" s="237">
        <f t="shared" si="9"/>
        <v>11.216682633077085</v>
      </c>
      <c r="AZ51" s="237">
        <f t="shared" si="9"/>
        <v>11.441016285738669</v>
      </c>
    </row>
    <row r="52" spans="3:57" x14ac:dyDescent="0.25">
      <c r="C52" t="str">
        <f t="shared" si="3"/>
        <v>Servizio / Prodotto 24</v>
      </c>
      <c r="E52" s="237">
        <f t="shared" si="4"/>
        <v>50</v>
      </c>
      <c r="F52" s="237">
        <f t="shared" si="1"/>
        <v>5.0000000000000071</v>
      </c>
      <c r="G52" s="237">
        <f t="shared" si="9"/>
        <v>5.5000000000000071</v>
      </c>
      <c r="H52" s="237">
        <f t="shared" si="9"/>
        <v>6.0500000000000114</v>
      </c>
      <c r="I52" s="237">
        <f t="shared" si="9"/>
        <v>6.6550000000000153</v>
      </c>
      <c r="J52" s="237">
        <f t="shared" si="9"/>
        <v>7.3205000000000098</v>
      </c>
      <c r="K52" s="237">
        <f t="shared" si="9"/>
        <v>8.0525500000000108</v>
      </c>
      <c r="L52" s="237">
        <f t="shared" si="9"/>
        <v>8.8578050000000133</v>
      </c>
      <c r="M52" s="237">
        <f t="shared" si="9"/>
        <v>9.7435855000000231</v>
      </c>
      <c r="N52" s="237">
        <f t="shared" si="9"/>
        <v>10.717944050000014</v>
      </c>
      <c r="O52" s="237">
        <f t="shared" si="9"/>
        <v>11.78973845500002</v>
      </c>
      <c r="P52" s="237">
        <f t="shared" si="9"/>
        <v>12.968712300500016</v>
      </c>
      <c r="Q52" s="237">
        <f t="shared" si="9"/>
        <v>7.1327917652750159</v>
      </c>
      <c r="R52" s="237">
        <f t="shared" si="9"/>
        <v>7.4894313535387766</v>
      </c>
      <c r="S52" s="237">
        <f t="shared" si="9"/>
        <v>7.863902921215697</v>
      </c>
      <c r="T52" s="237">
        <f t="shared" si="9"/>
        <v>8.2570980672765018</v>
      </c>
      <c r="U52" s="237">
        <f t="shared" si="9"/>
        <v>8.6699529706403098</v>
      </c>
      <c r="V52" s="237">
        <f t="shared" si="9"/>
        <v>9.103450619172321</v>
      </c>
      <c r="W52" s="237">
        <f t="shared" si="9"/>
        <v>9.5586231501309555</v>
      </c>
      <c r="X52" s="237">
        <f t="shared" si="9"/>
        <v>10.036554307637488</v>
      </c>
      <c r="Y52" s="237">
        <f t="shared" si="9"/>
        <v>10.538382023019381</v>
      </c>
      <c r="Z52" s="237">
        <f t="shared" si="9"/>
        <v>11.065301124170333</v>
      </c>
      <c r="AA52" s="237">
        <f t="shared" si="9"/>
        <v>11.618566180378849</v>
      </c>
      <c r="AB52" s="237">
        <f t="shared" si="9"/>
        <v>12.199494489397779</v>
      </c>
      <c r="AC52" s="237">
        <f t="shared" si="9"/>
        <v>12.809469213867715</v>
      </c>
      <c r="AD52" s="237">
        <f t="shared" si="9"/>
        <v>13.4499426745611</v>
      </c>
      <c r="AE52" s="237">
        <f t="shared" si="9"/>
        <v>14.12243980828913</v>
      </c>
      <c r="AF52" s="237">
        <f t="shared" si="9"/>
        <v>14.828561798703561</v>
      </c>
      <c r="AG52" s="237">
        <f t="shared" si="9"/>
        <v>15.569989888638759</v>
      </c>
      <c r="AH52" s="237">
        <f t="shared" si="9"/>
        <v>16.348489383070728</v>
      </c>
      <c r="AI52" s="237">
        <f t="shared" si="9"/>
        <v>17.165913852224264</v>
      </c>
      <c r="AJ52" s="237">
        <f t="shared" si="9"/>
        <v>18.024209544835458</v>
      </c>
      <c r="AK52" s="237">
        <f t="shared" si="9"/>
        <v>18.925420022077219</v>
      </c>
      <c r="AL52" s="237">
        <f t="shared" si="9"/>
        <v>19.871691023181086</v>
      </c>
      <c r="AM52" s="237">
        <f t="shared" si="9"/>
        <v>20.86527557434016</v>
      </c>
      <c r="AN52" s="237">
        <f t="shared" si="9"/>
        <v>21.908539353057165</v>
      </c>
      <c r="AO52" s="237">
        <f t="shared" si="9"/>
        <v>9.2015865282839968</v>
      </c>
      <c r="AP52" s="237">
        <f t="shared" si="9"/>
        <v>9.3856182588496608</v>
      </c>
      <c r="AQ52" s="237">
        <f t="shared" si="9"/>
        <v>9.5733306240266529</v>
      </c>
      <c r="AR52" s="237">
        <f t="shared" si="9"/>
        <v>9.7647972365072064</v>
      </c>
      <c r="AS52" s="237">
        <f t="shared" si="9"/>
        <v>9.9600931812373688</v>
      </c>
      <c r="AT52" s="237">
        <f t="shared" si="9"/>
        <v>10.159295044862063</v>
      </c>
      <c r="AU52" s="237">
        <f t="shared" si="9"/>
        <v>10.36248094575933</v>
      </c>
      <c r="AV52" s="237">
        <f t="shared" si="9"/>
        <v>10.569730564674501</v>
      </c>
      <c r="AW52" s="237">
        <f t="shared" si="9"/>
        <v>10.781125175967986</v>
      </c>
      <c r="AX52" s="237">
        <f t="shared" si="9"/>
        <v>10.996747679487385</v>
      </c>
      <c r="AY52" s="237">
        <f t="shared" si="9"/>
        <v>11.216682633077085</v>
      </c>
      <c r="AZ52" s="237">
        <f t="shared" si="9"/>
        <v>11.441016285738669</v>
      </c>
    </row>
    <row r="54" spans="3:57" s="177" customFormat="1" x14ac:dyDescent="0.25">
      <c r="C54" s="177" t="s">
        <v>574</v>
      </c>
      <c r="E54" s="178">
        <f>+E2</f>
        <v>42736</v>
      </c>
      <c r="F54" s="178">
        <f t="shared" ref="F54:AY54" si="10">+F2</f>
        <v>42767</v>
      </c>
      <c r="G54" s="178">
        <f t="shared" si="10"/>
        <v>42797</v>
      </c>
      <c r="H54" s="178">
        <f t="shared" si="10"/>
        <v>42828</v>
      </c>
      <c r="I54" s="178">
        <f t="shared" si="10"/>
        <v>42858</v>
      </c>
      <c r="J54" s="178">
        <f t="shared" si="10"/>
        <v>42889</v>
      </c>
      <c r="K54" s="178">
        <f t="shared" si="10"/>
        <v>42919</v>
      </c>
      <c r="L54" s="178">
        <f t="shared" si="10"/>
        <v>42950</v>
      </c>
      <c r="M54" s="178">
        <f t="shared" si="10"/>
        <v>42980</v>
      </c>
      <c r="N54" s="178">
        <f t="shared" si="10"/>
        <v>43011</v>
      </c>
      <c r="O54" s="178">
        <f t="shared" si="10"/>
        <v>43041</v>
      </c>
      <c r="P54" s="178">
        <f t="shared" si="10"/>
        <v>43072</v>
      </c>
      <c r="Q54" s="178">
        <f t="shared" si="10"/>
        <v>43102</v>
      </c>
      <c r="R54" s="178">
        <f t="shared" si="10"/>
        <v>43133</v>
      </c>
      <c r="S54" s="178">
        <f t="shared" si="10"/>
        <v>43163</v>
      </c>
      <c r="T54" s="178">
        <f t="shared" si="10"/>
        <v>43194</v>
      </c>
      <c r="U54" s="178">
        <f t="shared" si="10"/>
        <v>43224</v>
      </c>
      <c r="V54" s="178">
        <f t="shared" si="10"/>
        <v>43255</v>
      </c>
      <c r="W54" s="178">
        <f t="shared" si="10"/>
        <v>43285</v>
      </c>
      <c r="X54" s="178">
        <f t="shared" si="10"/>
        <v>43316</v>
      </c>
      <c r="Y54" s="178">
        <f t="shared" si="10"/>
        <v>43346</v>
      </c>
      <c r="Z54" s="178">
        <f t="shared" si="10"/>
        <v>43377</v>
      </c>
      <c r="AA54" s="178">
        <f t="shared" si="10"/>
        <v>43407</v>
      </c>
      <c r="AB54" s="178">
        <f t="shared" si="10"/>
        <v>43438</v>
      </c>
      <c r="AC54" s="178">
        <f t="shared" si="10"/>
        <v>43468</v>
      </c>
      <c r="AD54" s="178">
        <f t="shared" si="10"/>
        <v>43499</v>
      </c>
      <c r="AE54" s="178">
        <f t="shared" si="10"/>
        <v>43529</v>
      </c>
      <c r="AF54" s="178">
        <f t="shared" si="10"/>
        <v>43560</v>
      </c>
      <c r="AG54" s="178">
        <f t="shared" si="10"/>
        <v>43590</v>
      </c>
      <c r="AH54" s="178">
        <f t="shared" si="10"/>
        <v>43621</v>
      </c>
      <c r="AI54" s="178">
        <f t="shared" si="10"/>
        <v>43651</v>
      </c>
      <c r="AJ54" s="178">
        <f t="shared" si="10"/>
        <v>43682</v>
      </c>
      <c r="AK54" s="178">
        <f t="shared" si="10"/>
        <v>43712</v>
      </c>
      <c r="AL54" s="178">
        <f t="shared" si="10"/>
        <v>43743</v>
      </c>
      <c r="AM54" s="178">
        <f t="shared" si="10"/>
        <v>43773</v>
      </c>
      <c r="AN54" s="178">
        <f t="shared" si="10"/>
        <v>43804</v>
      </c>
      <c r="AO54" s="178">
        <f t="shared" si="10"/>
        <v>43834</v>
      </c>
      <c r="AP54" s="178">
        <f t="shared" si="10"/>
        <v>43865</v>
      </c>
      <c r="AQ54" s="178">
        <f t="shared" si="10"/>
        <v>43895</v>
      </c>
      <c r="AR54" s="178">
        <f t="shared" si="10"/>
        <v>43926</v>
      </c>
      <c r="AS54" s="178">
        <f t="shared" si="10"/>
        <v>43956</v>
      </c>
      <c r="AT54" s="178">
        <f t="shared" si="10"/>
        <v>43987</v>
      </c>
      <c r="AU54" s="178">
        <f t="shared" si="10"/>
        <v>44017</v>
      </c>
      <c r="AV54" s="178">
        <f t="shared" si="10"/>
        <v>44048</v>
      </c>
      <c r="AW54" s="178">
        <f t="shared" si="10"/>
        <v>44078</v>
      </c>
      <c r="AX54" s="178">
        <f t="shared" si="10"/>
        <v>44109</v>
      </c>
      <c r="AY54" s="178">
        <f t="shared" si="10"/>
        <v>44139</v>
      </c>
      <c r="AZ54" s="178">
        <f>+AZ2</f>
        <v>44170</v>
      </c>
      <c r="BB54"/>
      <c r="BC54"/>
      <c r="BD54"/>
      <c r="BE54"/>
    </row>
    <row r="55" spans="3:57" x14ac:dyDescent="0.25">
      <c r="C55" t="str">
        <f>+C3</f>
        <v>Servizio / Prodotto 1</v>
      </c>
      <c r="E55" s="112">
        <f>+(E29*'Budget Vendite'!F4)</f>
        <v>250</v>
      </c>
      <c r="F55" s="112">
        <f>+F29*'Budget Vendite'!G4</f>
        <v>25.000000000000036</v>
      </c>
      <c r="G55" s="112">
        <f>+G29*'Budget Vendite'!H4</f>
        <v>27.500000000000036</v>
      </c>
      <c r="H55" s="112">
        <f>+H29*'Budget Vendite'!I4</f>
        <v>30.250000000000057</v>
      </c>
      <c r="I55" s="112">
        <f>+I29*'Budget Vendite'!J4</f>
        <v>33.275000000000077</v>
      </c>
      <c r="J55" s="112">
        <f>+J29*'Budget Vendite'!K4</f>
        <v>36.602500000000049</v>
      </c>
      <c r="K55" s="112">
        <f>+K29*'Budget Vendite'!L4</f>
        <v>40.262750000000054</v>
      </c>
      <c r="L55" s="112">
        <f>+L29*'Budget Vendite'!M4</f>
        <v>44.289025000000066</v>
      </c>
      <c r="M55" s="112">
        <f>+M29*'Budget Vendite'!N4</f>
        <v>48.717927500000116</v>
      </c>
      <c r="N55" s="112">
        <f>+N29*'Budget Vendite'!O4</f>
        <v>53.58972025000007</v>
      </c>
      <c r="O55" s="112">
        <f>+O29*'Budget Vendite'!P4</f>
        <v>58.948692275000099</v>
      </c>
      <c r="P55" s="112">
        <f>+P29*'Budget Vendite'!Q4</f>
        <v>64.84356150250008</v>
      </c>
      <c r="Q55" s="112">
        <f>+Q29*'Budget Vendite'!R4</f>
        <v>35.66395882637508</v>
      </c>
      <c r="R55" s="112">
        <f>+R29*'Budget Vendite'!S4</f>
        <v>37.447156767693883</v>
      </c>
      <c r="S55" s="112">
        <f>+S29*'Budget Vendite'!T4</f>
        <v>39.319514606078485</v>
      </c>
      <c r="T55" s="112">
        <f>+T29*'Budget Vendite'!U4</f>
        <v>41.285490336382509</v>
      </c>
      <c r="U55" s="112">
        <f>+U29*'Budget Vendite'!V4</f>
        <v>43.349764853201549</v>
      </c>
      <c r="V55" s="112">
        <f>+V29*'Budget Vendite'!W4</f>
        <v>45.517253095861605</v>
      </c>
      <c r="W55" s="112">
        <f>+W29*'Budget Vendite'!X4</f>
        <v>47.793115750654778</v>
      </c>
      <c r="X55" s="112">
        <f>+X29*'Budget Vendite'!Y4</f>
        <v>50.182771538187438</v>
      </c>
      <c r="Y55" s="112">
        <f>+Y29*'Budget Vendite'!Z4</f>
        <v>52.691910115096903</v>
      </c>
      <c r="Z55" s="112">
        <f>+Z29*'Budget Vendite'!AA4</f>
        <v>55.326505620851663</v>
      </c>
      <c r="AA55" s="112">
        <f>+AA29*'Budget Vendite'!AB4</f>
        <v>58.092830901894246</v>
      </c>
      <c r="AB55" s="112">
        <f>+AB29*'Budget Vendite'!AC4</f>
        <v>60.997472446988894</v>
      </c>
      <c r="AC55" s="112">
        <f>+AC29*'Budget Vendite'!AD4</f>
        <v>64.047346069338573</v>
      </c>
      <c r="AD55" s="112">
        <f>+AD29*'Budget Vendite'!AE4</f>
        <v>67.249713372805502</v>
      </c>
      <c r="AE55" s="112">
        <f>+AE29*'Budget Vendite'!AF4</f>
        <v>70.612199041445649</v>
      </c>
      <c r="AF55" s="112">
        <f>+AF29*'Budget Vendite'!AG4</f>
        <v>74.142808993517804</v>
      </c>
      <c r="AG55" s="112">
        <f>+AG29*'Budget Vendite'!AH4</f>
        <v>77.849949443193793</v>
      </c>
      <c r="AH55" s="112">
        <f>+AH29*'Budget Vendite'!AI4</f>
        <v>81.742446915353639</v>
      </c>
      <c r="AI55" s="112">
        <f>+AI29*'Budget Vendite'!AJ4</f>
        <v>85.829569261121321</v>
      </c>
      <c r="AJ55" s="112">
        <f>+AJ29*'Budget Vendite'!AK4</f>
        <v>90.121047724177288</v>
      </c>
      <c r="AK55" s="112">
        <f>+AK29*'Budget Vendite'!AL4</f>
        <v>94.627100110386095</v>
      </c>
      <c r="AL55" s="112">
        <f>+AL29*'Budget Vendite'!AM4</f>
        <v>99.358455115905429</v>
      </c>
      <c r="AM55" s="112">
        <f>+AM29*'Budget Vendite'!AN4</f>
        <v>104.3263778717008</v>
      </c>
      <c r="AN55" s="112">
        <f>+AN29*'Budget Vendite'!AO4</f>
        <v>109.54269676528583</v>
      </c>
      <c r="AO55" s="112">
        <f>+AO29*'Budget Vendite'!AP4</f>
        <v>46.007932641419984</v>
      </c>
      <c r="AP55" s="112">
        <f>+AP29*'Budget Vendite'!AQ4</f>
        <v>46.928091294248304</v>
      </c>
      <c r="AQ55" s="112">
        <f>+AQ29*'Budget Vendite'!AR4</f>
        <v>47.866653120133265</v>
      </c>
      <c r="AR55" s="112">
        <f>+AR29*'Budget Vendite'!AS4</f>
        <v>48.823986182536032</v>
      </c>
      <c r="AS55" s="112">
        <f>+AS29*'Budget Vendite'!AT4</f>
        <v>49.800465906186844</v>
      </c>
      <c r="AT55" s="112">
        <f>+AT29*'Budget Vendite'!AU4</f>
        <v>50.796475224310313</v>
      </c>
      <c r="AU55" s="112">
        <f>+AU29*'Budget Vendite'!AV4</f>
        <v>51.81240472879665</v>
      </c>
      <c r="AV55" s="112">
        <f>+AV29*'Budget Vendite'!AW4</f>
        <v>52.848652823372504</v>
      </c>
      <c r="AW55" s="112">
        <f>+AW29*'Budget Vendite'!AX4</f>
        <v>53.905625879839931</v>
      </c>
      <c r="AX55" s="112">
        <f>+AX29*'Budget Vendite'!AY4</f>
        <v>54.983738397436923</v>
      </c>
      <c r="AY55" s="112">
        <f>+AY29*'Budget Vendite'!AZ4</f>
        <v>56.083413165385423</v>
      </c>
      <c r="AZ55" s="112">
        <f>+AZ29*'Budget Vendite'!BA4</f>
        <v>57.205081428693347</v>
      </c>
    </row>
    <row r="56" spans="3:57" x14ac:dyDescent="0.25">
      <c r="C56" t="str">
        <f t="shared" ref="C56:C78" si="11">+C4</f>
        <v>Servizio / Prodotto 2</v>
      </c>
      <c r="E56" s="112">
        <f>+E30*'Budget Vendite'!F5</f>
        <v>150</v>
      </c>
      <c r="F56" s="112">
        <f>+F30*'Budget Vendite'!G5</f>
        <v>15.000000000000021</v>
      </c>
      <c r="G56" s="112">
        <f>+G30*'Budget Vendite'!H5</f>
        <v>16.500000000000021</v>
      </c>
      <c r="H56" s="112">
        <f>+H30*'Budget Vendite'!I5</f>
        <v>18.150000000000034</v>
      </c>
      <c r="I56" s="112">
        <f>+I30*'Budget Vendite'!J5</f>
        <v>19.965000000000046</v>
      </c>
      <c r="J56" s="112">
        <f>+J30*'Budget Vendite'!K5</f>
        <v>21.961500000000029</v>
      </c>
      <c r="K56" s="112">
        <f>+K30*'Budget Vendite'!L5</f>
        <v>24.157650000000032</v>
      </c>
      <c r="L56" s="112">
        <f>+L30*'Budget Vendite'!M5</f>
        <v>26.57341500000004</v>
      </c>
      <c r="M56" s="112">
        <f>+M30*'Budget Vendite'!N5</f>
        <v>29.230756500000069</v>
      </c>
      <c r="N56" s="112">
        <f>+N30*'Budget Vendite'!O5</f>
        <v>32.153832150000042</v>
      </c>
      <c r="O56" s="112">
        <f>+O30*'Budget Vendite'!P5</f>
        <v>35.369215365000059</v>
      </c>
      <c r="P56" s="112">
        <f>+P30*'Budget Vendite'!Q5</f>
        <v>38.906136901500048</v>
      </c>
      <c r="Q56" s="112">
        <f>+Q30*'Budget Vendite'!R5</f>
        <v>21.398375295825048</v>
      </c>
      <c r="R56" s="112">
        <f>+R30*'Budget Vendite'!S5</f>
        <v>22.46829406061633</v>
      </c>
      <c r="S56" s="112">
        <f>+S30*'Budget Vendite'!T5</f>
        <v>23.591708763647091</v>
      </c>
      <c r="T56" s="112">
        <f>+T30*'Budget Vendite'!U5</f>
        <v>24.771294201829505</v>
      </c>
      <c r="U56" s="112">
        <f>+U30*'Budget Vendite'!V5</f>
        <v>26.009858911920929</v>
      </c>
      <c r="V56" s="112">
        <f>+V30*'Budget Vendite'!W5</f>
        <v>27.310351857516963</v>
      </c>
      <c r="W56" s="112">
        <f>+W30*'Budget Vendite'!X5</f>
        <v>28.675869450392867</v>
      </c>
      <c r="X56" s="112">
        <f>+X30*'Budget Vendite'!Y5</f>
        <v>30.109662922912463</v>
      </c>
      <c r="Y56" s="112">
        <f>+Y30*'Budget Vendite'!Z5</f>
        <v>31.615146069058142</v>
      </c>
      <c r="Z56" s="112">
        <f>+Z30*'Budget Vendite'!AA5</f>
        <v>33.195903372510998</v>
      </c>
      <c r="AA56" s="112">
        <f>+AA30*'Budget Vendite'!AB5</f>
        <v>34.855698541136547</v>
      </c>
      <c r="AB56" s="112">
        <f>+AB30*'Budget Vendite'!AC5</f>
        <v>36.598483468193336</v>
      </c>
      <c r="AC56" s="112">
        <f>+AC30*'Budget Vendite'!AD5</f>
        <v>38.428407641603144</v>
      </c>
      <c r="AD56" s="112">
        <f>+AD30*'Budget Vendite'!AE5</f>
        <v>40.349828023683301</v>
      </c>
      <c r="AE56" s="112">
        <f>+AE30*'Budget Vendite'!AF5</f>
        <v>42.367319424867389</v>
      </c>
      <c r="AF56" s="112">
        <f>+AF30*'Budget Vendite'!AG5</f>
        <v>44.485685396110682</v>
      </c>
      <c r="AG56" s="112">
        <f>+AG30*'Budget Vendite'!AH5</f>
        <v>46.709969665916276</v>
      </c>
      <c r="AH56" s="112">
        <f>+AH30*'Budget Vendite'!AI5</f>
        <v>49.045468149212184</v>
      </c>
      <c r="AI56" s="112">
        <f>+AI30*'Budget Vendite'!AJ5</f>
        <v>51.497741556672793</v>
      </c>
      <c r="AJ56" s="112">
        <f>+AJ30*'Budget Vendite'!AK5</f>
        <v>54.072628634506373</v>
      </c>
      <c r="AK56" s="112">
        <f>+AK30*'Budget Vendite'!AL5</f>
        <v>56.776260066231657</v>
      </c>
      <c r="AL56" s="112">
        <f>+AL30*'Budget Vendite'!AM5</f>
        <v>59.615073069543257</v>
      </c>
      <c r="AM56" s="112">
        <f>+AM30*'Budget Vendite'!AN5</f>
        <v>62.59582672302048</v>
      </c>
      <c r="AN56" s="112">
        <f>+AN30*'Budget Vendite'!AO5</f>
        <v>65.725618059171495</v>
      </c>
      <c r="AO56" s="112">
        <f>+AO30*'Budget Vendite'!AP5</f>
        <v>27.60475958485199</v>
      </c>
      <c r="AP56" s="112">
        <f>+AP30*'Budget Vendite'!AQ5</f>
        <v>28.156854776548982</v>
      </c>
      <c r="AQ56" s="112">
        <f>+AQ30*'Budget Vendite'!AR5</f>
        <v>28.719991872079959</v>
      </c>
      <c r="AR56" s="112">
        <f>+AR30*'Budget Vendite'!AS5</f>
        <v>29.294391709521619</v>
      </c>
      <c r="AS56" s="112">
        <f>+AS30*'Budget Vendite'!AT5</f>
        <v>29.880279543712106</v>
      </c>
      <c r="AT56" s="112">
        <f>+AT30*'Budget Vendite'!AU5</f>
        <v>30.477885134586188</v>
      </c>
      <c r="AU56" s="112">
        <f>+AU30*'Budget Vendite'!AV5</f>
        <v>31.08744283727799</v>
      </c>
      <c r="AV56" s="112">
        <f>+AV30*'Budget Vendite'!AW5</f>
        <v>31.709191694023502</v>
      </c>
      <c r="AW56" s="112">
        <f>+AW30*'Budget Vendite'!AX5</f>
        <v>32.343375527903959</v>
      </c>
      <c r="AX56" s="112">
        <f>+AX30*'Budget Vendite'!AY5</f>
        <v>32.990243038462154</v>
      </c>
      <c r="AY56" s="112">
        <f>+AY30*'Budget Vendite'!AZ5</f>
        <v>33.650047899231254</v>
      </c>
      <c r="AZ56" s="112">
        <f>+AZ30*'Budget Vendite'!BA5</f>
        <v>34.323048857216008</v>
      </c>
    </row>
    <row r="57" spans="3:57" x14ac:dyDescent="0.25">
      <c r="C57" t="str">
        <f t="shared" si="11"/>
        <v>Servizio / Prodotto 3</v>
      </c>
      <c r="E57" s="112">
        <f>+E31*'Budget Vendite'!F6</f>
        <v>200</v>
      </c>
      <c r="F57" s="112">
        <f>+F31*'Budget Vendite'!G6</f>
        <v>20.000000000000028</v>
      </c>
      <c r="G57" s="112">
        <f>+G31*'Budget Vendite'!H6</f>
        <v>22.000000000000028</v>
      </c>
      <c r="H57" s="112">
        <f>+H31*'Budget Vendite'!I6</f>
        <v>24.200000000000045</v>
      </c>
      <c r="I57" s="112">
        <f>+I31*'Budget Vendite'!J6</f>
        <v>26.620000000000061</v>
      </c>
      <c r="J57" s="112">
        <f>+J31*'Budget Vendite'!K6</f>
        <v>29.282000000000039</v>
      </c>
      <c r="K57" s="112">
        <f>+K31*'Budget Vendite'!L6</f>
        <v>32.210200000000043</v>
      </c>
      <c r="L57" s="112">
        <f>+L31*'Budget Vendite'!M6</f>
        <v>35.431220000000053</v>
      </c>
      <c r="M57" s="112">
        <f>+M31*'Budget Vendite'!N6</f>
        <v>38.974342000000092</v>
      </c>
      <c r="N57" s="112">
        <f>+N31*'Budget Vendite'!O6</f>
        <v>42.871776200000056</v>
      </c>
      <c r="O57" s="112">
        <f>+O31*'Budget Vendite'!P6</f>
        <v>47.158953820000079</v>
      </c>
      <c r="P57" s="112">
        <f>+P31*'Budget Vendite'!Q6</f>
        <v>51.874849202000064</v>
      </c>
      <c r="Q57" s="112">
        <f>+Q31*'Budget Vendite'!R6</f>
        <v>28.531167061100064</v>
      </c>
      <c r="R57" s="112">
        <f>+R31*'Budget Vendite'!S6</f>
        <v>29.957725414155107</v>
      </c>
      <c r="S57" s="112">
        <f>+S31*'Budget Vendite'!T6</f>
        <v>31.455611684862788</v>
      </c>
      <c r="T57" s="112">
        <f>+T31*'Budget Vendite'!U6</f>
        <v>33.028392269106007</v>
      </c>
      <c r="U57" s="112">
        <f>+U31*'Budget Vendite'!V6</f>
        <v>34.679811882561239</v>
      </c>
      <c r="V57" s="112">
        <f>+V31*'Budget Vendite'!W6</f>
        <v>36.413802476689284</v>
      </c>
      <c r="W57" s="112">
        <f>+W31*'Budget Vendite'!X6</f>
        <v>38.234492600523822</v>
      </c>
      <c r="X57" s="112">
        <f>+X31*'Budget Vendite'!Y6</f>
        <v>40.146217230549951</v>
      </c>
      <c r="Y57" s="112">
        <f>+Y31*'Budget Vendite'!Z6</f>
        <v>42.153528092077522</v>
      </c>
      <c r="Z57" s="112">
        <f>+Z31*'Budget Vendite'!AA6</f>
        <v>44.26120449668133</v>
      </c>
      <c r="AA57" s="112">
        <f>+AA31*'Budget Vendite'!AB6</f>
        <v>46.474264721515397</v>
      </c>
      <c r="AB57" s="112">
        <f>+AB31*'Budget Vendite'!AC6</f>
        <v>48.797977957591115</v>
      </c>
      <c r="AC57" s="112">
        <f>+AC31*'Budget Vendite'!AD6</f>
        <v>51.237876855470859</v>
      </c>
      <c r="AD57" s="112">
        <f>+AD31*'Budget Vendite'!AE6</f>
        <v>53.799770698244402</v>
      </c>
      <c r="AE57" s="112">
        <f>+AE31*'Budget Vendite'!AF6</f>
        <v>56.489759233156519</v>
      </c>
      <c r="AF57" s="112">
        <f>+AF31*'Budget Vendite'!AG6</f>
        <v>59.314247194814243</v>
      </c>
      <c r="AG57" s="112">
        <f>+AG31*'Budget Vendite'!AH6</f>
        <v>62.279959554555035</v>
      </c>
      <c r="AH57" s="112">
        <f>+AH31*'Budget Vendite'!AI6</f>
        <v>65.393957532282911</v>
      </c>
      <c r="AI57" s="112">
        <f>+AI31*'Budget Vendite'!AJ6</f>
        <v>68.663655408897057</v>
      </c>
      <c r="AJ57" s="112">
        <f>+AJ31*'Budget Vendite'!AK6</f>
        <v>72.09683817934183</v>
      </c>
      <c r="AK57" s="112">
        <f>+AK31*'Budget Vendite'!AL6</f>
        <v>75.701680088308876</v>
      </c>
      <c r="AL57" s="112">
        <f>+AL31*'Budget Vendite'!AM6</f>
        <v>79.486764092724343</v>
      </c>
      <c r="AM57" s="112">
        <f>+AM31*'Budget Vendite'!AN6</f>
        <v>83.46110229736064</v>
      </c>
      <c r="AN57" s="112">
        <f>+AN31*'Budget Vendite'!AO6</f>
        <v>87.63415741222866</v>
      </c>
      <c r="AO57" s="112">
        <f>+AO31*'Budget Vendite'!AP6</f>
        <v>36.806346113135987</v>
      </c>
      <c r="AP57" s="112">
        <f>+AP31*'Budget Vendite'!AQ6</f>
        <v>37.542473035398643</v>
      </c>
      <c r="AQ57" s="112">
        <f>+AQ31*'Budget Vendite'!AR6</f>
        <v>38.293322496106612</v>
      </c>
      <c r="AR57" s="112">
        <f>+AR31*'Budget Vendite'!AS6</f>
        <v>39.059188946028826</v>
      </c>
      <c r="AS57" s="112">
        <f>+AS31*'Budget Vendite'!AT6</f>
        <v>39.840372724949475</v>
      </c>
      <c r="AT57" s="112">
        <f>+AT31*'Budget Vendite'!AU6</f>
        <v>40.637180179448251</v>
      </c>
      <c r="AU57" s="112">
        <f>+AU31*'Budget Vendite'!AV6</f>
        <v>41.44992378303732</v>
      </c>
      <c r="AV57" s="112">
        <f>+AV31*'Budget Vendite'!AW6</f>
        <v>42.278922258698003</v>
      </c>
      <c r="AW57" s="112">
        <f>+AW31*'Budget Vendite'!AX6</f>
        <v>43.124500703871945</v>
      </c>
      <c r="AX57" s="112">
        <f>+AX31*'Budget Vendite'!AY6</f>
        <v>43.986990717949539</v>
      </c>
      <c r="AY57" s="112">
        <f>+AY31*'Budget Vendite'!AZ6</f>
        <v>44.866730532308338</v>
      </c>
      <c r="AZ57" s="112">
        <f>+AZ31*'Budget Vendite'!BA6</f>
        <v>45.764065142954678</v>
      </c>
    </row>
    <row r="58" spans="3:57" x14ac:dyDescent="0.25">
      <c r="C58" t="str">
        <f t="shared" si="11"/>
        <v>Servizio / Prodotto 4</v>
      </c>
      <c r="E58" s="112">
        <f>+E32*'Budget Vendite'!F7</f>
        <v>350</v>
      </c>
      <c r="F58" s="112">
        <f>+F32*'Budget Vendite'!G7</f>
        <v>35.00000000000005</v>
      </c>
      <c r="G58" s="112">
        <f>+G32*'Budget Vendite'!H7</f>
        <v>38.50000000000005</v>
      </c>
      <c r="H58" s="112">
        <f>+H32*'Budget Vendite'!I7</f>
        <v>42.35000000000008</v>
      </c>
      <c r="I58" s="112">
        <f>+I32*'Budget Vendite'!J7</f>
        <v>46.585000000000107</v>
      </c>
      <c r="J58" s="112">
        <f>+J32*'Budget Vendite'!K7</f>
        <v>51.243500000000068</v>
      </c>
      <c r="K58" s="112">
        <f>+K32*'Budget Vendite'!L7</f>
        <v>56.367850000000075</v>
      </c>
      <c r="L58" s="112">
        <f>+L32*'Budget Vendite'!M7</f>
        <v>62.004635000000093</v>
      </c>
      <c r="M58" s="112">
        <f>+M32*'Budget Vendite'!N7</f>
        <v>68.205098500000162</v>
      </c>
      <c r="N58" s="112">
        <f>+N32*'Budget Vendite'!O7</f>
        <v>75.025608350000098</v>
      </c>
      <c r="O58" s="112">
        <f>+O32*'Budget Vendite'!P7</f>
        <v>82.528169185000138</v>
      </c>
      <c r="P58" s="112">
        <f>+P32*'Budget Vendite'!Q7</f>
        <v>90.780986103500112</v>
      </c>
      <c r="Q58" s="112">
        <f>+Q32*'Budget Vendite'!R7</f>
        <v>49.929542356925111</v>
      </c>
      <c r="R58" s="112">
        <f>+R32*'Budget Vendite'!S7</f>
        <v>52.426019474771437</v>
      </c>
      <c r="S58" s="112">
        <f>+S32*'Budget Vendite'!T7</f>
        <v>55.047320448509879</v>
      </c>
      <c r="T58" s="112">
        <f>+T32*'Budget Vendite'!U7</f>
        <v>57.799686470935512</v>
      </c>
      <c r="U58" s="112">
        <f>+U32*'Budget Vendite'!V7</f>
        <v>60.689670794482169</v>
      </c>
      <c r="V58" s="112">
        <f>+V32*'Budget Vendite'!W7</f>
        <v>63.724154334206247</v>
      </c>
      <c r="W58" s="112">
        <f>+W32*'Budget Vendite'!X7</f>
        <v>66.910362050916689</v>
      </c>
      <c r="X58" s="112">
        <f>+X32*'Budget Vendite'!Y7</f>
        <v>70.255880153462414</v>
      </c>
      <c r="Y58" s="112">
        <f>+Y32*'Budget Vendite'!Z7</f>
        <v>73.768674161135664</v>
      </c>
      <c r="Z58" s="112">
        <f>+Z32*'Budget Vendite'!AA7</f>
        <v>77.457107869192328</v>
      </c>
      <c r="AA58" s="112">
        <f>+AA32*'Budget Vendite'!AB7</f>
        <v>81.329963262651944</v>
      </c>
      <c r="AB58" s="112">
        <f>+AB32*'Budget Vendite'!AC7</f>
        <v>85.396461425784452</v>
      </c>
      <c r="AC58" s="112">
        <f>+AC32*'Budget Vendite'!AD7</f>
        <v>89.666284497074003</v>
      </c>
      <c r="AD58" s="112">
        <f>+AD32*'Budget Vendite'!AE7</f>
        <v>94.149598721927703</v>
      </c>
      <c r="AE58" s="112">
        <f>+AE32*'Budget Vendite'!AF7</f>
        <v>98.857078658023909</v>
      </c>
      <c r="AF58" s="112">
        <f>+AF32*'Budget Vendite'!AG7</f>
        <v>103.79993259092493</v>
      </c>
      <c r="AG58" s="112">
        <f>+AG32*'Budget Vendite'!AH7</f>
        <v>108.98992922047131</v>
      </c>
      <c r="AH58" s="112">
        <f>+AH32*'Budget Vendite'!AI7</f>
        <v>114.43942568149509</v>
      </c>
      <c r="AI58" s="112">
        <f>+AI32*'Budget Vendite'!AJ7</f>
        <v>120.16139696556985</v>
      </c>
      <c r="AJ58" s="112">
        <f>+AJ32*'Budget Vendite'!AK7</f>
        <v>126.1694668138482</v>
      </c>
      <c r="AK58" s="112">
        <f>+AK32*'Budget Vendite'!AL7</f>
        <v>132.47794015454053</v>
      </c>
      <c r="AL58" s="112">
        <f>+AL32*'Budget Vendite'!AM7</f>
        <v>139.1018371622676</v>
      </c>
      <c r="AM58" s="112">
        <f>+AM32*'Budget Vendite'!AN7</f>
        <v>146.05692902038112</v>
      </c>
      <c r="AN58" s="112">
        <f>+AN32*'Budget Vendite'!AO7</f>
        <v>153.35977547140016</v>
      </c>
      <c r="AO58" s="112">
        <f>+AO32*'Budget Vendite'!AP7</f>
        <v>64.411105697987978</v>
      </c>
      <c r="AP58" s="112">
        <f>+AP32*'Budget Vendite'!AQ7</f>
        <v>65.699327811947626</v>
      </c>
      <c r="AQ58" s="112">
        <f>+AQ32*'Budget Vendite'!AR7</f>
        <v>67.01331436818657</v>
      </c>
      <c r="AR58" s="112">
        <f>+AR32*'Budget Vendite'!AS7</f>
        <v>68.353580655550445</v>
      </c>
      <c r="AS58" s="112">
        <f>+AS32*'Budget Vendite'!AT7</f>
        <v>69.720652268661581</v>
      </c>
      <c r="AT58" s="112">
        <f>+AT32*'Budget Vendite'!AU7</f>
        <v>71.115065314034439</v>
      </c>
      <c r="AU58" s="112">
        <f>+AU32*'Budget Vendite'!AV7</f>
        <v>72.537366620315311</v>
      </c>
      <c r="AV58" s="112">
        <f>+AV32*'Budget Vendite'!AW7</f>
        <v>73.988113952721505</v>
      </c>
      <c r="AW58" s="112">
        <f>+AW32*'Budget Vendite'!AX7</f>
        <v>75.467876231775904</v>
      </c>
      <c r="AX58" s="112">
        <f>+AX32*'Budget Vendite'!AY7</f>
        <v>76.977233756411692</v>
      </c>
      <c r="AY58" s="112">
        <f>+AY32*'Budget Vendite'!AZ7</f>
        <v>78.516778431539592</v>
      </c>
      <c r="AZ58" s="112">
        <f>+AZ32*'Budget Vendite'!BA7</f>
        <v>80.087114000170686</v>
      </c>
    </row>
    <row r="59" spans="3:57" x14ac:dyDescent="0.25">
      <c r="C59" t="str">
        <f t="shared" si="11"/>
        <v>Servizio / Prodotto 5</v>
      </c>
      <c r="E59" s="112">
        <f>+E33*'Budget Vendite'!F8</f>
        <v>150</v>
      </c>
      <c r="F59" s="112">
        <f>+F33*'Budget Vendite'!G8</f>
        <v>15.000000000000021</v>
      </c>
      <c r="G59" s="112">
        <f>+G33*'Budget Vendite'!H8</f>
        <v>16.500000000000021</v>
      </c>
      <c r="H59" s="112">
        <f>+H33*'Budget Vendite'!I8</f>
        <v>18.150000000000034</v>
      </c>
      <c r="I59" s="112">
        <f>+I33*'Budget Vendite'!J8</f>
        <v>19.965000000000046</v>
      </c>
      <c r="J59" s="112">
        <f>+J33*'Budget Vendite'!K8</f>
        <v>21.961500000000029</v>
      </c>
      <c r="K59" s="112">
        <f>+K33*'Budget Vendite'!L8</f>
        <v>24.157650000000032</v>
      </c>
      <c r="L59" s="112">
        <f>+L33*'Budget Vendite'!M8</f>
        <v>26.57341500000004</v>
      </c>
      <c r="M59" s="112">
        <f>+M33*'Budget Vendite'!N8</f>
        <v>29.230756500000069</v>
      </c>
      <c r="N59" s="112">
        <f>+N33*'Budget Vendite'!O8</f>
        <v>32.153832150000042</v>
      </c>
      <c r="O59" s="112">
        <f>+O33*'Budget Vendite'!P8</f>
        <v>35.369215365000059</v>
      </c>
      <c r="P59" s="112">
        <f>+P33*'Budget Vendite'!Q8</f>
        <v>38.906136901500048</v>
      </c>
      <c r="Q59" s="112">
        <f>+Q33*'Budget Vendite'!R8</f>
        <v>21.398375295825048</v>
      </c>
      <c r="R59" s="112">
        <f>+R33*'Budget Vendite'!S8</f>
        <v>22.46829406061633</v>
      </c>
      <c r="S59" s="112">
        <f>+S33*'Budget Vendite'!T8</f>
        <v>23.591708763647091</v>
      </c>
      <c r="T59" s="112">
        <f>+T33*'Budget Vendite'!U8</f>
        <v>24.771294201829505</v>
      </c>
      <c r="U59" s="112">
        <f>+U33*'Budget Vendite'!V8</f>
        <v>26.009858911920929</v>
      </c>
      <c r="V59" s="112">
        <f>+V33*'Budget Vendite'!W8</f>
        <v>27.310351857516963</v>
      </c>
      <c r="W59" s="112">
        <f>+W33*'Budget Vendite'!X8</f>
        <v>28.675869450392867</v>
      </c>
      <c r="X59" s="112">
        <f>+X33*'Budget Vendite'!Y8</f>
        <v>30.109662922912463</v>
      </c>
      <c r="Y59" s="112">
        <f>+Y33*'Budget Vendite'!Z8</f>
        <v>31.615146069058142</v>
      </c>
      <c r="Z59" s="112">
        <f>+Z33*'Budget Vendite'!AA8</f>
        <v>33.195903372510998</v>
      </c>
      <c r="AA59" s="112">
        <f>+AA33*'Budget Vendite'!AB8</f>
        <v>34.855698541136547</v>
      </c>
      <c r="AB59" s="112">
        <f>+AB33*'Budget Vendite'!AC8</f>
        <v>36.598483468193336</v>
      </c>
      <c r="AC59" s="112">
        <f>+AC33*'Budget Vendite'!AD8</f>
        <v>38.428407641603144</v>
      </c>
      <c r="AD59" s="112">
        <f>+AD33*'Budget Vendite'!AE8</f>
        <v>40.349828023683301</v>
      </c>
      <c r="AE59" s="112">
        <f>+AE33*'Budget Vendite'!AF8</f>
        <v>42.367319424867389</v>
      </c>
      <c r="AF59" s="112">
        <f>+AF33*'Budget Vendite'!AG8</f>
        <v>44.485685396110682</v>
      </c>
      <c r="AG59" s="112">
        <f>+AG33*'Budget Vendite'!AH8</f>
        <v>46.709969665916276</v>
      </c>
      <c r="AH59" s="112">
        <f>+AH33*'Budget Vendite'!AI8</f>
        <v>49.045468149212184</v>
      </c>
      <c r="AI59" s="112">
        <f>+AI33*'Budget Vendite'!AJ8</f>
        <v>51.497741556672793</v>
      </c>
      <c r="AJ59" s="112">
        <f>+AJ33*'Budget Vendite'!AK8</f>
        <v>54.072628634506373</v>
      </c>
      <c r="AK59" s="112">
        <f>+AK33*'Budget Vendite'!AL8</f>
        <v>56.776260066231657</v>
      </c>
      <c r="AL59" s="112">
        <f>+AL33*'Budget Vendite'!AM8</f>
        <v>59.615073069543257</v>
      </c>
      <c r="AM59" s="112">
        <f>+AM33*'Budget Vendite'!AN8</f>
        <v>62.59582672302048</v>
      </c>
      <c r="AN59" s="112">
        <f>+AN33*'Budget Vendite'!AO8</f>
        <v>65.725618059171495</v>
      </c>
      <c r="AO59" s="112">
        <f>+AO33*'Budget Vendite'!AP8</f>
        <v>27.60475958485199</v>
      </c>
      <c r="AP59" s="112">
        <f>+AP33*'Budget Vendite'!AQ8</f>
        <v>28.156854776548982</v>
      </c>
      <c r="AQ59" s="112">
        <f>+AQ33*'Budget Vendite'!AR8</f>
        <v>28.719991872079959</v>
      </c>
      <c r="AR59" s="112">
        <f>+AR33*'Budget Vendite'!AS8</f>
        <v>29.294391709521619</v>
      </c>
      <c r="AS59" s="112">
        <f>+AS33*'Budget Vendite'!AT8</f>
        <v>29.880279543712106</v>
      </c>
      <c r="AT59" s="112">
        <f>+AT33*'Budget Vendite'!AU8</f>
        <v>30.477885134586188</v>
      </c>
      <c r="AU59" s="112">
        <f>+AU33*'Budget Vendite'!AV8</f>
        <v>31.08744283727799</v>
      </c>
      <c r="AV59" s="112">
        <f>+AV33*'Budget Vendite'!AW8</f>
        <v>31.709191694023502</v>
      </c>
      <c r="AW59" s="112">
        <f>+AW33*'Budget Vendite'!AX8</f>
        <v>32.343375527903959</v>
      </c>
      <c r="AX59" s="112">
        <f>+AX33*'Budget Vendite'!AY8</f>
        <v>32.990243038462154</v>
      </c>
      <c r="AY59" s="112">
        <f>+AY33*'Budget Vendite'!AZ8</f>
        <v>33.650047899231254</v>
      </c>
      <c r="AZ59" s="112">
        <f>+AZ33*'Budget Vendite'!BA8</f>
        <v>34.323048857216008</v>
      </c>
    </row>
    <row r="60" spans="3:57" x14ac:dyDescent="0.25">
      <c r="C60" t="str">
        <f t="shared" si="11"/>
        <v>Servizio / Prodotto 6</v>
      </c>
      <c r="E60" s="112">
        <f>+E34*'Budget Vendite'!F9</f>
        <v>200</v>
      </c>
      <c r="F60" s="112">
        <f>+F34*'Budget Vendite'!G9</f>
        <v>20.000000000000028</v>
      </c>
      <c r="G60" s="112">
        <f>+G34*'Budget Vendite'!H9</f>
        <v>22.000000000000028</v>
      </c>
      <c r="H60" s="112">
        <f>+H34*'Budget Vendite'!I9</f>
        <v>24.200000000000045</v>
      </c>
      <c r="I60" s="112">
        <f>+I34*'Budget Vendite'!J9</f>
        <v>26.620000000000061</v>
      </c>
      <c r="J60" s="112">
        <f>+J34*'Budget Vendite'!K9</f>
        <v>29.282000000000039</v>
      </c>
      <c r="K60" s="112">
        <f>+K34*'Budget Vendite'!L9</f>
        <v>32.210200000000043</v>
      </c>
      <c r="L60" s="112">
        <f>+L34*'Budget Vendite'!M9</f>
        <v>35.431220000000053</v>
      </c>
      <c r="M60" s="112">
        <f>+M34*'Budget Vendite'!N9</f>
        <v>38.974342000000092</v>
      </c>
      <c r="N60" s="112">
        <f>+N34*'Budget Vendite'!O9</f>
        <v>42.871776200000056</v>
      </c>
      <c r="O60" s="112">
        <f>+O34*'Budget Vendite'!P9</f>
        <v>47.158953820000079</v>
      </c>
      <c r="P60" s="112">
        <f>+P34*'Budget Vendite'!Q9</f>
        <v>51.874849202000064</v>
      </c>
      <c r="Q60" s="112">
        <f>+Q34*'Budget Vendite'!R9</f>
        <v>28.531167061100064</v>
      </c>
      <c r="R60" s="112">
        <f>+R34*'Budget Vendite'!S9</f>
        <v>29.957725414155107</v>
      </c>
      <c r="S60" s="112">
        <f>+S34*'Budget Vendite'!T9</f>
        <v>31.455611684862788</v>
      </c>
      <c r="T60" s="112">
        <f>+T34*'Budget Vendite'!U9</f>
        <v>33.028392269106007</v>
      </c>
      <c r="U60" s="112">
        <f>+U34*'Budget Vendite'!V9</f>
        <v>34.679811882561239</v>
      </c>
      <c r="V60" s="112">
        <f>+V34*'Budget Vendite'!W9</f>
        <v>36.413802476689284</v>
      </c>
      <c r="W60" s="112">
        <f>+W34*'Budget Vendite'!X9</f>
        <v>38.234492600523822</v>
      </c>
      <c r="X60" s="112">
        <f>+X34*'Budget Vendite'!Y9</f>
        <v>40.146217230549951</v>
      </c>
      <c r="Y60" s="112">
        <f>+Y34*'Budget Vendite'!Z9</f>
        <v>42.153528092077522</v>
      </c>
      <c r="Z60" s="112">
        <f>+Z34*'Budget Vendite'!AA9</f>
        <v>44.26120449668133</v>
      </c>
      <c r="AA60" s="112">
        <f>+AA34*'Budget Vendite'!AB9</f>
        <v>46.474264721515397</v>
      </c>
      <c r="AB60" s="112">
        <f>+AB34*'Budget Vendite'!AC9</f>
        <v>48.797977957591115</v>
      </c>
      <c r="AC60" s="112">
        <f>+AC34*'Budget Vendite'!AD9</f>
        <v>51.237876855470859</v>
      </c>
      <c r="AD60" s="112">
        <f>+AD34*'Budget Vendite'!AE9</f>
        <v>53.799770698244402</v>
      </c>
      <c r="AE60" s="112">
        <f>+AE34*'Budget Vendite'!AF9</f>
        <v>56.489759233156519</v>
      </c>
      <c r="AF60" s="112">
        <f>+AF34*'Budget Vendite'!AG9</f>
        <v>59.314247194814243</v>
      </c>
      <c r="AG60" s="112">
        <f>+AG34*'Budget Vendite'!AH9</f>
        <v>62.279959554555035</v>
      </c>
      <c r="AH60" s="112">
        <f>+AH34*'Budget Vendite'!AI9</f>
        <v>65.393957532282911</v>
      </c>
      <c r="AI60" s="112">
        <f>+AI34*'Budget Vendite'!AJ9</f>
        <v>68.663655408897057</v>
      </c>
      <c r="AJ60" s="112">
        <f>+AJ34*'Budget Vendite'!AK9</f>
        <v>72.09683817934183</v>
      </c>
      <c r="AK60" s="112">
        <f>+AK34*'Budget Vendite'!AL9</f>
        <v>75.701680088308876</v>
      </c>
      <c r="AL60" s="112">
        <f>+AL34*'Budget Vendite'!AM9</f>
        <v>79.486764092724343</v>
      </c>
      <c r="AM60" s="112">
        <f>+AM34*'Budget Vendite'!AN9</f>
        <v>83.46110229736064</v>
      </c>
      <c r="AN60" s="112">
        <f>+AN34*'Budget Vendite'!AO9</f>
        <v>87.63415741222866</v>
      </c>
      <c r="AO60" s="112">
        <f>+AO34*'Budget Vendite'!AP9</f>
        <v>36.806346113135987</v>
      </c>
      <c r="AP60" s="112">
        <f>+AP34*'Budget Vendite'!AQ9</f>
        <v>37.542473035398643</v>
      </c>
      <c r="AQ60" s="112">
        <f>+AQ34*'Budget Vendite'!AR9</f>
        <v>38.293322496106612</v>
      </c>
      <c r="AR60" s="112">
        <f>+AR34*'Budget Vendite'!AS9</f>
        <v>39.059188946028826</v>
      </c>
      <c r="AS60" s="112">
        <f>+AS34*'Budget Vendite'!AT9</f>
        <v>39.840372724949475</v>
      </c>
      <c r="AT60" s="112">
        <f>+AT34*'Budget Vendite'!AU9</f>
        <v>40.637180179448251</v>
      </c>
      <c r="AU60" s="112">
        <f>+AU34*'Budget Vendite'!AV9</f>
        <v>41.44992378303732</v>
      </c>
      <c r="AV60" s="112">
        <f>+AV34*'Budget Vendite'!AW9</f>
        <v>42.278922258698003</v>
      </c>
      <c r="AW60" s="112">
        <f>+AW34*'Budget Vendite'!AX9</f>
        <v>43.124500703871945</v>
      </c>
      <c r="AX60" s="112">
        <f>+AX34*'Budget Vendite'!AY9</f>
        <v>43.986990717949539</v>
      </c>
      <c r="AY60" s="112">
        <f>+AY34*'Budget Vendite'!AZ9</f>
        <v>44.866730532308338</v>
      </c>
      <c r="AZ60" s="112">
        <f>+AZ34*'Budget Vendite'!BA9</f>
        <v>45.764065142954678</v>
      </c>
    </row>
    <row r="61" spans="3:57" x14ac:dyDescent="0.25">
      <c r="C61" t="str">
        <f t="shared" si="11"/>
        <v>Servizio / Prodotto 7</v>
      </c>
      <c r="E61" s="112">
        <f>+E35*'Budget Vendite'!F10</f>
        <v>250</v>
      </c>
      <c r="F61" s="112">
        <f>+F35*'Budget Vendite'!G10</f>
        <v>25.000000000000036</v>
      </c>
      <c r="G61" s="112">
        <f>+G35*'Budget Vendite'!H10</f>
        <v>27.500000000000036</v>
      </c>
      <c r="H61" s="112">
        <f>+H35*'Budget Vendite'!I10</f>
        <v>30.250000000000057</v>
      </c>
      <c r="I61" s="112">
        <f>+I35*'Budget Vendite'!J10</f>
        <v>33.275000000000077</v>
      </c>
      <c r="J61" s="112">
        <f>+J35*'Budget Vendite'!K10</f>
        <v>36.602500000000049</v>
      </c>
      <c r="K61" s="112">
        <f>+K35*'Budget Vendite'!L10</f>
        <v>40.262750000000054</v>
      </c>
      <c r="L61" s="112">
        <f>+L35*'Budget Vendite'!M10</f>
        <v>44.289025000000066</v>
      </c>
      <c r="M61" s="112">
        <f>+M35*'Budget Vendite'!N10</f>
        <v>48.717927500000116</v>
      </c>
      <c r="N61" s="112">
        <f>+N35*'Budget Vendite'!O10</f>
        <v>53.58972025000007</v>
      </c>
      <c r="O61" s="112">
        <f>+O35*'Budget Vendite'!P10</f>
        <v>58.948692275000099</v>
      </c>
      <c r="P61" s="112">
        <f>+P35*'Budget Vendite'!Q10</f>
        <v>64.84356150250008</v>
      </c>
      <c r="Q61" s="112">
        <f>+Q35*'Budget Vendite'!R10</f>
        <v>35.66395882637508</v>
      </c>
      <c r="R61" s="112">
        <f>+R35*'Budget Vendite'!S10</f>
        <v>37.447156767693883</v>
      </c>
      <c r="S61" s="112">
        <f>+S35*'Budget Vendite'!T10</f>
        <v>39.319514606078485</v>
      </c>
      <c r="T61" s="112">
        <f>+T35*'Budget Vendite'!U10</f>
        <v>41.285490336382509</v>
      </c>
      <c r="U61" s="112">
        <f>+U35*'Budget Vendite'!V10</f>
        <v>43.349764853201549</v>
      </c>
      <c r="V61" s="112">
        <f>+V35*'Budget Vendite'!W10</f>
        <v>45.517253095861605</v>
      </c>
      <c r="W61" s="112">
        <f>+W35*'Budget Vendite'!X10</f>
        <v>47.793115750654778</v>
      </c>
      <c r="X61" s="112">
        <f>+X35*'Budget Vendite'!Y10</f>
        <v>50.182771538187438</v>
      </c>
      <c r="Y61" s="112">
        <f>+Y35*'Budget Vendite'!Z10</f>
        <v>52.691910115096903</v>
      </c>
      <c r="Z61" s="112">
        <f>+Z35*'Budget Vendite'!AA10</f>
        <v>55.326505620851663</v>
      </c>
      <c r="AA61" s="112">
        <f>+AA35*'Budget Vendite'!AB10</f>
        <v>58.092830901894246</v>
      </c>
      <c r="AB61" s="112">
        <f>+AB35*'Budget Vendite'!AC10</f>
        <v>60.997472446988894</v>
      </c>
      <c r="AC61" s="112">
        <f>+AC35*'Budget Vendite'!AD10</f>
        <v>64.047346069338573</v>
      </c>
      <c r="AD61" s="112">
        <f>+AD35*'Budget Vendite'!AE10</f>
        <v>67.249713372805502</v>
      </c>
      <c r="AE61" s="112">
        <f>+AE35*'Budget Vendite'!AF10</f>
        <v>70.612199041445649</v>
      </c>
      <c r="AF61" s="112">
        <f>+AF35*'Budget Vendite'!AG10</f>
        <v>74.142808993517804</v>
      </c>
      <c r="AG61" s="112">
        <f>+AG35*'Budget Vendite'!AH10</f>
        <v>77.849949443193793</v>
      </c>
      <c r="AH61" s="112">
        <f>+AH35*'Budget Vendite'!AI10</f>
        <v>81.742446915353639</v>
      </c>
      <c r="AI61" s="112">
        <f>+AI35*'Budget Vendite'!AJ10</f>
        <v>85.829569261121321</v>
      </c>
      <c r="AJ61" s="112">
        <f>+AJ35*'Budget Vendite'!AK10</f>
        <v>90.121047724177288</v>
      </c>
      <c r="AK61" s="112">
        <f>+AK35*'Budget Vendite'!AL10</f>
        <v>94.627100110386095</v>
      </c>
      <c r="AL61" s="112">
        <f>+AL35*'Budget Vendite'!AM10</f>
        <v>99.358455115905429</v>
      </c>
      <c r="AM61" s="112">
        <f>+AM35*'Budget Vendite'!AN10</f>
        <v>104.3263778717008</v>
      </c>
      <c r="AN61" s="112">
        <f>+AN35*'Budget Vendite'!AO10</f>
        <v>109.54269676528583</v>
      </c>
      <c r="AO61" s="112">
        <f>+AO35*'Budget Vendite'!AP10</f>
        <v>46.007932641419984</v>
      </c>
      <c r="AP61" s="112">
        <f>+AP35*'Budget Vendite'!AQ10</f>
        <v>46.928091294248304</v>
      </c>
      <c r="AQ61" s="112">
        <f>+AQ35*'Budget Vendite'!AR10</f>
        <v>47.866653120133265</v>
      </c>
      <c r="AR61" s="112">
        <f>+AR35*'Budget Vendite'!AS10</f>
        <v>48.823986182536032</v>
      </c>
      <c r="AS61" s="112">
        <f>+AS35*'Budget Vendite'!AT10</f>
        <v>49.800465906186844</v>
      </c>
      <c r="AT61" s="112">
        <f>+AT35*'Budget Vendite'!AU10</f>
        <v>50.796475224310313</v>
      </c>
      <c r="AU61" s="112">
        <f>+AU35*'Budget Vendite'!AV10</f>
        <v>51.81240472879665</v>
      </c>
      <c r="AV61" s="112">
        <f>+AV35*'Budget Vendite'!AW10</f>
        <v>52.848652823372504</v>
      </c>
      <c r="AW61" s="112">
        <f>+AW35*'Budget Vendite'!AX10</f>
        <v>53.905625879839931</v>
      </c>
      <c r="AX61" s="112">
        <f>+AX35*'Budget Vendite'!AY10</f>
        <v>54.983738397436923</v>
      </c>
      <c r="AY61" s="112">
        <f>+AY35*'Budget Vendite'!AZ10</f>
        <v>56.083413165385423</v>
      </c>
      <c r="AZ61" s="112">
        <f>+AZ35*'Budget Vendite'!BA10</f>
        <v>57.205081428693347</v>
      </c>
    </row>
    <row r="62" spans="3:57" x14ac:dyDescent="0.25">
      <c r="C62" t="str">
        <f t="shared" si="11"/>
        <v>Servizio / Prodotto 8</v>
      </c>
      <c r="E62" s="112">
        <f>+E36*'Budget Vendite'!F11</f>
        <v>250</v>
      </c>
      <c r="F62" s="112">
        <f>+F36*'Budget Vendite'!G11</f>
        <v>25.000000000000036</v>
      </c>
      <c r="G62" s="112">
        <f>+G36*'Budget Vendite'!H11</f>
        <v>27.500000000000036</v>
      </c>
      <c r="H62" s="112">
        <f>+H36*'Budget Vendite'!I11</f>
        <v>30.250000000000057</v>
      </c>
      <c r="I62" s="112">
        <f>+I36*'Budget Vendite'!J11</f>
        <v>33.275000000000077</v>
      </c>
      <c r="J62" s="112">
        <f>+J36*'Budget Vendite'!K11</f>
        <v>36.602500000000049</v>
      </c>
      <c r="K62" s="112">
        <f>+K36*'Budget Vendite'!L11</f>
        <v>40.262750000000054</v>
      </c>
      <c r="L62" s="112">
        <f>+L36*'Budget Vendite'!M11</f>
        <v>44.289025000000066</v>
      </c>
      <c r="M62" s="112">
        <f>+M36*'Budget Vendite'!N11</f>
        <v>48.717927500000116</v>
      </c>
      <c r="N62" s="112">
        <f>+N36*'Budget Vendite'!O11</f>
        <v>53.58972025000007</v>
      </c>
      <c r="O62" s="112">
        <f>+O36*'Budget Vendite'!P11</f>
        <v>58.948692275000099</v>
      </c>
      <c r="P62" s="112">
        <f>+P36*'Budget Vendite'!Q11</f>
        <v>64.84356150250008</v>
      </c>
      <c r="Q62" s="112">
        <f>+Q36*'Budget Vendite'!R11</f>
        <v>35.66395882637508</v>
      </c>
      <c r="R62" s="112">
        <f>+R36*'Budget Vendite'!S11</f>
        <v>37.447156767693883</v>
      </c>
      <c r="S62" s="112">
        <f>+S36*'Budget Vendite'!T11</f>
        <v>39.319514606078485</v>
      </c>
      <c r="T62" s="112">
        <f>+T36*'Budget Vendite'!U11</f>
        <v>41.285490336382509</v>
      </c>
      <c r="U62" s="112">
        <f>+U36*'Budget Vendite'!V11</f>
        <v>43.349764853201549</v>
      </c>
      <c r="V62" s="112">
        <f>+V36*'Budget Vendite'!W11</f>
        <v>45.517253095861605</v>
      </c>
      <c r="W62" s="112">
        <f>+W36*'Budget Vendite'!X11</f>
        <v>47.793115750654778</v>
      </c>
      <c r="X62" s="112">
        <f>+X36*'Budget Vendite'!Y11</f>
        <v>50.182771538187438</v>
      </c>
      <c r="Y62" s="112">
        <f>+Y36*'Budget Vendite'!Z11</f>
        <v>52.691910115096903</v>
      </c>
      <c r="Z62" s="112">
        <f>+Z36*'Budget Vendite'!AA11</f>
        <v>55.326505620851663</v>
      </c>
      <c r="AA62" s="112">
        <f>+AA36*'Budget Vendite'!AB11</f>
        <v>58.092830901894246</v>
      </c>
      <c r="AB62" s="112">
        <f>+AB36*'Budget Vendite'!AC11</f>
        <v>60.997472446988894</v>
      </c>
      <c r="AC62" s="112">
        <f>+AC36*'Budget Vendite'!AD11</f>
        <v>64.047346069338573</v>
      </c>
      <c r="AD62" s="112">
        <f>+AD36*'Budget Vendite'!AE11</f>
        <v>67.249713372805502</v>
      </c>
      <c r="AE62" s="112">
        <f>+AE36*'Budget Vendite'!AF11</f>
        <v>70.612199041445649</v>
      </c>
      <c r="AF62" s="112">
        <f>+AF36*'Budget Vendite'!AG11</f>
        <v>74.142808993517804</v>
      </c>
      <c r="AG62" s="112">
        <f>+AG36*'Budget Vendite'!AH11</f>
        <v>77.849949443193793</v>
      </c>
      <c r="AH62" s="112">
        <f>+AH36*'Budget Vendite'!AI11</f>
        <v>81.742446915353639</v>
      </c>
      <c r="AI62" s="112">
        <f>+AI36*'Budget Vendite'!AJ11</f>
        <v>85.829569261121321</v>
      </c>
      <c r="AJ62" s="112">
        <f>+AJ36*'Budget Vendite'!AK11</f>
        <v>90.121047724177288</v>
      </c>
      <c r="AK62" s="112">
        <f>+AK36*'Budget Vendite'!AL11</f>
        <v>94.627100110386095</v>
      </c>
      <c r="AL62" s="112">
        <f>+AL36*'Budget Vendite'!AM11</f>
        <v>99.358455115905429</v>
      </c>
      <c r="AM62" s="112">
        <f>+AM36*'Budget Vendite'!AN11</f>
        <v>104.3263778717008</v>
      </c>
      <c r="AN62" s="112">
        <f>+AN36*'Budget Vendite'!AO11</f>
        <v>109.54269676528583</v>
      </c>
      <c r="AO62" s="112">
        <f>+AO36*'Budget Vendite'!AP11</f>
        <v>46.007932641419984</v>
      </c>
      <c r="AP62" s="112">
        <f>+AP36*'Budget Vendite'!AQ11</f>
        <v>46.928091294248304</v>
      </c>
      <c r="AQ62" s="112">
        <f>+AQ36*'Budget Vendite'!AR11</f>
        <v>47.866653120133265</v>
      </c>
      <c r="AR62" s="112">
        <f>+AR36*'Budget Vendite'!AS11</f>
        <v>48.823986182536032</v>
      </c>
      <c r="AS62" s="112">
        <f>+AS36*'Budget Vendite'!AT11</f>
        <v>49.800465906186844</v>
      </c>
      <c r="AT62" s="112">
        <f>+AT36*'Budget Vendite'!AU11</f>
        <v>50.796475224310313</v>
      </c>
      <c r="AU62" s="112">
        <f>+AU36*'Budget Vendite'!AV11</f>
        <v>51.81240472879665</v>
      </c>
      <c r="AV62" s="112">
        <f>+AV36*'Budget Vendite'!AW11</f>
        <v>52.848652823372504</v>
      </c>
      <c r="AW62" s="112">
        <f>+AW36*'Budget Vendite'!AX11</f>
        <v>53.905625879839931</v>
      </c>
      <c r="AX62" s="112">
        <f>+AX36*'Budget Vendite'!AY11</f>
        <v>54.983738397436923</v>
      </c>
      <c r="AY62" s="112">
        <f>+AY36*'Budget Vendite'!AZ11</f>
        <v>56.083413165385423</v>
      </c>
      <c r="AZ62" s="112">
        <f>+AZ36*'Budget Vendite'!BA11</f>
        <v>57.205081428693347</v>
      </c>
    </row>
    <row r="63" spans="3:57" x14ac:dyDescent="0.25">
      <c r="C63" t="str">
        <f t="shared" si="11"/>
        <v>Servizio / Prodotto 9</v>
      </c>
      <c r="E63" s="112">
        <f>+E37*'Budget Vendite'!F12</f>
        <v>250</v>
      </c>
      <c r="F63" s="112">
        <f>+F37*'Budget Vendite'!G12</f>
        <v>25.000000000000036</v>
      </c>
      <c r="G63" s="112">
        <f>+G37*'Budget Vendite'!H12</f>
        <v>27.500000000000036</v>
      </c>
      <c r="H63" s="112">
        <f>+H37*'Budget Vendite'!I12</f>
        <v>30.250000000000057</v>
      </c>
      <c r="I63" s="112">
        <f>+I37*'Budget Vendite'!J12</f>
        <v>33.275000000000077</v>
      </c>
      <c r="J63" s="112">
        <f>+J37*'Budget Vendite'!K12</f>
        <v>36.602500000000049</v>
      </c>
      <c r="K63" s="112">
        <f>+K37*'Budget Vendite'!L12</f>
        <v>40.262750000000054</v>
      </c>
      <c r="L63" s="112">
        <f>+L37*'Budget Vendite'!M12</f>
        <v>44.289025000000066</v>
      </c>
      <c r="M63" s="112">
        <f>+M37*'Budget Vendite'!N12</f>
        <v>48.717927500000116</v>
      </c>
      <c r="N63" s="112">
        <f>+N37*'Budget Vendite'!O12</f>
        <v>53.58972025000007</v>
      </c>
      <c r="O63" s="112">
        <f>+O37*'Budget Vendite'!P12</f>
        <v>58.948692275000099</v>
      </c>
      <c r="P63" s="112">
        <f>+P37*'Budget Vendite'!Q12</f>
        <v>64.84356150250008</v>
      </c>
      <c r="Q63" s="112">
        <f>+Q37*'Budget Vendite'!R12</f>
        <v>35.66395882637508</v>
      </c>
      <c r="R63" s="112">
        <f>+R37*'Budget Vendite'!S12</f>
        <v>37.447156767693883</v>
      </c>
      <c r="S63" s="112">
        <f>+S37*'Budget Vendite'!T12</f>
        <v>39.319514606078485</v>
      </c>
      <c r="T63" s="112">
        <f>+T37*'Budget Vendite'!U12</f>
        <v>41.285490336382509</v>
      </c>
      <c r="U63" s="112">
        <f>+U37*'Budget Vendite'!V12</f>
        <v>43.349764853201549</v>
      </c>
      <c r="V63" s="112">
        <f>+V37*'Budget Vendite'!W12</f>
        <v>45.517253095861605</v>
      </c>
      <c r="W63" s="112">
        <f>+W37*'Budget Vendite'!X12</f>
        <v>47.793115750654778</v>
      </c>
      <c r="X63" s="112">
        <f>+X37*'Budget Vendite'!Y12</f>
        <v>50.182771538187438</v>
      </c>
      <c r="Y63" s="112">
        <f>+Y37*'Budget Vendite'!Z12</f>
        <v>52.691910115096903</v>
      </c>
      <c r="Z63" s="112">
        <f>+Z37*'Budget Vendite'!AA12</f>
        <v>55.326505620851663</v>
      </c>
      <c r="AA63" s="112">
        <f>+AA37*'Budget Vendite'!AB12</f>
        <v>58.092830901894246</v>
      </c>
      <c r="AB63" s="112">
        <f>+AB37*'Budget Vendite'!AC12</f>
        <v>60.997472446988894</v>
      </c>
      <c r="AC63" s="112">
        <f>+AC37*'Budget Vendite'!AD12</f>
        <v>64.047346069338573</v>
      </c>
      <c r="AD63" s="112">
        <f>+AD37*'Budget Vendite'!AE12</f>
        <v>67.249713372805502</v>
      </c>
      <c r="AE63" s="112">
        <f>+AE37*'Budget Vendite'!AF12</f>
        <v>70.612199041445649</v>
      </c>
      <c r="AF63" s="112">
        <f>+AF37*'Budget Vendite'!AG12</f>
        <v>74.142808993517804</v>
      </c>
      <c r="AG63" s="112">
        <f>+AG37*'Budget Vendite'!AH12</f>
        <v>77.849949443193793</v>
      </c>
      <c r="AH63" s="112">
        <f>+AH37*'Budget Vendite'!AI12</f>
        <v>81.742446915353639</v>
      </c>
      <c r="AI63" s="112">
        <f>+AI37*'Budget Vendite'!AJ12</f>
        <v>85.829569261121321</v>
      </c>
      <c r="AJ63" s="112">
        <f>+AJ37*'Budget Vendite'!AK12</f>
        <v>90.121047724177288</v>
      </c>
      <c r="AK63" s="112">
        <f>+AK37*'Budget Vendite'!AL12</f>
        <v>94.627100110386095</v>
      </c>
      <c r="AL63" s="112">
        <f>+AL37*'Budget Vendite'!AM12</f>
        <v>99.358455115905429</v>
      </c>
      <c r="AM63" s="112">
        <f>+AM37*'Budget Vendite'!AN12</f>
        <v>104.3263778717008</v>
      </c>
      <c r="AN63" s="112">
        <f>+AN37*'Budget Vendite'!AO12</f>
        <v>109.54269676528583</v>
      </c>
      <c r="AO63" s="112">
        <f>+AO37*'Budget Vendite'!AP12</f>
        <v>46.007932641419984</v>
      </c>
      <c r="AP63" s="112">
        <f>+AP37*'Budget Vendite'!AQ12</f>
        <v>46.928091294248304</v>
      </c>
      <c r="AQ63" s="112">
        <f>+AQ37*'Budget Vendite'!AR12</f>
        <v>47.866653120133265</v>
      </c>
      <c r="AR63" s="112">
        <f>+AR37*'Budget Vendite'!AS12</f>
        <v>48.823986182536032</v>
      </c>
      <c r="AS63" s="112">
        <f>+AS37*'Budget Vendite'!AT12</f>
        <v>49.800465906186844</v>
      </c>
      <c r="AT63" s="112">
        <f>+AT37*'Budget Vendite'!AU12</f>
        <v>50.796475224310313</v>
      </c>
      <c r="AU63" s="112">
        <f>+AU37*'Budget Vendite'!AV12</f>
        <v>51.81240472879665</v>
      </c>
      <c r="AV63" s="112">
        <f>+AV37*'Budget Vendite'!AW12</f>
        <v>52.848652823372504</v>
      </c>
      <c r="AW63" s="112">
        <f>+AW37*'Budget Vendite'!AX12</f>
        <v>53.905625879839931</v>
      </c>
      <c r="AX63" s="112">
        <f>+AX37*'Budget Vendite'!AY12</f>
        <v>54.983738397436923</v>
      </c>
      <c r="AY63" s="112">
        <f>+AY37*'Budget Vendite'!AZ12</f>
        <v>56.083413165385423</v>
      </c>
      <c r="AZ63" s="112">
        <f>+AZ37*'Budget Vendite'!BA12</f>
        <v>57.205081428693347</v>
      </c>
    </row>
    <row r="64" spans="3:57" x14ac:dyDescent="0.25">
      <c r="C64" t="str">
        <f t="shared" si="11"/>
        <v>Servizio / Prodotto 10</v>
      </c>
      <c r="E64" s="112">
        <f>+E38*'Budget Vendite'!F13</f>
        <v>250</v>
      </c>
      <c r="F64" s="112">
        <f>+F38*'Budget Vendite'!G13</f>
        <v>25.000000000000036</v>
      </c>
      <c r="G64" s="112">
        <f>+G38*'Budget Vendite'!H13</f>
        <v>27.500000000000036</v>
      </c>
      <c r="H64" s="112">
        <f>+H38*'Budget Vendite'!I13</f>
        <v>30.250000000000057</v>
      </c>
      <c r="I64" s="112">
        <f>+I38*'Budget Vendite'!J13</f>
        <v>33.275000000000077</v>
      </c>
      <c r="J64" s="112">
        <f>+J38*'Budget Vendite'!K13</f>
        <v>36.602500000000049</v>
      </c>
      <c r="K64" s="112">
        <f>+K38*'Budget Vendite'!L13</f>
        <v>40.262750000000054</v>
      </c>
      <c r="L64" s="112">
        <f>+L38*'Budget Vendite'!M13</f>
        <v>44.289025000000066</v>
      </c>
      <c r="M64" s="112">
        <f>+M38*'Budget Vendite'!N13</f>
        <v>48.717927500000116</v>
      </c>
      <c r="N64" s="112">
        <f>+N38*'Budget Vendite'!O13</f>
        <v>53.58972025000007</v>
      </c>
      <c r="O64" s="112">
        <f>+O38*'Budget Vendite'!P13</f>
        <v>58.948692275000099</v>
      </c>
      <c r="P64" s="112">
        <f>+P38*'Budget Vendite'!Q13</f>
        <v>64.84356150250008</v>
      </c>
      <c r="Q64" s="112">
        <f>+Q38*'Budget Vendite'!R13</f>
        <v>35.66395882637508</v>
      </c>
      <c r="R64" s="112">
        <f>+R38*'Budget Vendite'!S13</f>
        <v>37.447156767693883</v>
      </c>
      <c r="S64" s="112">
        <f>+S38*'Budget Vendite'!T13</f>
        <v>39.319514606078485</v>
      </c>
      <c r="T64" s="112">
        <f>+T38*'Budget Vendite'!U13</f>
        <v>41.285490336382509</v>
      </c>
      <c r="U64" s="112">
        <f>+U38*'Budget Vendite'!V13</f>
        <v>43.349764853201549</v>
      </c>
      <c r="V64" s="112">
        <f>+V38*'Budget Vendite'!W13</f>
        <v>45.517253095861605</v>
      </c>
      <c r="W64" s="112">
        <f>+W38*'Budget Vendite'!X13</f>
        <v>47.793115750654778</v>
      </c>
      <c r="X64" s="112">
        <f>+X38*'Budget Vendite'!Y13</f>
        <v>50.182771538187438</v>
      </c>
      <c r="Y64" s="112">
        <f>+Y38*'Budget Vendite'!Z13</f>
        <v>52.691910115096903</v>
      </c>
      <c r="Z64" s="112">
        <f>+Z38*'Budget Vendite'!AA13</f>
        <v>55.326505620851663</v>
      </c>
      <c r="AA64" s="112">
        <f>+AA38*'Budget Vendite'!AB13</f>
        <v>58.092830901894246</v>
      </c>
      <c r="AB64" s="112">
        <f>+AB38*'Budget Vendite'!AC13</f>
        <v>60.997472446988894</v>
      </c>
      <c r="AC64" s="112">
        <f>+AC38*'Budget Vendite'!AD13</f>
        <v>64.047346069338573</v>
      </c>
      <c r="AD64" s="112">
        <f>+AD38*'Budget Vendite'!AE13</f>
        <v>67.249713372805502</v>
      </c>
      <c r="AE64" s="112">
        <f>+AE38*'Budget Vendite'!AF13</f>
        <v>70.612199041445649</v>
      </c>
      <c r="AF64" s="112">
        <f>+AF38*'Budget Vendite'!AG13</f>
        <v>74.142808993517804</v>
      </c>
      <c r="AG64" s="112">
        <f>+AG38*'Budget Vendite'!AH13</f>
        <v>77.849949443193793</v>
      </c>
      <c r="AH64" s="112">
        <f>+AH38*'Budget Vendite'!AI13</f>
        <v>81.742446915353639</v>
      </c>
      <c r="AI64" s="112">
        <f>+AI38*'Budget Vendite'!AJ13</f>
        <v>85.829569261121321</v>
      </c>
      <c r="AJ64" s="112">
        <f>+AJ38*'Budget Vendite'!AK13</f>
        <v>90.121047724177288</v>
      </c>
      <c r="AK64" s="112">
        <f>+AK38*'Budget Vendite'!AL13</f>
        <v>94.627100110386095</v>
      </c>
      <c r="AL64" s="112">
        <f>+AL38*'Budget Vendite'!AM13</f>
        <v>99.358455115905429</v>
      </c>
      <c r="AM64" s="112">
        <f>+AM38*'Budget Vendite'!AN13</f>
        <v>104.3263778717008</v>
      </c>
      <c r="AN64" s="112">
        <f>+AN38*'Budget Vendite'!AO13</f>
        <v>109.54269676528583</v>
      </c>
      <c r="AO64" s="112">
        <f>+AO38*'Budget Vendite'!AP13</f>
        <v>46.007932641419984</v>
      </c>
      <c r="AP64" s="112">
        <f>+AP38*'Budget Vendite'!AQ13</f>
        <v>46.928091294248304</v>
      </c>
      <c r="AQ64" s="112">
        <f>+AQ38*'Budget Vendite'!AR13</f>
        <v>47.866653120133265</v>
      </c>
      <c r="AR64" s="112">
        <f>+AR38*'Budget Vendite'!AS13</f>
        <v>48.823986182536032</v>
      </c>
      <c r="AS64" s="112">
        <f>+AS38*'Budget Vendite'!AT13</f>
        <v>49.800465906186844</v>
      </c>
      <c r="AT64" s="112">
        <f>+AT38*'Budget Vendite'!AU13</f>
        <v>50.796475224310313</v>
      </c>
      <c r="AU64" s="112">
        <f>+AU38*'Budget Vendite'!AV13</f>
        <v>51.81240472879665</v>
      </c>
      <c r="AV64" s="112">
        <f>+AV38*'Budget Vendite'!AW13</f>
        <v>52.848652823372504</v>
      </c>
      <c r="AW64" s="112">
        <f>+AW38*'Budget Vendite'!AX13</f>
        <v>53.905625879839931</v>
      </c>
      <c r="AX64" s="112">
        <f>+AX38*'Budget Vendite'!AY13</f>
        <v>54.983738397436923</v>
      </c>
      <c r="AY64" s="112">
        <f>+AY38*'Budget Vendite'!AZ13</f>
        <v>56.083413165385423</v>
      </c>
      <c r="AZ64" s="112">
        <f>+AZ38*'Budget Vendite'!BA13</f>
        <v>57.205081428693347</v>
      </c>
    </row>
    <row r="65" spans="3:57" x14ac:dyDescent="0.25">
      <c r="C65" t="str">
        <f t="shared" si="11"/>
        <v>Servizio / Prodotto 11</v>
      </c>
      <c r="E65" s="112">
        <f>+E39*'Budget Vendite'!F14</f>
        <v>250</v>
      </c>
      <c r="F65" s="112">
        <f>+F39*'Budget Vendite'!G14</f>
        <v>25.000000000000036</v>
      </c>
      <c r="G65" s="112">
        <f>+G39*'Budget Vendite'!H14</f>
        <v>27.500000000000036</v>
      </c>
      <c r="H65" s="112">
        <f>+H39*'Budget Vendite'!I14</f>
        <v>30.250000000000057</v>
      </c>
      <c r="I65" s="112">
        <f>+I39*'Budget Vendite'!J14</f>
        <v>33.275000000000077</v>
      </c>
      <c r="J65" s="112">
        <f>+J39*'Budget Vendite'!K14</f>
        <v>36.602500000000049</v>
      </c>
      <c r="K65" s="112">
        <f>+K39*'Budget Vendite'!L14</f>
        <v>40.262750000000054</v>
      </c>
      <c r="L65" s="112">
        <f>+L39*'Budget Vendite'!M14</f>
        <v>44.289025000000066</v>
      </c>
      <c r="M65" s="112">
        <f>+M39*'Budget Vendite'!N14</f>
        <v>48.717927500000116</v>
      </c>
      <c r="N65" s="112">
        <f>+N39*'Budget Vendite'!O14</f>
        <v>53.58972025000007</v>
      </c>
      <c r="O65" s="112">
        <f>+O39*'Budget Vendite'!P14</f>
        <v>58.948692275000099</v>
      </c>
      <c r="P65" s="112">
        <f>+P39*'Budget Vendite'!Q14</f>
        <v>64.84356150250008</v>
      </c>
      <c r="Q65" s="112">
        <f>+Q39*'Budget Vendite'!R14</f>
        <v>35.66395882637508</v>
      </c>
      <c r="R65" s="112">
        <f>+R39*'Budget Vendite'!S14</f>
        <v>37.447156767693883</v>
      </c>
      <c r="S65" s="112">
        <f>+S39*'Budget Vendite'!T14</f>
        <v>39.319514606078485</v>
      </c>
      <c r="T65" s="112">
        <f>+T39*'Budget Vendite'!U14</f>
        <v>41.285490336382509</v>
      </c>
      <c r="U65" s="112">
        <f>+U39*'Budget Vendite'!V14</f>
        <v>43.349764853201549</v>
      </c>
      <c r="V65" s="112">
        <f>+V39*'Budget Vendite'!W14</f>
        <v>45.517253095861605</v>
      </c>
      <c r="W65" s="112">
        <f>+W39*'Budget Vendite'!X14</f>
        <v>47.793115750654778</v>
      </c>
      <c r="X65" s="112">
        <f>+X39*'Budget Vendite'!Y14</f>
        <v>50.182771538187438</v>
      </c>
      <c r="Y65" s="112">
        <f>+Y39*'Budget Vendite'!Z14</f>
        <v>52.691910115096903</v>
      </c>
      <c r="Z65" s="112">
        <f>+Z39*'Budget Vendite'!AA14</f>
        <v>55.326505620851663</v>
      </c>
      <c r="AA65" s="112">
        <f>+AA39*'Budget Vendite'!AB14</f>
        <v>58.092830901894246</v>
      </c>
      <c r="AB65" s="112">
        <f>+AB39*'Budget Vendite'!AC14</f>
        <v>60.997472446988894</v>
      </c>
      <c r="AC65" s="112">
        <f>+AC39*'Budget Vendite'!AD14</f>
        <v>64.047346069338573</v>
      </c>
      <c r="AD65" s="112">
        <f>+AD39*'Budget Vendite'!AE14</f>
        <v>67.249713372805502</v>
      </c>
      <c r="AE65" s="112">
        <f>+AE39*'Budget Vendite'!AF14</f>
        <v>70.612199041445649</v>
      </c>
      <c r="AF65" s="112">
        <f>+AF39*'Budget Vendite'!AG14</f>
        <v>74.142808993517804</v>
      </c>
      <c r="AG65" s="112">
        <f>+AG39*'Budget Vendite'!AH14</f>
        <v>77.849949443193793</v>
      </c>
      <c r="AH65" s="112">
        <f>+AH39*'Budget Vendite'!AI14</f>
        <v>81.742446915353639</v>
      </c>
      <c r="AI65" s="112">
        <f>+AI39*'Budget Vendite'!AJ14</f>
        <v>85.829569261121321</v>
      </c>
      <c r="AJ65" s="112">
        <f>+AJ39*'Budget Vendite'!AK14</f>
        <v>90.121047724177288</v>
      </c>
      <c r="AK65" s="112">
        <f>+AK39*'Budget Vendite'!AL14</f>
        <v>94.627100110386095</v>
      </c>
      <c r="AL65" s="112">
        <f>+AL39*'Budget Vendite'!AM14</f>
        <v>99.358455115905429</v>
      </c>
      <c r="AM65" s="112">
        <f>+AM39*'Budget Vendite'!AN14</f>
        <v>104.3263778717008</v>
      </c>
      <c r="AN65" s="112">
        <f>+AN39*'Budget Vendite'!AO14</f>
        <v>109.54269676528583</v>
      </c>
      <c r="AO65" s="112">
        <f>+AO39*'Budget Vendite'!AP14</f>
        <v>46.007932641419984</v>
      </c>
      <c r="AP65" s="112">
        <f>+AP39*'Budget Vendite'!AQ14</f>
        <v>46.928091294248304</v>
      </c>
      <c r="AQ65" s="112">
        <f>+AQ39*'Budget Vendite'!AR14</f>
        <v>47.866653120133265</v>
      </c>
      <c r="AR65" s="112">
        <f>+AR39*'Budget Vendite'!AS14</f>
        <v>48.823986182536032</v>
      </c>
      <c r="AS65" s="112">
        <f>+AS39*'Budget Vendite'!AT14</f>
        <v>49.800465906186844</v>
      </c>
      <c r="AT65" s="112">
        <f>+AT39*'Budget Vendite'!AU14</f>
        <v>50.796475224310313</v>
      </c>
      <c r="AU65" s="112">
        <f>+AU39*'Budget Vendite'!AV14</f>
        <v>51.81240472879665</v>
      </c>
      <c r="AV65" s="112">
        <f>+AV39*'Budget Vendite'!AW14</f>
        <v>52.848652823372504</v>
      </c>
      <c r="AW65" s="112">
        <f>+AW39*'Budget Vendite'!AX14</f>
        <v>53.905625879839931</v>
      </c>
      <c r="AX65" s="112">
        <f>+AX39*'Budget Vendite'!AY14</f>
        <v>54.983738397436923</v>
      </c>
      <c r="AY65" s="112">
        <f>+AY39*'Budget Vendite'!AZ14</f>
        <v>56.083413165385423</v>
      </c>
      <c r="AZ65" s="112">
        <f>+AZ39*'Budget Vendite'!BA14</f>
        <v>57.205081428693347</v>
      </c>
    </row>
    <row r="66" spans="3:57" x14ac:dyDescent="0.25">
      <c r="C66" t="str">
        <f t="shared" si="11"/>
        <v>Servizio / Prodotto 12</v>
      </c>
      <c r="E66" s="112">
        <f>+E40*'Budget Vendite'!F15</f>
        <v>250</v>
      </c>
      <c r="F66" s="112">
        <f>+F40*'Budget Vendite'!G15</f>
        <v>25.000000000000036</v>
      </c>
      <c r="G66" s="112">
        <f>+G40*'Budget Vendite'!H15</f>
        <v>27.500000000000036</v>
      </c>
      <c r="H66" s="112">
        <f>+H40*'Budget Vendite'!I15</f>
        <v>30.250000000000057</v>
      </c>
      <c r="I66" s="112">
        <f>+I40*'Budget Vendite'!J15</f>
        <v>33.275000000000077</v>
      </c>
      <c r="J66" s="112">
        <f>+J40*'Budget Vendite'!K15</f>
        <v>36.602500000000049</v>
      </c>
      <c r="K66" s="112">
        <f>+K40*'Budget Vendite'!L15</f>
        <v>40.262750000000054</v>
      </c>
      <c r="L66" s="112">
        <f>+L40*'Budget Vendite'!M15</f>
        <v>44.289025000000066</v>
      </c>
      <c r="M66" s="112">
        <f>+M40*'Budget Vendite'!N15</f>
        <v>48.717927500000116</v>
      </c>
      <c r="N66" s="112">
        <f>+N40*'Budget Vendite'!O15</f>
        <v>53.58972025000007</v>
      </c>
      <c r="O66" s="112">
        <f>+O40*'Budget Vendite'!P15</f>
        <v>58.948692275000099</v>
      </c>
      <c r="P66" s="112">
        <f>+P40*'Budget Vendite'!Q15</f>
        <v>64.84356150250008</v>
      </c>
      <c r="Q66" s="112">
        <f>+Q40*'Budget Vendite'!R15</f>
        <v>35.66395882637508</v>
      </c>
      <c r="R66" s="112">
        <f>+R40*'Budget Vendite'!S15</f>
        <v>37.447156767693883</v>
      </c>
      <c r="S66" s="112">
        <f>+S40*'Budget Vendite'!T15</f>
        <v>39.319514606078485</v>
      </c>
      <c r="T66" s="112">
        <f>+T40*'Budget Vendite'!U15</f>
        <v>41.285490336382509</v>
      </c>
      <c r="U66" s="112">
        <f>+U40*'Budget Vendite'!V15</f>
        <v>43.349764853201549</v>
      </c>
      <c r="V66" s="112">
        <f>+V40*'Budget Vendite'!W15</f>
        <v>45.517253095861605</v>
      </c>
      <c r="W66" s="112">
        <f>+W40*'Budget Vendite'!X15</f>
        <v>47.793115750654778</v>
      </c>
      <c r="X66" s="112">
        <f>+X40*'Budget Vendite'!Y15</f>
        <v>50.182771538187438</v>
      </c>
      <c r="Y66" s="112">
        <f>+Y40*'Budget Vendite'!Z15</f>
        <v>52.691910115096903</v>
      </c>
      <c r="Z66" s="112">
        <f>+Z40*'Budget Vendite'!AA15</f>
        <v>55.326505620851663</v>
      </c>
      <c r="AA66" s="112">
        <f>+AA40*'Budget Vendite'!AB15</f>
        <v>58.092830901894246</v>
      </c>
      <c r="AB66" s="112">
        <f>+AB40*'Budget Vendite'!AC15</f>
        <v>60.997472446988894</v>
      </c>
      <c r="AC66" s="112">
        <f>+AC40*'Budget Vendite'!AD15</f>
        <v>64.047346069338573</v>
      </c>
      <c r="AD66" s="112">
        <f>+AD40*'Budget Vendite'!AE15</f>
        <v>67.249713372805502</v>
      </c>
      <c r="AE66" s="112">
        <f>+AE40*'Budget Vendite'!AF15</f>
        <v>70.612199041445649</v>
      </c>
      <c r="AF66" s="112">
        <f>+AF40*'Budget Vendite'!AG15</f>
        <v>74.142808993517804</v>
      </c>
      <c r="AG66" s="112">
        <f>+AG40*'Budget Vendite'!AH15</f>
        <v>77.849949443193793</v>
      </c>
      <c r="AH66" s="112">
        <f>+AH40*'Budget Vendite'!AI15</f>
        <v>81.742446915353639</v>
      </c>
      <c r="AI66" s="112">
        <f>+AI40*'Budget Vendite'!AJ15</f>
        <v>85.829569261121321</v>
      </c>
      <c r="AJ66" s="112">
        <f>+AJ40*'Budget Vendite'!AK15</f>
        <v>90.121047724177288</v>
      </c>
      <c r="AK66" s="112">
        <f>+AK40*'Budget Vendite'!AL15</f>
        <v>94.627100110386095</v>
      </c>
      <c r="AL66" s="112">
        <f>+AL40*'Budget Vendite'!AM15</f>
        <v>99.358455115905429</v>
      </c>
      <c r="AM66" s="112">
        <f>+AM40*'Budget Vendite'!AN15</f>
        <v>104.3263778717008</v>
      </c>
      <c r="AN66" s="112">
        <f>+AN40*'Budget Vendite'!AO15</f>
        <v>109.54269676528583</v>
      </c>
      <c r="AO66" s="112">
        <f>+AO40*'Budget Vendite'!AP15</f>
        <v>46.007932641419984</v>
      </c>
      <c r="AP66" s="112">
        <f>+AP40*'Budget Vendite'!AQ15</f>
        <v>46.928091294248304</v>
      </c>
      <c r="AQ66" s="112">
        <f>+AQ40*'Budget Vendite'!AR15</f>
        <v>47.866653120133265</v>
      </c>
      <c r="AR66" s="112">
        <f>+AR40*'Budget Vendite'!AS15</f>
        <v>48.823986182536032</v>
      </c>
      <c r="AS66" s="112">
        <f>+AS40*'Budget Vendite'!AT15</f>
        <v>49.800465906186844</v>
      </c>
      <c r="AT66" s="112">
        <f>+AT40*'Budget Vendite'!AU15</f>
        <v>50.796475224310313</v>
      </c>
      <c r="AU66" s="112">
        <f>+AU40*'Budget Vendite'!AV15</f>
        <v>51.81240472879665</v>
      </c>
      <c r="AV66" s="112">
        <f>+AV40*'Budget Vendite'!AW15</f>
        <v>52.848652823372504</v>
      </c>
      <c r="AW66" s="112">
        <f>+AW40*'Budget Vendite'!AX15</f>
        <v>53.905625879839931</v>
      </c>
      <c r="AX66" s="112">
        <f>+AX40*'Budget Vendite'!AY15</f>
        <v>54.983738397436923</v>
      </c>
      <c r="AY66" s="112">
        <f>+AY40*'Budget Vendite'!AZ15</f>
        <v>56.083413165385423</v>
      </c>
      <c r="AZ66" s="112">
        <f>+AZ40*'Budget Vendite'!BA15</f>
        <v>57.205081428693347</v>
      </c>
    </row>
    <row r="67" spans="3:57" x14ac:dyDescent="0.25">
      <c r="C67" t="str">
        <f t="shared" si="11"/>
        <v>Servizio / Prodotto 13</v>
      </c>
      <c r="E67" s="112">
        <f>+E41*'Budget Vendite'!F16</f>
        <v>300</v>
      </c>
      <c r="F67" s="112">
        <f>+F41*'Budget Vendite'!G16</f>
        <v>30.000000000000043</v>
      </c>
      <c r="G67" s="112">
        <f>+G41*'Budget Vendite'!H16</f>
        <v>33.000000000000043</v>
      </c>
      <c r="H67" s="112">
        <f>+H41*'Budget Vendite'!I16</f>
        <v>36.300000000000068</v>
      </c>
      <c r="I67" s="112">
        <f>+I41*'Budget Vendite'!J16</f>
        <v>39.930000000000092</v>
      </c>
      <c r="J67" s="112">
        <f>+J41*'Budget Vendite'!K16</f>
        <v>43.923000000000059</v>
      </c>
      <c r="K67" s="112">
        <f>+K41*'Budget Vendite'!L16</f>
        <v>48.315300000000065</v>
      </c>
      <c r="L67" s="112">
        <f>+L41*'Budget Vendite'!M16</f>
        <v>53.14683000000008</v>
      </c>
      <c r="M67" s="112">
        <f>+M41*'Budget Vendite'!N16</f>
        <v>58.461513000000139</v>
      </c>
      <c r="N67" s="112">
        <f>+N41*'Budget Vendite'!O16</f>
        <v>64.307664300000084</v>
      </c>
      <c r="O67" s="112">
        <f>+O41*'Budget Vendite'!P16</f>
        <v>70.738430730000118</v>
      </c>
      <c r="P67" s="112">
        <f>+P41*'Budget Vendite'!Q16</f>
        <v>77.812273803000096</v>
      </c>
      <c r="Q67" s="112">
        <f>+Q41*'Budget Vendite'!R16</f>
        <v>42.796750591650095</v>
      </c>
      <c r="R67" s="112">
        <f>+R41*'Budget Vendite'!S16</f>
        <v>44.93658812123266</v>
      </c>
      <c r="S67" s="112">
        <f>+S41*'Budget Vendite'!T16</f>
        <v>47.183417527294182</v>
      </c>
      <c r="T67" s="112">
        <f>+T41*'Budget Vendite'!U16</f>
        <v>49.542588403659011</v>
      </c>
      <c r="U67" s="112">
        <f>+U41*'Budget Vendite'!V16</f>
        <v>52.019717823841859</v>
      </c>
      <c r="V67" s="112">
        <f>+V41*'Budget Vendite'!W16</f>
        <v>54.620703715033926</v>
      </c>
      <c r="W67" s="112">
        <f>+W41*'Budget Vendite'!X16</f>
        <v>57.351738900785733</v>
      </c>
      <c r="X67" s="112">
        <f>+X41*'Budget Vendite'!Y16</f>
        <v>60.219325845824926</v>
      </c>
      <c r="Y67" s="112">
        <f>+Y41*'Budget Vendite'!Z16</f>
        <v>63.230292138116283</v>
      </c>
      <c r="Z67" s="112">
        <f>+Z41*'Budget Vendite'!AA16</f>
        <v>66.391806745021995</v>
      </c>
      <c r="AA67" s="112">
        <f>+AA41*'Budget Vendite'!AB16</f>
        <v>69.711397082273095</v>
      </c>
      <c r="AB67" s="112">
        <f>+AB41*'Budget Vendite'!AC16</f>
        <v>73.196966936386673</v>
      </c>
      <c r="AC67" s="112">
        <f>+AC41*'Budget Vendite'!AD16</f>
        <v>76.856815283206288</v>
      </c>
      <c r="AD67" s="112">
        <f>+AD41*'Budget Vendite'!AE16</f>
        <v>80.699656047366602</v>
      </c>
      <c r="AE67" s="112">
        <f>+AE41*'Budget Vendite'!AF16</f>
        <v>84.734638849734779</v>
      </c>
      <c r="AF67" s="112">
        <f>+AF41*'Budget Vendite'!AG16</f>
        <v>88.971370792221364</v>
      </c>
      <c r="AG67" s="112">
        <f>+AG41*'Budget Vendite'!AH16</f>
        <v>93.419939331832552</v>
      </c>
      <c r="AH67" s="112">
        <f>+AH41*'Budget Vendite'!AI16</f>
        <v>98.090936298424367</v>
      </c>
      <c r="AI67" s="112">
        <f>+AI41*'Budget Vendite'!AJ16</f>
        <v>102.99548311334559</v>
      </c>
      <c r="AJ67" s="112">
        <f>+AJ41*'Budget Vendite'!AK16</f>
        <v>108.14525726901275</v>
      </c>
      <c r="AK67" s="112">
        <f>+AK41*'Budget Vendite'!AL16</f>
        <v>113.55252013246331</v>
      </c>
      <c r="AL67" s="112">
        <f>+AL41*'Budget Vendite'!AM16</f>
        <v>119.23014613908651</v>
      </c>
      <c r="AM67" s="112">
        <f>+AM41*'Budget Vendite'!AN16</f>
        <v>125.19165344604096</v>
      </c>
      <c r="AN67" s="112">
        <f>+AN41*'Budget Vendite'!AO16</f>
        <v>131.45123611834299</v>
      </c>
      <c r="AO67" s="112">
        <f>+AO41*'Budget Vendite'!AP16</f>
        <v>55.209519169703981</v>
      </c>
      <c r="AP67" s="112">
        <f>+AP41*'Budget Vendite'!AQ16</f>
        <v>56.313709553097965</v>
      </c>
      <c r="AQ67" s="112">
        <f>+AQ41*'Budget Vendite'!AR16</f>
        <v>57.439983744159917</v>
      </c>
      <c r="AR67" s="112">
        <f>+AR41*'Budget Vendite'!AS16</f>
        <v>58.588783419043239</v>
      </c>
      <c r="AS67" s="112">
        <f>+AS41*'Budget Vendite'!AT16</f>
        <v>59.760559087424213</v>
      </c>
      <c r="AT67" s="112">
        <f>+AT41*'Budget Vendite'!AU16</f>
        <v>60.955770269172376</v>
      </c>
      <c r="AU67" s="112">
        <f>+AU41*'Budget Vendite'!AV16</f>
        <v>62.174885674555981</v>
      </c>
      <c r="AV67" s="112">
        <f>+AV41*'Budget Vendite'!AW16</f>
        <v>63.418383388047005</v>
      </c>
      <c r="AW67" s="112">
        <f>+AW41*'Budget Vendite'!AX16</f>
        <v>64.686751055807918</v>
      </c>
      <c r="AX67" s="112">
        <f>+AX41*'Budget Vendite'!AY16</f>
        <v>65.980486076924308</v>
      </c>
      <c r="AY67" s="112">
        <f>+AY41*'Budget Vendite'!AZ16</f>
        <v>67.300095798462507</v>
      </c>
      <c r="AZ67" s="112">
        <f>+AZ41*'Budget Vendite'!BA16</f>
        <v>68.646097714432017</v>
      </c>
    </row>
    <row r="68" spans="3:57" x14ac:dyDescent="0.25">
      <c r="C68" t="str">
        <f t="shared" si="11"/>
        <v>Servizio / Prodotto 14</v>
      </c>
      <c r="E68" s="112">
        <f>+E42*'Budget Vendite'!F17</f>
        <v>300</v>
      </c>
      <c r="F68" s="112">
        <f>+F42*'Budget Vendite'!G17</f>
        <v>30.000000000000043</v>
      </c>
      <c r="G68" s="112">
        <f>+G42*'Budget Vendite'!H17</f>
        <v>33.000000000000043</v>
      </c>
      <c r="H68" s="112">
        <f>+H42*'Budget Vendite'!I17</f>
        <v>36.300000000000068</v>
      </c>
      <c r="I68" s="112">
        <f>+I42*'Budget Vendite'!J17</f>
        <v>39.930000000000092</v>
      </c>
      <c r="J68" s="112">
        <f>+J42*'Budget Vendite'!K17</f>
        <v>43.923000000000059</v>
      </c>
      <c r="K68" s="112">
        <f>+K42*'Budget Vendite'!L17</f>
        <v>48.315300000000065</v>
      </c>
      <c r="L68" s="112">
        <f>+L42*'Budget Vendite'!M17</f>
        <v>53.14683000000008</v>
      </c>
      <c r="M68" s="112">
        <f>+M42*'Budget Vendite'!N17</f>
        <v>58.461513000000139</v>
      </c>
      <c r="N68" s="112">
        <f>+N42*'Budget Vendite'!O17</f>
        <v>64.307664300000084</v>
      </c>
      <c r="O68" s="112">
        <f>+O42*'Budget Vendite'!P17</f>
        <v>70.738430730000118</v>
      </c>
      <c r="P68" s="112">
        <f>+P42*'Budget Vendite'!Q17</f>
        <v>77.812273803000096</v>
      </c>
      <c r="Q68" s="112">
        <f>+Q42*'Budget Vendite'!R17</f>
        <v>42.796750591650095</v>
      </c>
      <c r="R68" s="112">
        <f>+R42*'Budget Vendite'!S17</f>
        <v>44.93658812123266</v>
      </c>
      <c r="S68" s="112">
        <f>+S42*'Budget Vendite'!T17</f>
        <v>47.183417527294182</v>
      </c>
      <c r="T68" s="112">
        <f>+T42*'Budget Vendite'!U17</f>
        <v>49.542588403659011</v>
      </c>
      <c r="U68" s="112">
        <f>+U42*'Budget Vendite'!V17</f>
        <v>52.019717823841859</v>
      </c>
      <c r="V68" s="112">
        <f>+V42*'Budget Vendite'!W17</f>
        <v>54.620703715033926</v>
      </c>
      <c r="W68" s="112">
        <f>+W42*'Budget Vendite'!X17</f>
        <v>57.351738900785733</v>
      </c>
      <c r="X68" s="112">
        <f>+X42*'Budget Vendite'!Y17</f>
        <v>60.219325845824926</v>
      </c>
      <c r="Y68" s="112">
        <f>+Y42*'Budget Vendite'!Z17</f>
        <v>63.230292138116283</v>
      </c>
      <c r="Z68" s="112">
        <f>+Z42*'Budget Vendite'!AA17</f>
        <v>66.391806745021995</v>
      </c>
      <c r="AA68" s="112">
        <f>+AA42*'Budget Vendite'!AB17</f>
        <v>69.711397082273095</v>
      </c>
      <c r="AB68" s="112">
        <f>+AB42*'Budget Vendite'!AC17</f>
        <v>73.196966936386673</v>
      </c>
      <c r="AC68" s="112">
        <f>+AC42*'Budget Vendite'!AD17</f>
        <v>76.856815283206288</v>
      </c>
      <c r="AD68" s="112">
        <f>+AD42*'Budget Vendite'!AE17</f>
        <v>80.699656047366602</v>
      </c>
      <c r="AE68" s="112">
        <f>+AE42*'Budget Vendite'!AF17</f>
        <v>84.734638849734779</v>
      </c>
      <c r="AF68" s="112">
        <f>+AF42*'Budget Vendite'!AG17</f>
        <v>88.971370792221364</v>
      </c>
      <c r="AG68" s="112">
        <f>+AG42*'Budget Vendite'!AH17</f>
        <v>93.419939331832552</v>
      </c>
      <c r="AH68" s="112">
        <f>+AH42*'Budget Vendite'!AI17</f>
        <v>98.090936298424367</v>
      </c>
      <c r="AI68" s="112">
        <f>+AI42*'Budget Vendite'!AJ17</f>
        <v>102.99548311334559</v>
      </c>
      <c r="AJ68" s="112">
        <f>+AJ42*'Budget Vendite'!AK17</f>
        <v>108.14525726901275</v>
      </c>
      <c r="AK68" s="112">
        <f>+AK42*'Budget Vendite'!AL17</f>
        <v>113.55252013246331</v>
      </c>
      <c r="AL68" s="112">
        <f>+AL42*'Budget Vendite'!AM17</f>
        <v>119.23014613908651</v>
      </c>
      <c r="AM68" s="112">
        <f>+AM42*'Budget Vendite'!AN17</f>
        <v>125.19165344604096</v>
      </c>
      <c r="AN68" s="112">
        <f>+AN42*'Budget Vendite'!AO17</f>
        <v>131.45123611834299</v>
      </c>
      <c r="AO68" s="112">
        <f>+AO42*'Budget Vendite'!AP17</f>
        <v>55.209519169703981</v>
      </c>
      <c r="AP68" s="112">
        <f>+AP42*'Budget Vendite'!AQ17</f>
        <v>56.313709553097965</v>
      </c>
      <c r="AQ68" s="112">
        <f>+AQ42*'Budget Vendite'!AR17</f>
        <v>57.439983744159917</v>
      </c>
      <c r="AR68" s="112">
        <f>+AR42*'Budget Vendite'!AS17</f>
        <v>58.588783419043239</v>
      </c>
      <c r="AS68" s="112">
        <f>+AS42*'Budget Vendite'!AT17</f>
        <v>59.760559087424213</v>
      </c>
      <c r="AT68" s="112">
        <f>+AT42*'Budget Vendite'!AU17</f>
        <v>60.955770269172376</v>
      </c>
      <c r="AU68" s="112">
        <f>+AU42*'Budget Vendite'!AV17</f>
        <v>62.174885674555981</v>
      </c>
      <c r="AV68" s="112">
        <f>+AV42*'Budget Vendite'!AW17</f>
        <v>63.418383388047005</v>
      </c>
      <c r="AW68" s="112">
        <f>+AW42*'Budget Vendite'!AX17</f>
        <v>64.686751055807918</v>
      </c>
      <c r="AX68" s="112">
        <f>+AX42*'Budget Vendite'!AY17</f>
        <v>65.980486076924308</v>
      </c>
      <c r="AY68" s="112">
        <f>+AY42*'Budget Vendite'!AZ17</f>
        <v>67.300095798462507</v>
      </c>
      <c r="AZ68" s="112">
        <f>+AZ42*'Budget Vendite'!BA17</f>
        <v>68.646097714432017</v>
      </c>
    </row>
    <row r="69" spans="3:57" x14ac:dyDescent="0.25">
      <c r="C69" t="str">
        <f t="shared" si="11"/>
        <v>Servizio / Prodotto 15</v>
      </c>
      <c r="E69" s="112">
        <f>+E43*'Budget Vendite'!F18</f>
        <v>350</v>
      </c>
      <c r="F69" s="112">
        <f>+F43*'Budget Vendite'!G18</f>
        <v>35.00000000000005</v>
      </c>
      <c r="G69" s="112">
        <f>+G43*'Budget Vendite'!H18</f>
        <v>38.50000000000005</v>
      </c>
      <c r="H69" s="112">
        <f>+H43*'Budget Vendite'!I18</f>
        <v>42.35000000000008</v>
      </c>
      <c r="I69" s="112">
        <f>+I43*'Budget Vendite'!J18</f>
        <v>46.585000000000107</v>
      </c>
      <c r="J69" s="112">
        <f>+J43*'Budget Vendite'!K18</f>
        <v>51.243500000000068</v>
      </c>
      <c r="K69" s="112">
        <f>+K43*'Budget Vendite'!L18</f>
        <v>56.367850000000075</v>
      </c>
      <c r="L69" s="112">
        <f>+L43*'Budget Vendite'!M18</f>
        <v>62.004635000000093</v>
      </c>
      <c r="M69" s="112">
        <f>+M43*'Budget Vendite'!N18</f>
        <v>68.205098500000162</v>
      </c>
      <c r="N69" s="112">
        <f>+N43*'Budget Vendite'!O18</f>
        <v>75.025608350000098</v>
      </c>
      <c r="O69" s="112">
        <f>+O43*'Budget Vendite'!P18</f>
        <v>82.528169185000138</v>
      </c>
      <c r="P69" s="112">
        <f>+P43*'Budget Vendite'!Q18</f>
        <v>90.780986103500112</v>
      </c>
      <c r="Q69" s="112">
        <f>+Q43*'Budget Vendite'!R18</f>
        <v>49.929542356925111</v>
      </c>
      <c r="R69" s="112">
        <f>+R43*'Budget Vendite'!S18</f>
        <v>52.426019474771437</v>
      </c>
      <c r="S69" s="112">
        <f>+S43*'Budget Vendite'!T18</f>
        <v>55.047320448509879</v>
      </c>
      <c r="T69" s="112">
        <f>+T43*'Budget Vendite'!U18</f>
        <v>57.799686470935512</v>
      </c>
      <c r="U69" s="112">
        <f>+U43*'Budget Vendite'!V18</f>
        <v>60.689670794482169</v>
      </c>
      <c r="V69" s="112">
        <f>+V43*'Budget Vendite'!W18</f>
        <v>63.724154334206247</v>
      </c>
      <c r="W69" s="112">
        <f>+W43*'Budget Vendite'!X18</f>
        <v>66.910362050916689</v>
      </c>
      <c r="X69" s="112">
        <f>+X43*'Budget Vendite'!Y18</f>
        <v>70.255880153462414</v>
      </c>
      <c r="Y69" s="112">
        <f>+Y43*'Budget Vendite'!Z18</f>
        <v>73.768674161135664</v>
      </c>
      <c r="Z69" s="112">
        <f>+Z43*'Budget Vendite'!AA18</f>
        <v>77.457107869192328</v>
      </c>
      <c r="AA69" s="112">
        <f>+AA43*'Budget Vendite'!AB18</f>
        <v>81.329963262651944</v>
      </c>
      <c r="AB69" s="112">
        <f>+AB43*'Budget Vendite'!AC18</f>
        <v>85.396461425784452</v>
      </c>
      <c r="AC69" s="112">
        <f>+AC43*'Budget Vendite'!AD18</f>
        <v>89.666284497074003</v>
      </c>
      <c r="AD69" s="112">
        <f>+AD43*'Budget Vendite'!AE18</f>
        <v>94.149598721927703</v>
      </c>
      <c r="AE69" s="112">
        <f>+AE43*'Budget Vendite'!AF18</f>
        <v>98.857078658023909</v>
      </c>
      <c r="AF69" s="112">
        <f>+AF43*'Budget Vendite'!AG18</f>
        <v>103.79993259092493</v>
      </c>
      <c r="AG69" s="112">
        <f>+AG43*'Budget Vendite'!AH18</f>
        <v>108.98992922047131</v>
      </c>
      <c r="AH69" s="112">
        <f>+AH43*'Budget Vendite'!AI18</f>
        <v>114.43942568149509</v>
      </c>
      <c r="AI69" s="112">
        <f>+AI43*'Budget Vendite'!AJ18</f>
        <v>120.16139696556985</v>
      </c>
      <c r="AJ69" s="112">
        <f>+AJ43*'Budget Vendite'!AK18</f>
        <v>126.1694668138482</v>
      </c>
      <c r="AK69" s="112">
        <f>+AK43*'Budget Vendite'!AL18</f>
        <v>132.47794015454053</v>
      </c>
      <c r="AL69" s="112">
        <f>+AL43*'Budget Vendite'!AM18</f>
        <v>139.1018371622676</v>
      </c>
      <c r="AM69" s="112">
        <f>+AM43*'Budget Vendite'!AN18</f>
        <v>146.05692902038112</v>
      </c>
      <c r="AN69" s="112">
        <f>+AN43*'Budget Vendite'!AO18</f>
        <v>153.35977547140016</v>
      </c>
      <c r="AO69" s="112">
        <f>+AO43*'Budget Vendite'!AP18</f>
        <v>64.411105697987978</v>
      </c>
      <c r="AP69" s="112">
        <f>+AP43*'Budget Vendite'!AQ18</f>
        <v>65.699327811947626</v>
      </c>
      <c r="AQ69" s="112">
        <f>+AQ43*'Budget Vendite'!AR18</f>
        <v>67.01331436818657</v>
      </c>
      <c r="AR69" s="112">
        <f>+AR43*'Budget Vendite'!AS18</f>
        <v>68.353580655550445</v>
      </c>
      <c r="AS69" s="112">
        <f>+AS43*'Budget Vendite'!AT18</f>
        <v>69.720652268661581</v>
      </c>
      <c r="AT69" s="112">
        <f>+AT43*'Budget Vendite'!AU18</f>
        <v>71.115065314034439</v>
      </c>
      <c r="AU69" s="112">
        <f>+AU43*'Budget Vendite'!AV18</f>
        <v>72.537366620315311</v>
      </c>
      <c r="AV69" s="112">
        <f>+AV43*'Budget Vendite'!AW18</f>
        <v>73.988113952721505</v>
      </c>
      <c r="AW69" s="112">
        <f>+AW43*'Budget Vendite'!AX18</f>
        <v>75.467876231775904</v>
      </c>
      <c r="AX69" s="112">
        <f>+AX43*'Budget Vendite'!AY18</f>
        <v>76.977233756411692</v>
      </c>
      <c r="AY69" s="112">
        <f>+AY43*'Budget Vendite'!AZ18</f>
        <v>78.516778431539592</v>
      </c>
      <c r="AZ69" s="112">
        <f>+AZ43*'Budget Vendite'!BA18</f>
        <v>80.087114000170686</v>
      </c>
    </row>
    <row r="70" spans="3:57" x14ac:dyDescent="0.25">
      <c r="C70" t="str">
        <f t="shared" si="11"/>
        <v>Servizio / Prodotto 16</v>
      </c>
      <c r="E70" s="112">
        <f>+E44*'Budget Vendite'!F19</f>
        <v>350</v>
      </c>
      <c r="F70" s="112">
        <f>+F44*'Budget Vendite'!G19</f>
        <v>35.00000000000005</v>
      </c>
      <c r="G70" s="112">
        <f>+G44*'Budget Vendite'!H19</f>
        <v>38.50000000000005</v>
      </c>
      <c r="H70" s="112">
        <f>+H44*'Budget Vendite'!I19</f>
        <v>42.35000000000008</v>
      </c>
      <c r="I70" s="112">
        <f>+I44*'Budget Vendite'!J19</f>
        <v>46.585000000000107</v>
      </c>
      <c r="J70" s="112">
        <f>+J44*'Budget Vendite'!K19</f>
        <v>51.243500000000068</v>
      </c>
      <c r="K70" s="112">
        <f>+K44*'Budget Vendite'!L19</f>
        <v>56.367850000000075</v>
      </c>
      <c r="L70" s="112">
        <f>+L44*'Budget Vendite'!M19</f>
        <v>62.004635000000093</v>
      </c>
      <c r="M70" s="112">
        <f>+M44*'Budget Vendite'!N19</f>
        <v>68.205098500000162</v>
      </c>
      <c r="N70" s="112">
        <f>+N44*'Budget Vendite'!O19</f>
        <v>75.025608350000098</v>
      </c>
      <c r="O70" s="112">
        <f>+O44*'Budget Vendite'!P19</f>
        <v>82.528169185000138</v>
      </c>
      <c r="P70" s="112">
        <f>+P44*'Budget Vendite'!Q19</f>
        <v>90.780986103500112</v>
      </c>
      <c r="Q70" s="112">
        <f>+Q44*'Budget Vendite'!R19</f>
        <v>49.929542356925111</v>
      </c>
      <c r="R70" s="112">
        <f>+R44*'Budget Vendite'!S19</f>
        <v>52.426019474771437</v>
      </c>
      <c r="S70" s="112">
        <f>+S44*'Budget Vendite'!T19</f>
        <v>55.047320448509879</v>
      </c>
      <c r="T70" s="112">
        <f>+T44*'Budget Vendite'!U19</f>
        <v>57.799686470935512</v>
      </c>
      <c r="U70" s="112">
        <f>+U44*'Budget Vendite'!V19</f>
        <v>60.689670794482169</v>
      </c>
      <c r="V70" s="112">
        <f>+V44*'Budget Vendite'!W19</f>
        <v>63.724154334206247</v>
      </c>
      <c r="W70" s="112">
        <f>+W44*'Budget Vendite'!X19</f>
        <v>66.910362050916689</v>
      </c>
      <c r="X70" s="112">
        <f>+X44*'Budget Vendite'!Y19</f>
        <v>70.255880153462414</v>
      </c>
      <c r="Y70" s="112">
        <f>+Y44*'Budget Vendite'!Z19</f>
        <v>73.768674161135664</v>
      </c>
      <c r="Z70" s="112">
        <f>+Z44*'Budget Vendite'!AA19</f>
        <v>77.457107869192328</v>
      </c>
      <c r="AA70" s="112">
        <f>+AA44*'Budget Vendite'!AB19</f>
        <v>81.329963262651944</v>
      </c>
      <c r="AB70" s="112">
        <f>+AB44*'Budget Vendite'!AC19</f>
        <v>85.396461425784452</v>
      </c>
      <c r="AC70" s="112">
        <f>+AC44*'Budget Vendite'!AD19</f>
        <v>89.666284497074003</v>
      </c>
      <c r="AD70" s="112">
        <f>+AD44*'Budget Vendite'!AE19</f>
        <v>94.149598721927703</v>
      </c>
      <c r="AE70" s="112">
        <f>+AE44*'Budget Vendite'!AF19</f>
        <v>98.857078658023909</v>
      </c>
      <c r="AF70" s="112">
        <f>+AF44*'Budget Vendite'!AG19</f>
        <v>103.79993259092493</v>
      </c>
      <c r="AG70" s="112">
        <f>+AG44*'Budget Vendite'!AH19</f>
        <v>108.98992922047131</v>
      </c>
      <c r="AH70" s="112">
        <f>+AH44*'Budget Vendite'!AI19</f>
        <v>114.43942568149509</v>
      </c>
      <c r="AI70" s="112">
        <f>+AI44*'Budget Vendite'!AJ19</f>
        <v>120.16139696556985</v>
      </c>
      <c r="AJ70" s="112">
        <f>+AJ44*'Budget Vendite'!AK19</f>
        <v>126.1694668138482</v>
      </c>
      <c r="AK70" s="112">
        <f>+AK44*'Budget Vendite'!AL19</f>
        <v>132.47794015454053</v>
      </c>
      <c r="AL70" s="112">
        <f>+AL44*'Budget Vendite'!AM19</f>
        <v>139.1018371622676</v>
      </c>
      <c r="AM70" s="112">
        <f>+AM44*'Budget Vendite'!AN19</f>
        <v>146.05692902038112</v>
      </c>
      <c r="AN70" s="112">
        <f>+AN44*'Budget Vendite'!AO19</f>
        <v>153.35977547140016</v>
      </c>
      <c r="AO70" s="112">
        <f>+AO44*'Budget Vendite'!AP19</f>
        <v>64.411105697987978</v>
      </c>
      <c r="AP70" s="112">
        <f>+AP44*'Budget Vendite'!AQ19</f>
        <v>65.699327811947626</v>
      </c>
      <c r="AQ70" s="112">
        <f>+AQ44*'Budget Vendite'!AR19</f>
        <v>67.01331436818657</v>
      </c>
      <c r="AR70" s="112">
        <f>+AR44*'Budget Vendite'!AS19</f>
        <v>68.353580655550445</v>
      </c>
      <c r="AS70" s="112">
        <f>+AS44*'Budget Vendite'!AT19</f>
        <v>69.720652268661581</v>
      </c>
      <c r="AT70" s="112">
        <f>+AT44*'Budget Vendite'!AU19</f>
        <v>71.115065314034439</v>
      </c>
      <c r="AU70" s="112">
        <f>+AU44*'Budget Vendite'!AV19</f>
        <v>72.537366620315311</v>
      </c>
      <c r="AV70" s="112">
        <f>+AV44*'Budget Vendite'!AW19</f>
        <v>73.988113952721505</v>
      </c>
      <c r="AW70" s="112">
        <f>+AW44*'Budget Vendite'!AX19</f>
        <v>75.467876231775904</v>
      </c>
      <c r="AX70" s="112">
        <f>+AX44*'Budget Vendite'!AY19</f>
        <v>76.977233756411692</v>
      </c>
      <c r="AY70" s="112">
        <f>+AY44*'Budget Vendite'!AZ19</f>
        <v>78.516778431539592</v>
      </c>
      <c r="AZ70" s="112">
        <f>+AZ44*'Budget Vendite'!BA19</f>
        <v>80.087114000170686</v>
      </c>
    </row>
    <row r="71" spans="3:57" x14ac:dyDescent="0.25">
      <c r="C71" t="str">
        <f t="shared" si="11"/>
        <v>Servizio / Prodotto 17</v>
      </c>
      <c r="E71" s="112">
        <f>+E45*'Budget Vendite'!F20</f>
        <v>350</v>
      </c>
      <c r="F71" s="112">
        <f>+F45*'Budget Vendite'!G20</f>
        <v>35.00000000000005</v>
      </c>
      <c r="G71" s="112">
        <f>+G45*'Budget Vendite'!H20</f>
        <v>38.50000000000005</v>
      </c>
      <c r="H71" s="112">
        <f>+H45*'Budget Vendite'!I20</f>
        <v>42.35000000000008</v>
      </c>
      <c r="I71" s="112">
        <f>+I45*'Budget Vendite'!J20</f>
        <v>46.585000000000107</v>
      </c>
      <c r="J71" s="112">
        <f>+J45*'Budget Vendite'!K20</f>
        <v>51.243500000000068</v>
      </c>
      <c r="K71" s="112">
        <f>+K45*'Budget Vendite'!L20</f>
        <v>56.367850000000075</v>
      </c>
      <c r="L71" s="112">
        <f>+L45*'Budget Vendite'!M20</f>
        <v>62.004635000000093</v>
      </c>
      <c r="M71" s="112">
        <f>+M45*'Budget Vendite'!N20</f>
        <v>68.205098500000162</v>
      </c>
      <c r="N71" s="112">
        <f>+N45*'Budget Vendite'!O20</f>
        <v>75.025608350000098</v>
      </c>
      <c r="O71" s="112">
        <f>+O45*'Budget Vendite'!P20</f>
        <v>82.528169185000138</v>
      </c>
      <c r="P71" s="112">
        <f>+P45*'Budget Vendite'!Q20</f>
        <v>90.780986103500112</v>
      </c>
      <c r="Q71" s="112">
        <f>+Q45*'Budget Vendite'!R20</f>
        <v>49.929542356925111</v>
      </c>
      <c r="R71" s="112">
        <f>+R45*'Budget Vendite'!S20</f>
        <v>52.426019474771437</v>
      </c>
      <c r="S71" s="112">
        <f>+S45*'Budget Vendite'!T20</f>
        <v>55.047320448509879</v>
      </c>
      <c r="T71" s="112">
        <f>+T45*'Budget Vendite'!U20</f>
        <v>57.799686470935512</v>
      </c>
      <c r="U71" s="112">
        <f>+U45*'Budget Vendite'!V20</f>
        <v>60.689670794482169</v>
      </c>
      <c r="V71" s="112">
        <f>+V45*'Budget Vendite'!W20</f>
        <v>63.724154334206247</v>
      </c>
      <c r="W71" s="112">
        <f>+W45*'Budget Vendite'!X20</f>
        <v>66.910362050916689</v>
      </c>
      <c r="X71" s="112">
        <f>+X45*'Budget Vendite'!Y20</f>
        <v>70.255880153462414</v>
      </c>
      <c r="Y71" s="112">
        <f>+Y45*'Budget Vendite'!Z20</f>
        <v>73.768674161135664</v>
      </c>
      <c r="Z71" s="112">
        <f>+Z45*'Budget Vendite'!AA20</f>
        <v>77.457107869192328</v>
      </c>
      <c r="AA71" s="112">
        <f>+AA45*'Budget Vendite'!AB20</f>
        <v>81.329963262651944</v>
      </c>
      <c r="AB71" s="112">
        <f>+AB45*'Budget Vendite'!AC20</f>
        <v>85.396461425784452</v>
      </c>
      <c r="AC71" s="112">
        <f>+AC45*'Budget Vendite'!AD20</f>
        <v>89.666284497074003</v>
      </c>
      <c r="AD71" s="112">
        <f>+AD45*'Budget Vendite'!AE20</f>
        <v>94.149598721927703</v>
      </c>
      <c r="AE71" s="112">
        <f>+AE45*'Budget Vendite'!AF20</f>
        <v>98.857078658023909</v>
      </c>
      <c r="AF71" s="112">
        <f>+AF45*'Budget Vendite'!AG20</f>
        <v>103.79993259092493</v>
      </c>
      <c r="AG71" s="112">
        <f>+AG45*'Budget Vendite'!AH20</f>
        <v>108.98992922047131</v>
      </c>
      <c r="AH71" s="112">
        <f>+AH45*'Budget Vendite'!AI20</f>
        <v>114.43942568149509</v>
      </c>
      <c r="AI71" s="112">
        <f>+AI45*'Budget Vendite'!AJ20</f>
        <v>120.16139696556985</v>
      </c>
      <c r="AJ71" s="112">
        <f>+AJ45*'Budget Vendite'!AK20</f>
        <v>126.1694668138482</v>
      </c>
      <c r="AK71" s="112">
        <f>+AK45*'Budget Vendite'!AL20</f>
        <v>132.47794015454053</v>
      </c>
      <c r="AL71" s="112">
        <f>+AL45*'Budget Vendite'!AM20</f>
        <v>139.1018371622676</v>
      </c>
      <c r="AM71" s="112">
        <f>+AM45*'Budget Vendite'!AN20</f>
        <v>146.05692902038112</v>
      </c>
      <c r="AN71" s="112">
        <f>+AN45*'Budget Vendite'!AO20</f>
        <v>153.35977547140016</v>
      </c>
      <c r="AO71" s="112">
        <f>+AO45*'Budget Vendite'!AP20</f>
        <v>64.411105697987978</v>
      </c>
      <c r="AP71" s="112">
        <f>+AP45*'Budget Vendite'!AQ20</f>
        <v>65.699327811947626</v>
      </c>
      <c r="AQ71" s="112">
        <f>+AQ45*'Budget Vendite'!AR20</f>
        <v>67.01331436818657</v>
      </c>
      <c r="AR71" s="112">
        <f>+AR45*'Budget Vendite'!AS20</f>
        <v>68.353580655550445</v>
      </c>
      <c r="AS71" s="112">
        <f>+AS45*'Budget Vendite'!AT20</f>
        <v>69.720652268661581</v>
      </c>
      <c r="AT71" s="112">
        <f>+AT45*'Budget Vendite'!AU20</f>
        <v>71.115065314034439</v>
      </c>
      <c r="AU71" s="112">
        <f>+AU45*'Budget Vendite'!AV20</f>
        <v>72.537366620315311</v>
      </c>
      <c r="AV71" s="112">
        <f>+AV45*'Budget Vendite'!AW20</f>
        <v>73.988113952721505</v>
      </c>
      <c r="AW71" s="112">
        <f>+AW45*'Budget Vendite'!AX20</f>
        <v>75.467876231775904</v>
      </c>
      <c r="AX71" s="112">
        <f>+AX45*'Budget Vendite'!AY20</f>
        <v>76.977233756411692</v>
      </c>
      <c r="AY71" s="112">
        <f>+AY45*'Budget Vendite'!AZ20</f>
        <v>78.516778431539592</v>
      </c>
      <c r="AZ71" s="112">
        <f>+AZ45*'Budget Vendite'!BA20</f>
        <v>80.087114000170686</v>
      </c>
    </row>
    <row r="72" spans="3:57" x14ac:dyDescent="0.25">
      <c r="C72" t="str">
        <f t="shared" si="11"/>
        <v>Servizio / Prodotto 18</v>
      </c>
      <c r="E72" s="112">
        <f>+E46*'Budget Vendite'!F21</f>
        <v>125</v>
      </c>
      <c r="F72" s="112">
        <f>+F46*'Budget Vendite'!G21</f>
        <v>12.500000000000018</v>
      </c>
      <c r="G72" s="112">
        <f>+G46*'Budget Vendite'!H21</f>
        <v>13.750000000000018</v>
      </c>
      <c r="H72" s="112">
        <f>+H46*'Budget Vendite'!I21</f>
        <v>15.125000000000028</v>
      </c>
      <c r="I72" s="112">
        <f>+I46*'Budget Vendite'!J21</f>
        <v>16.637500000000038</v>
      </c>
      <c r="J72" s="112">
        <f>+J46*'Budget Vendite'!K21</f>
        <v>18.301250000000024</v>
      </c>
      <c r="K72" s="112">
        <f>+K46*'Budget Vendite'!L21</f>
        <v>20.131375000000027</v>
      </c>
      <c r="L72" s="112">
        <f>+L46*'Budget Vendite'!M21</f>
        <v>22.144512500000033</v>
      </c>
      <c r="M72" s="112">
        <f>+M46*'Budget Vendite'!N21</f>
        <v>24.358963750000058</v>
      </c>
      <c r="N72" s="112">
        <f>+N46*'Budget Vendite'!O21</f>
        <v>26.794860125000035</v>
      </c>
      <c r="O72" s="112">
        <f>+O46*'Budget Vendite'!P21</f>
        <v>29.474346137500049</v>
      </c>
      <c r="P72" s="112">
        <f>+P46*'Budget Vendite'!Q21</f>
        <v>32.42178075125004</v>
      </c>
      <c r="Q72" s="112">
        <f>+Q46*'Budget Vendite'!R21</f>
        <v>17.83197941318754</v>
      </c>
      <c r="R72" s="112">
        <f>+R46*'Budget Vendite'!S21</f>
        <v>18.723578383846942</v>
      </c>
      <c r="S72" s="112">
        <f>+S46*'Budget Vendite'!T21</f>
        <v>19.659757303039243</v>
      </c>
      <c r="T72" s="112">
        <f>+T46*'Budget Vendite'!U21</f>
        <v>20.642745168191254</v>
      </c>
      <c r="U72" s="112">
        <f>+U46*'Budget Vendite'!V21</f>
        <v>21.674882426600774</v>
      </c>
      <c r="V72" s="112">
        <f>+V46*'Budget Vendite'!W21</f>
        <v>22.758626547930803</v>
      </c>
      <c r="W72" s="112">
        <f>+W46*'Budget Vendite'!X21</f>
        <v>23.896557875327389</v>
      </c>
      <c r="X72" s="112">
        <f>+X46*'Budget Vendite'!Y21</f>
        <v>25.091385769093719</v>
      </c>
      <c r="Y72" s="112">
        <f>+Y46*'Budget Vendite'!Z21</f>
        <v>26.345955057548451</v>
      </c>
      <c r="Z72" s="112">
        <f>+Z46*'Budget Vendite'!AA21</f>
        <v>27.663252810425831</v>
      </c>
      <c r="AA72" s="112">
        <f>+AA46*'Budget Vendite'!AB21</f>
        <v>29.046415450947123</v>
      </c>
      <c r="AB72" s="112">
        <f>+AB46*'Budget Vendite'!AC21</f>
        <v>30.498736223494447</v>
      </c>
      <c r="AC72" s="112">
        <f>+AC46*'Budget Vendite'!AD21</f>
        <v>32.023673034669287</v>
      </c>
      <c r="AD72" s="112">
        <f>+AD46*'Budget Vendite'!AE21</f>
        <v>33.624856686402751</v>
      </c>
      <c r="AE72" s="112">
        <f>+AE46*'Budget Vendite'!AF21</f>
        <v>35.306099520722825</v>
      </c>
      <c r="AF72" s="112">
        <f>+AF46*'Budget Vendite'!AG21</f>
        <v>37.071404496758902</v>
      </c>
      <c r="AG72" s="112">
        <f>+AG46*'Budget Vendite'!AH21</f>
        <v>38.924974721596897</v>
      </c>
      <c r="AH72" s="112">
        <f>+AH46*'Budget Vendite'!AI21</f>
        <v>40.87122345767682</v>
      </c>
      <c r="AI72" s="112">
        <f>+AI46*'Budget Vendite'!AJ21</f>
        <v>42.914784630560661</v>
      </c>
      <c r="AJ72" s="112">
        <f>+AJ46*'Budget Vendite'!AK21</f>
        <v>45.060523862088644</v>
      </c>
      <c r="AK72" s="112">
        <f>+AK46*'Budget Vendite'!AL21</f>
        <v>47.313550055193048</v>
      </c>
      <c r="AL72" s="112">
        <f>+AL46*'Budget Vendite'!AM21</f>
        <v>49.679227557952714</v>
      </c>
      <c r="AM72" s="112">
        <f>+AM46*'Budget Vendite'!AN21</f>
        <v>52.1631889358504</v>
      </c>
      <c r="AN72" s="112">
        <f>+AN46*'Budget Vendite'!AO21</f>
        <v>54.771348382642913</v>
      </c>
      <c r="AO72" s="112">
        <f>+AO46*'Budget Vendite'!AP21</f>
        <v>23.003966320709992</v>
      </c>
      <c r="AP72" s="112">
        <f>+AP46*'Budget Vendite'!AQ21</f>
        <v>23.464045647124152</v>
      </c>
      <c r="AQ72" s="112">
        <f>+AQ46*'Budget Vendite'!AR21</f>
        <v>23.933326560066632</v>
      </c>
      <c r="AR72" s="112">
        <f>+AR46*'Budget Vendite'!AS21</f>
        <v>24.411993091268016</v>
      </c>
      <c r="AS72" s="112">
        <f>+AS46*'Budget Vendite'!AT21</f>
        <v>24.900232953093422</v>
      </c>
      <c r="AT72" s="112">
        <f>+AT46*'Budget Vendite'!AU21</f>
        <v>25.398237612155157</v>
      </c>
      <c r="AU72" s="112">
        <f>+AU46*'Budget Vendite'!AV21</f>
        <v>25.906202364398325</v>
      </c>
      <c r="AV72" s="112">
        <f>+AV46*'Budget Vendite'!AW21</f>
        <v>26.424326411686252</v>
      </c>
      <c r="AW72" s="112">
        <f>+AW46*'Budget Vendite'!AX21</f>
        <v>26.952812939919966</v>
      </c>
      <c r="AX72" s="112">
        <f>+AX46*'Budget Vendite'!AY21</f>
        <v>27.491869198718462</v>
      </c>
      <c r="AY72" s="112">
        <f>+AY46*'Budget Vendite'!AZ21</f>
        <v>28.041706582692711</v>
      </c>
      <c r="AZ72" s="112">
        <f>+AZ46*'Budget Vendite'!BA21</f>
        <v>28.602540714346674</v>
      </c>
    </row>
    <row r="73" spans="3:57" x14ac:dyDescent="0.25">
      <c r="C73" t="str">
        <f t="shared" si="11"/>
        <v>Servizio / Prodotto 19</v>
      </c>
      <c r="E73" s="112">
        <f>+E47*'Budget Vendite'!F22</f>
        <v>125</v>
      </c>
      <c r="F73" s="112">
        <f>+F47*'Budget Vendite'!G22</f>
        <v>12.500000000000018</v>
      </c>
      <c r="G73" s="112">
        <f>+G47*'Budget Vendite'!H22</f>
        <v>13.750000000000018</v>
      </c>
      <c r="H73" s="112">
        <f>+H47*'Budget Vendite'!I22</f>
        <v>15.125000000000028</v>
      </c>
      <c r="I73" s="112">
        <f>+I47*'Budget Vendite'!J22</f>
        <v>16.637500000000038</v>
      </c>
      <c r="J73" s="112">
        <f>+J47*'Budget Vendite'!K22</f>
        <v>18.301250000000024</v>
      </c>
      <c r="K73" s="112">
        <f>+K47*'Budget Vendite'!L22</f>
        <v>20.131375000000027</v>
      </c>
      <c r="L73" s="112">
        <f>+L47*'Budget Vendite'!M22</f>
        <v>22.144512500000033</v>
      </c>
      <c r="M73" s="112">
        <f>+M47*'Budget Vendite'!N22</f>
        <v>24.358963750000058</v>
      </c>
      <c r="N73" s="112">
        <f>+N47*'Budget Vendite'!O22</f>
        <v>26.794860125000035</v>
      </c>
      <c r="O73" s="112">
        <f>+O47*'Budget Vendite'!P22</f>
        <v>29.474346137500049</v>
      </c>
      <c r="P73" s="112">
        <f>+P47*'Budget Vendite'!Q22</f>
        <v>32.42178075125004</v>
      </c>
      <c r="Q73" s="112">
        <f>+Q47*'Budget Vendite'!R22</f>
        <v>17.83197941318754</v>
      </c>
      <c r="R73" s="112">
        <f>+R47*'Budget Vendite'!S22</f>
        <v>18.723578383846942</v>
      </c>
      <c r="S73" s="112">
        <f>+S47*'Budget Vendite'!T22</f>
        <v>19.659757303039243</v>
      </c>
      <c r="T73" s="112">
        <f>+T47*'Budget Vendite'!U22</f>
        <v>20.642745168191254</v>
      </c>
      <c r="U73" s="112">
        <f>+U47*'Budget Vendite'!V22</f>
        <v>21.674882426600774</v>
      </c>
      <c r="V73" s="112">
        <f>+V47*'Budget Vendite'!W22</f>
        <v>22.758626547930803</v>
      </c>
      <c r="W73" s="112">
        <f>+W47*'Budget Vendite'!X22</f>
        <v>23.896557875327389</v>
      </c>
      <c r="X73" s="112">
        <f>+X47*'Budget Vendite'!Y22</f>
        <v>25.091385769093719</v>
      </c>
      <c r="Y73" s="112">
        <f>+Y47*'Budget Vendite'!Z22</f>
        <v>26.345955057548451</v>
      </c>
      <c r="Z73" s="112">
        <f>+Z47*'Budget Vendite'!AA22</f>
        <v>27.663252810425831</v>
      </c>
      <c r="AA73" s="112">
        <f>+AA47*'Budget Vendite'!AB22</f>
        <v>29.046415450947123</v>
      </c>
      <c r="AB73" s="112">
        <f>+AB47*'Budget Vendite'!AC22</f>
        <v>30.498736223494447</v>
      </c>
      <c r="AC73" s="112">
        <f>+AC47*'Budget Vendite'!AD22</f>
        <v>32.023673034669287</v>
      </c>
      <c r="AD73" s="112">
        <f>+AD47*'Budget Vendite'!AE22</f>
        <v>33.624856686402751</v>
      </c>
      <c r="AE73" s="112">
        <f>+AE47*'Budget Vendite'!AF22</f>
        <v>35.306099520722825</v>
      </c>
      <c r="AF73" s="112">
        <f>+AF47*'Budget Vendite'!AG22</f>
        <v>37.071404496758902</v>
      </c>
      <c r="AG73" s="112">
        <f>+AG47*'Budget Vendite'!AH22</f>
        <v>38.924974721596897</v>
      </c>
      <c r="AH73" s="112">
        <f>+AH47*'Budget Vendite'!AI22</f>
        <v>40.87122345767682</v>
      </c>
      <c r="AI73" s="112">
        <f>+AI47*'Budget Vendite'!AJ22</f>
        <v>42.914784630560661</v>
      </c>
      <c r="AJ73" s="112">
        <f>+AJ47*'Budget Vendite'!AK22</f>
        <v>45.060523862088644</v>
      </c>
      <c r="AK73" s="112">
        <f>+AK47*'Budget Vendite'!AL22</f>
        <v>47.313550055193048</v>
      </c>
      <c r="AL73" s="112">
        <f>+AL47*'Budget Vendite'!AM22</f>
        <v>49.679227557952714</v>
      </c>
      <c r="AM73" s="112">
        <f>+AM47*'Budget Vendite'!AN22</f>
        <v>52.1631889358504</v>
      </c>
      <c r="AN73" s="112">
        <f>+AN47*'Budget Vendite'!AO22</f>
        <v>54.771348382642913</v>
      </c>
      <c r="AO73" s="112">
        <f>+AO47*'Budget Vendite'!AP22</f>
        <v>23.003966320709992</v>
      </c>
      <c r="AP73" s="112">
        <f>+AP47*'Budget Vendite'!AQ22</f>
        <v>23.464045647124152</v>
      </c>
      <c r="AQ73" s="112">
        <f>+AQ47*'Budget Vendite'!AR22</f>
        <v>23.933326560066632</v>
      </c>
      <c r="AR73" s="112">
        <f>+AR47*'Budget Vendite'!AS22</f>
        <v>24.411993091268016</v>
      </c>
      <c r="AS73" s="112">
        <f>+AS47*'Budget Vendite'!AT22</f>
        <v>24.900232953093422</v>
      </c>
      <c r="AT73" s="112">
        <f>+AT47*'Budget Vendite'!AU22</f>
        <v>25.398237612155157</v>
      </c>
      <c r="AU73" s="112">
        <f>+AU47*'Budget Vendite'!AV22</f>
        <v>25.906202364398325</v>
      </c>
      <c r="AV73" s="112">
        <f>+AV47*'Budget Vendite'!AW22</f>
        <v>26.424326411686252</v>
      </c>
      <c r="AW73" s="112">
        <f>+AW47*'Budget Vendite'!AX22</f>
        <v>26.952812939919966</v>
      </c>
      <c r="AX73" s="112">
        <f>+AX47*'Budget Vendite'!AY22</f>
        <v>27.491869198718462</v>
      </c>
      <c r="AY73" s="112">
        <f>+AY47*'Budget Vendite'!AZ22</f>
        <v>28.041706582692711</v>
      </c>
      <c r="AZ73" s="112">
        <f>+AZ47*'Budget Vendite'!BA22</f>
        <v>28.602540714346674</v>
      </c>
    </row>
    <row r="74" spans="3:57" x14ac:dyDescent="0.25">
      <c r="C74" t="str">
        <f t="shared" si="11"/>
        <v>Servizio / Prodotto 20</v>
      </c>
      <c r="E74" s="112">
        <f>+E48*'Budget Vendite'!F23</f>
        <v>200</v>
      </c>
      <c r="F74" s="112">
        <f>+F48*'Budget Vendite'!G23</f>
        <v>20.000000000000028</v>
      </c>
      <c r="G74" s="112">
        <f>+G48*'Budget Vendite'!H23</f>
        <v>22.000000000000028</v>
      </c>
      <c r="H74" s="112">
        <f>+H48*'Budget Vendite'!I23</f>
        <v>24.200000000000045</v>
      </c>
      <c r="I74" s="112">
        <f>+I48*'Budget Vendite'!J23</f>
        <v>26.620000000000061</v>
      </c>
      <c r="J74" s="112">
        <f>+J48*'Budget Vendite'!K23</f>
        <v>29.282000000000039</v>
      </c>
      <c r="K74" s="112">
        <f>+K48*'Budget Vendite'!L23</f>
        <v>32.210200000000043</v>
      </c>
      <c r="L74" s="112">
        <f>+L48*'Budget Vendite'!M23</f>
        <v>35.431220000000053</v>
      </c>
      <c r="M74" s="112">
        <f>+M48*'Budget Vendite'!N23</f>
        <v>38.974342000000092</v>
      </c>
      <c r="N74" s="112">
        <f>+N48*'Budget Vendite'!O23</f>
        <v>42.871776200000056</v>
      </c>
      <c r="O74" s="112">
        <f>+O48*'Budget Vendite'!P23</f>
        <v>47.158953820000079</v>
      </c>
      <c r="P74" s="112">
        <f>+P48*'Budget Vendite'!Q23</f>
        <v>51.874849202000064</v>
      </c>
      <c r="Q74" s="112">
        <f>+Q48*'Budget Vendite'!R23</f>
        <v>28.531167061100064</v>
      </c>
      <c r="R74" s="112">
        <f>+R48*'Budget Vendite'!S23</f>
        <v>29.957725414155107</v>
      </c>
      <c r="S74" s="112">
        <f>+S48*'Budget Vendite'!T23</f>
        <v>31.455611684862788</v>
      </c>
      <c r="T74" s="112">
        <f>+T48*'Budget Vendite'!U23</f>
        <v>33.028392269106007</v>
      </c>
      <c r="U74" s="112">
        <f>+U48*'Budget Vendite'!V23</f>
        <v>34.679811882561239</v>
      </c>
      <c r="V74" s="112">
        <f>+V48*'Budget Vendite'!W23</f>
        <v>36.413802476689284</v>
      </c>
      <c r="W74" s="112">
        <f>+W48*'Budget Vendite'!X23</f>
        <v>38.234492600523822</v>
      </c>
      <c r="X74" s="112">
        <f>+X48*'Budget Vendite'!Y23</f>
        <v>40.146217230549951</v>
      </c>
      <c r="Y74" s="112">
        <f>+Y48*'Budget Vendite'!Z23</f>
        <v>42.153528092077522</v>
      </c>
      <c r="Z74" s="112">
        <f>+Z48*'Budget Vendite'!AA23</f>
        <v>44.26120449668133</v>
      </c>
      <c r="AA74" s="112">
        <f>+AA48*'Budget Vendite'!AB23</f>
        <v>46.474264721515397</v>
      </c>
      <c r="AB74" s="112">
        <f>+AB48*'Budget Vendite'!AC23</f>
        <v>48.797977957591115</v>
      </c>
      <c r="AC74" s="112">
        <f>+AC48*'Budget Vendite'!AD23</f>
        <v>51.237876855470859</v>
      </c>
      <c r="AD74" s="112">
        <f>+AD48*'Budget Vendite'!AE23</f>
        <v>53.799770698244402</v>
      </c>
      <c r="AE74" s="112">
        <f>+AE48*'Budget Vendite'!AF23</f>
        <v>56.489759233156519</v>
      </c>
      <c r="AF74" s="112">
        <f>+AF48*'Budget Vendite'!AG23</f>
        <v>59.314247194814243</v>
      </c>
      <c r="AG74" s="112">
        <f>+AG48*'Budget Vendite'!AH23</f>
        <v>62.279959554555035</v>
      </c>
      <c r="AH74" s="112">
        <f>+AH48*'Budget Vendite'!AI23</f>
        <v>65.393957532282911</v>
      </c>
      <c r="AI74" s="112">
        <f>+AI48*'Budget Vendite'!AJ23</f>
        <v>68.663655408897057</v>
      </c>
      <c r="AJ74" s="112">
        <f>+AJ48*'Budget Vendite'!AK23</f>
        <v>72.09683817934183</v>
      </c>
      <c r="AK74" s="112">
        <f>+AK48*'Budget Vendite'!AL23</f>
        <v>75.701680088308876</v>
      </c>
      <c r="AL74" s="112">
        <f>+AL48*'Budget Vendite'!AM23</f>
        <v>79.486764092724343</v>
      </c>
      <c r="AM74" s="112">
        <f>+AM48*'Budget Vendite'!AN23</f>
        <v>83.46110229736064</v>
      </c>
      <c r="AN74" s="112">
        <f>+AN48*'Budget Vendite'!AO23</f>
        <v>87.63415741222866</v>
      </c>
      <c r="AO74" s="112">
        <f>+AO48*'Budget Vendite'!AP23</f>
        <v>36.806346113135987</v>
      </c>
      <c r="AP74" s="112">
        <f>+AP48*'Budget Vendite'!AQ23</f>
        <v>37.542473035398643</v>
      </c>
      <c r="AQ74" s="112">
        <f>+AQ48*'Budget Vendite'!AR23</f>
        <v>38.293322496106612</v>
      </c>
      <c r="AR74" s="112">
        <f>+AR48*'Budget Vendite'!AS23</f>
        <v>39.059188946028826</v>
      </c>
      <c r="AS74" s="112">
        <f>+AS48*'Budget Vendite'!AT23</f>
        <v>39.840372724949475</v>
      </c>
      <c r="AT74" s="112">
        <f>+AT48*'Budget Vendite'!AU23</f>
        <v>40.637180179448251</v>
      </c>
      <c r="AU74" s="112">
        <f>+AU48*'Budget Vendite'!AV23</f>
        <v>41.44992378303732</v>
      </c>
      <c r="AV74" s="112">
        <f>+AV48*'Budget Vendite'!AW23</f>
        <v>42.278922258698003</v>
      </c>
      <c r="AW74" s="112">
        <f>+AW48*'Budget Vendite'!AX23</f>
        <v>43.124500703871945</v>
      </c>
      <c r="AX74" s="112">
        <f>+AX48*'Budget Vendite'!AY23</f>
        <v>43.986990717949539</v>
      </c>
      <c r="AY74" s="112">
        <f>+AY48*'Budget Vendite'!AZ23</f>
        <v>44.866730532308338</v>
      </c>
      <c r="AZ74" s="112">
        <f>+AZ48*'Budget Vendite'!BA23</f>
        <v>45.764065142954678</v>
      </c>
    </row>
    <row r="75" spans="3:57" x14ac:dyDescent="0.25">
      <c r="C75" t="str">
        <f t="shared" si="11"/>
        <v>Servizio / Prodotto 21</v>
      </c>
      <c r="E75" s="112">
        <f>+E49*'Budget Vendite'!F24</f>
        <v>200</v>
      </c>
      <c r="F75" s="112">
        <f>+F49*'Budget Vendite'!G24</f>
        <v>20.000000000000028</v>
      </c>
      <c r="G75" s="112">
        <f>+G49*'Budget Vendite'!H24</f>
        <v>22.000000000000028</v>
      </c>
      <c r="H75" s="112">
        <f>+H49*'Budget Vendite'!I24</f>
        <v>24.200000000000045</v>
      </c>
      <c r="I75" s="112">
        <f>+I49*'Budget Vendite'!J24</f>
        <v>26.620000000000061</v>
      </c>
      <c r="J75" s="112">
        <f>+J49*'Budget Vendite'!K24</f>
        <v>29.282000000000039</v>
      </c>
      <c r="K75" s="112">
        <f>+K49*'Budget Vendite'!L24</f>
        <v>32.210200000000043</v>
      </c>
      <c r="L75" s="112">
        <f>+L49*'Budget Vendite'!M24</f>
        <v>35.431220000000053</v>
      </c>
      <c r="M75" s="112">
        <f>+M49*'Budget Vendite'!N24</f>
        <v>38.974342000000092</v>
      </c>
      <c r="N75" s="112">
        <f>+N49*'Budget Vendite'!O24</f>
        <v>42.871776200000056</v>
      </c>
      <c r="O75" s="112">
        <f>+O49*'Budget Vendite'!P24</f>
        <v>47.158953820000079</v>
      </c>
      <c r="P75" s="112">
        <f>+P49*'Budget Vendite'!Q24</f>
        <v>51.874849202000064</v>
      </c>
      <c r="Q75" s="112">
        <f>+Q49*'Budget Vendite'!R24</f>
        <v>28.531167061100064</v>
      </c>
      <c r="R75" s="112">
        <f>+R49*'Budget Vendite'!S24</f>
        <v>29.957725414155107</v>
      </c>
      <c r="S75" s="112">
        <f>+S49*'Budget Vendite'!T24</f>
        <v>31.455611684862788</v>
      </c>
      <c r="T75" s="112">
        <f>+T49*'Budget Vendite'!U24</f>
        <v>33.028392269106007</v>
      </c>
      <c r="U75" s="112">
        <f>+U49*'Budget Vendite'!V24</f>
        <v>34.679811882561239</v>
      </c>
      <c r="V75" s="112">
        <f>+V49*'Budget Vendite'!W24</f>
        <v>36.413802476689284</v>
      </c>
      <c r="W75" s="112">
        <f>+W49*'Budget Vendite'!X24</f>
        <v>38.234492600523822</v>
      </c>
      <c r="X75" s="112">
        <f>+X49*'Budget Vendite'!Y24</f>
        <v>40.146217230549951</v>
      </c>
      <c r="Y75" s="112">
        <f>+Y49*'Budget Vendite'!Z24</f>
        <v>42.153528092077522</v>
      </c>
      <c r="Z75" s="112">
        <f>+Z49*'Budget Vendite'!AA24</f>
        <v>44.26120449668133</v>
      </c>
      <c r="AA75" s="112">
        <f>+AA49*'Budget Vendite'!AB24</f>
        <v>46.474264721515397</v>
      </c>
      <c r="AB75" s="112">
        <f>+AB49*'Budget Vendite'!AC24</f>
        <v>48.797977957591115</v>
      </c>
      <c r="AC75" s="112">
        <f>+AC49*'Budget Vendite'!AD24</f>
        <v>51.237876855470859</v>
      </c>
      <c r="AD75" s="112">
        <f>+AD49*'Budget Vendite'!AE24</f>
        <v>53.799770698244402</v>
      </c>
      <c r="AE75" s="112">
        <f>+AE49*'Budget Vendite'!AF24</f>
        <v>56.489759233156519</v>
      </c>
      <c r="AF75" s="112">
        <f>+AF49*'Budget Vendite'!AG24</f>
        <v>59.314247194814243</v>
      </c>
      <c r="AG75" s="112">
        <f>+AG49*'Budget Vendite'!AH24</f>
        <v>62.279959554555035</v>
      </c>
      <c r="AH75" s="112">
        <f>+AH49*'Budget Vendite'!AI24</f>
        <v>65.393957532282911</v>
      </c>
      <c r="AI75" s="112">
        <f>+AI49*'Budget Vendite'!AJ24</f>
        <v>68.663655408897057</v>
      </c>
      <c r="AJ75" s="112">
        <f>+AJ49*'Budget Vendite'!AK24</f>
        <v>72.09683817934183</v>
      </c>
      <c r="AK75" s="112">
        <f>+AK49*'Budget Vendite'!AL24</f>
        <v>75.701680088308876</v>
      </c>
      <c r="AL75" s="112">
        <f>+AL49*'Budget Vendite'!AM24</f>
        <v>79.486764092724343</v>
      </c>
      <c r="AM75" s="112">
        <f>+AM49*'Budget Vendite'!AN24</f>
        <v>83.46110229736064</v>
      </c>
      <c r="AN75" s="112">
        <f>+AN49*'Budget Vendite'!AO24</f>
        <v>87.63415741222866</v>
      </c>
      <c r="AO75" s="112">
        <f>+AO49*'Budget Vendite'!AP24</f>
        <v>36.806346113135987</v>
      </c>
      <c r="AP75" s="112">
        <f>+AP49*'Budget Vendite'!AQ24</f>
        <v>37.542473035398643</v>
      </c>
      <c r="AQ75" s="112">
        <f>+AQ49*'Budget Vendite'!AR24</f>
        <v>38.293322496106612</v>
      </c>
      <c r="AR75" s="112">
        <f>+AR49*'Budget Vendite'!AS24</f>
        <v>39.059188946028826</v>
      </c>
      <c r="AS75" s="112">
        <f>+AS49*'Budget Vendite'!AT24</f>
        <v>39.840372724949475</v>
      </c>
      <c r="AT75" s="112">
        <f>+AT49*'Budget Vendite'!AU24</f>
        <v>40.637180179448251</v>
      </c>
      <c r="AU75" s="112">
        <f>+AU49*'Budget Vendite'!AV24</f>
        <v>41.44992378303732</v>
      </c>
      <c r="AV75" s="112">
        <f>+AV49*'Budget Vendite'!AW24</f>
        <v>42.278922258698003</v>
      </c>
      <c r="AW75" s="112">
        <f>+AW49*'Budget Vendite'!AX24</f>
        <v>43.124500703871945</v>
      </c>
      <c r="AX75" s="112">
        <f>+AX49*'Budget Vendite'!AY24</f>
        <v>43.986990717949539</v>
      </c>
      <c r="AY75" s="112">
        <f>+AY49*'Budget Vendite'!AZ24</f>
        <v>44.866730532308338</v>
      </c>
      <c r="AZ75" s="112">
        <f>+AZ49*'Budget Vendite'!BA24</f>
        <v>45.764065142954678</v>
      </c>
    </row>
    <row r="76" spans="3:57" x14ac:dyDescent="0.25">
      <c r="C76" t="str">
        <f t="shared" si="11"/>
        <v>Servizio / Prodotto 22</v>
      </c>
      <c r="E76" s="112">
        <f>+E50*'Budget Vendite'!F25</f>
        <v>200</v>
      </c>
      <c r="F76" s="112">
        <f>+F50*'Budget Vendite'!G25</f>
        <v>20.000000000000028</v>
      </c>
      <c r="G76" s="112">
        <f>+G50*'Budget Vendite'!H25</f>
        <v>22.000000000000028</v>
      </c>
      <c r="H76" s="112">
        <f>+H50*'Budget Vendite'!I25</f>
        <v>24.200000000000045</v>
      </c>
      <c r="I76" s="112">
        <f>+I50*'Budget Vendite'!J25</f>
        <v>26.620000000000061</v>
      </c>
      <c r="J76" s="112">
        <f>+J50*'Budget Vendite'!K25</f>
        <v>29.282000000000039</v>
      </c>
      <c r="K76" s="112">
        <f>+K50*'Budget Vendite'!L25</f>
        <v>32.210200000000043</v>
      </c>
      <c r="L76" s="112">
        <f>+L50*'Budget Vendite'!M25</f>
        <v>35.431220000000053</v>
      </c>
      <c r="M76" s="112">
        <f>+M50*'Budget Vendite'!N25</f>
        <v>38.974342000000092</v>
      </c>
      <c r="N76" s="112">
        <f>+N50*'Budget Vendite'!O25</f>
        <v>42.871776200000056</v>
      </c>
      <c r="O76" s="112">
        <f>+O50*'Budget Vendite'!P25</f>
        <v>47.158953820000079</v>
      </c>
      <c r="P76" s="112">
        <f>+P50*'Budget Vendite'!Q25</f>
        <v>51.874849202000064</v>
      </c>
      <c r="Q76" s="112">
        <f>+Q50*'Budget Vendite'!R25</f>
        <v>28.531167061100064</v>
      </c>
      <c r="R76" s="112">
        <f>+R50*'Budget Vendite'!S25</f>
        <v>29.957725414155107</v>
      </c>
      <c r="S76" s="112">
        <f>+S50*'Budget Vendite'!T25</f>
        <v>31.455611684862788</v>
      </c>
      <c r="T76" s="112">
        <f>+T50*'Budget Vendite'!U25</f>
        <v>33.028392269106007</v>
      </c>
      <c r="U76" s="112">
        <f>+U50*'Budget Vendite'!V25</f>
        <v>34.679811882561239</v>
      </c>
      <c r="V76" s="112">
        <f>+V50*'Budget Vendite'!W25</f>
        <v>36.413802476689284</v>
      </c>
      <c r="W76" s="112">
        <f>+W50*'Budget Vendite'!X25</f>
        <v>38.234492600523822</v>
      </c>
      <c r="X76" s="112">
        <f>+X50*'Budget Vendite'!Y25</f>
        <v>40.146217230549951</v>
      </c>
      <c r="Y76" s="112">
        <f>+Y50*'Budget Vendite'!Z25</f>
        <v>42.153528092077522</v>
      </c>
      <c r="Z76" s="112">
        <f>+Z50*'Budget Vendite'!AA25</f>
        <v>44.26120449668133</v>
      </c>
      <c r="AA76" s="112">
        <f>+AA50*'Budget Vendite'!AB25</f>
        <v>46.474264721515397</v>
      </c>
      <c r="AB76" s="112">
        <f>+AB50*'Budget Vendite'!AC25</f>
        <v>48.797977957591115</v>
      </c>
      <c r="AC76" s="112">
        <f>+AC50*'Budget Vendite'!AD25</f>
        <v>51.237876855470859</v>
      </c>
      <c r="AD76" s="112">
        <f>+AD50*'Budget Vendite'!AE25</f>
        <v>53.799770698244402</v>
      </c>
      <c r="AE76" s="112">
        <f>+AE50*'Budget Vendite'!AF25</f>
        <v>56.489759233156519</v>
      </c>
      <c r="AF76" s="112">
        <f>+AF50*'Budget Vendite'!AG25</f>
        <v>59.314247194814243</v>
      </c>
      <c r="AG76" s="112">
        <f>+AG50*'Budget Vendite'!AH25</f>
        <v>62.279959554555035</v>
      </c>
      <c r="AH76" s="112">
        <f>+AH50*'Budget Vendite'!AI25</f>
        <v>65.393957532282911</v>
      </c>
      <c r="AI76" s="112">
        <f>+AI50*'Budget Vendite'!AJ25</f>
        <v>68.663655408897057</v>
      </c>
      <c r="AJ76" s="112">
        <f>+AJ50*'Budget Vendite'!AK25</f>
        <v>72.09683817934183</v>
      </c>
      <c r="AK76" s="112">
        <f>+AK50*'Budget Vendite'!AL25</f>
        <v>75.701680088308876</v>
      </c>
      <c r="AL76" s="112">
        <f>+AL50*'Budget Vendite'!AM25</f>
        <v>79.486764092724343</v>
      </c>
      <c r="AM76" s="112">
        <f>+AM50*'Budget Vendite'!AN25</f>
        <v>83.46110229736064</v>
      </c>
      <c r="AN76" s="112">
        <f>+AN50*'Budget Vendite'!AO25</f>
        <v>87.63415741222866</v>
      </c>
      <c r="AO76" s="112">
        <f>+AO50*'Budget Vendite'!AP25</f>
        <v>36.806346113135987</v>
      </c>
      <c r="AP76" s="112">
        <f>+AP50*'Budget Vendite'!AQ25</f>
        <v>37.542473035398643</v>
      </c>
      <c r="AQ76" s="112">
        <f>+AQ50*'Budget Vendite'!AR25</f>
        <v>38.293322496106612</v>
      </c>
      <c r="AR76" s="112">
        <f>+AR50*'Budget Vendite'!AS25</f>
        <v>39.059188946028826</v>
      </c>
      <c r="AS76" s="112">
        <f>+AS50*'Budget Vendite'!AT25</f>
        <v>39.840372724949475</v>
      </c>
      <c r="AT76" s="112">
        <f>+AT50*'Budget Vendite'!AU25</f>
        <v>40.637180179448251</v>
      </c>
      <c r="AU76" s="112">
        <f>+AU50*'Budget Vendite'!AV25</f>
        <v>41.44992378303732</v>
      </c>
      <c r="AV76" s="112">
        <f>+AV50*'Budget Vendite'!AW25</f>
        <v>42.278922258698003</v>
      </c>
      <c r="AW76" s="112">
        <f>+AW50*'Budget Vendite'!AX25</f>
        <v>43.124500703871945</v>
      </c>
      <c r="AX76" s="112">
        <f>+AX50*'Budget Vendite'!AY25</f>
        <v>43.986990717949539</v>
      </c>
      <c r="AY76" s="112">
        <f>+AY50*'Budget Vendite'!AZ25</f>
        <v>44.866730532308338</v>
      </c>
      <c r="AZ76" s="112">
        <f>+AZ50*'Budget Vendite'!BA25</f>
        <v>45.764065142954678</v>
      </c>
    </row>
    <row r="77" spans="3:57" x14ac:dyDescent="0.25">
      <c r="C77" t="str">
        <f t="shared" si="11"/>
        <v>Servizio / Prodotto 23</v>
      </c>
      <c r="E77" s="112">
        <f>+E51*'Budget Vendite'!F26</f>
        <v>200</v>
      </c>
      <c r="F77" s="112">
        <f>+F51*'Budget Vendite'!G26</f>
        <v>20.000000000000028</v>
      </c>
      <c r="G77" s="112">
        <f>+G51*'Budget Vendite'!H26</f>
        <v>22.000000000000028</v>
      </c>
      <c r="H77" s="112">
        <f>+H51*'Budget Vendite'!I26</f>
        <v>24.200000000000045</v>
      </c>
      <c r="I77" s="112">
        <f>+I51*'Budget Vendite'!J26</f>
        <v>26.620000000000061</v>
      </c>
      <c r="J77" s="112">
        <f>+J51*'Budget Vendite'!K26</f>
        <v>29.282000000000039</v>
      </c>
      <c r="K77" s="112">
        <f>+K51*'Budget Vendite'!L26</f>
        <v>32.210200000000043</v>
      </c>
      <c r="L77" s="112">
        <f>+L51*'Budget Vendite'!M26</f>
        <v>35.431220000000053</v>
      </c>
      <c r="M77" s="112">
        <f>+M51*'Budget Vendite'!N26</f>
        <v>38.974342000000092</v>
      </c>
      <c r="N77" s="112">
        <f>+N51*'Budget Vendite'!O26</f>
        <v>42.871776200000056</v>
      </c>
      <c r="O77" s="112">
        <f>+O51*'Budget Vendite'!P26</f>
        <v>47.158953820000079</v>
      </c>
      <c r="P77" s="112">
        <f>+P51*'Budget Vendite'!Q26</f>
        <v>51.874849202000064</v>
      </c>
      <c r="Q77" s="112">
        <f>+Q51*'Budget Vendite'!R26</f>
        <v>28.531167061100064</v>
      </c>
      <c r="R77" s="112">
        <f>+R51*'Budget Vendite'!S26</f>
        <v>29.957725414155107</v>
      </c>
      <c r="S77" s="112">
        <f>+S51*'Budget Vendite'!T26</f>
        <v>31.455611684862788</v>
      </c>
      <c r="T77" s="112">
        <f>+T51*'Budget Vendite'!U26</f>
        <v>33.028392269106007</v>
      </c>
      <c r="U77" s="112">
        <f>+U51*'Budget Vendite'!V26</f>
        <v>34.679811882561239</v>
      </c>
      <c r="V77" s="112">
        <f>+V51*'Budget Vendite'!W26</f>
        <v>36.413802476689284</v>
      </c>
      <c r="W77" s="112">
        <f>+W51*'Budget Vendite'!X26</f>
        <v>38.234492600523822</v>
      </c>
      <c r="X77" s="112">
        <f>+X51*'Budget Vendite'!Y26</f>
        <v>40.146217230549951</v>
      </c>
      <c r="Y77" s="112">
        <f>+Y51*'Budget Vendite'!Z26</f>
        <v>42.153528092077522</v>
      </c>
      <c r="Z77" s="112">
        <f>+Z51*'Budget Vendite'!AA26</f>
        <v>44.26120449668133</v>
      </c>
      <c r="AA77" s="112">
        <f>+AA51*'Budget Vendite'!AB26</f>
        <v>46.474264721515397</v>
      </c>
      <c r="AB77" s="112">
        <f>+AB51*'Budget Vendite'!AC26</f>
        <v>48.797977957591115</v>
      </c>
      <c r="AC77" s="112">
        <f>+AC51*'Budget Vendite'!AD26</f>
        <v>51.237876855470859</v>
      </c>
      <c r="AD77" s="112">
        <f>+AD51*'Budget Vendite'!AE26</f>
        <v>53.799770698244402</v>
      </c>
      <c r="AE77" s="112">
        <f>+AE51*'Budget Vendite'!AF26</f>
        <v>56.489759233156519</v>
      </c>
      <c r="AF77" s="112">
        <f>+AF51*'Budget Vendite'!AG26</f>
        <v>59.314247194814243</v>
      </c>
      <c r="AG77" s="112">
        <f>+AG51*'Budget Vendite'!AH26</f>
        <v>62.279959554555035</v>
      </c>
      <c r="AH77" s="112">
        <f>+AH51*'Budget Vendite'!AI26</f>
        <v>65.393957532282911</v>
      </c>
      <c r="AI77" s="112">
        <f>+AI51*'Budget Vendite'!AJ26</f>
        <v>68.663655408897057</v>
      </c>
      <c r="AJ77" s="112">
        <f>+AJ51*'Budget Vendite'!AK26</f>
        <v>72.09683817934183</v>
      </c>
      <c r="AK77" s="112">
        <f>+AK51*'Budget Vendite'!AL26</f>
        <v>75.701680088308876</v>
      </c>
      <c r="AL77" s="112">
        <f>+AL51*'Budget Vendite'!AM26</f>
        <v>79.486764092724343</v>
      </c>
      <c r="AM77" s="112">
        <f>+AM51*'Budget Vendite'!AN26</f>
        <v>83.46110229736064</v>
      </c>
      <c r="AN77" s="112">
        <f>+AN51*'Budget Vendite'!AO26</f>
        <v>87.63415741222866</v>
      </c>
      <c r="AO77" s="112">
        <f>+AO51*'Budget Vendite'!AP26</f>
        <v>36.806346113135987</v>
      </c>
      <c r="AP77" s="112">
        <f>+AP51*'Budget Vendite'!AQ26</f>
        <v>37.542473035398643</v>
      </c>
      <c r="AQ77" s="112">
        <f>+AQ51*'Budget Vendite'!AR26</f>
        <v>38.293322496106612</v>
      </c>
      <c r="AR77" s="112">
        <f>+AR51*'Budget Vendite'!AS26</f>
        <v>39.059188946028826</v>
      </c>
      <c r="AS77" s="112">
        <f>+AS51*'Budget Vendite'!AT26</f>
        <v>39.840372724949475</v>
      </c>
      <c r="AT77" s="112">
        <f>+AT51*'Budget Vendite'!AU26</f>
        <v>40.637180179448251</v>
      </c>
      <c r="AU77" s="112">
        <f>+AU51*'Budget Vendite'!AV26</f>
        <v>41.44992378303732</v>
      </c>
      <c r="AV77" s="112">
        <f>+AV51*'Budget Vendite'!AW26</f>
        <v>42.278922258698003</v>
      </c>
      <c r="AW77" s="112">
        <f>+AW51*'Budget Vendite'!AX26</f>
        <v>43.124500703871945</v>
      </c>
      <c r="AX77" s="112">
        <f>+AX51*'Budget Vendite'!AY26</f>
        <v>43.986990717949539</v>
      </c>
      <c r="AY77" s="112">
        <f>+AY51*'Budget Vendite'!AZ26</f>
        <v>44.866730532308338</v>
      </c>
      <c r="AZ77" s="112">
        <f>+AZ51*'Budget Vendite'!BA26</f>
        <v>45.764065142954678</v>
      </c>
    </row>
    <row r="78" spans="3:57" x14ac:dyDescent="0.25">
      <c r="C78" t="str">
        <f t="shared" si="11"/>
        <v>Servizio / Prodotto 24</v>
      </c>
      <c r="E78" s="112">
        <f>+E52*'Budget Vendite'!F27</f>
        <v>150</v>
      </c>
      <c r="F78" s="112">
        <f>+F52*'Budget Vendite'!G27</f>
        <v>15.000000000000021</v>
      </c>
      <c r="G78" s="112">
        <f>+G52*'Budget Vendite'!H27</f>
        <v>16.500000000000021</v>
      </c>
      <c r="H78" s="112">
        <f>+H52*'Budget Vendite'!I27</f>
        <v>18.150000000000034</v>
      </c>
      <c r="I78" s="112">
        <f>+I52*'Budget Vendite'!J27</f>
        <v>19.965000000000046</v>
      </c>
      <c r="J78" s="112">
        <f>+J52*'Budget Vendite'!K27</f>
        <v>21.961500000000029</v>
      </c>
      <c r="K78" s="112">
        <f>+K52*'Budget Vendite'!L27</f>
        <v>24.157650000000032</v>
      </c>
      <c r="L78" s="112">
        <f>+L52*'Budget Vendite'!M27</f>
        <v>26.57341500000004</v>
      </c>
      <c r="M78" s="112">
        <f>+M52*'Budget Vendite'!N27</f>
        <v>29.230756500000069</v>
      </c>
      <c r="N78" s="112">
        <f>+N52*'Budget Vendite'!O27</f>
        <v>32.153832150000042</v>
      </c>
      <c r="O78" s="112">
        <f>+O52*'Budget Vendite'!P27</f>
        <v>35.369215365000059</v>
      </c>
      <c r="P78" s="112">
        <f>+P52*'Budget Vendite'!Q27</f>
        <v>38.906136901500048</v>
      </c>
      <c r="Q78" s="112">
        <f>+Q52*'Budget Vendite'!R27</f>
        <v>21.398375295825048</v>
      </c>
      <c r="R78" s="112">
        <f>+R52*'Budget Vendite'!S27</f>
        <v>22.46829406061633</v>
      </c>
      <c r="S78" s="112">
        <f>+S52*'Budget Vendite'!T27</f>
        <v>23.591708763647091</v>
      </c>
      <c r="T78" s="112">
        <f>+T52*'Budget Vendite'!U27</f>
        <v>24.771294201829505</v>
      </c>
      <c r="U78" s="112">
        <f>+U52*'Budget Vendite'!V27</f>
        <v>26.009858911920929</v>
      </c>
      <c r="V78" s="112">
        <f>+V52*'Budget Vendite'!W27</f>
        <v>27.310351857516963</v>
      </c>
      <c r="W78" s="112">
        <f>+W52*'Budget Vendite'!X27</f>
        <v>28.675869450392867</v>
      </c>
      <c r="X78" s="112">
        <f>+X52*'Budget Vendite'!Y27</f>
        <v>30.109662922912463</v>
      </c>
      <c r="Y78" s="112">
        <f>+Y52*'Budget Vendite'!Z27</f>
        <v>31.615146069058142</v>
      </c>
      <c r="Z78" s="112">
        <f>+Z52*'Budget Vendite'!AA27</f>
        <v>33.195903372510998</v>
      </c>
      <c r="AA78" s="112">
        <f>+AA52*'Budget Vendite'!AB27</f>
        <v>34.855698541136547</v>
      </c>
      <c r="AB78" s="112">
        <f>+AB52*'Budget Vendite'!AC27</f>
        <v>36.598483468193336</v>
      </c>
      <c r="AC78" s="112">
        <f>+AC52*'Budget Vendite'!AD27</f>
        <v>38.428407641603144</v>
      </c>
      <c r="AD78" s="112">
        <f>+AD52*'Budget Vendite'!AE27</f>
        <v>40.349828023683301</v>
      </c>
      <c r="AE78" s="112">
        <f>+AE52*'Budget Vendite'!AF27</f>
        <v>42.367319424867389</v>
      </c>
      <c r="AF78" s="112">
        <f>+AF52*'Budget Vendite'!AG27</f>
        <v>44.485685396110682</v>
      </c>
      <c r="AG78" s="112">
        <f>+AG52*'Budget Vendite'!AH27</f>
        <v>46.709969665916276</v>
      </c>
      <c r="AH78" s="112">
        <f>+AH52*'Budget Vendite'!AI27</f>
        <v>49.045468149212184</v>
      </c>
      <c r="AI78" s="112">
        <f>+AI52*'Budget Vendite'!AJ27</f>
        <v>51.497741556672793</v>
      </c>
      <c r="AJ78" s="112">
        <f>+AJ52*'Budget Vendite'!AK27</f>
        <v>54.072628634506373</v>
      </c>
      <c r="AK78" s="112">
        <f>+AK52*'Budget Vendite'!AL27</f>
        <v>56.776260066231657</v>
      </c>
      <c r="AL78" s="112">
        <f>+AL52*'Budget Vendite'!AM27</f>
        <v>59.615073069543257</v>
      </c>
      <c r="AM78" s="112">
        <f>+AM52*'Budget Vendite'!AN27</f>
        <v>62.59582672302048</v>
      </c>
      <c r="AN78" s="112">
        <f>+AN52*'Budget Vendite'!AO27</f>
        <v>65.725618059171495</v>
      </c>
      <c r="AO78" s="112">
        <f>+AO52*'Budget Vendite'!AP27</f>
        <v>27.60475958485199</v>
      </c>
      <c r="AP78" s="112">
        <f>+AP52*'Budget Vendite'!AQ27</f>
        <v>28.156854776548982</v>
      </c>
      <c r="AQ78" s="112">
        <f>+AQ52*'Budget Vendite'!AR27</f>
        <v>28.719991872079959</v>
      </c>
      <c r="AR78" s="112">
        <f>+AR52*'Budget Vendite'!AS27</f>
        <v>29.294391709521619</v>
      </c>
      <c r="AS78" s="112">
        <f>+AS52*'Budget Vendite'!AT27</f>
        <v>29.880279543712106</v>
      </c>
      <c r="AT78" s="112">
        <f>+AT52*'Budget Vendite'!AU27</f>
        <v>30.477885134586188</v>
      </c>
      <c r="AU78" s="112">
        <f>+AU52*'Budget Vendite'!AV27</f>
        <v>31.08744283727799</v>
      </c>
      <c r="AV78" s="112">
        <f>+AV52*'Budget Vendite'!AW27</f>
        <v>31.709191694023502</v>
      </c>
      <c r="AW78" s="112">
        <f>+AW52*'Budget Vendite'!AX27</f>
        <v>32.343375527903959</v>
      </c>
      <c r="AX78" s="112">
        <f>+AX52*'Budget Vendite'!AY27</f>
        <v>32.990243038462154</v>
      </c>
      <c r="AY78" s="112">
        <f>+AY52*'Budget Vendite'!AZ27</f>
        <v>33.650047899231254</v>
      </c>
      <c r="AZ78" s="112">
        <f>+AZ52*'Budget Vendite'!BA27</f>
        <v>34.323048857216008</v>
      </c>
    </row>
    <row r="79" spans="3:57" x14ac:dyDescent="0.25">
      <c r="BB79" s="181"/>
      <c r="BC79" s="181"/>
      <c r="BD79" s="181"/>
      <c r="BE79" s="181"/>
    </row>
    <row r="80" spans="3:57" s="177" customFormat="1" x14ac:dyDescent="0.25">
      <c r="C80" s="177" t="s">
        <v>575</v>
      </c>
      <c r="E80" s="178">
        <f>+E2</f>
        <v>42736</v>
      </c>
      <c r="F80" s="178">
        <f t="shared" ref="F80:AZ80" si="12">+F2</f>
        <v>42767</v>
      </c>
      <c r="G80" s="178">
        <f t="shared" si="12"/>
        <v>42797</v>
      </c>
      <c r="H80" s="178">
        <f t="shared" si="12"/>
        <v>42828</v>
      </c>
      <c r="I80" s="178">
        <f t="shared" si="12"/>
        <v>42858</v>
      </c>
      <c r="J80" s="178">
        <f t="shared" si="12"/>
        <v>42889</v>
      </c>
      <c r="K80" s="178">
        <f t="shared" si="12"/>
        <v>42919</v>
      </c>
      <c r="L80" s="178">
        <f t="shared" si="12"/>
        <v>42950</v>
      </c>
      <c r="M80" s="178">
        <f t="shared" si="12"/>
        <v>42980</v>
      </c>
      <c r="N80" s="178">
        <f t="shared" si="12"/>
        <v>43011</v>
      </c>
      <c r="O80" s="178">
        <f t="shared" si="12"/>
        <v>43041</v>
      </c>
      <c r="P80" s="178">
        <f t="shared" si="12"/>
        <v>43072</v>
      </c>
      <c r="Q80" s="178">
        <f t="shared" si="12"/>
        <v>43102</v>
      </c>
      <c r="R80" s="178">
        <f t="shared" si="12"/>
        <v>43133</v>
      </c>
      <c r="S80" s="178">
        <f t="shared" si="12"/>
        <v>43163</v>
      </c>
      <c r="T80" s="178">
        <f t="shared" si="12"/>
        <v>43194</v>
      </c>
      <c r="U80" s="178">
        <f t="shared" si="12"/>
        <v>43224</v>
      </c>
      <c r="V80" s="178">
        <f t="shared" si="12"/>
        <v>43255</v>
      </c>
      <c r="W80" s="178">
        <f t="shared" si="12"/>
        <v>43285</v>
      </c>
      <c r="X80" s="178">
        <f t="shared" si="12"/>
        <v>43316</v>
      </c>
      <c r="Y80" s="178">
        <f t="shared" si="12"/>
        <v>43346</v>
      </c>
      <c r="Z80" s="178">
        <f t="shared" si="12"/>
        <v>43377</v>
      </c>
      <c r="AA80" s="178">
        <f t="shared" si="12"/>
        <v>43407</v>
      </c>
      <c r="AB80" s="178">
        <f t="shared" si="12"/>
        <v>43438</v>
      </c>
      <c r="AC80" s="178">
        <f t="shared" si="12"/>
        <v>43468</v>
      </c>
      <c r="AD80" s="178">
        <f t="shared" si="12"/>
        <v>43499</v>
      </c>
      <c r="AE80" s="178">
        <f t="shared" si="12"/>
        <v>43529</v>
      </c>
      <c r="AF80" s="178">
        <f t="shared" si="12"/>
        <v>43560</v>
      </c>
      <c r="AG80" s="178">
        <f t="shared" si="12"/>
        <v>43590</v>
      </c>
      <c r="AH80" s="178">
        <f t="shared" si="12"/>
        <v>43621</v>
      </c>
      <c r="AI80" s="178">
        <f t="shared" si="12"/>
        <v>43651</v>
      </c>
      <c r="AJ80" s="178">
        <f t="shared" si="12"/>
        <v>43682</v>
      </c>
      <c r="AK80" s="178">
        <f t="shared" si="12"/>
        <v>43712</v>
      </c>
      <c r="AL80" s="178">
        <f t="shared" si="12"/>
        <v>43743</v>
      </c>
      <c r="AM80" s="178">
        <f t="shared" si="12"/>
        <v>43773</v>
      </c>
      <c r="AN80" s="178">
        <f t="shared" si="12"/>
        <v>43804</v>
      </c>
      <c r="AO80" s="178">
        <f t="shared" si="12"/>
        <v>43834</v>
      </c>
      <c r="AP80" s="178">
        <f t="shared" si="12"/>
        <v>43865</v>
      </c>
      <c r="AQ80" s="178">
        <f t="shared" si="12"/>
        <v>43895</v>
      </c>
      <c r="AR80" s="178">
        <f t="shared" si="12"/>
        <v>43926</v>
      </c>
      <c r="AS80" s="178">
        <f t="shared" si="12"/>
        <v>43956</v>
      </c>
      <c r="AT80" s="178">
        <f t="shared" si="12"/>
        <v>43987</v>
      </c>
      <c r="AU80" s="178">
        <f t="shared" si="12"/>
        <v>44017</v>
      </c>
      <c r="AV80" s="178">
        <f t="shared" si="12"/>
        <v>44048</v>
      </c>
      <c r="AW80" s="178">
        <f t="shared" si="12"/>
        <v>44078</v>
      </c>
      <c r="AX80" s="178">
        <f t="shared" si="12"/>
        <v>44109</v>
      </c>
      <c r="AY80" s="178">
        <f t="shared" si="12"/>
        <v>44139</v>
      </c>
      <c r="AZ80" s="178">
        <f t="shared" si="12"/>
        <v>44170</v>
      </c>
      <c r="BB80" s="200">
        <f>+YEAR(E80)</f>
        <v>2017</v>
      </c>
      <c r="BC80" s="201">
        <f>+YEAR(Q80)</f>
        <v>2018</v>
      </c>
      <c r="BD80" s="201">
        <f>+YEAR(AC80)</f>
        <v>2019</v>
      </c>
      <c r="BE80" s="202">
        <f>+YEAR(AO80)</f>
        <v>2020</v>
      </c>
    </row>
    <row r="81" spans="3:57" x14ac:dyDescent="0.25">
      <c r="C81" t="str">
        <f>+C55</f>
        <v>Servizio / Prodotto 1</v>
      </c>
      <c r="E81" s="112">
        <f>+E55</f>
        <v>250</v>
      </c>
      <c r="F81" s="112">
        <f>+E81+F55</f>
        <v>275.00000000000006</v>
      </c>
      <c r="G81" s="112">
        <f t="shared" ref="G81:S81" si="13">+F81+G55</f>
        <v>302.50000000000011</v>
      </c>
      <c r="H81" s="112">
        <f t="shared" si="13"/>
        <v>332.75000000000017</v>
      </c>
      <c r="I81" s="112">
        <f t="shared" si="13"/>
        <v>366.02500000000026</v>
      </c>
      <c r="J81" s="112">
        <f t="shared" si="13"/>
        <v>402.62750000000028</v>
      </c>
      <c r="K81" s="112">
        <f t="shared" si="13"/>
        <v>442.89025000000032</v>
      </c>
      <c r="L81" s="112">
        <f t="shared" si="13"/>
        <v>487.17927500000042</v>
      </c>
      <c r="M81" s="112">
        <f t="shared" si="13"/>
        <v>535.8972025000005</v>
      </c>
      <c r="N81" s="112">
        <f t="shared" si="13"/>
        <v>589.48692275000053</v>
      </c>
      <c r="O81" s="112">
        <f t="shared" si="13"/>
        <v>648.43561502500063</v>
      </c>
      <c r="P81" s="112">
        <f t="shared" si="13"/>
        <v>713.27917652750068</v>
      </c>
      <c r="Q81" s="112">
        <f t="shared" si="13"/>
        <v>748.94313535387573</v>
      </c>
      <c r="R81" s="112">
        <f t="shared" si="13"/>
        <v>786.39029212156959</v>
      </c>
      <c r="S81" s="112">
        <f t="shared" si="13"/>
        <v>825.70980672764813</v>
      </c>
      <c r="T81" s="112">
        <f>+S81+T55</f>
        <v>866.99529706403064</v>
      </c>
      <c r="U81" s="112">
        <f t="shared" ref="U81:AD81" si="14">+T81+U55</f>
        <v>910.34506191723221</v>
      </c>
      <c r="V81" s="112">
        <f t="shared" si="14"/>
        <v>955.86231501309385</v>
      </c>
      <c r="W81" s="112">
        <f t="shared" si="14"/>
        <v>1003.6554307637487</v>
      </c>
      <c r="X81" s="112">
        <f t="shared" si="14"/>
        <v>1053.838202301936</v>
      </c>
      <c r="Y81" s="112">
        <f t="shared" si="14"/>
        <v>1106.5301124170328</v>
      </c>
      <c r="Z81" s="112">
        <f t="shared" si="14"/>
        <v>1161.8566180378843</v>
      </c>
      <c r="AA81" s="112">
        <f t="shared" si="14"/>
        <v>1219.9494489397787</v>
      </c>
      <c r="AB81" s="112">
        <f t="shared" si="14"/>
        <v>1280.9469213867676</v>
      </c>
      <c r="AC81" s="112">
        <f t="shared" si="14"/>
        <v>1344.9942674561062</v>
      </c>
      <c r="AD81" s="112">
        <f t="shared" si="14"/>
        <v>1412.2439808289116</v>
      </c>
      <c r="AE81" s="112">
        <f>+AD81+AE55</f>
        <v>1482.8561798703572</v>
      </c>
      <c r="AF81" s="112">
        <f t="shared" ref="AF81:AU96" si="15">+AE81+AF55</f>
        <v>1556.998988863875</v>
      </c>
      <c r="AG81" s="112">
        <f t="shared" si="15"/>
        <v>1634.8489383070687</v>
      </c>
      <c r="AH81" s="112">
        <f t="shared" si="15"/>
        <v>1716.5913852224223</v>
      </c>
      <c r="AI81" s="112">
        <f t="shared" si="15"/>
        <v>1802.4209544835437</v>
      </c>
      <c r="AJ81" s="112">
        <f t="shared" si="15"/>
        <v>1892.542002207721</v>
      </c>
      <c r="AK81" s="112">
        <f t="shared" si="15"/>
        <v>1987.169102318107</v>
      </c>
      <c r="AL81" s="112">
        <f t="shared" si="15"/>
        <v>2086.5275574340126</v>
      </c>
      <c r="AM81" s="112">
        <f t="shared" si="15"/>
        <v>2190.8539353057135</v>
      </c>
      <c r="AN81" s="112">
        <f t="shared" si="15"/>
        <v>2300.3966320709992</v>
      </c>
      <c r="AO81" s="112">
        <f t="shared" si="15"/>
        <v>2346.4045647124194</v>
      </c>
      <c r="AP81" s="112">
        <f t="shared" si="15"/>
        <v>2393.3326560066675</v>
      </c>
      <c r="AQ81" s="112">
        <f t="shared" si="15"/>
        <v>2441.1993091268009</v>
      </c>
      <c r="AR81" s="112">
        <f t="shared" si="15"/>
        <v>2490.0232953093368</v>
      </c>
      <c r="AS81" s="112">
        <f>+AR81+AS55</f>
        <v>2539.8237612155235</v>
      </c>
      <c r="AT81" s="112">
        <f t="shared" ref="AT81:AZ81" si="16">+AS81+AT55</f>
        <v>2590.6202364398337</v>
      </c>
      <c r="AU81" s="112">
        <f t="shared" si="16"/>
        <v>2642.4326411686302</v>
      </c>
      <c r="AV81" s="112">
        <f t="shared" si="16"/>
        <v>2695.2812939920027</v>
      </c>
      <c r="AW81" s="112">
        <f t="shared" si="16"/>
        <v>2749.1869198718427</v>
      </c>
      <c r="AX81" s="112">
        <f t="shared" si="16"/>
        <v>2804.1706582692796</v>
      </c>
      <c r="AY81" s="112">
        <f t="shared" si="16"/>
        <v>2860.2540714346651</v>
      </c>
      <c r="AZ81" s="112">
        <f t="shared" si="16"/>
        <v>2917.4591528633582</v>
      </c>
      <c r="BB81" s="193">
        <f>+P81</f>
        <v>713.27917652750068</v>
      </c>
      <c r="BC81" s="194">
        <f>+AB81</f>
        <v>1280.9469213867676</v>
      </c>
      <c r="BD81" s="194">
        <f>+AN81</f>
        <v>2300.3966320709992</v>
      </c>
      <c r="BE81" s="195">
        <f>+AZ81</f>
        <v>2917.4591528633582</v>
      </c>
    </row>
    <row r="82" spans="3:57" x14ac:dyDescent="0.25">
      <c r="C82" t="str">
        <f t="shared" ref="C82:C104" si="17">+C56</f>
        <v>Servizio / Prodotto 2</v>
      </c>
      <c r="E82" s="112">
        <f t="shared" ref="E82:E104" si="18">+E56</f>
        <v>150</v>
      </c>
      <c r="F82" s="112">
        <f t="shared" ref="F82:S104" si="19">+E82+F56</f>
        <v>165.00000000000003</v>
      </c>
      <c r="G82" s="112">
        <f t="shared" si="19"/>
        <v>181.50000000000006</v>
      </c>
      <c r="H82" s="112">
        <f t="shared" si="19"/>
        <v>199.65000000000009</v>
      </c>
      <c r="I82" s="112">
        <f t="shared" si="19"/>
        <v>219.61500000000012</v>
      </c>
      <c r="J82" s="112">
        <f t="shared" si="19"/>
        <v>241.57650000000015</v>
      </c>
      <c r="K82" s="112">
        <f t="shared" si="19"/>
        <v>265.73415000000017</v>
      </c>
      <c r="L82" s="112">
        <f t="shared" si="19"/>
        <v>292.30756500000018</v>
      </c>
      <c r="M82" s="112">
        <f t="shared" si="19"/>
        <v>321.53832150000028</v>
      </c>
      <c r="N82" s="112">
        <f t="shared" si="19"/>
        <v>353.69215365000031</v>
      </c>
      <c r="O82" s="112">
        <f t="shared" si="19"/>
        <v>389.06136901500037</v>
      </c>
      <c r="P82" s="112">
        <f t="shared" si="19"/>
        <v>427.96750591650039</v>
      </c>
      <c r="Q82" s="112">
        <f t="shared" si="19"/>
        <v>449.36588121232546</v>
      </c>
      <c r="R82" s="112">
        <f t="shared" si="19"/>
        <v>471.83417527294182</v>
      </c>
      <c r="S82" s="112">
        <f t="shared" si="19"/>
        <v>495.42588403658891</v>
      </c>
      <c r="T82" s="112">
        <f t="shared" ref="T82:AI97" si="20">+S82+T56</f>
        <v>520.19717823841847</v>
      </c>
      <c r="U82" s="112">
        <f t="shared" si="20"/>
        <v>546.20703715033937</v>
      </c>
      <c r="V82" s="112">
        <f t="shared" si="20"/>
        <v>573.51738900785631</v>
      </c>
      <c r="W82" s="112">
        <f t="shared" si="20"/>
        <v>602.19325845824915</v>
      </c>
      <c r="X82" s="112">
        <f t="shared" si="20"/>
        <v>632.30292138116158</v>
      </c>
      <c r="Y82" s="112">
        <f t="shared" si="20"/>
        <v>663.91806745021972</v>
      </c>
      <c r="Z82" s="112">
        <f t="shared" si="20"/>
        <v>697.11397082273072</v>
      </c>
      <c r="AA82" s="112">
        <f t="shared" si="20"/>
        <v>731.9696693638673</v>
      </c>
      <c r="AB82" s="112">
        <f t="shared" si="20"/>
        <v>768.5681528320606</v>
      </c>
      <c r="AC82" s="112">
        <f t="shared" si="20"/>
        <v>806.99656047366375</v>
      </c>
      <c r="AD82" s="112">
        <f t="shared" si="20"/>
        <v>847.34638849734711</v>
      </c>
      <c r="AE82" s="112">
        <f t="shared" si="20"/>
        <v>889.71370792221455</v>
      </c>
      <c r="AF82" s="112">
        <f t="shared" si="20"/>
        <v>934.19939331832529</v>
      </c>
      <c r="AG82" s="112">
        <f t="shared" si="20"/>
        <v>980.90936298424162</v>
      </c>
      <c r="AH82" s="112">
        <f t="shared" si="20"/>
        <v>1029.9548311334538</v>
      </c>
      <c r="AI82" s="112">
        <f t="shared" si="20"/>
        <v>1081.4525726901265</v>
      </c>
      <c r="AJ82" s="112">
        <f t="shared" si="15"/>
        <v>1135.5252013246329</v>
      </c>
      <c r="AK82" s="112">
        <f t="shared" si="15"/>
        <v>1192.3014613908645</v>
      </c>
      <c r="AL82" s="112">
        <f t="shared" si="15"/>
        <v>1251.9165344604078</v>
      </c>
      <c r="AM82" s="112">
        <f t="shared" si="15"/>
        <v>1314.5123611834283</v>
      </c>
      <c r="AN82" s="112">
        <f t="shared" si="15"/>
        <v>1380.2379792425997</v>
      </c>
      <c r="AO82" s="112">
        <f t="shared" si="15"/>
        <v>1407.8427388274517</v>
      </c>
      <c r="AP82" s="112">
        <f t="shared" si="15"/>
        <v>1435.9995936040007</v>
      </c>
      <c r="AQ82" s="112">
        <f t="shared" si="15"/>
        <v>1464.7195854760807</v>
      </c>
      <c r="AR82" s="112">
        <f t="shared" si="15"/>
        <v>1494.0139771856025</v>
      </c>
      <c r="AS82" s="112">
        <f t="shared" si="15"/>
        <v>1523.8942567293145</v>
      </c>
      <c r="AT82" s="112">
        <f t="shared" si="15"/>
        <v>1554.3721418639007</v>
      </c>
      <c r="AU82" s="112">
        <f t="shared" si="15"/>
        <v>1585.4595847011788</v>
      </c>
      <c r="AV82" s="112">
        <f t="shared" ref="AV82:AZ96" si="21">+AU82+AV56</f>
        <v>1617.1687763952023</v>
      </c>
      <c r="AW82" s="112">
        <f t="shared" si="21"/>
        <v>1649.5121519231061</v>
      </c>
      <c r="AX82" s="112">
        <f t="shared" si="21"/>
        <v>1682.5023949615684</v>
      </c>
      <c r="AY82" s="112">
        <f t="shared" si="21"/>
        <v>1716.1524428607995</v>
      </c>
      <c r="AZ82" s="112">
        <f t="shared" si="21"/>
        <v>1750.4754917180155</v>
      </c>
      <c r="BB82" s="193">
        <f t="shared" ref="BB82:BB104" si="22">+P82</f>
        <v>427.96750591650039</v>
      </c>
      <c r="BC82" s="194">
        <f t="shared" ref="BC82:BC104" si="23">+AB82</f>
        <v>768.5681528320606</v>
      </c>
      <c r="BD82" s="194">
        <f t="shared" ref="BD82:BD104" si="24">+AN82</f>
        <v>1380.2379792425997</v>
      </c>
      <c r="BE82" s="195">
        <f t="shared" ref="BE82:BE104" si="25">+AZ82</f>
        <v>1750.4754917180155</v>
      </c>
    </row>
    <row r="83" spans="3:57" x14ac:dyDescent="0.25">
      <c r="C83" t="str">
        <f t="shared" si="17"/>
        <v>Servizio / Prodotto 3</v>
      </c>
      <c r="E83" s="112">
        <f t="shared" si="18"/>
        <v>200</v>
      </c>
      <c r="F83" s="112">
        <f t="shared" si="19"/>
        <v>220.00000000000003</v>
      </c>
      <c r="G83" s="112">
        <f t="shared" si="19"/>
        <v>242.00000000000006</v>
      </c>
      <c r="H83" s="112">
        <f t="shared" si="19"/>
        <v>266.2000000000001</v>
      </c>
      <c r="I83" s="112">
        <f t="shared" si="19"/>
        <v>292.82000000000016</v>
      </c>
      <c r="J83" s="112">
        <f t="shared" si="19"/>
        <v>322.1020000000002</v>
      </c>
      <c r="K83" s="112">
        <f t="shared" si="19"/>
        <v>354.31220000000025</v>
      </c>
      <c r="L83" s="112">
        <f t="shared" si="19"/>
        <v>389.7434200000003</v>
      </c>
      <c r="M83" s="112">
        <f t="shared" si="19"/>
        <v>428.71776200000039</v>
      </c>
      <c r="N83" s="112">
        <f t="shared" si="19"/>
        <v>471.58953820000045</v>
      </c>
      <c r="O83" s="112">
        <f t="shared" si="19"/>
        <v>518.74849202000053</v>
      </c>
      <c r="P83" s="112">
        <f t="shared" si="19"/>
        <v>570.62334122200059</v>
      </c>
      <c r="Q83" s="112">
        <f t="shared" si="19"/>
        <v>599.15450828310065</v>
      </c>
      <c r="R83" s="112">
        <f t="shared" si="19"/>
        <v>629.11223369725576</v>
      </c>
      <c r="S83" s="112">
        <f t="shared" si="19"/>
        <v>660.56784538211855</v>
      </c>
      <c r="T83" s="112">
        <f t="shared" si="20"/>
        <v>693.59623765122456</v>
      </c>
      <c r="U83" s="112">
        <f t="shared" si="20"/>
        <v>728.27604953378579</v>
      </c>
      <c r="V83" s="112">
        <f t="shared" si="20"/>
        <v>764.68985201047508</v>
      </c>
      <c r="W83" s="112">
        <f t="shared" si="20"/>
        <v>802.9243446109989</v>
      </c>
      <c r="X83" s="112">
        <f t="shared" si="20"/>
        <v>843.07056184154885</v>
      </c>
      <c r="Y83" s="112">
        <f t="shared" si="20"/>
        <v>885.22408993362637</v>
      </c>
      <c r="Z83" s="112">
        <f t="shared" si="20"/>
        <v>929.4852944303077</v>
      </c>
      <c r="AA83" s="112">
        <f t="shared" si="20"/>
        <v>975.9595591518231</v>
      </c>
      <c r="AB83" s="112">
        <f t="shared" si="20"/>
        <v>1024.7575371094142</v>
      </c>
      <c r="AC83" s="112">
        <f t="shared" si="20"/>
        <v>1075.9954139648851</v>
      </c>
      <c r="AD83" s="112">
        <f t="shared" si="20"/>
        <v>1129.7951846631295</v>
      </c>
      <c r="AE83" s="112">
        <f t="shared" si="20"/>
        <v>1186.284943896286</v>
      </c>
      <c r="AF83" s="112">
        <f t="shared" si="20"/>
        <v>1245.5991910911002</v>
      </c>
      <c r="AG83" s="112">
        <f t="shared" si="20"/>
        <v>1307.8791506456553</v>
      </c>
      <c r="AH83" s="112">
        <f t="shared" si="20"/>
        <v>1373.2731081779382</v>
      </c>
      <c r="AI83" s="112">
        <f t="shared" si="20"/>
        <v>1441.9367635868352</v>
      </c>
      <c r="AJ83" s="112">
        <f t="shared" si="15"/>
        <v>1514.0336017661771</v>
      </c>
      <c r="AK83" s="112">
        <f t="shared" si="15"/>
        <v>1589.7352818544859</v>
      </c>
      <c r="AL83" s="112">
        <f t="shared" si="15"/>
        <v>1669.2220459472103</v>
      </c>
      <c r="AM83" s="112">
        <f t="shared" si="15"/>
        <v>1752.6831482445709</v>
      </c>
      <c r="AN83" s="112">
        <f t="shared" si="15"/>
        <v>1840.3173056567996</v>
      </c>
      <c r="AO83" s="112">
        <f t="shared" si="15"/>
        <v>1877.1236517699356</v>
      </c>
      <c r="AP83" s="112">
        <f t="shared" si="15"/>
        <v>1914.6661248053342</v>
      </c>
      <c r="AQ83" s="112">
        <f t="shared" si="15"/>
        <v>1952.9594473014408</v>
      </c>
      <c r="AR83" s="112">
        <f t="shared" si="15"/>
        <v>1992.0186362474697</v>
      </c>
      <c r="AS83" s="112">
        <f t="shared" si="15"/>
        <v>2031.8590089724191</v>
      </c>
      <c r="AT83" s="112">
        <f t="shared" si="15"/>
        <v>2072.4961891518674</v>
      </c>
      <c r="AU83" s="112">
        <f t="shared" si="15"/>
        <v>2113.9461129349047</v>
      </c>
      <c r="AV83" s="112">
        <f t="shared" si="21"/>
        <v>2156.2250351936027</v>
      </c>
      <c r="AW83" s="112">
        <f t="shared" si="21"/>
        <v>2199.3495358974747</v>
      </c>
      <c r="AX83" s="112">
        <f t="shared" si="21"/>
        <v>2243.3365266154242</v>
      </c>
      <c r="AY83" s="112">
        <f t="shared" si="21"/>
        <v>2288.2032571477325</v>
      </c>
      <c r="AZ83" s="112">
        <f t="shared" si="21"/>
        <v>2333.9673222906872</v>
      </c>
      <c r="BB83" s="193">
        <f t="shared" si="22"/>
        <v>570.62334122200059</v>
      </c>
      <c r="BC83" s="194">
        <f t="shared" si="23"/>
        <v>1024.7575371094142</v>
      </c>
      <c r="BD83" s="194">
        <f t="shared" si="24"/>
        <v>1840.3173056567996</v>
      </c>
      <c r="BE83" s="195">
        <f t="shared" si="25"/>
        <v>2333.9673222906872</v>
      </c>
    </row>
    <row r="84" spans="3:57" x14ac:dyDescent="0.25">
      <c r="C84" t="str">
        <f t="shared" si="17"/>
        <v>Servizio / Prodotto 4</v>
      </c>
      <c r="E84" s="112">
        <f t="shared" si="18"/>
        <v>350</v>
      </c>
      <c r="F84" s="112">
        <f t="shared" si="19"/>
        <v>385.00000000000006</v>
      </c>
      <c r="G84" s="112">
        <f t="shared" si="19"/>
        <v>423.50000000000011</v>
      </c>
      <c r="H84" s="112">
        <f t="shared" si="19"/>
        <v>465.85000000000019</v>
      </c>
      <c r="I84" s="112">
        <f t="shared" si="19"/>
        <v>512.43500000000029</v>
      </c>
      <c r="J84" s="112">
        <f t="shared" si="19"/>
        <v>563.67850000000033</v>
      </c>
      <c r="K84" s="112">
        <f t="shared" si="19"/>
        <v>620.04635000000042</v>
      </c>
      <c r="L84" s="112">
        <f t="shared" si="19"/>
        <v>682.05098500000054</v>
      </c>
      <c r="M84" s="112">
        <f t="shared" si="19"/>
        <v>750.25608350000073</v>
      </c>
      <c r="N84" s="112">
        <f t="shared" si="19"/>
        <v>825.28169185000081</v>
      </c>
      <c r="O84" s="112">
        <f t="shared" si="19"/>
        <v>907.80986103500095</v>
      </c>
      <c r="P84" s="112">
        <f t="shared" si="19"/>
        <v>998.59084713850109</v>
      </c>
      <c r="Q84" s="112">
        <f t="shared" si="19"/>
        <v>1048.5203894954261</v>
      </c>
      <c r="R84" s="112">
        <f t="shared" si="19"/>
        <v>1100.9464089701976</v>
      </c>
      <c r="S84" s="112">
        <f t="shared" si="19"/>
        <v>1155.9937294187075</v>
      </c>
      <c r="T84" s="112">
        <f t="shared" si="20"/>
        <v>1213.793415889643</v>
      </c>
      <c r="U84" s="112">
        <f t="shared" si="20"/>
        <v>1274.4830866841253</v>
      </c>
      <c r="V84" s="112">
        <f t="shared" si="20"/>
        <v>1338.2072410183316</v>
      </c>
      <c r="W84" s="112">
        <f t="shared" si="20"/>
        <v>1405.1176030692484</v>
      </c>
      <c r="X84" s="112">
        <f t="shared" si="20"/>
        <v>1475.3734832227108</v>
      </c>
      <c r="Y84" s="112">
        <f t="shared" si="20"/>
        <v>1549.1421573838466</v>
      </c>
      <c r="Z84" s="112">
        <f t="shared" si="20"/>
        <v>1626.599265253039</v>
      </c>
      <c r="AA84" s="112">
        <f t="shared" si="20"/>
        <v>1707.929228515691</v>
      </c>
      <c r="AB84" s="112">
        <f t="shared" si="20"/>
        <v>1793.3256899414755</v>
      </c>
      <c r="AC84" s="112">
        <f t="shared" si="20"/>
        <v>1882.9919744385495</v>
      </c>
      <c r="AD84" s="112">
        <f t="shared" si="20"/>
        <v>1977.1415731604773</v>
      </c>
      <c r="AE84" s="112">
        <f t="shared" si="20"/>
        <v>2075.998651818501</v>
      </c>
      <c r="AF84" s="112">
        <f t="shared" si="20"/>
        <v>2179.798584409426</v>
      </c>
      <c r="AG84" s="112">
        <f t="shared" si="20"/>
        <v>2288.7885136298974</v>
      </c>
      <c r="AH84" s="112">
        <f t="shared" si="20"/>
        <v>2403.2279393113922</v>
      </c>
      <c r="AI84" s="112">
        <f t="shared" si="20"/>
        <v>2523.3893362769622</v>
      </c>
      <c r="AJ84" s="112">
        <f t="shared" si="15"/>
        <v>2649.5588030908102</v>
      </c>
      <c r="AK84" s="112">
        <f t="shared" si="15"/>
        <v>2782.0367432453509</v>
      </c>
      <c r="AL84" s="112">
        <f t="shared" si="15"/>
        <v>2921.1385804076185</v>
      </c>
      <c r="AM84" s="112">
        <f t="shared" si="15"/>
        <v>3067.1955094279997</v>
      </c>
      <c r="AN84" s="112">
        <f t="shared" si="15"/>
        <v>3220.5552848993998</v>
      </c>
      <c r="AO84" s="112">
        <f t="shared" si="15"/>
        <v>3284.9663905973875</v>
      </c>
      <c r="AP84" s="112">
        <f t="shared" si="15"/>
        <v>3350.6657184093351</v>
      </c>
      <c r="AQ84" s="112">
        <f t="shared" si="15"/>
        <v>3417.6790327775216</v>
      </c>
      <c r="AR84" s="112">
        <f t="shared" si="15"/>
        <v>3486.0326134330721</v>
      </c>
      <c r="AS84" s="112">
        <f t="shared" si="15"/>
        <v>3555.7532657017337</v>
      </c>
      <c r="AT84" s="112">
        <f t="shared" si="15"/>
        <v>3626.868331015768</v>
      </c>
      <c r="AU84" s="112">
        <f t="shared" si="15"/>
        <v>3699.4056976360835</v>
      </c>
      <c r="AV84" s="112">
        <f t="shared" si="21"/>
        <v>3773.393811588805</v>
      </c>
      <c r="AW84" s="112">
        <f t="shared" si="21"/>
        <v>3848.8616878205808</v>
      </c>
      <c r="AX84" s="112">
        <f t="shared" si="21"/>
        <v>3925.8389215769926</v>
      </c>
      <c r="AY84" s="112">
        <f t="shared" si="21"/>
        <v>4004.355700008532</v>
      </c>
      <c r="AZ84" s="112">
        <f t="shared" si="21"/>
        <v>4084.442814008703</v>
      </c>
      <c r="BB84" s="193">
        <f t="shared" si="22"/>
        <v>998.59084713850109</v>
      </c>
      <c r="BC84" s="194">
        <f t="shared" si="23"/>
        <v>1793.3256899414755</v>
      </c>
      <c r="BD84" s="194">
        <f t="shared" si="24"/>
        <v>3220.5552848993998</v>
      </c>
      <c r="BE84" s="195">
        <f t="shared" si="25"/>
        <v>4084.442814008703</v>
      </c>
    </row>
    <row r="85" spans="3:57" x14ac:dyDescent="0.25">
      <c r="C85" t="str">
        <f t="shared" si="17"/>
        <v>Servizio / Prodotto 5</v>
      </c>
      <c r="E85" s="112">
        <f t="shared" si="18"/>
        <v>150</v>
      </c>
      <c r="F85" s="112">
        <f t="shared" si="19"/>
        <v>165.00000000000003</v>
      </c>
      <c r="G85" s="112">
        <f t="shared" si="19"/>
        <v>181.50000000000006</v>
      </c>
      <c r="H85" s="112">
        <f t="shared" si="19"/>
        <v>199.65000000000009</v>
      </c>
      <c r="I85" s="112">
        <f t="shared" si="19"/>
        <v>219.61500000000012</v>
      </c>
      <c r="J85" s="112">
        <f t="shared" si="19"/>
        <v>241.57650000000015</v>
      </c>
      <c r="K85" s="112">
        <f t="shared" si="19"/>
        <v>265.73415000000017</v>
      </c>
      <c r="L85" s="112">
        <f t="shared" si="19"/>
        <v>292.30756500000018</v>
      </c>
      <c r="M85" s="112">
        <f t="shared" si="19"/>
        <v>321.53832150000028</v>
      </c>
      <c r="N85" s="112">
        <f t="shared" si="19"/>
        <v>353.69215365000031</v>
      </c>
      <c r="O85" s="112">
        <f t="shared" si="19"/>
        <v>389.06136901500037</v>
      </c>
      <c r="P85" s="112">
        <f t="shared" si="19"/>
        <v>427.96750591650039</v>
      </c>
      <c r="Q85" s="112">
        <f t="shared" si="19"/>
        <v>449.36588121232546</v>
      </c>
      <c r="R85" s="112">
        <f t="shared" si="19"/>
        <v>471.83417527294182</v>
      </c>
      <c r="S85" s="112">
        <f t="shared" si="19"/>
        <v>495.42588403658891</v>
      </c>
      <c r="T85" s="112">
        <f t="shared" si="20"/>
        <v>520.19717823841847</v>
      </c>
      <c r="U85" s="112">
        <f t="shared" si="20"/>
        <v>546.20703715033937</v>
      </c>
      <c r="V85" s="112">
        <f t="shared" si="20"/>
        <v>573.51738900785631</v>
      </c>
      <c r="W85" s="112">
        <f t="shared" si="20"/>
        <v>602.19325845824915</v>
      </c>
      <c r="X85" s="112">
        <f t="shared" si="20"/>
        <v>632.30292138116158</v>
      </c>
      <c r="Y85" s="112">
        <f t="shared" si="20"/>
        <v>663.91806745021972</v>
      </c>
      <c r="Z85" s="112">
        <f t="shared" si="20"/>
        <v>697.11397082273072</v>
      </c>
      <c r="AA85" s="112">
        <f t="shared" si="20"/>
        <v>731.9696693638673</v>
      </c>
      <c r="AB85" s="112">
        <f t="shared" si="20"/>
        <v>768.5681528320606</v>
      </c>
      <c r="AC85" s="112">
        <f t="shared" si="20"/>
        <v>806.99656047366375</v>
      </c>
      <c r="AD85" s="112">
        <f t="shared" si="20"/>
        <v>847.34638849734711</v>
      </c>
      <c r="AE85" s="112">
        <f t="shared" si="20"/>
        <v>889.71370792221455</v>
      </c>
      <c r="AF85" s="112">
        <f t="shared" si="20"/>
        <v>934.19939331832529</v>
      </c>
      <c r="AG85" s="112">
        <f t="shared" si="20"/>
        <v>980.90936298424162</v>
      </c>
      <c r="AH85" s="112">
        <f t="shared" si="20"/>
        <v>1029.9548311334538</v>
      </c>
      <c r="AI85" s="112">
        <f t="shared" si="20"/>
        <v>1081.4525726901265</v>
      </c>
      <c r="AJ85" s="112">
        <f t="shared" si="15"/>
        <v>1135.5252013246329</v>
      </c>
      <c r="AK85" s="112">
        <f t="shared" si="15"/>
        <v>1192.3014613908645</v>
      </c>
      <c r="AL85" s="112">
        <f t="shared" si="15"/>
        <v>1251.9165344604078</v>
      </c>
      <c r="AM85" s="112">
        <f t="shared" si="15"/>
        <v>1314.5123611834283</v>
      </c>
      <c r="AN85" s="112">
        <f t="shared" si="15"/>
        <v>1380.2379792425997</v>
      </c>
      <c r="AO85" s="112">
        <f t="shared" si="15"/>
        <v>1407.8427388274517</v>
      </c>
      <c r="AP85" s="112">
        <f t="shared" si="15"/>
        <v>1435.9995936040007</v>
      </c>
      <c r="AQ85" s="112">
        <f t="shared" si="15"/>
        <v>1464.7195854760807</v>
      </c>
      <c r="AR85" s="112">
        <f t="shared" si="15"/>
        <v>1494.0139771856025</v>
      </c>
      <c r="AS85" s="112">
        <f t="shared" si="15"/>
        <v>1523.8942567293145</v>
      </c>
      <c r="AT85" s="112">
        <f t="shared" si="15"/>
        <v>1554.3721418639007</v>
      </c>
      <c r="AU85" s="112">
        <f t="shared" si="15"/>
        <v>1585.4595847011788</v>
      </c>
      <c r="AV85" s="112">
        <f t="shared" si="21"/>
        <v>1617.1687763952023</v>
      </c>
      <c r="AW85" s="112">
        <f t="shared" si="21"/>
        <v>1649.5121519231061</v>
      </c>
      <c r="AX85" s="112">
        <f t="shared" si="21"/>
        <v>1682.5023949615684</v>
      </c>
      <c r="AY85" s="112">
        <f t="shared" si="21"/>
        <v>1716.1524428607995</v>
      </c>
      <c r="AZ85" s="112">
        <f t="shared" si="21"/>
        <v>1750.4754917180155</v>
      </c>
      <c r="BB85" s="193">
        <f t="shared" si="22"/>
        <v>427.96750591650039</v>
      </c>
      <c r="BC85" s="194">
        <f t="shared" si="23"/>
        <v>768.5681528320606</v>
      </c>
      <c r="BD85" s="194">
        <f t="shared" si="24"/>
        <v>1380.2379792425997</v>
      </c>
      <c r="BE85" s="195">
        <f t="shared" si="25"/>
        <v>1750.4754917180155</v>
      </c>
    </row>
    <row r="86" spans="3:57" x14ac:dyDescent="0.25">
      <c r="C86" t="str">
        <f t="shared" si="17"/>
        <v>Servizio / Prodotto 6</v>
      </c>
      <c r="E86" s="112">
        <f t="shared" si="18"/>
        <v>200</v>
      </c>
      <c r="F86" s="112">
        <f t="shared" si="19"/>
        <v>220.00000000000003</v>
      </c>
      <c r="G86" s="112">
        <f t="shared" si="19"/>
        <v>242.00000000000006</v>
      </c>
      <c r="H86" s="112">
        <f t="shared" si="19"/>
        <v>266.2000000000001</v>
      </c>
      <c r="I86" s="112">
        <f t="shared" si="19"/>
        <v>292.82000000000016</v>
      </c>
      <c r="J86" s="112">
        <f t="shared" si="19"/>
        <v>322.1020000000002</v>
      </c>
      <c r="K86" s="112">
        <f t="shared" si="19"/>
        <v>354.31220000000025</v>
      </c>
      <c r="L86" s="112">
        <f t="shared" si="19"/>
        <v>389.7434200000003</v>
      </c>
      <c r="M86" s="112">
        <f t="shared" si="19"/>
        <v>428.71776200000039</v>
      </c>
      <c r="N86" s="112">
        <f t="shared" si="19"/>
        <v>471.58953820000045</v>
      </c>
      <c r="O86" s="112">
        <f t="shared" si="19"/>
        <v>518.74849202000053</v>
      </c>
      <c r="P86" s="112">
        <f t="shared" si="19"/>
        <v>570.62334122200059</v>
      </c>
      <c r="Q86" s="112">
        <f t="shared" si="19"/>
        <v>599.15450828310065</v>
      </c>
      <c r="R86" s="112">
        <f t="shared" si="19"/>
        <v>629.11223369725576</v>
      </c>
      <c r="S86" s="112">
        <f t="shared" si="19"/>
        <v>660.56784538211855</v>
      </c>
      <c r="T86" s="112">
        <f t="shared" si="20"/>
        <v>693.59623765122456</v>
      </c>
      <c r="U86" s="112">
        <f t="shared" si="20"/>
        <v>728.27604953378579</v>
      </c>
      <c r="V86" s="112">
        <f t="shared" si="20"/>
        <v>764.68985201047508</v>
      </c>
      <c r="W86" s="112">
        <f t="shared" si="20"/>
        <v>802.9243446109989</v>
      </c>
      <c r="X86" s="112">
        <f t="shared" si="20"/>
        <v>843.07056184154885</v>
      </c>
      <c r="Y86" s="112">
        <f t="shared" si="20"/>
        <v>885.22408993362637</v>
      </c>
      <c r="Z86" s="112">
        <f t="shared" si="20"/>
        <v>929.4852944303077</v>
      </c>
      <c r="AA86" s="112">
        <f t="shared" si="20"/>
        <v>975.9595591518231</v>
      </c>
      <c r="AB86" s="112">
        <f t="shared" si="20"/>
        <v>1024.7575371094142</v>
      </c>
      <c r="AC86" s="112">
        <f t="shared" si="20"/>
        <v>1075.9954139648851</v>
      </c>
      <c r="AD86" s="112">
        <f t="shared" si="20"/>
        <v>1129.7951846631295</v>
      </c>
      <c r="AE86" s="112">
        <f t="shared" si="20"/>
        <v>1186.284943896286</v>
      </c>
      <c r="AF86" s="112">
        <f t="shared" si="20"/>
        <v>1245.5991910911002</v>
      </c>
      <c r="AG86" s="112">
        <f t="shared" si="20"/>
        <v>1307.8791506456553</v>
      </c>
      <c r="AH86" s="112">
        <f t="shared" si="20"/>
        <v>1373.2731081779382</v>
      </c>
      <c r="AI86" s="112">
        <f t="shared" si="20"/>
        <v>1441.9367635868352</v>
      </c>
      <c r="AJ86" s="112">
        <f t="shared" si="15"/>
        <v>1514.0336017661771</v>
      </c>
      <c r="AK86" s="112">
        <f t="shared" si="15"/>
        <v>1589.7352818544859</v>
      </c>
      <c r="AL86" s="112">
        <f t="shared" si="15"/>
        <v>1669.2220459472103</v>
      </c>
      <c r="AM86" s="112">
        <f t="shared" si="15"/>
        <v>1752.6831482445709</v>
      </c>
      <c r="AN86" s="112">
        <f t="shared" si="15"/>
        <v>1840.3173056567996</v>
      </c>
      <c r="AO86" s="112">
        <f t="shared" si="15"/>
        <v>1877.1236517699356</v>
      </c>
      <c r="AP86" s="112">
        <f t="shared" si="15"/>
        <v>1914.6661248053342</v>
      </c>
      <c r="AQ86" s="112">
        <f t="shared" si="15"/>
        <v>1952.9594473014408</v>
      </c>
      <c r="AR86" s="112">
        <f t="shared" si="15"/>
        <v>1992.0186362474697</v>
      </c>
      <c r="AS86" s="112">
        <f t="shared" si="15"/>
        <v>2031.8590089724191</v>
      </c>
      <c r="AT86" s="112">
        <f t="shared" si="15"/>
        <v>2072.4961891518674</v>
      </c>
      <c r="AU86" s="112">
        <f t="shared" si="15"/>
        <v>2113.9461129349047</v>
      </c>
      <c r="AV86" s="112">
        <f t="shared" si="21"/>
        <v>2156.2250351936027</v>
      </c>
      <c r="AW86" s="112">
        <f t="shared" si="21"/>
        <v>2199.3495358974747</v>
      </c>
      <c r="AX86" s="112">
        <f t="shared" si="21"/>
        <v>2243.3365266154242</v>
      </c>
      <c r="AY86" s="112">
        <f t="shared" si="21"/>
        <v>2288.2032571477325</v>
      </c>
      <c r="AZ86" s="112">
        <f t="shared" si="21"/>
        <v>2333.9673222906872</v>
      </c>
      <c r="BB86" s="193">
        <f t="shared" si="22"/>
        <v>570.62334122200059</v>
      </c>
      <c r="BC86" s="194">
        <f t="shared" si="23"/>
        <v>1024.7575371094142</v>
      </c>
      <c r="BD86" s="194">
        <f t="shared" si="24"/>
        <v>1840.3173056567996</v>
      </c>
      <c r="BE86" s="195">
        <f t="shared" si="25"/>
        <v>2333.9673222906872</v>
      </c>
    </row>
    <row r="87" spans="3:57" x14ac:dyDescent="0.25">
      <c r="C87" t="str">
        <f t="shared" si="17"/>
        <v>Servizio / Prodotto 7</v>
      </c>
      <c r="E87" s="112">
        <f t="shared" si="18"/>
        <v>250</v>
      </c>
      <c r="F87" s="112">
        <f t="shared" si="19"/>
        <v>275.00000000000006</v>
      </c>
      <c r="G87" s="112">
        <f t="shared" si="19"/>
        <v>302.50000000000011</v>
      </c>
      <c r="H87" s="112">
        <f t="shared" si="19"/>
        <v>332.75000000000017</v>
      </c>
      <c r="I87" s="112">
        <f t="shared" si="19"/>
        <v>366.02500000000026</v>
      </c>
      <c r="J87" s="112">
        <f t="shared" si="19"/>
        <v>402.62750000000028</v>
      </c>
      <c r="K87" s="112">
        <f t="shared" si="19"/>
        <v>442.89025000000032</v>
      </c>
      <c r="L87" s="112">
        <f t="shared" si="19"/>
        <v>487.17927500000042</v>
      </c>
      <c r="M87" s="112">
        <f t="shared" si="19"/>
        <v>535.8972025000005</v>
      </c>
      <c r="N87" s="112">
        <f t="shared" si="19"/>
        <v>589.48692275000053</v>
      </c>
      <c r="O87" s="112">
        <f t="shared" si="19"/>
        <v>648.43561502500063</v>
      </c>
      <c r="P87" s="112">
        <f t="shared" si="19"/>
        <v>713.27917652750068</v>
      </c>
      <c r="Q87" s="112">
        <f t="shared" si="19"/>
        <v>748.94313535387573</v>
      </c>
      <c r="R87" s="112">
        <f t="shared" si="19"/>
        <v>786.39029212156959</v>
      </c>
      <c r="S87" s="112">
        <f t="shared" si="19"/>
        <v>825.70980672764813</v>
      </c>
      <c r="T87" s="112">
        <f t="shared" si="20"/>
        <v>866.99529706403064</v>
      </c>
      <c r="U87" s="112">
        <f t="shared" si="20"/>
        <v>910.34506191723221</v>
      </c>
      <c r="V87" s="112">
        <f t="shared" si="20"/>
        <v>955.86231501309385</v>
      </c>
      <c r="W87" s="112">
        <f t="shared" si="20"/>
        <v>1003.6554307637487</v>
      </c>
      <c r="X87" s="112">
        <f t="shared" si="20"/>
        <v>1053.838202301936</v>
      </c>
      <c r="Y87" s="112">
        <f t="shared" si="20"/>
        <v>1106.5301124170328</v>
      </c>
      <c r="Z87" s="112">
        <f t="shared" si="20"/>
        <v>1161.8566180378843</v>
      </c>
      <c r="AA87" s="112">
        <f t="shared" si="20"/>
        <v>1219.9494489397787</v>
      </c>
      <c r="AB87" s="112">
        <f t="shared" si="20"/>
        <v>1280.9469213867676</v>
      </c>
      <c r="AC87" s="112">
        <f t="shared" si="20"/>
        <v>1344.9942674561062</v>
      </c>
      <c r="AD87" s="112">
        <f t="shared" si="20"/>
        <v>1412.2439808289116</v>
      </c>
      <c r="AE87" s="112">
        <f t="shared" si="20"/>
        <v>1482.8561798703572</v>
      </c>
      <c r="AF87" s="112">
        <f t="shared" si="20"/>
        <v>1556.998988863875</v>
      </c>
      <c r="AG87" s="112">
        <f t="shared" si="20"/>
        <v>1634.8489383070687</v>
      </c>
      <c r="AH87" s="112">
        <f t="shared" si="20"/>
        <v>1716.5913852224223</v>
      </c>
      <c r="AI87" s="112">
        <f t="shared" si="20"/>
        <v>1802.4209544835437</v>
      </c>
      <c r="AJ87" s="112">
        <f t="shared" si="15"/>
        <v>1892.542002207721</v>
      </c>
      <c r="AK87" s="112">
        <f t="shared" si="15"/>
        <v>1987.169102318107</v>
      </c>
      <c r="AL87" s="112">
        <f t="shared" si="15"/>
        <v>2086.5275574340126</v>
      </c>
      <c r="AM87" s="112">
        <f t="shared" si="15"/>
        <v>2190.8539353057135</v>
      </c>
      <c r="AN87" s="112">
        <f t="shared" si="15"/>
        <v>2300.3966320709992</v>
      </c>
      <c r="AO87" s="112">
        <f t="shared" si="15"/>
        <v>2346.4045647124194</v>
      </c>
      <c r="AP87" s="112">
        <f t="shared" si="15"/>
        <v>2393.3326560066675</v>
      </c>
      <c r="AQ87" s="112">
        <f t="shared" si="15"/>
        <v>2441.1993091268009</v>
      </c>
      <c r="AR87" s="112">
        <f t="shared" si="15"/>
        <v>2490.0232953093368</v>
      </c>
      <c r="AS87" s="112">
        <f t="shared" si="15"/>
        <v>2539.8237612155235</v>
      </c>
      <c r="AT87" s="112">
        <f t="shared" si="15"/>
        <v>2590.6202364398337</v>
      </c>
      <c r="AU87" s="112">
        <f t="shared" si="15"/>
        <v>2642.4326411686302</v>
      </c>
      <c r="AV87" s="112">
        <f t="shared" si="21"/>
        <v>2695.2812939920027</v>
      </c>
      <c r="AW87" s="112">
        <f t="shared" si="21"/>
        <v>2749.1869198718427</v>
      </c>
      <c r="AX87" s="112">
        <f t="shared" si="21"/>
        <v>2804.1706582692796</v>
      </c>
      <c r="AY87" s="112">
        <f t="shared" si="21"/>
        <v>2860.2540714346651</v>
      </c>
      <c r="AZ87" s="112">
        <f t="shared" si="21"/>
        <v>2917.4591528633582</v>
      </c>
      <c r="BB87" s="193">
        <f t="shared" si="22"/>
        <v>713.27917652750068</v>
      </c>
      <c r="BC87" s="194">
        <f t="shared" si="23"/>
        <v>1280.9469213867676</v>
      </c>
      <c r="BD87" s="194">
        <f t="shared" si="24"/>
        <v>2300.3966320709992</v>
      </c>
      <c r="BE87" s="195">
        <f t="shared" si="25"/>
        <v>2917.4591528633582</v>
      </c>
    </row>
    <row r="88" spans="3:57" x14ac:dyDescent="0.25">
      <c r="C88" t="str">
        <f t="shared" si="17"/>
        <v>Servizio / Prodotto 8</v>
      </c>
      <c r="E88" s="112">
        <f t="shared" si="18"/>
        <v>250</v>
      </c>
      <c r="F88" s="112">
        <f t="shared" si="19"/>
        <v>275.00000000000006</v>
      </c>
      <c r="G88" s="112">
        <f t="shared" si="19"/>
        <v>302.50000000000011</v>
      </c>
      <c r="H88" s="112">
        <f t="shared" si="19"/>
        <v>332.75000000000017</v>
      </c>
      <c r="I88" s="112">
        <f t="shared" si="19"/>
        <v>366.02500000000026</v>
      </c>
      <c r="J88" s="112">
        <f t="shared" si="19"/>
        <v>402.62750000000028</v>
      </c>
      <c r="K88" s="112">
        <f t="shared" si="19"/>
        <v>442.89025000000032</v>
      </c>
      <c r="L88" s="112">
        <f t="shared" si="19"/>
        <v>487.17927500000042</v>
      </c>
      <c r="M88" s="112">
        <f t="shared" si="19"/>
        <v>535.8972025000005</v>
      </c>
      <c r="N88" s="112">
        <f t="shared" si="19"/>
        <v>589.48692275000053</v>
      </c>
      <c r="O88" s="112">
        <f t="shared" si="19"/>
        <v>648.43561502500063</v>
      </c>
      <c r="P88" s="112">
        <f t="shared" si="19"/>
        <v>713.27917652750068</v>
      </c>
      <c r="Q88" s="112">
        <f t="shared" si="19"/>
        <v>748.94313535387573</v>
      </c>
      <c r="R88" s="112">
        <f t="shared" si="19"/>
        <v>786.39029212156959</v>
      </c>
      <c r="S88" s="112">
        <f t="shared" si="19"/>
        <v>825.70980672764813</v>
      </c>
      <c r="T88" s="112">
        <f t="shared" si="20"/>
        <v>866.99529706403064</v>
      </c>
      <c r="U88" s="112">
        <f t="shared" si="20"/>
        <v>910.34506191723221</v>
      </c>
      <c r="V88" s="112">
        <f t="shared" si="20"/>
        <v>955.86231501309385</v>
      </c>
      <c r="W88" s="112">
        <f t="shared" si="20"/>
        <v>1003.6554307637487</v>
      </c>
      <c r="X88" s="112">
        <f t="shared" si="20"/>
        <v>1053.838202301936</v>
      </c>
      <c r="Y88" s="112">
        <f t="shared" si="20"/>
        <v>1106.5301124170328</v>
      </c>
      <c r="Z88" s="112">
        <f t="shared" si="20"/>
        <v>1161.8566180378843</v>
      </c>
      <c r="AA88" s="112">
        <f t="shared" si="20"/>
        <v>1219.9494489397787</v>
      </c>
      <c r="AB88" s="112">
        <f t="shared" si="20"/>
        <v>1280.9469213867676</v>
      </c>
      <c r="AC88" s="112">
        <f t="shared" si="20"/>
        <v>1344.9942674561062</v>
      </c>
      <c r="AD88" s="112">
        <f t="shared" si="20"/>
        <v>1412.2439808289116</v>
      </c>
      <c r="AE88" s="112">
        <f t="shared" si="20"/>
        <v>1482.8561798703572</v>
      </c>
      <c r="AF88" s="112">
        <f t="shared" si="20"/>
        <v>1556.998988863875</v>
      </c>
      <c r="AG88" s="112">
        <f t="shared" si="20"/>
        <v>1634.8489383070687</v>
      </c>
      <c r="AH88" s="112">
        <f t="shared" si="20"/>
        <v>1716.5913852224223</v>
      </c>
      <c r="AI88" s="112">
        <f t="shared" si="20"/>
        <v>1802.4209544835437</v>
      </c>
      <c r="AJ88" s="112">
        <f t="shared" si="15"/>
        <v>1892.542002207721</v>
      </c>
      <c r="AK88" s="112">
        <f t="shared" si="15"/>
        <v>1987.169102318107</v>
      </c>
      <c r="AL88" s="112">
        <f t="shared" si="15"/>
        <v>2086.5275574340126</v>
      </c>
      <c r="AM88" s="112">
        <f t="shared" si="15"/>
        <v>2190.8539353057135</v>
      </c>
      <c r="AN88" s="112">
        <f t="shared" si="15"/>
        <v>2300.3966320709992</v>
      </c>
      <c r="AO88" s="112">
        <f t="shared" si="15"/>
        <v>2346.4045647124194</v>
      </c>
      <c r="AP88" s="112">
        <f t="shared" si="15"/>
        <v>2393.3326560066675</v>
      </c>
      <c r="AQ88" s="112">
        <f t="shared" si="15"/>
        <v>2441.1993091268009</v>
      </c>
      <c r="AR88" s="112">
        <f t="shared" si="15"/>
        <v>2490.0232953093368</v>
      </c>
      <c r="AS88" s="112">
        <f t="shared" si="15"/>
        <v>2539.8237612155235</v>
      </c>
      <c r="AT88" s="112">
        <f t="shared" si="15"/>
        <v>2590.6202364398337</v>
      </c>
      <c r="AU88" s="112">
        <f t="shared" si="15"/>
        <v>2642.4326411686302</v>
      </c>
      <c r="AV88" s="112">
        <f t="shared" si="21"/>
        <v>2695.2812939920027</v>
      </c>
      <c r="AW88" s="112">
        <f t="shared" si="21"/>
        <v>2749.1869198718427</v>
      </c>
      <c r="AX88" s="112">
        <f t="shared" si="21"/>
        <v>2804.1706582692796</v>
      </c>
      <c r="AY88" s="112">
        <f t="shared" si="21"/>
        <v>2860.2540714346651</v>
      </c>
      <c r="AZ88" s="112">
        <f t="shared" si="21"/>
        <v>2917.4591528633582</v>
      </c>
      <c r="BB88" s="193">
        <f t="shared" si="22"/>
        <v>713.27917652750068</v>
      </c>
      <c r="BC88" s="194">
        <f t="shared" si="23"/>
        <v>1280.9469213867676</v>
      </c>
      <c r="BD88" s="194">
        <f t="shared" si="24"/>
        <v>2300.3966320709992</v>
      </c>
      <c r="BE88" s="195">
        <f t="shared" si="25"/>
        <v>2917.4591528633582</v>
      </c>
    </row>
    <row r="89" spans="3:57" x14ac:dyDescent="0.25">
      <c r="C89" t="str">
        <f t="shared" si="17"/>
        <v>Servizio / Prodotto 9</v>
      </c>
      <c r="E89" s="112">
        <f t="shared" si="18"/>
        <v>250</v>
      </c>
      <c r="F89" s="112">
        <f t="shared" si="19"/>
        <v>275.00000000000006</v>
      </c>
      <c r="G89" s="112">
        <f t="shared" si="19"/>
        <v>302.50000000000011</v>
      </c>
      <c r="H89" s="112">
        <f t="shared" si="19"/>
        <v>332.75000000000017</v>
      </c>
      <c r="I89" s="112">
        <f t="shared" si="19"/>
        <v>366.02500000000026</v>
      </c>
      <c r="J89" s="112">
        <f t="shared" si="19"/>
        <v>402.62750000000028</v>
      </c>
      <c r="K89" s="112">
        <f t="shared" si="19"/>
        <v>442.89025000000032</v>
      </c>
      <c r="L89" s="112">
        <f t="shared" si="19"/>
        <v>487.17927500000042</v>
      </c>
      <c r="M89" s="112">
        <f t="shared" si="19"/>
        <v>535.8972025000005</v>
      </c>
      <c r="N89" s="112">
        <f t="shared" si="19"/>
        <v>589.48692275000053</v>
      </c>
      <c r="O89" s="112">
        <f t="shared" si="19"/>
        <v>648.43561502500063</v>
      </c>
      <c r="P89" s="112">
        <f t="shared" si="19"/>
        <v>713.27917652750068</v>
      </c>
      <c r="Q89" s="112">
        <f t="shared" si="19"/>
        <v>748.94313535387573</v>
      </c>
      <c r="R89" s="112">
        <f t="shared" si="19"/>
        <v>786.39029212156959</v>
      </c>
      <c r="S89" s="112">
        <f t="shared" si="19"/>
        <v>825.70980672764813</v>
      </c>
      <c r="T89" s="112">
        <f t="shared" si="20"/>
        <v>866.99529706403064</v>
      </c>
      <c r="U89" s="112">
        <f t="shared" si="20"/>
        <v>910.34506191723221</v>
      </c>
      <c r="V89" s="112">
        <f t="shared" si="20"/>
        <v>955.86231501309385</v>
      </c>
      <c r="W89" s="112">
        <f t="shared" si="20"/>
        <v>1003.6554307637487</v>
      </c>
      <c r="X89" s="112">
        <f t="shared" si="20"/>
        <v>1053.838202301936</v>
      </c>
      <c r="Y89" s="112">
        <f t="shared" si="20"/>
        <v>1106.5301124170328</v>
      </c>
      <c r="Z89" s="112">
        <f t="shared" si="20"/>
        <v>1161.8566180378843</v>
      </c>
      <c r="AA89" s="112">
        <f t="shared" si="20"/>
        <v>1219.9494489397787</v>
      </c>
      <c r="AB89" s="112">
        <f t="shared" si="20"/>
        <v>1280.9469213867676</v>
      </c>
      <c r="AC89" s="112">
        <f t="shared" si="20"/>
        <v>1344.9942674561062</v>
      </c>
      <c r="AD89" s="112">
        <f t="shared" si="20"/>
        <v>1412.2439808289116</v>
      </c>
      <c r="AE89" s="112">
        <f t="shared" si="20"/>
        <v>1482.8561798703572</v>
      </c>
      <c r="AF89" s="112">
        <f t="shared" si="20"/>
        <v>1556.998988863875</v>
      </c>
      <c r="AG89" s="112">
        <f t="shared" si="20"/>
        <v>1634.8489383070687</v>
      </c>
      <c r="AH89" s="112">
        <f t="shared" si="20"/>
        <v>1716.5913852224223</v>
      </c>
      <c r="AI89" s="112">
        <f t="shared" si="20"/>
        <v>1802.4209544835437</v>
      </c>
      <c r="AJ89" s="112">
        <f t="shared" si="15"/>
        <v>1892.542002207721</v>
      </c>
      <c r="AK89" s="112">
        <f t="shared" si="15"/>
        <v>1987.169102318107</v>
      </c>
      <c r="AL89" s="112">
        <f t="shared" si="15"/>
        <v>2086.5275574340126</v>
      </c>
      <c r="AM89" s="112">
        <f t="shared" si="15"/>
        <v>2190.8539353057135</v>
      </c>
      <c r="AN89" s="112">
        <f t="shared" si="15"/>
        <v>2300.3966320709992</v>
      </c>
      <c r="AO89" s="112">
        <f t="shared" si="15"/>
        <v>2346.4045647124194</v>
      </c>
      <c r="AP89" s="112">
        <f t="shared" si="15"/>
        <v>2393.3326560066675</v>
      </c>
      <c r="AQ89" s="112">
        <f t="shared" si="15"/>
        <v>2441.1993091268009</v>
      </c>
      <c r="AR89" s="112">
        <f t="shared" si="15"/>
        <v>2490.0232953093368</v>
      </c>
      <c r="AS89" s="112">
        <f t="shared" si="15"/>
        <v>2539.8237612155235</v>
      </c>
      <c r="AT89" s="112">
        <f t="shared" si="15"/>
        <v>2590.6202364398337</v>
      </c>
      <c r="AU89" s="112">
        <f t="shared" si="15"/>
        <v>2642.4326411686302</v>
      </c>
      <c r="AV89" s="112">
        <f t="shared" si="21"/>
        <v>2695.2812939920027</v>
      </c>
      <c r="AW89" s="112">
        <f t="shared" si="21"/>
        <v>2749.1869198718427</v>
      </c>
      <c r="AX89" s="112">
        <f t="shared" si="21"/>
        <v>2804.1706582692796</v>
      </c>
      <c r="AY89" s="112">
        <f t="shared" si="21"/>
        <v>2860.2540714346651</v>
      </c>
      <c r="AZ89" s="112">
        <f t="shared" si="21"/>
        <v>2917.4591528633582</v>
      </c>
      <c r="BB89" s="193">
        <f t="shared" si="22"/>
        <v>713.27917652750068</v>
      </c>
      <c r="BC89" s="194">
        <f t="shared" si="23"/>
        <v>1280.9469213867676</v>
      </c>
      <c r="BD89" s="194">
        <f t="shared" si="24"/>
        <v>2300.3966320709992</v>
      </c>
      <c r="BE89" s="195">
        <f t="shared" si="25"/>
        <v>2917.4591528633582</v>
      </c>
    </row>
    <row r="90" spans="3:57" x14ac:dyDescent="0.25">
      <c r="C90" t="str">
        <f t="shared" si="17"/>
        <v>Servizio / Prodotto 10</v>
      </c>
      <c r="E90" s="112">
        <f t="shared" si="18"/>
        <v>250</v>
      </c>
      <c r="F90" s="112">
        <f t="shared" si="19"/>
        <v>275.00000000000006</v>
      </c>
      <c r="G90" s="112">
        <f t="shared" si="19"/>
        <v>302.50000000000011</v>
      </c>
      <c r="H90" s="112">
        <f t="shared" si="19"/>
        <v>332.75000000000017</v>
      </c>
      <c r="I90" s="112">
        <f t="shared" si="19"/>
        <v>366.02500000000026</v>
      </c>
      <c r="J90" s="112">
        <f t="shared" si="19"/>
        <v>402.62750000000028</v>
      </c>
      <c r="K90" s="112">
        <f t="shared" si="19"/>
        <v>442.89025000000032</v>
      </c>
      <c r="L90" s="112">
        <f t="shared" si="19"/>
        <v>487.17927500000042</v>
      </c>
      <c r="M90" s="112">
        <f t="shared" si="19"/>
        <v>535.8972025000005</v>
      </c>
      <c r="N90" s="112">
        <f t="shared" si="19"/>
        <v>589.48692275000053</v>
      </c>
      <c r="O90" s="112">
        <f t="shared" si="19"/>
        <v>648.43561502500063</v>
      </c>
      <c r="P90" s="112">
        <f t="shared" si="19"/>
        <v>713.27917652750068</v>
      </c>
      <c r="Q90" s="112">
        <f t="shared" si="19"/>
        <v>748.94313535387573</v>
      </c>
      <c r="R90" s="112">
        <f t="shared" si="19"/>
        <v>786.39029212156959</v>
      </c>
      <c r="S90" s="112">
        <f t="shared" si="19"/>
        <v>825.70980672764813</v>
      </c>
      <c r="T90" s="112">
        <f t="shared" si="20"/>
        <v>866.99529706403064</v>
      </c>
      <c r="U90" s="112">
        <f t="shared" si="20"/>
        <v>910.34506191723221</v>
      </c>
      <c r="V90" s="112">
        <f t="shared" si="20"/>
        <v>955.86231501309385</v>
      </c>
      <c r="W90" s="112">
        <f t="shared" si="20"/>
        <v>1003.6554307637487</v>
      </c>
      <c r="X90" s="112">
        <f t="shared" si="20"/>
        <v>1053.838202301936</v>
      </c>
      <c r="Y90" s="112">
        <f t="shared" si="20"/>
        <v>1106.5301124170328</v>
      </c>
      <c r="Z90" s="112">
        <f t="shared" si="20"/>
        <v>1161.8566180378843</v>
      </c>
      <c r="AA90" s="112">
        <f t="shared" si="20"/>
        <v>1219.9494489397787</v>
      </c>
      <c r="AB90" s="112">
        <f t="shared" si="20"/>
        <v>1280.9469213867676</v>
      </c>
      <c r="AC90" s="112">
        <f t="shared" si="20"/>
        <v>1344.9942674561062</v>
      </c>
      <c r="AD90" s="112">
        <f t="shared" si="20"/>
        <v>1412.2439808289116</v>
      </c>
      <c r="AE90" s="112">
        <f t="shared" si="20"/>
        <v>1482.8561798703572</v>
      </c>
      <c r="AF90" s="112">
        <f t="shared" si="20"/>
        <v>1556.998988863875</v>
      </c>
      <c r="AG90" s="112">
        <f t="shared" si="20"/>
        <v>1634.8489383070687</v>
      </c>
      <c r="AH90" s="112">
        <f t="shared" si="20"/>
        <v>1716.5913852224223</v>
      </c>
      <c r="AI90" s="112">
        <f t="shared" si="20"/>
        <v>1802.4209544835437</v>
      </c>
      <c r="AJ90" s="112">
        <f t="shared" si="15"/>
        <v>1892.542002207721</v>
      </c>
      <c r="AK90" s="112">
        <f t="shared" si="15"/>
        <v>1987.169102318107</v>
      </c>
      <c r="AL90" s="112">
        <f t="shared" si="15"/>
        <v>2086.5275574340126</v>
      </c>
      <c r="AM90" s="112">
        <f t="shared" si="15"/>
        <v>2190.8539353057135</v>
      </c>
      <c r="AN90" s="112">
        <f t="shared" si="15"/>
        <v>2300.3966320709992</v>
      </c>
      <c r="AO90" s="112">
        <f t="shared" si="15"/>
        <v>2346.4045647124194</v>
      </c>
      <c r="AP90" s="112">
        <f t="shared" si="15"/>
        <v>2393.3326560066675</v>
      </c>
      <c r="AQ90" s="112">
        <f t="shared" si="15"/>
        <v>2441.1993091268009</v>
      </c>
      <c r="AR90" s="112">
        <f t="shared" si="15"/>
        <v>2490.0232953093368</v>
      </c>
      <c r="AS90" s="112">
        <f t="shared" si="15"/>
        <v>2539.8237612155235</v>
      </c>
      <c r="AT90" s="112">
        <f t="shared" si="15"/>
        <v>2590.6202364398337</v>
      </c>
      <c r="AU90" s="112">
        <f t="shared" si="15"/>
        <v>2642.4326411686302</v>
      </c>
      <c r="AV90" s="112">
        <f t="shared" si="21"/>
        <v>2695.2812939920027</v>
      </c>
      <c r="AW90" s="112">
        <f t="shared" si="21"/>
        <v>2749.1869198718427</v>
      </c>
      <c r="AX90" s="112">
        <f t="shared" si="21"/>
        <v>2804.1706582692796</v>
      </c>
      <c r="AY90" s="112">
        <f t="shared" si="21"/>
        <v>2860.2540714346651</v>
      </c>
      <c r="AZ90" s="112">
        <f t="shared" si="21"/>
        <v>2917.4591528633582</v>
      </c>
      <c r="BB90" s="193">
        <f t="shared" si="22"/>
        <v>713.27917652750068</v>
      </c>
      <c r="BC90" s="194">
        <f t="shared" si="23"/>
        <v>1280.9469213867676</v>
      </c>
      <c r="BD90" s="194">
        <f t="shared" si="24"/>
        <v>2300.3966320709992</v>
      </c>
      <c r="BE90" s="195">
        <f t="shared" si="25"/>
        <v>2917.4591528633582</v>
      </c>
    </row>
    <row r="91" spans="3:57" x14ac:dyDescent="0.25">
      <c r="C91" t="str">
        <f t="shared" si="17"/>
        <v>Servizio / Prodotto 11</v>
      </c>
      <c r="E91" s="112">
        <f t="shared" si="18"/>
        <v>250</v>
      </c>
      <c r="F91" s="112">
        <f t="shared" si="19"/>
        <v>275.00000000000006</v>
      </c>
      <c r="G91" s="112">
        <f t="shared" si="19"/>
        <v>302.50000000000011</v>
      </c>
      <c r="H91" s="112">
        <f t="shared" si="19"/>
        <v>332.75000000000017</v>
      </c>
      <c r="I91" s="112">
        <f t="shared" si="19"/>
        <v>366.02500000000026</v>
      </c>
      <c r="J91" s="112">
        <f t="shared" si="19"/>
        <v>402.62750000000028</v>
      </c>
      <c r="K91" s="112">
        <f t="shared" si="19"/>
        <v>442.89025000000032</v>
      </c>
      <c r="L91" s="112">
        <f t="shared" si="19"/>
        <v>487.17927500000042</v>
      </c>
      <c r="M91" s="112">
        <f t="shared" si="19"/>
        <v>535.8972025000005</v>
      </c>
      <c r="N91" s="112">
        <f t="shared" si="19"/>
        <v>589.48692275000053</v>
      </c>
      <c r="O91" s="112">
        <f t="shared" si="19"/>
        <v>648.43561502500063</v>
      </c>
      <c r="P91" s="112">
        <f t="shared" si="19"/>
        <v>713.27917652750068</v>
      </c>
      <c r="Q91" s="112">
        <f t="shared" si="19"/>
        <v>748.94313535387573</v>
      </c>
      <c r="R91" s="112">
        <f t="shared" si="19"/>
        <v>786.39029212156959</v>
      </c>
      <c r="S91" s="112">
        <f t="shared" si="19"/>
        <v>825.70980672764813</v>
      </c>
      <c r="T91" s="112">
        <f t="shared" si="20"/>
        <v>866.99529706403064</v>
      </c>
      <c r="U91" s="112">
        <f t="shared" si="20"/>
        <v>910.34506191723221</v>
      </c>
      <c r="V91" s="112">
        <f t="shared" si="20"/>
        <v>955.86231501309385</v>
      </c>
      <c r="W91" s="112">
        <f t="shared" si="20"/>
        <v>1003.6554307637487</v>
      </c>
      <c r="X91" s="112">
        <f t="shared" si="20"/>
        <v>1053.838202301936</v>
      </c>
      <c r="Y91" s="112">
        <f t="shared" si="20"/>
        <v>1106.5301124170328</v>
      </c>
      <c r="Z91" s="112">
        <f t="shared" si="20"/>
        <v>1161.8566180378843</v>
      </c>
      <c r="AA91" s="112">
        <f t="shared" si="20"/>
        <v>1219.9494489397787</v>
      </c>
      <c r="AB91" s="112">
        <f t="shared" si="20"/>
        <v>1280.9469213867676</v>
      </c>
      <c r="AC91" s="112">
        <f t="shared" si="20"/>
        <v>1344.9942674561062</v>
      </c>
      <c r="AD91" s="112">
        <f t="shared" si="20"/>
        <v>1412.2439808289116</v>
      </c>
      <c r="AE91" s="112">
        <f t="shared" si="20"/>
        <v>1482.8561798703572</v>
      </c>
      <c r="AF91" s="112">
        <f t="shared" si="20"/>
        <v>1556.998988863875</v>
      </c>
      <c r="AG91" s="112">
        <f t="shared" si="20"/>
        <v>1634.8489383070687</v>
      </c>
      <c r="AH91" s="112">
        <f t="shared" si="20"/>
        <v>1716.5913852224223</v>
      </c>
      <c r="AI91" s="112">
        <f t="shared" si="20"/>
        <v>1802.4209544835437</v>
      </c>
      <c r="AJ91" s="112">
        <f t="shared" si="15"/>
        <v>1892.542002207721</v>
      </c>
      <c r="AK91" s="112">
        <f t="shared" si="15"/>
        <v>1987.169102318107</v>
      </c>
      <c r="AL91" s="112">
        <f t="shared" si="15"/>
        <v>2086.5275574340126</v>
      </c>
      <c r="AM91" s="112">
        <f t="shared" si="15"/>
        <v>2190.8539353057135</v>
      </c>
      <c r="AN91" s="112">
        <f t="shared" si="15"/>
        <v>2300.3966320709992</v>
      </c>
      <c r="AO91" s="112">
        <f t="shared" si="15"/>
        <v>2346.4045647124194</v>
      </c>
      <c r="AP91" s="112">
        <f t="shared" si="15"/>
        <v>2393.3326560066675</v>
      </c>
      <c r="AQ91" s="112">
        <f t="shared" si="15"/>
        <v>2441.1993091268009</v>
      </c>
      <c r="AR91" s="112">
        <f t="shared" si="15"/>
        <v>2490.0232953093368</v>
      </c>
      <c r="AS91" s="112">
        <f t="shared" si="15"/>
        <v>2539.8237612155235</v>
      </c>
      <c r="AT91" s="112">
        <f t="shared" si="15"/>
        <v>2590.6202364398337</v>
      </c>
      <c r="AU91" s="112">
        <f t="shared" si="15"/>
        <v>2642.4326411686302</v>
      </c>
      <c r="AV91" s="112">
        <f t="shared" si="21"/>
        <v>2695.2812939920027</v>
      </c>
      <c r="AW91" s="112">
        <f t="shared" si="21"/>
        <v>2749.1869198718427</v>
      </c>
      <c r="AX91" s="112">
        <f t="shared" si="21"/>
        <v>2804.1706582692796</v>
      </c>
      <c r="AY91" s="112">
        <f t="shared" si="21"/>
        <v>2860.2540714346651</v>
      </c>
      <c r="AZ91" s="112">
        <f t="shared" si="21"/>
        <v>2917.4591528633582</v>
      </c>
      <c r="BB91" s="193">
        <f t="shared" si="22"/>
        <v>713.27917652750068</v>
      </c>
      <c r="BC91" s="194">
        <f t="shared" si="23"/>
        <v>1280.9469213867676</v>
      </c>
      <c r="BD91" s="194">
        <f t="shared" si="24"/>
        <v>2300.3966320709992</v>
      </c>
      <c r="BE91" s="195">
        <f t="shared" si="25"/>
        <v>2917.4591528633582</v>
      </c>
    </row>
    <row r="92" spans="3:57" x14ac:dyDescent="0.25">
      <c r="C92" t="str">
        <f t="shared" si="17"/>
        <v>Servizio / Prodotto 12</v>
      </c>
      <c r="E92" s="112">
        <f t="shared" si="18"/>
        <v>250</v>
      </c>
      <c r="F92" s="112">
        <f t="shared" si="19"/>
        <v>275.00000000000006</v>
      </c>
      <c r="G92" s="112">
        <f t="shared" si="19"/>
        <v>302.50000000000011</v>
      </c>
      <c r="H92" s="112">
        <f t="shared" si="19"/>
        <v>332.75000000000017</v>
      </c>
      <c r="I92" s="112">
        <f t="shared" si="19"/>
        <v>366.02500000000026</v>
      </c>
      <c r="J92" s="112">
        <f t="shared" si="19"/>
        <v>402.62750000000028</v>
      </c>
      <c r="K92" s="112">
        <f t="shared" si="19"/>
        <v>442.89025000000032</v>
      </c>
      <c r="L92" s="112">
        <f t="shared" si="19"/>
        <v>487.17927500000042</v>
      </c>
      <c r="M92" s="112">
        <f t="shared" si="19"/>
        <v>535.8972025000005</v>
      </c>
      <c r="N92" s="112">
        <f t="shared" si="19"/>
        <v>589.48692275000053</v>
      </c>
      <c r="O92" s="112">
        <f t="shared" si="19"/>
        <v>648.43561502500063</v>
      </c>
      <c r="P92" s="112">
        <f t="shared" si="19"/>
        <v>713.27917652750068</v>
      </c>
      <c r="Q92" s="112">
        <f t="shared" si="19"/>
        <v>748.94313535387573</v>
      </c>
      <c r="R92" s="112">
        <f t="shared" si="19"/>
        <v>786.39029212156959</v>
      </c>
      <c r="S92" s="112">
        <f t="shared" si="19"/>
        <v>825.70980672764813</v>
      </c>
      <c r="T92" s="112">
        <f t="shared" si="20"/>
        <v>866.99529706403064</v>
      </c>
      <c r="U92" s="112">
        <f t="shared" si="20"/>
        <v>910.34506191723221</v>
      </c>
      <c r="V92" s="112">
        <f t="shared" si="20"/>
        <v>955.86231501309385</v>
      </c>
      <c r="W92" s="112">
        <f t="shared" si="20"/>
        <v>1003.6554307637487</v>
      </c>
      <c r="X92" s="112">
        <f t="shared" si="20"/>
        <v>1053.838202301936</v>
      </c>
      <c r="Y92" s="112">
        <f t="shared" si="20"/>
        <v>1106.5301124170328</v>
      </c>
      <c r="Z92" s="112">
        <f t="shared" si="20"/>
        <v>1161.8566180378843</v>
      </c>
      <c r="AA92" s="112">
        <f t="shared" si="20"/>
        <v>1219.9494489397787</v>
      </c>
      <c r="AB92" s="112">
        <f t="shared" si="20"/>
        <v>1280.9469213867676</v>
      </c>
      <c r="AC92" s="112">
        <f t="shared" si="20"/>
        <v>1344.9942674561062</v>
      </c>
      <c r="AD92" s="112">
        <f t="shared" si="20"/>
        <v>1412.2439808289116</v>
      </c>
      <c r="AE92" s="112">
        <f t="shared" si="20"/>
        <v>1482.8561798703572</v>
      </c>
      <c r="AF92" s="112">
        <f t="shared" si="20"/>
        <v>1556.998988863875</v>
      </c>
      <c r="AG92" s="112">
        <f t="shared" si="20"/>
        <v>1634.8489383070687</v>
      </c>
      <c r="AH92" s="112">
        <f t="shared" si="20"/>
        <v>1716.5913852224223</v>
      </c>
      <c r="AI92" s="112">
        <f t="shared" si="20"/>
        <v>1802.4209544835437</v>
      </c>
      <c r="AJ92" s="112">
        <f t="shared" si="15"/>
        <v>1892.542002207721</v>
      </c>
      <c r="AK92" s="112">
        <f t="shared" si="15"/>
        <v>1987.169102318107</v>
      </c>
      <c r="AL92" s="112">
        <f t="shared" si="15"/>
        <v>2086.5275574340126</v>
      </c>
      <c r="AM92" s="112">
        <f t="shared" si="15"/>
        <v>2190.8539353057135</v>
      </c>
      <c r="AN92" s="112">
        <f t="shared" si="15"/>
        <v>2300.3966320709992</v>
      </c>
      <c r="AO92" s="112">
        <f t="shared" si="15"/>
        <v>2346.4045647124194</v>
      </c>
      <c r="AP92" s="112">
        <f t="shared" si="15"/>
        <v>2393.3326560066675</v>
      </c>
      <c r="AQ92" s="112">
        <f t="shared" si="15"/>
        <v>2441.1993091268009</v>
      </c>
      <c r="AR92" s="112">
        <f t="shared" si="15"/>
        <v>2490.0232953093368</v>
      </c>
      <c r="AS92" s="112">
        <f t="shared" si="15"/>
        <v>2539.8237612155235</v>
      </c>
      <c r="AT92" s="112">
        <f t="shared" si="15"/>
        <v>2590.6202364398337</v>
      </c>
      <c r="AU92" s="112">
        <f t="shared" si="15"/>
        <v>2642.4326411686302</v>
      </c>
      <c r="AV92" s="112">
        <f t="shared" si="21"/>
        <v>2695.2812939920027</v>
      </c>
      <c r="AW92" s="112">
        <f t="shared" si="21"/>
        <v>2749.1869198718427</v>
      </c>
      <c r="AX92" s="112">
        <f t="shared" si="21"/>
        <v>2804.1706582692796</v>
      </c>
      <c r="AY92" s="112">
        <f t="shared" si="21"/>
        <v>2860.2540714346651</v>
      </c>
      <c r="AZ92" s="112">
        <f t="shared" si="21"/>
        <v>2917.4591528633582</v>
      </c>
      <c r="BB92" s="193">
        <f t="shared" si="22"/>
        <v>713.27917652750068</v>
      </c>
      <c r="BC92" s="194">
        <f t="shared" si="23"/>
        <v>1280.9469213867676</v>
      </c>
      <c r="BD92" s="194">
        <f t="shared" si="24"/>
        <v>2300.3966320709992</v>
      </c>
      <c r="BE92" s="195">
        <f t="shared" si="25"/>
        <v>2917.4591528633582</v>
      </c>
    </row>
    <row r="93" spans="3:57" x14ac:dyDescent="0.25">
      <c r="C93" t="str">
        <f t="shared" si="17"/>
        <v>Servizio / Prodotto 13</v>
      </c>
      <c r="E93" s="112">
        <f t="shared" si="18"/>
        <v>300</v>
      </c>
      <c r="F93" s="112">
        <f t="shared" si="19"/>
        <v>330.00000000000006</v>
      </c>
      <c r="G93" s="112">
        <f t="shared" si="19"/>
        <v>363.00000000000011</v>
      </c>
      <c r="H93" s="112">
        <f t="shared" si="19"/>
        <v>399.30000000000018</v>
      </c>
      <c r="I93" s="112">
        <f t="shared" si="19"/>
        <v>439.23000000000025</v>
      </c>
      <c r="J93" s="112">
        <f t="shared" si="19"/>
        <v>483.1530000000003</v>
      </c>
      <c r="K93" s="112">
        <f t="shared" si="19"/>
        <v>531.46830000000034</v>
      </c>
      <c r="L93" s="112">
        <f t="shared" si="19"/>
        <v>584.61513000000036</v>
      </c>
      <c r="M93" s="112">
        <f t="shared" si="19"/>
        <v>643.07664300000056</v>
      </c>
      <c r="N93" s="112">
        <f t="shared" si="19"/>
        <v>707.38430730000061</v>
      </c>
      <c r="O93" s="112">
        <f t="shared" si="19"/>
        <v>778.12273803000073</v>
      </c>
      <c r="P93" s="112">
        <f t="shared" si="19"/>
        <v>855.93501183300077</v>
      </c>
      <c r="Q93" s="112">
        <f t="shared" si="19"/>
        <v>898.73176242465092</v>
      </c>
      <c r="R93" s="112">
        <f t="shared" si="19"/>
        <v>943.66835054588364</v>
      </c>
      <c r="S93" s="112">
        <f t="shared" si="19"/>
        <v>990.85176807317782</v>
      </c>
      <c r="T93" s="112">
        <f t="shared" si="20"/>
        <v>1040.3943564768369</v>
      </c>
      <c r="U93" s="112">
        <f t="shared" si="20"/>
        <v>1092.4140743006787</v>
      </c>
      <c r="V93" s="112">
        <f t="shared" si="20"/>
        <v>1147.0347780157126</v>
      </c>
      <c r="W93" s="112">
        <f t="shared" si="20"/>
        <v>1204.3865169164983</v>
      </c>
      <c r="X93" s="112">
        <f t="shared" si="20"/>
        <v>1264.6058427623232</v>
      </c>
      <c r="Y93" s="112">
        <f t="shared" si="20"/>
        <v>1327.8361349004394</v>
      </c>
      <c r="Z93" s="112">
        <f t="shared" si="20"/>
        <v>1394.2279416454614</v>
      </c>
      <c r="AA93" s="112">
        <f t="shared" si="20"/>
        <v>1463.9393387277346</v>
      </c>
      <c r="AB93" s="112">
        <f t="shared" si="20"/>
        <v>1537.1363056641212</v>
      </c>
      <c r="AC93" s="112">
        <f t="shared" si="20"/>
        <v>1613.9931209473275</v>
      </c>
      <c r="AD93" s="112">
        <f t="shared" si="20"/>
        <v>1694.6927769946942</v>
      </c>
      <c r="AE93" s="112">
        <f t="shared" si="20"/>
        <v>1779.4274158444291</v>
      </c>
      <c r="AF93" s="112">
        <f t="shared" si="20"/>
        <v>1868.3987866366506</v>
      </c>
      <c r="AG93" s="112">
        <f t="shared" si="20"/>
        <v>1961.8187259684832</v>
      </c>
      <c r="AH93" s="112">
        <f t="shared" si="20"/>
        <v>2059.9096622669076</v>
      </c>
      <c r="AI93" s="112">
        <f t="shared" si="20"/>
        <v>2162.9051453802531</v>
      </c>
      <c r="AJ93" s="112">
        <f t="shared" si="15"/>
        <v>2271.0504026492658</v>
      </c>
      <c r="AK93" s="112">
        <f t="shared" si="15"/>
        <v>2384.6029227817289</v>
      </c>
      <c r="AL93" s="112">
        <f t="shared" si="15"/>
        <v>2503.8330689208155</v>
      </c>
      <c r="AM93" s="112">
        <f t="shared" si="15"/>
        <v>2629.0247223668566</v>
      </c>
      <c r="AN93" s="112">
        <f t="shared" si="15"/>
        <v>2760.4759584851995</v>
      </c>
      <c r="AO93" s="112">
        <f t="shared" si="15"/>
        <v>2815.6854776549035</v>
      </c>
      <c r="AP93" s="112">
        <f t="shared" si="15"/>
        <v>2871.9991872080013</v>
      </c>
      <c r="AQ93" s="112">
        <f t="shared" si="15"/>
        <v>2929.4391709521615</v>
      </c>
      <c r="AR93" s="112">
        <f t="shared" si="15"/>
        <v>2988.0279543712049</v>
      </c>
      <c r="AS93" s="112">
        <f t="shared" si="15"/>
        <v>3047.788513458629</v>
      </c>
      <c r="AT93" s="112">
        <f t="shared" si="15"/>
        <v>3108.7442837278013</v>
      </c>
      <c r="AU93" s="112">
        <f t="shared" si="15"/>
        <v>3170.9191694023575</v>
      </c>
      <c r="AV93" s="112">
        <f t="shared" si="21"/>
        <v>3234.3375527904045</v>
      </c>
      <c r="AW93" s="112">
        <f t="shared" si="21"/>
        <v>3299.0243038462122</v>
      </c>
      <c r="AX93" s="112">
        <f t="shared" si="21"/>
        <v>3365.0047899231367</v>
      </c>
      <c r="AY93" s="112">
        <f t="shared" si="21"/>
        <v>3432.304885721599</v>
      </c>
      <c r="AZ93" s="112">
        <f t="shared" si="21"/>
        <v>3500.950983436031</v>
      </c>
      <c r="BB93" s="193">
        <f t="shared" si="22"/>
        <v>855.93501183300077</v>
      </c>
      <c r="BC93" s="194">
        <f t="shared" si="23"/>
        <v>1537.1363056641212</v>
      </c>
      <c r="BD93" s="194">
        <f t="shared" si="24"/>
        <v>2760.4759584851995</v>
      </c>
      <c r="BE93" s="195">
        <f t="shared" si="25"/>
        <v>3500.950983436031</v>
      </c>
    </row>
    <row r="94" spans="3:57" x14ac:dyDescent="0.25">
      <c r="C94" t="str">
        <f t="shared" si="17"/>
        <v>Servizio / Prodotto 14</v>
      </c>
      <c r="E94" s="112">
        <f t="shared" si="18"/>
        <v>300</v>
      </c>
      <c r="F94" s="112">
        <f t="shared" si="19"/>
        <v>330.00000000000006</v>
      </c>
      <c r="G94" s="112">
        <f t="shared" si="19"/>
        <v>363.00000000000011</v>
      </c>
      <c r="H94" s="112">
        <f t="shared" si="19"/>
        <v>399.30000000000018</v>
      </c>
      <c r="I94" s="112">
        <f t="shared" si="19"/>
        <v>439.23000000000025</v>
      </c>
      <c r="J94" s="112">
        <f t="shared" si="19"/>
        <v>483.1530000000003</v>
      </c>
      <c r="K94" s="112">
        <f t="shared" si="19"/>
        <v>531.46830000000034</v>
      </c>
      <c r="L94" s="112">
        <f t="shared" si="19"/>
        <v>584.61513000000036</v>
      </c>
      <c r="M94" s="112">
        <f t="shared" si="19"/>
        <v>643.07664300000056</v>
      </c>
      <c r="N94" s="112">
        <f t="shared" si="19"/>
        <v>707.38430730000061</v>
      </c>
      <c r="O94" s="112">
        <f t="shared" si="19"/>
        <v>778.12273803000073</v>
      </c>
      <c r="P94" s="112">
        <f t="shared" si="19"/>
        <v>855.93501183300077</v>
      </c>
      <c r="Q94" s="112">
        <f t="shared" si="19"/>
        <v>898.73176242465092</v>
      </c>
      <c r="R94" s="112">
        <f t="shared" si="19"/>
        <v>943.66835054588364</v>
      </c>
      <c r="S94" s="112">
        <f t="shared" si="19"/>
        <v>990.85176807317782</v>
      </c>
      <c r="T94" s="112">
        <f t="shared" si="20"/>
        <v>1040.3943564768369</v>
      </c>
      <c r="U94" s="112">
        <f t="shared" si="20"/>
        <v>1092.4140743006787</v>
      </c>
      <c r="V94" s="112">
        <f t="shared" si="20"/>
        <v>1147.0347780157126</v>
      </c>
      <c r="W94" s="112">
        <f t="shared" si="20"/>
        <v>1204.3865169164983</v>
      </c>
      <c r="X94" s="112">
        <f t="shared" si="20"/>
        <v>1264.6058427623232</v>
      </c>
      <c r="Y94" s="112">
        <f t="shared" si="20"/>
        <v>1327.8361349004394</v>
      </c>
      <c r="Z94" s="112">
        <f t="shared" si="20"/>
        <v>1394.2279416454614</v>
      </c>
      <c r="AA94" s="112">
        <f t="shared" si="20"/>
        <v>1463.9393387277346</v>
      </c>
      <c r="AB94" s="112">
        <f t="shared" si="20"/>
        <v>1537.1363056641212</v>
      </c>
      <c r="AC94" s="112">
        <f t="shared" si="20"/>
        <v>1613.9931209473275</v>
      </c>
      <c r="AD94" s="112">
        <f t="shared" si="20"/>
        <v>1694.6927769946942</v>
      </c>
      <c r="AE94" s="112">
        <f t="shared" si="20"/>
        <v>1779.4274158444291</v>
      </c>
      <c r="AF94" s="112">
        <f t="shared" si="20"/>
        <v>1868.3987866366506</v>
      </c>
      <c r="AG94" s="112">
        <f t="shared" si="20"/>
        <v>1961.8187259684832</v>
      </c>
      <c r="AH94" s="112">
        <f t="shared" si="20"/>
        <v>2059.9096622669076</v>
      </c>
      <c r="AI94" s="112">
        <f t="shared" si="20"/>
        <v>2162.9051453802531</v>
      </c>
      <c r="AJ94" s="112">
        <f t="shared" si="15"/>
        <v>2271.0504026492658</v>
      </c>
      <c r="AK94" s="112">
        <f t="shared" si="15"/>
        <v>2384.6029227817289</v>
      </c>
      <c r="AL94" s="112">
        <f t="shared" si="15"/>
        <v>2503.8330689208155</v>
      </c>
      <c r="AM94" s="112">
        <f t="shared" si="15"/>
        <v>2629.0247223668566</v>
      </c>
      <c r="AN94" s="112">
        <f t="shared" si="15"/>
        <v>2760.4759584851995</v>
      </c>
      <c r="AO94" s="112">
        <f t="shared" si="15"/>
        <v>2815.6854776549035</v>
      </c>
      <c r="AP94" s="112">
        <f t="shared" si="15"/>
        <v>2871.9991872080013</v>
      </c>
      <c r="AQ94" s="112">
        <f t="shared" si="15"/>
        <v>2929.4391709521615</v>
      </c>
      <c r="AR94" s="112">
        <f t="shared" si="15"/>
        <v>2988.0279543712049</v>
      </c>
      <c r="AS94" s="112">
        <f t="shared" si="15"/>
        <v>3047.788513458629</v>
      </c>
      <c r="AT94" s="112">
        <f t="shared" si="15"/>
        <v>3108.7442837278013</v>
      </c>
      <c r="AU94" s="112">
        <f t="shared" si="15"/>
        <v>3170.9191694023575</v>
      </c>
      <c r="AV94" s="112">
        <f t="shared" si="21"/>
        <v>3234.3375527904045</v>
      </c>
      <c r="AW94" s="112">
        <f t="shared" si="21"/>
        <v>3299.0243038462122</v>
      </c>
      <c r="AX94" s="112">
        <f t="shared" si="21"/>
        <v>3365.0047899231367</v>
      </c>
      <c r="AY94" s="112">
        <f t="shared" si="21"/>
        <v>3432.304885721599</v>
      </c>
      <c r="AZ94" s="112">
        <f t="shared" si="21"/>
        <v>3500.950983436031</v>
      </c>
      <c r="BB94" s="193">
        <f t="shared" si="22"/>
        <v>855.93501183300077</v>
      </c>
      <c r="BC94" s="194">
        <f t="shared" si="23"/>
        <v>1537.1363056641212</v>
      </c>
      <c r="BD94" s="194">
        <f t="shared" si="24"/>
        <v>2760.4759584851995</v>
      </c>
      <c r="BE94" s="195">
        <f t="shared" si="25"/>
        <v>3500.950983436031</v>
      </c>
    </row>
    <row r="95" spans="3:57" x14ac:dyDescent="0.25">
      <c r="C95" t="str">
        <f t="shared" si="17"/>
        <v>Servizio / Prodotto 15</v>
      </c>
      <c r="E95" s="112">
        <f t="shared" si="18"/>
        <v>350</v>
      </c>
      <c r="F95" s="112">
        <f t="shared" si="19"/>
        <v>385.00000000000006</v>
      </c>
      <c r="G95" s="112">
        <f t="shared" si="19"/>
        <v>423.50000000000011</v>
      </c>
      <c r="H95" s="112">
        <f t="shared" si="19"/>
        <v>465.85000000000019</v>
      </c>
      <c r="I95" s="112">
        <f t="shared" si="19"/>
        <v>512.43500000000029</v>
      </c>
      <c r="J95" s="112">
        <f t="shared" si="19"/>
        <v>563.67850000000033</v>
      </c>
      <c r="K95" s="112">
        <f t="shared" si="19"/>
        <v>620.04635000000042</v>
      </c>
      <c r="L95" s="112">
        <f t="shared" si="19"/>
        <v>682.05098500000054</v>
      </c>
      <c r="M95" s="112">
        <f t="shared" si="19"/>
        <v>750.25608350000073</v>
      </c>
      <c r="N95" s="112">
        <f t="shared" si="19"/>
        <v>825.28169185000081</v>
      </c>
      <c r="O95" s="112">
        <f t="shared" si="19"/>
        <v>907.80986103500095</v>
      </c>
      <c r="P95" s="112">
        <f t="shared" si="19"/>
        <v>998.59084713850109</v>
      </c>
      <c r="Q95" s="112">
        <f t="shared" si="19"/>
        <v>1048.5203894954261</v>
      </c>
      <c r="R95" s="112">
        <f t="shared" si="19"/>
        <v>1100.9464089701976</v>
      </c>
      <c r="S95" s="112">
        <f t="shared" si="19"/>
        <v>1155.9937294187075</v>
      </c>
      <c r="T95" s="112">
        <f t="shared" si="20"/>
        <v>1213.793415889643</v>
      </c>
      <c r="U95" s="112">
        <f t="shared" si="20"/>
        <v>1274.4830866841253</v>
      </c>
      <c r="V95" s="112">
        <f t="shared" si="20"/>
        <v>1338.2072410183316</v>
      </c>
      <c r="W95" s="112">
        <f t="shared" si="20"/>
        <v>1405.1176030692484</v>
      </c>
      <c r="X95" s="112">
        <f t="shared" si="20"/>
        <v>1475.3734832227108</v>
      </c>
      <c r="Y95" s="112">
        <f t="shared" si="20"/>
        <v>1549.1421573838466</v>
      </c>
      <c r="Z95" s="112">
        <f t="shared" si="20"/>
        <v>1626.599265253039</v>
      </c>
      <c r="AA95" s="112">
        <f t="shared" si="20"/>
        <v>1707.929228515691</v>
      </c>
      <c r="AB95" s="112">
        <f t="shared" si="20"/>
        <v>1793.3256899414755</v>
      </c>
      <c r="AC95" s="112">
        <f t="shared" si="20"/>
        <v>1882.9919744385495</v>
      </c>
      <c r="AD95" s="112">
        <f t="shared" si="20"/>
        <v>1977.1415731604773</v>
      </c>
      <c r="AE95" s="112">
        <f t="shared" si="20"/>
        <v>2075.998651818501</v>
      </c>
      <c r="AF95" s="112">
        <f t="shared" si="20"/>
        <v>2179.798584409426</v>
      </c>
      <c r="AG95" s="112">
        <f t="shared" si="20"/>
        <v>2288.7885136298974</v>
      </c>
      <c r="AH95" s="112">
        <f t="shared" si="20"/>
        <v>2403.2279393113922</v>
      </c>
      <c r="AI95" s="112">
        <f t="shared" si="20"/>
        <v>2523.3893362769622</v>
      </c>
      <c r="AJ95" s="112">
        <f t="shared" si="15"/>
        <v>2649.5588030908102</v>
      </c>
      <c r="AK95" s="112">
        <f t="shared" si="15"/>
        <v>2782.0367432453509</v>
      </c>
      <c r="AL95" s="112">
        <f t="shared" si="15"/>
        <v>2921.1385804076185</v>
      </c>
      <c r="AM95" s="112">
        <f t="shared" si="15"/>
        <v>3067.1955094279997</v>
      </c>
      <c r="AN95" s="112">
        <f t="shared" si="15"/>
        <v>3220.5552848993998</v>
      </c>
      <c r="AO95" s="112">
        <f t="shared" si="15"/>
        <v>3284.9663905973875</v>
      </c>
      <c r="AP95" s="112">
        <f t="shared" si="15"/>
        <v>3350.6657184093351</v>
      </c>
      <c r="AQ95" s="112">
        <f t="shared" si="15"/>
        <v>3417.6790327775216</v>
      </c>
      <c r="AR95" s="112">
        <f t="shared" si="15"/>
        <v>3486.0326134330721</v>
      </c>
      <c r="AS95" s="112">
        <f t="shared" si="15"/>
        <v>3555.7532657017337</v>
      </c>
      <c r="AT95" s="112">
        <f t="shared" si="15"/>
        <v>3626.868331015768</v>
      </c>
      <c r="AU95" s="112">
        <f t="shared" si="15"/>
        <v>3699.4056976360835</v>
      </c>
      <c r="AV95" s="112">
        <f t="shared" si="21"/>
        <v>3773.393811588805</v>
      </c>
      <c r="AW95" s="112">
        <f t="shared" si="21"/>
        <v>3848.8616878205808</v>
      </c>
      <c r="AX95" s="112">
        <f t="shared" si="21"/>
        <v>3925.8389215769926</v>
      </c>
      <c r="AY95" s="112">
        <f t="shared" si="21"/>
        <v>4004.355700008532</v>
      </c>
      <c r="AZ95" s="112">
        <f t="shared" si="21"/>
        <v>4084.442814008703</v>
      </c>
      <c r="BB95" s="193">
        <f t="shared" si="22"/>
        <v>998.59084713850109</v>
      </c>
      <c r="BC95" s="194">
        <f t="shared" si="23"/>
        <v>1793.3256899414755</v>
      </c>
      <c r="BD95" s="194">
        <f t="shared" si="24"/>
        <v>3220.5552848993998</v>
      </c>
      <c r="BE95" s="195">
        <f t="shared" si="25"/>
        <v>4084.442814008703</v>
      </c>
    </row>
    <row r="96" spans="3:57" x14ac:dyDescent="0.25">
      <c r="C96" t="str">
        <f t="shared" si="17"/>
        <v>Servizio / Prodotto 16</v>
      </c>
      <c r="E96" s="112">
        <f t="shared" si="18"/>
        <v>350</v>
      </c>
      <c r="F96" s="112">
        <f t="shared" si="19"/>
        <v>385.00000000000006</v>
      </c>
      <c r="G96" s="112">
        <f t="shared" si="19"/>
        <v>423.50000000000011</v>
      </c>
      <c r="H96" s="112">
        <f t="shared" si="19"/>
        <v>465.85000000000019</v>
      </c>
      <c r="I96" s="112">
        <f t="shared" si="19"/>
        <v>512.43500000000029</v>
      </c>
      <c r="J96" s="112">
        <f t="shared" si="19"/>
        <v>563.67850000000033</v>
      </c>
      <c r="K96" s="112">
        <f t="shared" si="19"/>
        <v>620.04635000000042</v>
      </c>
      <c r="L96" s="112">
        <f t="shared" si="19"/>
        <v>682.05098500000054</v>
      </c>
      <c r="M96" s="112">
        <f t="shared" si="19"/>
        <v>750.25608350000073</v>
      </c>
      <c r="N96" s="112">
        <f t="shared" si="19"/>
        <v>825.28169185000081</v>
      </c>
      <c r="O96" s="112">
        <f t="shared" si="19"/>
        <v>907.80986103500095</v>
      </c>
      <c r="P96" s="112">
        <f t="shared" si="19"/>
        <v>998.59084713850109</v>
      </c>
      <c r="Q96" s="112">
        <f t="shared" si="19"/>
        <v>1048.5203894954261</v>
      </c>
      <c r="R96" s="112">
        <f t="shared" si="19"/>
        <v>1100.9464089701976</v>
      </c>
      <c r="S96" s="112">
        <f t="shared" si="19"/>
        <v>1155.9937294187075</v>
      </c>
      <c r="T96" s="112">
        <f t="shared" si="20"/>
        <v>1213.793415889643</v>
      </c>
      <c r="U96" s="112">
        <f t="shared" si="20"/>
        <v>1274.4830866841253</v>
      </c>
      <c r="V96" s="112">
        <f t="shared" si="20"/>
        <v>1338.2072410183316</v>
      </c>
      <c r="W96" s="112">
        <f t="shared" si="20"/>
        <v>1405.1176030692484</v>
      </c>
      <c r="X96" s="112">
        <f t="shared" si="20"/>
        <v>1475.3734832227108</v>
      </c>
      <c r="Y96" s="112">
        <f t="shared" si="20"/>
        <v>1549.1421573838466</v>
      </c>
      <c r="Z96" s="112">
        <f t="shared" si="20"/>
        <v>1626.599265253039</v>
      </c>
      <c r="AA96" s="112">
        <f t="shared" si="20"/>
        <v>1707.929228515691</v>
      </c>
      <c r="AB96" s="112">
        <f t="shared" si="20"/>
        <v>1793.3256899414755</v>
      </c>
      <c r="AC96" s="112">
        <f t="shared" si="20"/>
        <v>1882.9919744385495</v>
      </c>
      <c r="AD96" s="112">
        <f t="shared" si="20"/>
        <v>1977.1415731604773</v>
      </c>
      <c r="AE96" s="112">
        <f t="shared" si="20"/>
        <v>2075.998651818501</v>
      </c>
      <c r="AF96" s="112">
        <f t="shared" si="20"/>
        <v>2179.798584409426</v>
      </c>
      <c r="AG96" s="112">
        <f t="shared" si="20"/>
        <v>2288.7885136298974</v>
      </c>
      <c r="AH96" s="112">
        <f t="shared" si="20"/>
        <v>2403.2279393113922</v>
      </c>
      <c r="AI96" s="112">
        <f t="shared" si="20"/>
        <v>2523.3893362769622</v>
      </c>
      <c r="AJ96" s="112">
        <f t="shared" si="15"/>
        <v>2649.5588030908102</v>
      </c>
      <c r="AK96" s="112">
        <f t="shared" si="15"/>
        <v>2782.0367432453509</v>
      </c>
      <c r="AL96" s="112">
        <f t="shared" si="15"/>
        <v>2921.1385804076185</v>
      </c>
      <c r="AM96" s="112">
        <f t="shared" si="15"/>
        <v>3067.1955094279997</v>
      </c>
      <c r="AN96" s="112">
        <f t="shared" si="15"/>
        <v>3220.5552848993998</v>
      </c>
      <c r="AO96" s="112">
        <f t="shared" si="15"/>
        <v>3284.9663905973875</v>
      </c>
      <c r="AP96" s="112">
        <f t="shared" si="15"/>
        <v>3350.6657184093351</v>
      </c>
      <c r="AQ96" s="112">
        <f t="shared" si="15"/>
        <v>3417.6790327775216</v>
      </c>
      <c r="AR96" s="112">
        <f t="shared" si="15"/>
        <v>3486.0326134330721</v>
      </c>
      <c r="AS96" s="112">
        <f t="shared" si="15"/>
        <v>3555.7532657017337</v>
      </c>
      <c r="AT96" s="112">
        <f t="shared" si="15"/>
        <v>3626.868331015768</v>
      </c>
      <c r="AU96" s="112">
        <f t="shared" si="15"/>
        <v>3699.4056976360835</v>
      </c>
      <c r="AV96" s="112">
        <f t="shared" si="21"/>
        <v>3773.393811588805</v>
      </c>
      <c r="AW96" s="112">
        <f t="shared" si="21"/>
        <v>3848.8616878205808</v>
      </c>
      <c r="AX96" s="112">
        <f t="shared" si="21"/>
        <v>3925.8389215769926</v>
      </c>
      <c r="AY96" s="112">
        <f t="shared" si="21"/>
        <v>4004.355700008532</v>
      </c>
      <c r="AZ96" s="112">
        <f t="shared" si="21"/>
        <v>4084.442814008703</v>
      </c>
      <c r="BB96" s="193">
        <f t="shared" si="22"/>
        <v>998.59084713850109</v>
      </c>
      <c r="BC96" s="194">
        <f t="shared" si="23"/>
        <v>1793.3256899414755</v>
      </c>
      <c r="BD96" s="194">
        <f t="shared" si="24"/>
        <v>3220.5552848993998</v>
      </c>
      <c r="BE96" s="195">
        <f t="shared" si="25"/>
        <v>4084.442814008703</v>
      </c>
    </row>
    <row r="97" spans="3:57" x14ac:dyDescent="0.25">
      <c r="C97" t="str">
        <f t="shared" si="17"/>
        <v>Servizio / Prodotto 17</v>
      </c>
      <c r="E97" s="112">
        <f t="shared" si="18"/>
        <v>350</v>
      </c>
      <c r="F97" s="112">
        <f t="shared" si="19"/>
        <v>385.00000000000006</v>
      </c>
      <c r="G97" s="112">
        <f t="shared" si="19"/>
        <v>423.50000000000011</v>
      </c>
      <c r="H97" s="112">
        <f t="shared" si="19"/>
        <v>465.85000000000019</v>
      </c>
      <c r="I97" s="112">
        <f t="shared" si="19"/>
        <v>512.43500000000029</v>
      </c>
      <c r="J97" s="112">
        <f t="shared" si="19"/>
        <v>563.67850000000033</v>
      </c>
      <c r="K97" s="112">
        <f t="shared" si="19"/>
        <v>620.04635000000042</v>
      </c>
      <c r="L97" s="112">
        <f t="shared" si="19"/>
        <v>682.05098500000054</v>
      </c>
      <c r="M97" s="112">
        <f t="shared" si="19"/>
        <v>750.25608350000073</v>
      </c>
      <c r="N97" s="112">
        <f t="shared" si="19"/>
        <v>825.28169185000081</v>
      </c>
      <c r="O97" s="112">
        <f t="shared" si="19"/>
        <v>907.80986103500095</v>
      </c>
      <c r="P97" s="112">
        <f t="shared" si="19"/>
        <v>998.59084713850109</v>
      </c>
      <c r="Q97" s="112">
        <f t="shared" si="19"/>
        <v>1048.5203894954261</v>
      </c>
      <c r="R97" s="112">
        <f t="shared" si="19"/>
        <v>1100.9464089701976</v>
      </c>
      <c r="S97" s="112">
        <f t="shared" si="19"/>
        <v>1155.9937294187075</v>
      </c>
      <c r="T97" s="112">
        <f t="shared" si="20"/>
        <v>1213.793415889643</v>
      </c>
      <c r="U97" s="112">
        <f t="shared" si="20"/>
        <v>1274.4830866841253</v>
      </c>
      <c r="V97" s="112">
        <f t="shared" si="20"/>
        <v>1338.2072410183316</v>
      </c>
      <c r="W97" s="112">
        <f t="shared" si="20"/>
        <v>1405.1176030692484</v>
      </c>
      <c r="X97" s="112">
        <f t="shared" si="20"/>
        <v>1475.3734832227108</v>
      </c>
      <c r="Y97" s="112">
        <f t="shared" si="20"/>
        <v>1549.1421573838466</v>
      </c>
      <c r="Z97" s="112">
        <f t="shared" si="20"/>
        <v>1626.599265253039</v>
      </c>
      <c r="AA97" s="112">
        <f t="shared" si="20"/>
        <v>1707.929228515691</v>
      </c>
      <c r="AB97" s="112">
        <f t="shared" si="20"/>
        <v>1793.3256899414755</v>
      </c>
      <c r="AC97" s="112">
        <f t="shared" si="20"/>
        <v>1882.9919744385495</v>
      </c>
      <c r="AD97" s="112">
        <f t="shared" si="20"/>
        <v>1977.1415731604773</v>
      </c>
      <c r="AE97" s="112">
        <f t="shared" si="20"/>
        <v>2075.998651818501</v>
      </c>
      <c r="AF97" s="112">
        <f t="shared" si="20"/>
        <v>2179.798584409426</v>
      </c>
      <c r="AG97" s="112">
        <f t="shared" si="20"/>
        <v>2288.7885136298974</v>
      </c>
      <c r="AH97" s="112">
        <f t="shared" si="20"/>
        <v>2403.2279393113922</v>
      </c>
      <c r="AI97" s="112">
        <f t="shared" ref="AE97:AZ104" si="26">+AH97+AI71</f>
        <v>2523.3893362769622</v>
      </c>
      <c r="AJ97" s="112">
        <f t="shared" si="26"/>
        <v>2649.5588030908102</v>
      </c>
      <c r="AK97" s="112">
        <f t="shared" si="26"/>
        <v>2782.0367432453509</v>
      </c>
      <c r="AL97" s="112">
        <f t="shared" si="26"/>
        <v>2921.1385804076185</v>
      </c>
      <c r="AM97" s="112">
        <f t="shared" si="26"/>
        <v>3067.1955094279997</v>
      </c>
      <c r="AN97" s="112">
        <f t="shared" si="26"/>
        <v>3220.5552848993998</v>
      </c>
      <c r="AO97" s="112">
        <f t="shared" si="26"/>
        <v>3284.9663905973875</v>
      </c>
      <c r="AP97" s="112">
        <f t="shared" si="26"/>
        <v>3350.6657184093351</v>
      </c>
      <c r="AQ97" s="112">
        <f t="shared" si="26"/>
        <v>3417.6790327775216</v>
      </c>
      <c r="AR97" s="112">
        <f t="shared" si="26"/>
        <v>3486.0326134330721</v>
      </c>
      <c r="AS97" s="112">
        <f t="shared" si="26"/>
        <v>3555.7532657017337</v>
      </c>
      <c r="AT97" s="112">
        <f t="shared" si="26"/>
        <v>3626.868331015768</v>
      </c>
      <c r="AU97" s="112">
        <f t="shared" si="26"/>
        <v>3699.4056976360835</v>
      </c>
      <c r="AV97" s="112">
        <f t="shared" si="26"/>
        <v>3773.393811588805</v>
      </c>
      <c r="AW97" s="112">
        <f t="shared" si="26"/>
        <v>3848.8616878205808</v>
      </c>
      <c r="AX97" s="112">
        <f t="shared" si="26"/>
        <v>3925.8389215769926</v>
      </c>
      <c r="AY97" s="112">
        <f t="shared" si="26"/>
        <v>4004.355700008532</v>
      </c>
      <c r="AZ97" s="112">
        <f t="shared" si="26"/>
        <v>4084.442814008703</v>
      </c>
      <c r="BB97" s="193">
        <f t="shared" si="22"/>
        <v>998.59084713850109</v>
      </c>
      <c r="BC97" s="194">
        <f t="shared" si="23"/>
        <v>1793.3256899414755</v>
      </c>
      <c r="BD97" s="194">
        <f t="shared" si="24"/>
        <v>3220.5552848993998</v>
      </c>
      <c r="BE97" s="195">
        <f t="shared" si="25"/>
        <v>4084.442814008703</v>
      </c>
    </row>
    <row r="98" spans="3:57" x14ac:dyDescent="0.25">
      <c r="C98" t="str">
        <f t="shared" si="17"/>
        <v>Servizio / Prodotto 18</v>
      </c>
      <c r="E98" s="112">
        <f t="shared" si="18"/>
        <v>125</v>
      </c>
      <c r="F98" s="112">
        <f t="shared" si="19"/>
        <v>137.50000000000003</v>
      </c>
      <c r="G98" s="112">
        <f t="shared" si="19"/>
        <v>151.25000000000006</v>
      </c>
      <c r="H98" s="112">
        <f t="shared" si="19"/>
        <v>166.37500000000009</v>
      </c>
      <c r="I98" s="112">
        <f t="shared" si="19"/>
        <v>183.01250000000013</v>
      </c>
      <c r="J98" s="112">
        <f t="shared" si="19"/>
        <v>201.31375000000014</v>
      </c>
      <c r="K98" s="112">
        <f t="shared" si="19"/>
        <v>221.44512500000016</v>
      </c>
      <c r="L98" s="112">
        <f t="shared" si="19"/>
        <v>243.58963750000021</v>
      </c>
      <c r="M98" s="112">
        <f t="shared" si="19"/>
        <v>267.94860125000025</v>
      </c>
      <c r="N98" s="112">
        <f t="shared" si="19"/>
        <v>294.74346137500027</v>
      </c>
      <c r="O98" s="112">
        <f t="shared" si="19"/>
        <v>324.21780751250031</v>
      </c>
      <c r="P98" s="112">
        <f t="shared" si="19"/>
        <v>356.63958826375034</v>
      </c>
      <c r="Q98" s="112">
        <f t="shared" si="19"/>
        <v>374.47156767693787</v>
      </c>
      <c r="R98" s="112">
        <f t="shared" si="19"/>
        <v>393.19514606078479</v>
      </c>
      <c r="S98" s="112">
        <f t="shared" si="19"/>
        <v>412.85490336382406</v>
      </c>
      <c r="T98" s="112">
        <f t="shared" ref="T98:AD104" si="27">+S98+T72</f>
        <v>433.49764853201532</v>
      </c>
      <c r="U98" s="112">
        <f t="shared" si="27"/>
        <v>455.17253095861611</v>
      </c>
      <c r="V98" s="112">
        <f t="shared" si="27"/>
        <v>477.93115750654692</v>
      </c>
      <c r="W98" s="112">
        <f t="shared" si="27"/>
        <v>501.82771538187433</v>
      </c>
      <c r="X98" s="112">
        <f t="shared" si="27"/>
        <v>526.919101150968</v>
      </c>
      <c r="Y98" s="112">
        <f t="shared" si="27"/>
        <v>553.2650562085164</v>
      </c>
      <c r="Z98" s="112">
        <f t="shared" si="27"/>
        <v>580.92830901894217</v>
      </c>
      <c r="AA98" s="112">
        <f t="shared" si="27"/>
        <v>609.97472446988934</v>
      </c>
      <c r="AB98" s="112">
        <f t="shared" si="27"/>
        <v>640.4734606933838</v>
      </c>
      <c r="AC98" s="112">
        <f t="shared" si="27"/>
        <v>672.49713372805309</v>
      </c>
      <c r="AD98" s="112">
        <f t="shared" si="27"/>
        <v>706.12199041445581</v>
      </c>
      <c r="AE98" s="112">
        <f t="shared" si="26"/>
        <v>741.4280899351786</v>
      </c>
      <c r="AF98" s="112">
        <f t="shared" si="26"/>
        <v>778.49949443193748</v>
      </c>
      <c r="AG98" s="112">
        <f t="shared" si="26"/>
        <v>817.42446915353435</v>
      </c>
      <c r="AH98" s="112">
        <f t="shared" si="26"/>
        <v>858.29569261121117</v>
      </c>
      <c r="AI98" s="112">
        <f t="shared" si="26"/>
        <v>901.21047724177186</v>
      </c>
      <c r="AJ98" s="112">
        <f t="shared" si="26"/>
        <v>946.2710011038605</v>
      </c>
      <c r="AK98" s="112">
        <f t="shared" si="26"/>
        <v>993.58455115905349</v>
      </c>
      <c r="AL98" s="112">
        <f t="shared" si="26"/>
        <v>1043.2637787170063</v>
      </c>
      <c r="AM98" s="112">
        <f t="shared" si="26"/>
        <v>1095.4269676528568</v>
      </c>
      <c r="AN98" s="112">
        <f t="shared" si="26"/>
        <v>1150.1983160354996</v>
      </c>
      <c r="AO98" s="112">
        <f t="shared" si="26"/>
        <v>1173.2022823562097</v>
      </c>
      <c r="AP98" s="112">
        <f t="shared" si="26"/>
        <v>1196.6663280033338</v>
      </c>
      <c r="AQ98" s="112">
        <f t="shared" si="26"/>
        <v>1220.5996545634005</v>
      </c>
      <c r="AR98" s="112">
        <f t="shared" si="26"/>
        <v>1245.0116476546684</v>
      </c>
      <c r="AS98" s="112">
        <f t="shared" si="26"/>
        <v>1269.9118806077618</v>
      </c>
      <c r="AT98" s="112">
        <f t="shared" si="26"/>
        <v>1295.3101182199168</v>
      </c>
      <c r="AU98" s="112">
        <f t="shared" si="26"/>
        <v>1321.2163205843151</v>
      </c>
      <c r="AV98" s="112">
        <f t="shared" si="26"/>
        <v>1347.6406469960014</v>
      </c>
      <c r="AW98" s="112">
        <f t="shared" si="26"/>
        <v>1374.5934599359214</v>
      </c>
      <c r="AX98" s="112">
        <f t="shared" si="26"/>
        <v>1402.0853291346398</v>
      </c>
      <c r="AY98" s="112">
        <f t="shared" si="26"/>
        <v>1430.1270357173325</v>
      </c>
      <c r="AZ98" s="112">
        <f t="shared" si="26"/>
        <v>1458.7295764316791</v>
      </c>
      <c r="BB98" s="193">
        <f t="shared" si="22"/>
        <v>356.63958826375034</v>
      </c>
      <c r="BC98" s="194">
        <f t="shared" si="23"/>
        <v>640.4734606933838</v>
      </c>
      <c r="BD98" s="194">
        <f t="shared" si="24"/>
        <v>1150.1983160354996</v>
      </c>
      <c r="BE98" s="195">
        <f t="shared" si="25"/>
        <v>1458.7295764316791</v>
      </c>
    </row>
    <row r="99" spans="3:57" x14ac:dyDescent="0.25">
      <c r="C99" t="str">
        <f t="shared" si="17"/>
        <v>Servizio / Prodotto 19</v>
      </c>
      <c r="E99" s="112">
        <f t="shared" si="18"/>
        <v>125</v>
      </c>
      <c r="F99" s="112">
        <f t="shared" si="19"/>
        <v>137.50000000000003</v>
      </c>
      <c r="G99" s="112">
        <f t="shared" si="19"/>
        <v>151.25000000000006</v>
      </c>
      <c r="H99" s="112">
        <f t="shared" si="19"/>
        <v>166.37500000000009</v>
      </c>
      <c r="I99" s="112">
        <f t="shared" si="19"/>
        <v>183.01250000000013</v>
      </c>
      <c r="J99" s="112">
        <f t="shared" si="19"/>
        <v>201.31375000000014</v>
      </c>
      <c r="K99" s="112">
        <f t="shared" si="19"/>
        <v>221.44512500000016</v>
      </c>
      <c r="L99" s="112">
        <f t="shared" si="19"/>
        <v>243.58963750000021</v>
      </c>
      <c r="M99" s="112">
        <f t="shared" si="19"/>
        <v>267.94860125000025</v>
      </c>
      <c r="N99" s="112">
        <f t="shared" si="19"/>
        <v>294.74346137500027</v>
      </c>
      <c r="O99" s="112">
        <f t="shared" si="19"/>
        <v>324.21780751250031</v>
      </c>
      <c r="P99" s="112">
        <f t="shared" si="19"/>
        <v>356.63958826375034</v>
      </c>
      <c r="Q99" s="112">
        <f t="shared" si="19"/>
        <v>374.47156767693787</v>
      </c>
      <c r="R99" s="112">
        <f t="shared" ref="G99:S104" si="28">+Q99+R73</f>
        <v>393.19514606078479</v>
      </c>
      <c r="S99" s="112">
        <f t="shared" si="28"/>
        <v>412.85490336382406</v>
      </c>
      <c r="T99" s="112">
        <f t="shared" si="27"/>
        <v>433.49764853201532</v>
      </c>
      <c r="U99" s="112">
        <f t="shared" si="27"/>
        <v>455.17253095861611</v>
      </c>
      <c r="V99" s="112">
        <f t="shared" si="27"/>
        <v>477.93115750654692</v>
      </c>
      <c r="W99" s="112">
        <f t="shared" si="27"/>
        <v>501.82771538187433</v>
      </c>
      <c r="X99" s="112">
        <f t="shared" si="27"/>
        <v>526.919101150968</v>
      </c>
      <c r="Y99" s="112">
        <f t="shared" si="27"/>
        <v>553.2650562085164</v>
      </c>
      <c r="Z99" s="112">
        <f t="shared" si="27"/>
        <v>580.92830901894217</v>
      </c>
      <c r="AA99" s="112">
        <f t="shared" si="27"/>
        <v>609.97472446988934</v>
      </c>
      <c r="AB99" s="112">
        <f t="shared" si="27"/>
        <v>640.4734606933838</v>
      </c>
      <c r="AC99" s="112">
        <f t="shared" si="27"/>
        <v>672.49713372805309</v>
      </c>
      <c r="AD99" s="112">
        <f t="shared" si="27"/>
        <v>706.12199041445581</v>
      </c>
      <c r="AE99" s="112">
        <f t="shared" si="26"/>
        <v>741.4280899351786</v>
      </c>
      <c r="AF99" s="112">
        <f t="shared" si="26"/>
        <v>778.49949443193748</v>
      </c>
      <c r="AG99" s="112">
        <f t="shared" si="26"/>
        <v>817.42446915353435</v>
      </c>
      <c r="AH99" s="112">
        <f t="shared" si="26"/>
        <v>858.29569261121117</v>
      </c>
      <c r="AI99" s="112">
        <f t="shared" si="26"/>
        <v>901.21047724177186</v>
      </c>
      <c r="AJ99" s="112">
        <f t="shared" si="26"/>
        <v>946.2710011038605</v>
      </c>
      <c r="AK99" s="112">
        <f t="shared" si="26"/>
        <v>993.58455115905349</v>
      </c>
      <c r="AL99" s="112">
        <f t="shared" si="26"/>
        <v>1043.2637787170063</v>
      </c>
      <c r="AM99" s="112">
        <f t="shared" si="26"/>
        <v>1095.4269676528568</v>
      </c>
      <c r="AN99" s="112">
        <f t="shared" si="26"/>
        <v>1150.1983160354996</v>
      </c>
      <c r="AO99" s="112">
        <f t="shared" si="26"/>
        <v>1173.2022823562097</v>
      </c>
      <c r="AP99" s="112">
        <f t="shared" si="26"/>
        <v>1196.6663280033338</v>
      </c>
      <c r="AQ99" s="112">
        <f t="shared" si="26"/>
        <v>1220.5996545634005</v>
      </c>
      <c r="AR99" s="112">
        <f t="shared" si="26"/>
        <v>1245.0116476546684</v>
      </c>
      <c r="AS99" s="112">
        <f t="shared" si="26"/>
        <v>1269.9118806077618</v>
      </c>
      <c r="AT99" s="112">
        <f t="shared" si="26"/>
        <v>1295.3101182199168</v>
      </c>
      <c r="AU99" s="112">
        <f t="shared" si="26"/>
        <v>1321.2163205843151</v>
      </c>
      <c r="AV99" s="112">
        <f t="shared" si="26"/>
        <v>1347.6406469960014</v>
      </c>
      <c r="AW99" s="112">
        <f t="shared" si="26"/>
        <v>1374.5934599359214</v>
      </c>
      <c r="AX99" s="112">
        <f t="shared" si="26"/>
        <v>1402.0853291346398</v>
      </c>
      <c r="AY99" s="112">
        <f t="shared" si="26"/>
        <v>1430.1270357173325</v>
      </c>
      <c r="AZ99" s="112">
        <f t="shared" si="26"/>
        <v>1458.7295764316791</v>
      </c>
      <c r="BB99" s="193">
        <f t="shared" si="22"/>
        <v>356.63958826375034</v>
      </c>
      <c r="BC99" s="194">
        <f t="shared" si="23"/>
        <v>640.4734606933838</v>
      </c>
      <c r="BD99" s="194">
        <f t="shared" si="24"/>
        <v>1150.1983160354996</v>
      </c>
      <c r="BE99" s="195">
        <f t="shared" si="25"/>
        <v>1458.7295764316791</v>
      </c>
    </row>
    <row r="100" spans="3:57" x14ac:dyDescent="0.25">
      <c r="C100" t="str">
        <f t="shared" si="17"/>
        <v>Servizio / Prodotto 20</v>
      </c>
      <c r="E100" s="112">
        <f t="shared" si="18"/>
        <v>200</v>
      </c>
      <c r="F100" s="112">
        <f t="shared" si="19"/>
        <v>220.00000000000003</v>
      </c>
      <c r="G100" s="112">
        <f t="shared" si="28"/>
        <v>242.00000000000006</v>
      </c>
      <c r="H100" s="112">
        <f t="shared" si="28"/>
        <v>266.2000000000001</v>
      </c>
      <c r="I100" s="112">
        <f t="shared" si="28"/>
        <v>292.82000000000016</v>
      </c>
      <c r="J100" s="112">
        <f t="shared" si="28"/>
        <v>322.1020000000002</v>
      </c>
      <c r="K100" s="112">
        <f t="shared" si="28"/>
        <v>354.31220000000025</v>
      </c>
      <c r="L100" s="112">
        <f t="shared" si="28"/>
        <v>389.7434200000003</v>
      </c>
      <c r="M100" s="112">
        <f t="shared" si="28"/>
        <v>428.71776200000039</v>
      </c>
      <c r="N100" s="112">
        <f t="shared" si="28"/>
        <v>471.58953820000045</v>
      </c>
      <c r="O100" s="112">
        <f t="shared" si="28"/>
        <v>518.74849202000053</v>
      </c>
      <c r="P100" s="112">
        <f t="shared" si="28"/>
        <v>570.62334122200059</v>
      </c>
      <c r="Q100" s="112">
        <f t="shared" si="28"/>
        <v>599.15450828310065</v>
      </c>
      <c r="R100" s="112">
        <f t="shared" si="28"/>
        <v>629.11223369725576</v>
      </c>
      <c r="S100" s="112">
        <f t="shared" si="28"/>
        <v>660.56784538211855</v>
      </c>
      <c r="T100" s="112">
        <f t="shared" si="27"/>
        <v>693.59623765122456</v>
      </c>
      <c r="U100" s="112">
        <f t="shared" si="27"/>
        <v>728.27604953378579</v>
      </c>
      <c r="V100" s="112">
        <f t="shared" si="27"/>
        <v>764.68985201047508</v>
      </c>
      <c r="W100" s="112">
        <f t="shared" si="27"/>
        <v>802.9243446109989</v>
      </c>
      <c r="X100" s="112">
        <f t="shared" si="27"/>
        <v>843.07056184154885</v>
      </c>
      <c r="Y100" s="112">
        <f t="shared" si="27"/>
        <v>885.22408993362637</v>
      </c>
      <c r="Z100" s="112">
        <f t="shared" si="27"/>
        <v>929.4852944303077</v>
      </c>
      <c r="AA100" s="112">
        <f t="shared" si="27"/>
        <v>975.9595591518231</v>
      </c>
      <c r="AB100" s="112">
        <f t="shared" si="27"/>
        <v>1024.7575371094142</v>
      </c>
      <c r="AC100" s="112">
        <f t="shared" si="27"/>
        <v>1075.9954139648851</v>
      </c>
      <c r="AD100" s="112">
        <f t="shared" si="27"/>
        <v>1129.7951846631295</v>
      </c>
      <c r="AE100" s="112">
        <f t="shared" si="26"/>
        <v>1186.284943896286</v>
      </c>
      <c r="AF100" s="112">
        <f t="shared" si="26"/>
        <v>1245.5991910911002</v>
      </c>
      <c r="AG100" s="112">
        <f t="shared" si="26"/>
        <v>1307.8791506456553</v>
      </c>
      <c r="AH100" s="112">
        <f t="shared" si="26"/>
        <v>1373.2731081779382</v>
      </c>
      <c r="AI100" s="112">
        <f t="shared" si="26"/>
        <v>1441.9367635868352</v>
      </c>
      <c r="AJ100" s="112">
        <f t="shared" si="26"/>
        <v>1514.0336017661771</v>
      </c>
      <c r="AK100" s="112">
        <f t="shared" si="26"/>
        <v>1589.7352818544859</v>
      </c>
      <c r="AL100" s="112">
        <f t="shared" si="26"/>
        <v>1669.2220459472103</v>
      </c>
      <c r="AM100" s="112">
        <f t="shared" si="26"/>
        <v>1752.6831482445709</v>
      </c>
      <c r="AN100" s="112">
        <f t="shared" si="26"/>
        <v>1840.3173056567996</v>
      </c>
      <c r="AO100" s="112">
        <f t="shared" si="26"/>
        <v>1877.1236517699356</v>
      </c>
      <c r="AP100" s="112">
        <f t="shared" si="26"/>
        <v>1914.6661248053342</v>
      </c>
      <c r="AQ100" s="112">
        <f t="shared" si="26"/>
        <v>1952.9594473014408</v>
      </c>
      <c r="AR100" s="112">
        <f t="shared" si="26"/>
        <v>1992.0186362474697</v>
      </c>
      <c r="AS100" s="112">
        <f t="shared" si="26"/>
        <v>2031.8590089724191</v>
      </c>
      <c r="AT100" s="112">
        <f t="shared" si="26"/>
        <v>2072.4961891518674</v>
      </c>
      <c r="AU100" s="112">
        <f t="shared" si="26"/>
        <v>2113.9461129349047</v>
      </c>
      <c r="AV100" s="112">
        <f t="shared" si="26"/>
        <v>2156.2250351936027</v>
      </c>
      <c r="AW100" s="112">
        <f t="shared" si="26"/>
        <v>2199.3495358974747</v>
      </c>
      <c r="AX100" s="112">
        <f t="shared" si="26"/>
        <v>2243.3365266154242</v>
      </c>
      <c r="AY100" s="112">
        <f t="shared" si="26"/>
        <v>2288.2032571477325</v>
      </c>
      <c r="AZ100" s="112">
        <f t="shared" si="26"/>
        <v>2333.9673222906872</v>
      </c>
      <c r="BB100" s="193">
        <f t="shared" si="22"/>
        <v>570.62334122200059</v>
      </c>
      <c r="BC100" s="194">
        <f t="shared" si="23"/>
        <v>1024.7575371094142</v>
      </c>
      <c r="BD100" s="194">
        <f t="shared" si="24"/>
        <v>1840.3173056567996</v>
      </c>
      <c r="BE100" s="195">
        <f t="shared" si="25"/>
        <v>2333.9673222906872</v>
      </c>
    </row>
    <row r="101" spans="3:57" x14ac:dyDescent="0.25">
      <c r="C101" t="str">
        <f t="shared" si="17"/>
        <v>Servizio / Prodotto 21</v>
      </c>
      <c r="E101" s="112">
        <f t="shared" si="18"/>
        <v>200</v>
      </c>
      <c r="F101" s="112">
        <f t="shared" si="19"/>
        <v>220.00000000000003</v>
      </c>
      <c r="G101" s="112">
        <f t="shared" si="28"/>
        <v>242.00000000000006</v>
      </c>
      <c r="H101" s="112">
        <f t="shared" si="28"/>
        <v>266.2000000000001</v>
      </c>
      <c r="I101" s="112">
        <f t="shared" si="28"/>
        <v>292.82000000000016</v>
      </c>
      <c r="J101" s="112">
        <f t="shared" si="28"/>
        <v>322.1020000000002</v>
      </c>
      <c r="K101" s="112">
        <f t="shared" si="28"/>
        <v>354.31220000000025</v>
      </c>
      <c r="L101" s="112">
        <f t="shared" si="28"/>
        <v>389.7434200000003</v>
      </c>
      <c r="M101" s="112">
        <f t="shared" si="28"/>
        <v>428.71776200000039</v>
      </c>
      <c r="N101" s="112">
        <f t="shared" si="28"/>
        <v>471.58953820000045</v>
      </c>
      <c r="O101" s="112">
        <f t="shared" si="28"/>
        <v>518.74849202000053</v>
      </c>
      <c r="P101" s="112">
        <f t="shared" si="28"/>
        <v>570.62334122200059</v>
      </c>
      <c r="Q101" s="112">
        <f t="shared" si="28"/>
        <v>599.15450828310065</v>
      </c>
      <c r="R101" s="112">
        <f t="shared" si="28"/>
        <v>629.11223369725576</v>
      </c>
      <c r="S101" s="112">
        <f t="shared" si="28"/>
        <v>660.56784538211855</v>
      </c>
      <c r="T101" s="112">
        <f t="shared" si="27"/>
        <v>693.59623765122456</v>
      </c>
      <c r="U101" s="112">
        <f t="shared" si="27"/>
        <v>728.27604953378579</v>
      </c>
      <c r="V101" s="112">
        <f t="shared" si="27"/>
        <v>764.68985201047508</v>
      </c>
      <c r="W101" s="112">
        <f t="shared" si="27"/>
        <v>802.9243446109989</v>
      </c>
      <c r="X101" s="112">
        <f t="shared" si="27"/>
        <v>843.07056184154885</v>
      </c>
      <c r="Y101" s="112">
        <f t="shared" si="27"/>
        <v>885.22408993362637</v>
      </c>
      <c r="Z101" s="112">
        <f t="shared" si="27"/>
        <v>929.4852944303077</v>
      </c>
      <c r="AA101" s="112">
        <f t="shared" si="27"/>
        <v>975.9595591518231</v>
      </c>
      <c r="AB101" s="112">
        <f t="shared" si="27"/>
        <v>1024.7575371094142</v>
      </c>
      <c r="AC101" s="112">
        <f t="shared" si="27"/>
        <v>1075.9954139648851</v>
      </c>
      <c r="AD101" s="112">
        <f t="shared" si="27"/>
        <v>1129.7951846631295</v>
      </c>
      <c r="AE101" s="112">
        <f t="shared" si="26"/>
        <v>1186.284943896286</v>
      </c>
      <c r="AF101" s="112">
        <f t="shared" si="26"/>
        <v>1245.5991910911002</v>
      </c>
      <c r="AG101" s="112">
        <f t="shared" si="26"/>
        <v>1307.8791506456553</v>
      </c>
      <c r="AH101" s="112">
        <f t="shared" si="26"/>
        <v>1373.2731081779382</v>
      </c>
      <c r="AI101" s="112">
        <f t="shared" si="26"/>
        <v>1441.9367635868352</v>
      </c>
      <c r="AJ101" s="112">
        <f t="shared" si="26"/>
        <v>1514.0336017661771</v>
      </c>
      <c r="AK101" s="112">
        <f t="shared" si="26"/>
        <v>1589.7352818544859</v>
      </c>
      <c r="AL101" s="112">
        <f t="shared" si="26"/>
        <v>1669.2220459472103</v>
      </c>
      <c r="AM101" s="112">
        <f t="shared" si="26"/>
        <v>1752.6831482445709</v>
      </c>
      <c r="AN101" s="112">
        <f t="shared" si="26"/>
        <v>1840.3173056567996</v>
      </c>
      <c r="AO101" s="112">
        <f t="shared" si="26"/>
        <v>1877.1236517699356</v>
      </c>
      <c r="AP101" s="112">
        <f t="shared" si="26"/>
        <v>1914.6661248053342</v>
      </c>
      <c r="AQ101" s="112">
        <f t="shared" si="26"/>
        <v>1952.9594473014408</v>
      </c>
      <c r="AR101" s="112">
        <f t="shared" si="26"/>
        <v>1992.0186362474697</v>
      </c>
      <c r="AS101" s="112">
        <f t="shared" si="26"/>
        <v>2031.8590089724191</v>
      </c>
      <c r="AT101" s="112">
        <f t="shared" si="26"/>
        <v>2072.4961891518674</v>
      </c>
      <c r="AU101" s="112">
        <f t="shared" si="26"/>
        <v>2113.9461129349047</v>
      </c>
      <c r="AV101" s="112">
        <f t="shared" si="26"/>
        <v>2156.2250351936027</v>
      </c>
      <c r="AW101" s="112">
        <f t="shared" si="26"/>
        <v>2199.3495358974747</v>
      </c>
      <c r="AX101" s="112">
        <f t="shared" si="26"/>
        <v>2243.3365266154242</v>
      </c>
      <c r="AY101" s="112">
        <f t="shared" si="26"/>
        <v>2288.2032571477325</v>
      </c>
      <c r="AZ101" s="112">
        <f t="shared" si="26"/>
        <v>2333.9673222906872</v>
      </c>
      <c r="BB101" s="193">
        <f t="shared" si="22"/>
        <v>570.62334122200059</v>
      </c>
      <c r="BC101" s="194">
        <f t="shared" si="23"/>
        <v>1024.7575371094142</v>
      </c>
      <c r="BD101" s="194">
        <f t="shared" si="24"/>
        <v>1840.3173056567996</v>
      </c>
      <c r="BE101" s="195">
        <f t="shared" si="25"/>
        <v>2333.9673222906872</v>
      </c>
    </row>
    <row r="102" spans="3:57" x14ac:dyDescent="0.25">
      <c r="C102" t="str">
        <f>+C76</f>
        <v>Servizio / Prodotto 22</v>
      </c>
      <c r="E102" s="112">
        <f>+E76</f>
        <v>200</v>
      </c>
      <c r="F102" s="112">
        <f t="shared" si="19"/>
        <v>220.00000000000003</v>
      </c>
      <c r="G102" s="112">
        <f t="shared" si="28"/>
        <v>242.00000000000006</v>
      </c>
      <c r="H102" s="112">
        <f t="shared" si="28"/>
        <v>266.2000000000001</v>
      </c>
      <c r="I102" s="112">
        <f t="shared" si="28"/>
        <v>292.82000000000016</v>
      </c>
      <c r="J102" s="112">
        <f t="shared" si="28"/>
        <v>322.1020000000002</v>
      </c>
      <c r="K102" s="112">
        <f t="shared" si="28"/>
        <v>354.31220000000025</v>
      </c>
      <c r="L102" s="112">
        <f t="shared" si="28"/>
        <v>389.7434200000003</v>
      </c>
      <c r="M102" s="112">
        <f t="shared" si="28"/>
        <v>428.71776200000039</v>
      </c>
      <c r="N102" s="112">
        <f t="shared" si="28"/>
        <v>471.58953820000045</v>
      </c>
      <c r="O102" s="112">
        <f t="shared" si="28"/>
        <v>518.74849202000053</v>
      </c>
      <c r="P102" s="112">
        <f t="shared" si="28"/>
        <v>570.62334122200059</v>
      </c>
      <c r="Q102" s="112">
        <f t="shared" si="28"/>
        <v>599.15450828310065</v>
      </c>
      <c r="R102" s="112">
        <f t="shared" si="28"/>
        <v>629.11223369725576</v>
      </c>
      <c r="S102" s="112">
        <f t="shared" si="28"/>
        <v>660.56784538211855</v>
      </c>
      <c r="T102" s="112">
        <f t="shared" si="27"/>
        <v>693.59623765122456</v>
      </c>
      <c r="U102" s="112">
        <f t="shared" si="27"/>
        <v>728.27604953378579</v>
      </c>
      <c r="V102" s="112">
        <f t="shared" si="27"/>
        <v>764.68985201047508</v>
      </c>
      <c r="W102" s="112">
        <f t="shared" si="27"/>
        <v>802.9243446109989</v>
      </c>
      <c r="X102" s="112">
        <f t="shared" si="27"/>
        <v>843.07056184154885</v>
      </c>
      <c r="Y102" s="112">
        <f t="shared" si="27"/>
        <v>885.22408993362637</v>
      </c>
      <c r="Z102" s="112">
        <f t="shared" si="27"/>
        <v>929.4852944303077</v>
      </c>
      <c r="AA102" s="112">
        <f t="shared" si="27"/>
        <v>975.9595591518231</v>
      </c>
      <c r="AB102" s="112">
        <f t="shared" si="27"/>
        <v>1024.7575371094142</v>
      </c>
      <c r="AC102" s="112">
        <f t="shared" si="27"/>
        <v>1075.9954139648851</v>
      </c>
      <c r="AD102" s="112">
        <f t="shared" si="27"/>
        <v>1129.7951846631295</v>
      </c>
      <c r="AE102" s="112">
        <f t="shared" si="26"/>
        <v>1186.284943896286</v>
      </c>
      <c r="AF102" s="112">
        <f t="shared" si="26"/>
        <v>1245.5991910911002</v>
      </c>
      <c r="AG102" s="112">
        <f t="shared" si="26"/>
        <v>1307.8791506456553</v>
      </c>
      <c r="AH102" s="112">
        <f t="shared" si="26"/>
        <v>1373.2731081779382</v>
      </c>
      <c r="AI102" s="112">
        <f t="shared" si="26"/>
        <v>1441.9367635868352</v>
      </c>
      <c r="AJ102" s="112">
        <f t="shared" si="26"/>
        <v>1514.0336017661771</v>
      </c>
      <c r="AK102" s="112">
        <f t="shared" si="26"/>
        <v>1589.7352818544859</v>
      </c>
      <c r="AL102" s="112">
        <f t="shared" si="26"/>
        <v>1669.2220459472103</v>
      </c>
      <c r="AM102" s="112">
        <f t="shared" si="26"/>
        <v>1752.6831482445709</v>
      </c>
      <c r="AN102" s="112">
        <f t="shared" si="26"/>
        <v>1840.3173056567996</v>
      </c>
      <c r="AO102" s="112">
        <f t="shared" si="26"/>
        <v>1877.1236517699356</v>
      </c>
      <c r="AP102" s="112">
        <f t="shared" si="26"/>
        <v>1914.6661248053342</v>
      </c>
      <c r="AQ102" s="112">
        <f t="shared" si="26"/>
        <v>1952.9594473014408</v>
      </c>
      <c r="AR102" s="112">
        <f t="shared" si="26"/>
        <v>1992.0186362474697</v>
      </c>
      <c r="AS102" s="112">
        <f t="shared" si="26"/>
        <v>2031.8590089724191</v>
      </c>
      <c r="AT102" s="112">
        <f t="shared" si="26"/>
        <v>2072.4961891518674</v>
      </c>
      <c r="AU102" s="112">
        <f t="shared" si="26"/>
        <v>2113.9461129349047</v>
      </c>
      <c r="AV102" s="112">
        <f t="shared" si="26"/>
        <v>2156.2250351936027</v>
      </c>
      <c r="AW102" s="112">
        <f t="shared" si="26"/>
        <v>2199.3495358974747</v>
      </c>
      <c r="AX102" s="112">
        <f t="shared" si="26"/>
        <v>2243.3365266154242</v>
      </c>
      <c r="AY102" s="112">
        <f t="shared" si="26"/>
        <v>2288.2032571477325</v>
      </c>
      <c r="AZ102" s="112">
        <f t="shared" si="26"/>
        <v>2333.9673222906872</v>
      </c>
      <c r="BB102" s="193">
        <f t="shared" si="22"/>
        <v>570.62334122200059</v>
      </c>
      <c r="BC102" s="194">
        <f t="shared" si="23"/>
        <v>1024.7575371094142</v>
      </c>
      <c r="BD102" s="194">
        <f t="shared" si="24"/>
        <v>1840.3173056567996</v>
      </c>
      <c r="BE102" s="195">
        <f t="shared" si="25"/>
        <v>2333.9673222906872</v>
      </c>
    </row>
    <row r="103" spans="3:57" x14ac:dyDescent="0.25">
      <c r="C103" t="str">
        <f t="shared" si="17"/>
        <v>Servizio / Prodotto 23</v>
      </c>
      <c r="E103" s="112">
        <f t="shared" si="18"/>
        <v>200</v>
      </c>
      <c r="F103" s="112">
        <f t="shared" si="19"/>
        <v>220.00000000000003</v>
      </c>
      <c r="G103" s="112">
        <f t="shared" si="28"/>
        <v>242.00000000000006</v>
      </c>
      <c r="H103" s="112">
        <f t="shared" si="28"/>
        <v>266.2000000000001</v>
      </c>
      <c r="I103" s="112">
        <f t="shared" si="28"/>
        <v>292.82000000000016</v>
      </c>
      <c r="J103" s="112">
        <f t="shared" si="28"/>
        <v>322.1020000000002</v>
      </c>
      <c r="K103" s="112">
        <f t="shared" si="28"/>
        <v>354.31220000000025</v>
      </c>
      <c r="L103" s="112">
        <f t="shared" si="28"/>
        <v>389.7434200000003</v>
      </c>
      <c r="M103" s="112">
        <f t="shared" si="28"/>
        <v>428.71776200000039</v>
      </c>
      <c r="N103" s="112">
        <f t="shared" si="28"/>
        <v>471.58953820000045</v>
      </c>
      <c r="O103" s="112">
        <f t="shared" si="28"/>
        <v>518.74849202000053</v>
      </c>
      <c r="P103" s="112">
        <f t="shared" si="28"/>
        <v>570.62334122200059</v>
      </c>
      <c r="Q103" s="112">
        <f t="shared" si="28"/>
        <v>599.15450828310065</v>
      </c>
      <c r="R103" s="112">
        <f t="shared" si="28"/>
        <v>629.11223369725576</v>
      </c>
      <c r="S103" s="112">
        <f t="shared" si="28"/>
        <v>660.56784538211855</v>
      </c>
      <c r="T103" s="112">
        <f t="shared" si="27"/>
        <v>693.59623765122456</v>
      </c>
      <c r="U103" s="112">
        <f t="shared" si="27"/>
        <v>728.27604953378579</v>
      </c>
      <c r="V103" s="112">
        <f t="shared" si="27"/>
        <v>764.68985201047508</v>
      </c>
      <c r="W103" s="112">
        <f t="shared" si="27"/>
        <v>802.9243446109989</v>
      </c>
      <c r="X103" s="112">
        <f t="shared" si="27"/>
        <v>843.07056184154885</v>
      </c>
      <c r="Y103" s="112">
        <f t="shared" si="27"/>
        <v>885.22408993362637</v>
      </c>
      <c r="Z103" s="112">
        <f t="shared" si="27"/>
        <v>929.4852944303077</v>
      </c>
      <c r="AA103" s="112">
        <f t="shared" si="27"/>
        <v>975.9595591518231</v>
      </c>
      <c r="AB103" s="112">
        <f t="shared" si="27"/>
        <v>1024.7575371094142</v>
      </c>
      <c r="AC103" s="112">
        <f t="shared" si="27"/>
        <v>1075.9954139648851</v>
      </c>
      <c r="AD103" s="112">
        <f t="shared" si="27"/>
        <v>1129.7951846631295</v>
      </c>
      <c r="AE103" s="112">
        <f t="shared" si="26"/>
        <v>1186.284943896286</v>
      </c>
      <c r="AF103" s="112">
        <f t="shared" si="26"/>
        <v>1245.5991910911002</v>
      </c>
      <c r="AG103" s="112">
        <f t="shared" si="26"/>
        <v>1307.8791506456553</v>
      </c>
      <c r="AH103" s="112">
        <f t="shared" si="26"/>
        <v>1373.2731081779382</v>
      </c>
      <c r="AI103" s="112">
        <f t="shared" si="26"/>
        <v>1441.9367635868352</v>
      </c>
      <c r="AJ103" s="112">
        <f t="shared" si="26"/>
        <v>1514.0336017661771</v>
      </c>
      <c r="AK103" s="112">
        <f t="shared" si="26"/>
        <v>1589.7352818544859</v>
      </c>
      <c r="AL103" s="112">
        <f t="shared" si="26"/>
        <v>1669.2220459472103</v>
      </c>
      <c r="AM103" s="112">
        <f t="shared" si="26"/>
        <v>1752.6831482445709</v>
      </c>
      <c r="AN103" s="112">
        <f t="shared" si="26"/>
        <v>1840.3173056567996</v>
      </c>
      <c r="AO103" s="112">
        <f t="shared" si="26"/>
        <v>1877.1236517699356</v>
      </c>
      <c r="AP103" s="112">
        <f t="shared" si="26"/>
        <v>1914.6661248053342</v>
      </c>
      <c r="AQ103" s="112">
        <f t="shared" si="26"/>
        <v>1952.9594473014408</v>
      </c>
      <c r="AR103" s="112">
        <f t="shared" si="26"/>
        <v>1992.0186362474697</v>
      </c>
      <c r="AS103" s="112">
        <f t="shared" si="26"/>
        <v>2031.8590089724191</v>
      </c>
      <c r="AT103" s="112">
        <f t="shared" si="26"/>
        <v>2072.4961891518674</v>
      </c>
      <c r="AU103" s="112">
        <f t="shared" si="26"/>
        <v>2113.9461129349047</v>
      </c>
      <c r="AV103" s="112">
        <f t="shared" si="26"/>
        <v>2156.2250351936027</v>
      </c>
      <c r="AW103" s="112">
        <f t="shared" si="26"/>
        <v>2199.3495358974747</v>
      </c>
      <c r="AX103" s="112">
        <f t="shared" si="26"/>
        <v>2243.3365266154242</v>
      </c>
      <c r="AY103" s="112">
        <f t="shared" si="26"/>
        <v>2288.2032571477325</v>
      </c>
      <c r="AZ103" s="112">
        <f t="shared" si="26"/>
        <v>2333.9673222906872</v>
      </c>
      <c r="BB103" s="193">
        <f t="shared" si="22"/>
        <v>570.62334122200059</v>
      </c>
      <c r="BC103" s="194">
        <f t="shared" si="23"/>
        <v>1024.7575371094142</v>
      </c>
      <c r="BD103" s="194">
        <f t="shared" si="24"/>
        <v>1840.3173056567996</v>
      </c>
      <c r="BE103" s="195">
        <f t="shared" si="25"/>
        <v>2333.9673222906872</v>
      </c>
    </row>
    <row r="104" spans="3:57" x14ac:dyDescent="0.25">
      <c r="C104" t="str">
        <f t="shared" si="17"/>
        <v>Servizio / Prodotto 24</v>
      </c>
      <c r="E104" s="112">
        <f t="shared" si="18"/>
        <v>150</v>
      </c>
      <c r="F104" s="112">
        <f t="shared" si="19"/>
        <v>165.00000000000003</v>
      </c>
      <c r="G104" s="112">
        <f t="shared" si="28"/>
        <v>181.50000000000006</v>
      </c>
      <c r="H104" s="112">
        <f t="shared" si="28"/>
        <v>199.65000000000009</v>
      </c>
      <c r="I104" s="112">
        <f t="shared" si="28"/>
        <v>219.61500000000012</v>
      </c>
      <c r="J104" s="112">
        <f t="shared" si="28"/>
        <v>241.57650000000015</v>
      </c>
      <c r="K104" s="112">
        <f t="shared" si="28"/>
        <v>265.73415000000017</v>
      </c>
      <c r="L104" s="112">
        <f t="shared" si="28"/>
        <v>292.30756500000018</v>
      </c>
      <c r="M104" s="112">
        <f t="shared" si="28"/>
        <v>321.53832150000028</v>
      </c>
      <c r="N104" s="112">
        <f t="shared" si="28"/>
        <v>353.69215365000031</v>
      </c>
      <c r="O104" s="112">
        <f t="shared" si="28"/>
        <v>389.06136901500037</v>
      </c>
      <c r="P104" s="112">
        <f t="shared" si="28"/>
        <v>427.96750591650039</v>
      </c>
      <c r="Q104" s="112">
        <f t="shared" si="28"/>
        <v>449.36588121232546</v>
      </c>
      <c r="R104" s="112">
        <f t="shared" si="28"/>
        <v>471.83417527294182</v>
      </c>
      <c r="S104" s="112">
        <f t="shared" si="28"/>
        <v>495.42588403658891</v>
      </c>
      <c r="T104" s="112">
        <f t="shared" si="27"/>
        <v>520.19717823841847</v>
      </c>
      <c r="U104" s="112">
        <f t="shared" si="27"/>
        <v>546.20703715033937</v>
      </c>
      <c r="V104" s="112">
        <f t="shared" si="27"/>
        <v>573.51738900785631</v>
      </c>
      <c r="W104" s="112">
        <f t="shared" si="27"/>
        <v>602.19325845824915</v>
      </c>
      <c r="X104" s="112">
        <f t="shared" si="27"/>
        <v>632.30292138116158</v>
      </c>
      <c r="Y104" s="112">
        <f t="shared" si="27"/>
        <v>663.91806745021972</v>
      </c>
      <c r="Z104" s="112">
        <f t="shared" si="27"/>
        <v>697.11397082273072</v>
      </c>
      <c r="AA104" s="112">
        <f t="shared" si="27"/>
        <v>731.9696693638673</v>
      </c>
      <c r="AB104" s="112">
        <f t="shared" si="27"/>
        <v>768.5681528320606</v>
      </c>
      <c r="AC104" s="112">
        <f t="shared" si="27"/>
        <v>806.99656047366375</v>
      </c>
      <c r="AD104" s="112">
        <f t="shared" si="27"/>
        <v>847.34638849734711</v>
      </c>
      <c r="AE104" s="112">
        <f t="shared" si="26"/>
        <v>889.71370792221455</v>
      </c>
      <c r="AF104" s="112">
        <f t="shared" si="26"/>
        <v>934.19939331832529</v>
      </c>
      <c r="AG104" s="112">
        <f t="shared" si="26"/>
        <v>980.90936298424162</v>
      </c>
      <c r="AH104" s="112">
        <f t="shared" si="26"/>
        <v>1029.9548311334538</v>
      </c>
      <c r="AI104" s="112">
        <f t="shared" si="26"/>
        <v>1081.4525726901265</v>
      </c>
      <c r="AJ104" s="112">
        <f t="shared" si="26"/>
        <v>1135.5252013246329</v>
      </c>
      <c r="AK104" s="112">
        <f t="shared" si="26"/>
        <v>1192.3014613908645</v>
      </c>
      <c r="AL104" s="112">
        <f t="shared" si="26"/>
        <v>1251.9165344604078</v>
      </c>
      <c r="AM104" s="112">
        <f t="shared" si="26"/>
        <v>1314.5123611834283</v>
      </c>
      <c r="AN104" s="112">
        <f t="shared" si="26"/>
        <v>1380.2379792425997</v>
      </c>
      <c r="AO104" s="112">
        <f t="shared" si="26"/>
        <v>1407.8427388274517</v>
      </c>
      <c r="AP104" s="112">
        <f t="shared" si="26"/>
        <v>1435.9995936040007</v>
      </c>
      <c r="AQ104" s="112">
        <f t="shared" si="26"/>
        <v>1464.7195854760807</v>
      </c>
      <c r="AR104" s="112">
        <f t="shared" si="26"/>
        <v>1494.0139771856025</v>
      </c>
      <c r="AS104" s="112">
        <f t="shared" si="26"/>
        <v>1523.8942567293145</v>
      </c>
      <c r="AT104" s="112">
        <f t="shared" si="26"/>
        <v>1554.3721418639007</v>
      </c>
      <c r="AU104" s="112">
        <f t="shared" si="26"/>
        <v>1585.4595847011788</v>
      </c>
      <c r="AV104" s="112">
        <f t="shared" si="26"/>
        <v>1617.1687763952023</v>
      </c>
      <c r="AW104" s="112">
        <f t="shared" si="26"/>
        <v>1649.5121519231061</v>
      </c>
      <c r="AX104" s="112">
        <f t="shared" si="26"/>
        <v>1682.5023949615684</v>
      </c>
      <c r="AY104" s="112">
        <f t="shared" si="26"/>
        <v>1716.1524428607995</v>
      </c>
      <c r="AZ104" s="112">
        <f t="shared" si="26"/>
        <v>1750.4754917180155</v>
      </c>
      <c r="BB104" s="193">
        <f t="shared" si="22"/>
        <v>427.96750591650039</v>
      </c>
      <c r="BC104" s="194">
        <f t="shared" si="23"/>
        <v>768.5681528320606</v>
      </c>
      <c r="BD104" s="194">
        <f t="shared" si="24"/>
        <v>1380.2379792425997</v>
      </c>
      <c r="BE104" s="195">
        <f t="shared" si="25"/>
        <v>1750.4754917180155</v>
      </c>
    </row>
    <row r="105" spans="3:57" x14ac:dyDescent="0.25">
      <c r="E105" s="238">
        <f>SUM(E81:E104)</f>
        <v>5650</v>
      </c>
      <c r="F105" s="238">
        <f t="shared" ref="F105:AZ105" si="29">SUM(F81:F104)</f>
        <v>6215.0000000000009</v>
      </c>
      <c r="G105" s="238">
        <f t="shared" si="29"/>
        <v>6836.5000000000009</v>
      </c>
      <c r="H105" s="238">
        <f t="shared" si="29"/>
        <v>7520.1500000000015</v>
      </c>
      <c r="I105" s="238">
        <f t="shared" si="29"/>
        <v>8272.1650000000027</v>
      </c>
      <c r="J105" s="238">
        <f t="shared" si="29"/>
        <v>9099.3815000000086</v>
      </c>
      <c r="K105" s="238">
        <f t="shared" si="29"/>
        <v>10009.319650000007</v>
      </c>
      <c r="L105" s="238">
        <f t="shared" si="29"/>
        <v>11010.25161500001</v>
      </c>
      <c r="M105" s="238">
        <f t="shared" si="29"/>
        <v>12111.276776500008</v>
      </c>
      <c r="N105" s="238">
        <f t="shared" si="29"/>
        <v>13322.40445415001</v>
      </c>
      <c r="O105" s="238">
        <f t="shared" si="29"/>
        <v>14654.644899565015</v>
      </c>
      <c r="P105" s="238">
        <f t="shared" si="29"/>
        <v>16120.109389521514</v>
      </c>
      <c r="Q105" s="238">
        <f t="shared" si="29"/>
        <v>16926.114858997593</v>
      </c>
      <c r="R105" s="238">
        <f t="shared" si="29"/>
        <v>17772.420601947477</v>
      </c>
      <c r="S105" s="238">
        <f t="shared" si="29"/>
        <v>18661.041632044853</v>
      </c>
      <c r="T105" s="238">
        <f t="shared" si="29"/>
        <v>19594.093713647093</v>
      </c>
      <c r="U105" s="238">
        <f t="shared" si="29"/>
        <v>20573.798399329455</v>
      </c>
      <c r="V105" s="238">
        <f t="shared" si="29"/>
        <v>21602.488319295913</v>
      </c>
      <c r="W105" s="238">
        <f t="shared" si="29"/>
        <v>22682.612735260715</v>
      </c>
      <c r="X105" s="238">
        <f t="shared" si="29"/>
        <v>23816.743372023753</v>
      </c>
      <c r="Y105" s="238">
        <f t="shared" si="29"/>
        <v>25007.580540624935</v>
      </c>
      <c r="Z105" s="238">
        <f t="shared" si="29"/>
        <v>26257.959567656198</v>
      </c>
      <c r="AA105" s="238">
        <f t="shared" si="29"/>
        <v>27570.857546039002</v>
      </c>
      <c r="AB105" s="238">
        <f t="shared" si="29"/>
        <v>28949.400423340954</v>
      </c>
      <c r="AC105" s="238">
        <f t="shared" si="29"/>
        <v>30396.870444507993</v>
      </c>
      <c r="AD105" s="238">
        <f t="shared" si="29"/>
        <v>31916.713966733401</v>
      </c>
      <c r="AE105" s="238">
        <f t="shared" si="29"/>
        <v>33512.549665070081</v>
      </c>
      <c r="AF105" s="238">
        <f t="shared" si="29"/>
        <v>35188.177148323586</v>
      </c>
      <c r="AG105" s="238">
        <f t="shared" si="29"/>
        <v>36947.586005739759</v>
      </c>
      <c r="AH105" s="238">
        <f t="shared" si="29"/>
        <v>38794.965306026745</v>
      </c>
      <c r="AI105" s="238">
        <f t="shared" si="29"/>
        <v>40734.713571328088</v>
      </c>
      <c r="AJ105" s="238">
        <f t="shared" si="29"/>
        <v>42771.449249894496</v>
      </c>
      <c r="AK105" s="238">
        <f t="shared" si="29"/>
        <v>44910.021712389229</v>
      </c>
      <c r="AL105" s="238">
        <f t="shared" si="29"/>
        <v>47155.522798008686</v>
      </c>
      <c r="AM105" s="238">
        <f t="shared" si="29"/>
        <v>49513.298937909123</v>
      </c>
      <c r="AN105" s="238">
        <f t="shared" si="29"/>
        <v>51988.96388480458</v>
      </c>
      <c r="AO105" s="238">
        <f t="shared" si="29"/>
        <v>53028.743162500679</v>
      </c>
      <c r="AP105" s="238">
        <f t="shared" si="29"/>
        <v>54089.31802575069</v>
      </c>
      <c r="AQ105" s="238">
        <f t="shared" si="29"/>
        <v>55171.104386265717</v>
      </c>
      <c r="AR105" s="238">
        <f t="shared" si="29"/>
        <v>56274.526473991034</v>
      </c>
      <c r="AS105" s="238">
        <f t="shared" si="29"/>
        <v>57400.017003470835</v>
      </c>
      <c r="AT105" s="238">
        <f t="shared" si="29"/>
        <v>58548.017343540247</v>
      </c>
      <c r="AU105" s="238">
        <f t="shared" si="29"/>
        <v>59718.977690411069</v>
      </c>
      <c r="AV105" s="238">
        <f t="shared" si="29"/>
        <v>60913.35724421926</v>
      </c>
      <c r="AW105" s="238">
        <f t="shared" si="29"/>
        <v>62131.624389103657</v>
      </c>
      <c r="AX105" s="238">
        <f t="shared" si="29"/>
        <v>63374.256876885724</v>
      </c>
      <c r="AY105" s="238">
        <f t="shared" si="29"/>
        <v>64641.742014423449</v>
      </c>
      <c r="AZ105" s="238">
        <f t="shared" si="29"/>
        <v>65934.576854711908</v>
      </c>
      <c r="BB105" s="181">
        <f>SUM(BB81:BB104)</f>
        <v>16120.109389521514</v>
      </c>
      <c r="BC105" s="181">
        <f>SUM(BC81:BC104)</f>
        <v>28949.400423340954</v>
      </c>
      <c r="BD105" s="181">
        <f>SUM(BD81:BD104)</f>
        <v>51988.96388480458</v>
      </c>
      <c r="BE105" s="181">
        <f>SUM(BE81:BE104)</f>
        <v>65934.576854711908</v>
      </c>
    </row>
  </sheetData>
  <hyperlinks>
    <hyperlink ref="A1" location="VIEW!A1" display="VIEW"/>
  </hyperlink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FFC000"/>
  </sheetPr>
  <dimension ref="A1:BB99"/>
  <sheetViews>
    <sheetView showGridLines="0" workbookViewId="0">
      <pane xSplit="1" ySplit="3" topLeftCell="J21" activePane="bottomRight" state="frozen"/>
      <selection pane="topRight" activeCell="B1" sqref="B1"/>
      <selection pane="bottomLeft" activeCell="A4" sqref="A4"/>
      <selection pane="bottomRight"/>
    </sheetView>
  </sheetViews>
  <sheetFormatPr defaultRowHeight="15" x14ac:dyDescent="0.25"/>
  <cols>
    <col min="1" max="1" width="34.7109375" bestFit="1" customWidth="1"/>
    <col min="2" max="3" width="9.7109375" customWidth="1"/>
    <col min="4" max="46" width="9.140625" customWidth="1"/>
    <col min="47" max="48" width="9.7109375" customWidth="1"/>
    <col min="49" max="49" width="10.5703125" customWidth="1"/>
    <col min="50" max="50" width="9.140625" customWidth="1"/>
    <col min="52" max="53" width="10.140625" bestFit="1" customWidth="1"/>
  </cols>
  <sheetData>
    <row r="1" spans="1:54" x14ac:dyDescent="0.25">
      <c r="A1" s="33" t="s">
        <v>115</v>
      </c>
      <c r="B1" s="68"/>
      <c r="C1" s="68"/>
      <c r="D1" s="68"/>
      <c r="E1" s="68"/>
      <c r="F1" s="68"/>
      <c r="G1" s="68"/>
      <c r="H1" s="68"/>
      <c r="I1" s="68"/>
      <c r="J1" s="68">
        <f>A3</f>
        <v>0</v>
      </c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6"/>
      <c r="AX1" s="66"/>
      <c r="AY1" s="66"/>
    </row>
    <row r="2" spans="1:54" x14ac:dyDescent="0.25">
      <c r="A2" s="6" t="s">
        <v>379</v>
      </c>
      <c r="B2" s="130">
        <f>+Parametri!C9</f>
        <v>3.9E-2</v>
      </c>
      <c r="C2" s="6"/>
      <c r="D2" s="6"/>
      <c r="E2" s="6"/>
      <c r="F2" s="6"/>
      <c r="G2" s="6"/>
      <c r="H2" s="6"/>
      <c r="I2" s="6"/>
      <c r="J2" s="160">
        <f>B2</f>
        <v>3.9E-2</v>
      </c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</row>
    <row r="3" spans="1:54" x14ac:dyDescent="0.25">
      <c r="A3" s="134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</row>
    <row r="4" spans="1:54" x14ac:dyDescent="0.25">
      <c r="A4" s="6" t="s">
        <v>358</v>
      </c>
      <c r="B4" s="131">
        <v>103</v>
      </c>
      <c r="C4" s="6"/>
      <c r="D4" s="6"/>
      <c r="E4" s="6"/>
      <c r="F4" s="6"/>
      <c r="G4" s="6"/>
      <c r="H4" s="6"/>
      <c r="I4" s="6"/>
      <c r="J4" s="161">
        <f>B4</f>
        <v>103</v>
      </c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</row>
    <row r="5" spans="1:54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</row>
    <row r="6" spans="1:54" x14ac:dyDescent="0.25">
      <c r="A6" s="6"/>
      <c r="B6" s="8" t="s">
        <v>359</v>
      </c>
      <c r="C6" s="8" t="s">
        <v>360</v>
      </c>
      <c r="D6" s="8" t="s">
        <v>361</v>
      </c>
      <c r="E6" s="8" t="s">
        <v>362</v>
      </c>
      <c r="F6" s="8" t="s">
        <v>363</v>
      </c>
      <c r="G6" s="8" t="s">
        <v>364</v>
      </c>
      <c r="H6" s="8" t="s">
        <v>365</v>
      </c>
      <c r="I6" s="8" t="s">
        <v>366</v>
      </c>
      <c r="J6" s="8" t="s">
        <v>367</v>
      </c>
      <c r="K6" s="8" t="s">
        <v>368</v>
      </c>
      <c r="L6" s="8" t="s">
        <v>369</v>
      </c>
      <c r="M6" s="8" t="s">
        <v>370</v>
      </c>
      <c r="N6" s="8" t="s">
        <v>359</v>
      </c>
      <c r="O6" s="8" t="s">
        <v>360</v>
      </c>
      <c r="P6" s="8" t="s">
        <v>361</v>
      </c>
      <c r="Q6" s="8" t="s">
        <v>362</v>
      </c>
      <c r="R6" s="8" t="s">
        <v>363</v>
      </c>
      <c r="S6" s="8" t="s">
        <v>364</v>
      </c>
      <c r="T6" s="8" t="s">
        <v>365</v>
      </c>
      <c r="U6" s="8" t="s">
        <v>366</v>
      </c>
      <c r="V6" s="8" t="s">
        <v>367</v>
      </c>
      <c r="W6" s="8" t="s">
        <v>368</v>
      </c>
      <c r="X6" s="8" t="s">
        <v>369</v>
      </c>
      <c r="Y6" s="8" t="s">
        <v>370</v>
      </c>
      <c r="Z6" s="8" t="s">
        <v>359</v>
      </c>
      <c r="AA6" s="8" t="s">
        <v>360</v>
      </c>
      <c r="AB6" s="8" t="s">
        <v>361</v>
      </c>
      <c r="AC6" s="8" t="s">
        <v>362</v>
      </c>
      <c r="AD6" s="8" t="s">
        <v>363</v>
      </c>
      <c r="AE6" s="8" t="s">
        <v>364</v>
      </c>
      <c r="AF6" s="8" t="s">
        <v>365</v>
      </c>
      <c r="AG6" s="8" t="s">
        <v>366</v>
      </c>
      <c r="AH6" s="8" t="s">
        <v>367</v>
      </c>
      <c r="AI6" s="8" t="s">
        <v>368</v>
      </c>
      <c r="AJ6" s="8" t="s">
        <v>369</v>
      </c>
      <c r="AK6" s="8" t="s">
        <v>370</v>
      </c>
      <c r="AL6" s="8" t="s">
        <v>359</v>
      </c>
      <c r="AM6" s="8" t="s">
        <v>360</v>
      </c>
      <c r="AN6" s="8" t="s">
        <v>361</v>
      </c>
      <c r="AO6" s="8" t="s">
        <v>362</v>
      </c>
      <c r="AP6" s="8" t="s">
        <v>363</v>
      </c>
      <c r="AQ6" s="8" t="s">
        <v>364</v>
      </c>
      <c r="AR6" s="8" t="s">
        <v>365</v>
      </c>
      <c r="AS6" s="8" t="s">
        <v>366</v>
      </c>
      <c r="AT6" s="8" t="s">
        <v>367</v>
      </c>
      <c r="AU6" s="8" t="s">
        <v>368</v>
      </c>
      <c r="AV6" s="8" t="s">
        <v>369</v>
      </c>
      <c r="AW6" s="8" t="s">
        <v>370</v>
      </c>
      <c r="AX6" s="210">
        <f>+E_Vendite!BB2</f>
        <v>2017</v>
      </c>
      <c r="AY6" s="210">
        <f>+E_Vendite!BC2</f>
        <v>2018</v>
      </c>
      <c r="AZ6" s="210">
        <f>+E_Vendite!BD2</f>
        <v>2019</v>
      </c>
      <c r="BA6" s="210">
        <f>+E_Vendite!BE2</f>
        <v>2020</v>
      </c>
      <c r="BB6" s="209"/>
    </row>
    <row r="7" spans="1:54" x14ac:dyDescent="0.25">
      <c r="A7" s="6"/>
      <c r="B7" s="22">
        <f>+SPm!B2</f>
        <v>42736</v>
      </c>
      <c r="C7" s="22">
        <f>+SPm!C2</f>
        <v>42767</v>
      </c>
      <c r="D7" s="22">
        <f>+SPm!D2</f>
        <v>42797</v>
      </c>
      <c r="E7" s="22">
        <f>+SPm!E2</f>
        <v>42828</v>
      </c>
      <c r="F7" s="22">
        <f>+SPm!F2</f>
        <v>42858</v>
      </c>
      <c r="G7" s="22">
        <f>+SPm!G2</f>
        <v>42889</v>
      </c>
      <c r="H7" s="22">
        <f>+SPm!H2</f>
        <v>42919</v>
      </c>
      <c r="I7" s="22">
        <f>+SPm!I2</f>
        <v>42950</v>
      </c>
      <c r="J7" s="22">
        <f>+SPm!J2</f>
        <v>42980</v>
      </c>
      <c r="K7" s="22">
        <f>+SPm!K2</f>
        <v>43011</v>
      </c>
      <c r="L7" s="22">
        <f>+SPm!L2</f>
        <v>43041</v>
      </c>
      <c r="M7" s="22">
        <f>+SPm!M2</f>
        <v>43072</v>
      </c>
      <c r="N7" s="22">
        <f>+SPm!N2</f>
        <v>43102</v>
      </c>
      <c r="O7" s="22">
        <f>+SPm!O2</f>
        <v>43133</v>
      </c>
      <c r="P7" s="22">
        <f>+SPm!P2</f>
        <v>43163</v>
      </c>
      <c r="Q7" s="22">
        <f>+SPm!Q2</f>
        <v>43194</v>
      </c>
      <c r="R7" s="22">
        <f>+SPm!R2</f>
        <v>43224</v>
      </c>
      <c r="S7" s="22">
        <f>+SPm!S2</f>
        <v>43255</v>
      </c>
      <c r="T7" s="22">
        <f>+SPm!T2</f>
        <v>43285</v>
      </c>
      <c r="U7" s="22">
        <f>+SPm!U2</f>
        <v>43316</v>
      </c>
      <c r="V7" s="22">
        <f>+SPm!V2</f>
        <v>43346</v>
      </c>
      <c r="W7" s="22">
        <f>+SPm!W2</f>
        <v>43377</v>
      </c>
      <c r="X7" s="22">
        <f>+SPm!X2</f>
        <v>43407</v>
      </c>
      <c r="Y7" s="22">
        <f>+SPm!Y2</f>
        <v>43438</v>
      </c>
      <c r="Z7" s="22">
        <f>+SPm!Z2</f>
        <v>43468</v>
      </c>
      <c r="AA7" s="22">
        <f>+SPm!AA2</f>
        <v>43499</v>
      </c>
      <c r="AB7" s="22">
        <f>+SPm!AB2</f>
        <v>43529</v>
      </c>
      <c r="AC7" s="22">
        <f>+SPm!AC2</f>
        <v>43560</v>
      </c>
      <c r="AD7" s="22">
        <f>+SPm!AD2</f>
        <v>43590</v>
      </c>
      <c r="AE7" s="22">
        <f>+SPm!AE2</f>
        <v>43621</v>
      </c>
      <c r="AF7" s="22">
        <f>+SPm!AF2</f>
        <v>43651</v>
      </c>
      <c r="AG7" s="22">
        <f>+SPm!AG2</f>
        <v>43682</v>
      </c>
      <c r="AH7" s="22">
        <f>+SPm!AH2</f>
        <v>43712</v>
      </c>
      <c r="AI7" s="22">
        <f>+SPm!AI2</f>
        <v>43743</v>
      </c>
      <c r="AJ7" s="22">
        <f>+SPm!AJ2</f>
        <v>43773</v>
      </c>
      <c r="AK7" s="22">
        <f>+SPm!AK2</f>
        <v>43804</v>
      </c>
      <c r="AL7" s="22">
        <f>+SPm!AL2</f>
        <v>43834</v>
      </c>
      <c r="AM7" s="22">
        <f>+SPm!AM2</f>
        <v>43865</v>
      </c>
      <c r="AN7" s="22">
        <f>+SPm!AN2</f>
        <v>43895</v>
      </c>
      <c r="AO7" s="22">
        <f>+SPm!AO2</f>
        <v>43926</v>
      </c>
      <c r="AP7" s="22">
        <f>+SPm!AP2</f>
        <v>43956</v>
      </c>
      <c r="AQ7" s="22">
        <f>+SPm!AQ2</f>
        <v>43987</v>
      </c>
      <c r="AR7" s="22">
        <f>+SPm!AR2</f>
        <v>44017</v>
      </c>
      <c r="AS7" s="22">
        <f>+SPm!AS2</f>
        <v>44048</v>
      </c>
      <c r="AT7" s="22">
        <f>+SPm!AT2</f>
        <v>44078</v>
      </c>
      <c r="AU7" s="22">
        <f>+SPm!AU2</f>
        <v>44109</v>
      </c>
      <c r="AV7" s="22">
        <f>+SPm!AV2</f>
        <v>44139</v>
      </c>
      <c r="AW7" s="22">
        <f>+SPm!AW2</f>
        <v>44170</v>
      </c>
      <c r="AX7" s="6"/>
      <c r="AY7" s="6"/>
    </row>
    <row r="8" spans="1:54" x14ac:dyDescent="0.25">
      <c r="A8" s="6"/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  <c r="Y8" s="129"/>
      <c r="Z8" s="129"/>
      <c r="AA8" s="129"/>
      <c r="AB8" s="129"/>
      <c r="AC8" s="129"/>
      <c r="AD8" s="129"/>
      <c r="AE8" s="129"/>
      <c r="AF8" s="129"/>
      <c r="AG8" s="129"/>
      <c r="AH8" s="129"/>
      <c r="AI8" s="129"/>
      <c r="AJ8" s="129"/>
      <c r="AK8" s="129"/>
      <c r="AL8" s="129"/>
      <c r="AM8" s="129"/>
      <c r="AN8" s="129"/>
      <c r="AO8" s="129"/>
      <c r="AP8" s="129"/>
      <c r="AQ8" s="129"/>
      <c r="AR8" s="129"/>
      <c r="AS8" s="129"/>
      <c r="AT8" s="129"/>
      <c r="AU8" s="129"/>
      <c r="AV8" s="129"/>
      <c r="AW8" s="129"/>
      <c r="AX8" s="6"/>
      <c r="AY8" s="6"/>
    </row>
    <row r="9" spans="1:54" x14ac:dyDescent="0.25">
      <c r="A9" s="6" t="s">
        <v>380</v>
      </c>
      <c r="B9" s="129">
        <f t="shared" ref="B9:AK9" si="0">SUM(B11:B15)</f>
        <v>22600</v>
      </c>
      <c r="C9" s="129">
        <f t="shared" si="0"/>
        <v>24860</v>
      </c>
      <c r="D9" s="129">
        <f t="shared" si="0"/>
        <v>27346.000000000004</v>
      </c>
      <c r="E9" s="129">
        <f t="shared" si="0"/>
        <v>30080.600000000006</v>
      </c>
      <c r="F9" s="129">
        <f t="shared" si="0"/>
        <v>33088.660000000011</v>
      </c>
      <c r="G9" s="129">
        <f t="shared" si="0"/>
        <v>36397.526000000034</v>
      </c>
      <c r="H9" s="129">
        <f t="shared" si="0"/>
        <v>40037.278600000027</v>
      </c>
      <c r="I9" s="129">
        <f t="shared" si="0"/>
        <v>44041.006460000033</v>
      </c>
      <c r="J9" s="129">
        <f t="shared" si="0"/>
        <v>48445.107106000032</v>
      </c>
      <c r="K9" s="129">
        <f t="shared" si="0"/>
        <v>53289.617816600046</v>
      </c>
      <c r="L9" s="129">
        <f t="shared" si="0"/>
        <v>58618.579598260061</v>
      </c>
      <c r="M9" s="129">
        <f t="shared" si="0"/>
        <v>64480.437558086058</v>
      </c>
      <c r="N9" s="129">
        <f t="shared" si="0"/>
        <v>67704.459435990371</v>
      </c>
      <c r="O9" s="129">
        <f t="shared" si="0"/>
        <v>71089.682407789922</v>
      </c>
      <c r="P9" s="129">
        <f t="shared" si="0"/>
        <v>74644.166528179412</v>
      </c>
      <c r="Q9" s="129">
        <f t="shared" si="0"/>
        <v>78376.374854588372</v>
      </c>
      <c r="R9" s="129">
        <f t="shared" si="0"/>
        <v>82295.193597317819</v>
      </c>
      <c r="S9" s="129">
        <f t="shared" si="0"/>
        <v>86409.953277183653</v>
      </c>
      <c r="T9" s="129">
        <f t="shared" si="0"/>
        <v>90730.450941042858</v>
      </c>
      <c r="U9" s="129">
        <f t="shared" si="0"/>
        <v>95266.973488095013</v>
      </c>
      <c r="V9" s="129">
        <f t="shared" si="0"/>
        <v>100030.32216249974</v>
      </c>
      <c r="W9" s="129">
        <f t="shared" si="0"/>
        <v>105031.83827062479</v>
      </c>
      <c r="X9" s="129">
        <f t="shared" si="0"/>
        <v>110283.43018415601</v>
      </c>
      <c r="Y9" s="129">
        <f t="shared" si="0"/>
        <v>115797.6016933638</v>
      </c>
      <c r="Z9" s="129">
        <f t="shared" si="0"/>
        <v>121587.48177803199</v>
      </c>
      <c r="AA9" s="129">
        <f t="shared" si="0"/>
        <v>127666.85586693362</v>
      </c>
      <c r="AB9" s="129">
        <f t="shared" si="0"/>
        <v>134050.19866028032</v>
      </c>
      <c r="AC9" s="129">
        <f t="shared" si="0"/>
        <v>140752.70859329437</v>
      </c>
      <c r="AD9" s="129">
        <f t="shared" si="0"/>
        <v>147790.34402295903</v>
      </c>
      <c r="AE9" s="129">
        <f t="shared" si="0"/>
        <v>155179.86122410698</v>
      </c>
      <c r="AF9" s="129">
        <f t="shared" si="0"/>
        <v>162938.85428531235</v>
      </c>
      <c r="AG9" s="129">
        <f t="shared" si="0"/>
        <v>171085.79699957801</v>
      </c>
      <c r="AH9" s="129">
        <f t="shared" si="0"/>
        <v>179640.08684955694</v>
      </c>
      <c r="AI9" s="129">
        <f t="shared" si="0"/>
        <v>188622.09119203474</v>
      </c>
      <c r="AJ9" s="129">
        <f t="shared" si="0"/>
        <v>198053.19575163649</v>
      </c>
      <c r="AK9" s="129">
        <f t="shared" si="0"/>
        <v>207955.85553921832</v>
      </c>
      <c r="AL9" s="129">
        <f>SUM(AL11:AL15)</f>
        <v>212114.97265000269</v>
      </c>
      <c r="AM9" s="129">
        <f>SUM(AM11:AM15)</f>
        <v>216357.27210300276</v>
      </c>
      <c r="AN9" s="129">
        <f>SUM(AN11:AN15)</f>
        <v>220684.41754506284</v>
      </c>
      <c r="AO9" s="129">
        <f>SUM(AO11:AO15)</f>
        <v>225098.10589596411</v>
      </c>
      <c r="AP9" s="129">
        <f>SUM(AP11:AP15)</f>
        <v>229600.06801388334</v>
      </c>
      <c r="AQ9" s="129">
        <f t="shared" ref="AQ9:AV9" si="1">SUM(AQ11:AQ15)</f>
        <v>234192.06937416099</v>
      </c>
      <c r="AR9" s="129">
        <f t="shared" si="1"/>
        <v>238875.91076164425</v>
      </c>
      <c r="AS9" s="129">
        <f t="shared" si="1"/>
        <v>243653.42897687704</v>
      </c>
      <c r="AT9" s="129">
        <f t="shared" si="1"/>
        <v>248526.49755641463</v>
      </c>
      <c r="AU9" s="129">
        <f t="shared" si="1"/>
        <v>253497.02750754289</v>
      </c>
      <c r="AV9" s="129">
        <f t="shared" si="1"/>
        <v>258566.9680576938</v>
      </c>
      <c r="AW9" s="129">
        <f>SUM(AW11:AW15)</f>
        <v>263738.30741884769</v>
      </c>
      <c r="AX9" s="6"/>
      <c r="AY9" s="129">
        <f>+Y9</f>
        <v>115797.6016933638</v>
      </c>
      <c r="AZ9" s="129">
        <f>+AK9</f>
        <v>207955.85553921832</v>
      </c>
      <c r="BA9" s="129">
        <f>+AW9</f>
        <v>263738.30741884769</v>
      </c>
    </row>
    <row r="10" spans="1:54" x14ac:dyDescent="0.25">
      <c r="A10" s="6"/>
      <c r="B10" s="129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</row>
    <row r="11" spans="1:54" x14ac:dyDescent="0.25">
      <c r="A11" s="132" t="s">
        <v>381</v>
      </c>
      <c r="B11" s="129">
        <f>+CEm!B3</f>
        <v>22600</v>
      </c>
      <c r="C11" s="129">
        <f>+CEm!C3</f>
        <v>24860</v>
      </c>
      <c r="D11" s="129">
        <f>+CEm!D3</f>
        <v>27346.000000000004</v>
      </c>
      <c r="E11" s="129">
        <f>+CEm!E3</f>
        <v>30080.600000000006</v>
      </c>
      <c r="F11" s="129">
        <f>+CEm!F3</f>
        <v>33088.660000000011</v>
      </c>
      <c r="G11" s="129">
        <f>+CEm!G3</f>
        <v>36397.526000000034</v>
      </c>
      <c r="H11" s="129">
        <f>+CEm!H3</f>
        <v>40037.278600000027</v>
      </c>
      <c r="I11" s="129">
        <f>+CEm!I3</f>
        <v>44041.006460000033</v>
      </c>
      <c r="J11" s="129">
        <f>+CEm!J3</f>
        <v>48445.107106000032</v>
      </c>
      <c r="K11" s="129">
        <f>+CEm!K3</f>
        <v>53289.617816600046</v>
      </c>
      <c r="L11" s="129">
        <f>+CEm!L3</f>
        <v>58618.579598260061</v>
      </c>
      <c r="M11" s="129">
        <f>+CEm!M3</f>
        <v>64480.437558086058</v>
      </c>
      <c r="N11" s="129">
        <f>+CEm!N3</f>
        <v>67704.459435990371</v>
      </c>
      <c r="O11" s="129">
        <f>+CEm!O3</f>
        <v>71089.682407789922</v>
      </c>
      <c r="P11" s="129">
        <f>+CEm!P3</f>
        <v>74644.166528179412</v>
      </c>
      <c r="Q11" s="129">
        <f>+CEm!Q3</f>
        <v>78376.374854588372</v>
      </c>
      <c r="R11" s="129">
        <f>+CEm!R3</f>
        <v>82295.193597317819</v>
      </c>
      <c r="S11" s="129">
        <f>+CEm!S3</f>
        <v>86409.953277183653</v>
      </c>
      <c r="T11" s="129">
        <f>+CEm!T3</f>
        <v>90730.450941042858</v>
      </c>
      <c r="U11" s="129">
        <f>+CEm!U3</f>
        <v>95266.973488095013</v>
      </c>
      <c r="V11" s="129">
        <f>+CEm!V3</f>
        <v>100030.32216249974</v>
      </c>
      <c r="W11" s="129">
        <f>+CEm!W3</f>
        <v>105031.83827062479</v>
      </c>
      <c r="X11" s="129">
        <f>+CEm!X3</f>
        <v>110283.43018415601</v>
      </c>
      <c r="Y11" s="129">
        <f>+CEm!Y3</f>
        <v>115797.6016933638</v>
      </c>
      <c r="Z11" s="129">
        <f>+CEm!Z3</f>
        <v>121587.48177803199</v>
      </c>
      <c r="AA11" s="129">
        <f>+CEm!AA3</f>
        <v>127666.85586693362</v>
      </c>
      <c r="AB11" s="129">
        <f>+CEm!AB3</f>
        <v>134050.19866028032</v>
      </c>
      <c r="AC11" s="129">
        <f>+CEm!AC3</f>
        <v>140752.70859329437</v>
      </c>
      <c r="AD11" s="129">
        <f>+CEm!AD3</f>
        <v>147790.34402295903</v>
      </c>
      <c r="AE11" s="129">
        <f>+CEm!AE3</f>
        <v>155179.86122410698</v>
      </c>
      <c r="AF11" s="129">
        <f>+CEm!AF3</f>
        <v>162938.85428531235</v>
      </c>
      <c r="AG11" s="129">
        <f>+CEm!AG3</f>
        <v>171085.79699957801</v>
      </c>
      <c r="AH11" s="129">
        <f>+CEm!AH3</f>
        <v>179640.08684955694</v>
      </c>
      <c r="AI11" s="129">
        <f>+CEm!AI3</f>
        <v>188622.09119203474</v>
      </c>
      <c r="AJ11" s="129">
        <f>+CEm!AJ3</f>
        <v>198053.19575163649</v>
      </c>
      <c r="AK11" s="129">
        <f>+CEm!AK3</f>
        <v>207955.85553921832</v>
      </c>
      <c r="AL11" s="129">
        <f>+CEm!AL3</f>
        <v>212114.97265000269</v>
      </c>
      <c r="AM11" s="129">
        <f>+CEm!AM3</f>
        <v>216357.27210300276</v>
      </c>
      <c r="AN11" s="129">
        <f>+CEm!AN3</f>
        <v>220684.41754506284</v>
      </c>
      <c r="AO11" s="129">
        <f>+CEm!AO3</f>
        <v>225098.10589596411</v>
      </c>
      <c r="AP11" s="129">
        <f>+CEm!AP3</f>
        <v>229600.06801388334</v>
      </c>
      <c r="AQ11" s="129">
        <f>+CEm!AQ3</f>
        <v>234192.06937416099</v>
      </c>
      <c r="AR11" s="129">
        <f>+CEm!AR3</f>
        <v>238875.91076164425</v>
      </c>
      <c r="AS11" s="129">
        <f>+CEm!AS3</f>
        <v>243653.42897687704</v>
      </c>
      <c r="AT11" s="129">
        <f>+CEm!AT3</f>
        <v>248526.49755641463</v>
      </c>
      <c r="AU11" s="129">
        <f>+CEm!AU3</f>
        <v>253497.02750754289</v>
      </c>
      <c r="AV11" s="129">
        <f>+CEm!AV3</f>
        <v>258566.9680576938</v>
      </c>
      <c r="AW11" s="129">
        <f>+CEm!AW3</f>
        <v>263738.30741884769</v>
      </c>
      <c r="AX11" s="6"/>
      <c r="AY11" s="129">
        <f>+Y11</f>
        <v>115797.6016933638</v>
      </c>
      <c r="AZ11" s="129">
        <f>+AK11</f>
        <v>207955.85553921832</v>
      </c>
      <c r="BA11" s="129">
        <f>+AW11</f>
        <v>263738.30741884769</v>
      </c>
    </row>
    <row r="12" spans="1:54" ht="36.75" x14ac:dyDescent="0.25">
      <c r="A12" s="132" t="s">
        <v>382</v>
      </c>
      <c r="B12" s="129"/>
      <c r="C12" s="129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6"/>
      <c r="AY12" s="129">
        <f>+Y12</f>
        <v>0</v>
      </c>
      <c r="AZ12" s="129">
        <f>+AK12</f>
        <v>0</v>
      </c>
      <c r="BA12" s="129">
        <f>+AW12</f>
        <v>0</v>
      </c>
    </row>
    <row r="13" spans="1:54" ht="24.75" x14ac:dyDescent="0.25">
      <c r="A13" s="132" t="s">
        <v>383</v>
      </c>
      <c r="B13" s="129"/>
      <c r="C13" s="129"/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6"/>
      <c r="AY13" s="129">
        <f>+Y13</f>
        <v>0</v>
      </c>
      <c r="AZ13" s="129">
        <f>+AK13</f>
        <v>0</v>
      </c>
      <c r="BA13" s="129">
        <f>+AW13</f>
        <v>0</v>
      </c>
    </row>
    <row r="14" spans="1:54" ht="24.75" x14ac:dyDescent="0.25">
      <c r="A14" s="132" t="s">
        <v>384</v>
      </c>
      <c r="B14" s="129"/>
      <c r="C14" s="129"/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6"/>
      <c r="AY14" s="129">
        <f>+Y14</f>
        <v>0</v>
      </c>
      <c r="AZ14" s="129">
        <f>+AK14</f>
        <v>0</v>
      </c>
      <c r="BA14" s="129">
        <f>+AW14</f>
        <v>0</v>
      </c>
    </row>
    <row r="15" spans="1:54" ht="36.75" x14ac:dyDescent="0.25">
      <c r="A15" s="132" t="s">
        <v>385</v>
      </c>
      <c r="B15" s="129"/>
      <c r="C15" s="129"/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6"/>
      <c r="AY15" s="129">
        <f>+Y15</f>
        <v>0</v>
      </c>
      <c r="AZ15" s="129">
        <f>+AK15</f>
        <v>0</v>
      </c>
      <c r="BA15" s="129">
        <f>+AW15</f>
        <v>0</v>
      </c>
    </row>
    <row r="16" spans="1:54" x14ac:dyDescent="0.25">
      <c r="A16" s="6"/>
      <c r="B16" s="129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</row>
    <row r="17" spans="1:53" x14ac:dyDescent="0.25">
      <c r="A17" s="6"/>
      <c r="B17" s="129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</row>
    <row r="18" spans="1:53" x14ac:dyDescent="0.25">
      <c r="A18" s="6" t="s">
        <v>386</v>
      </c>
      <c r="B18" s="129">
        <f>+CEm!B14</f>
        <v>3200</v>
      </c>
      <c r="C18" s="129">
        <f>+CEm!C14</f>
        <v>3200</v>
      </c>
      <c r="D18" s="129">
        <f>+CEm!D14</f>
        <v>3200</v>
      </c>
      <c r="E18" s="129">
        <f>+CEm!E14</f>
        <v>3200</v>
      </c>
      <c r="F18" s="129">
        <f>+CEm!F14</f>
        <v>3200</v>
      </c>
      <c r="G18" s="129">
        <f>+CEm!G14</f>
        <v>3200</v>
      </c>
      <c r="H18" s="129">
        <f>+CEm!H14</f>
        <v>3200</v>
      </c>
      <c r="I18" s="129">
        <f>+CEm!I14</f>
        <v>3200</v>
      </c>
      <c r="J18" s="129">
        <f>+CEm!J14</f>
        <v>3200</v>
      </c>
      <c r="K18" s="129">
        <f>+CEm!K14</f>
        <v>3200</v>
      </c>
      <c r="L18" s="129">
        <f>+CEm!L14</f>
        <v>3200</v>
      </c>
      <c r="M18" s="129">
        <f>+CEm!M14</f>
        <v>3200</v>
      </c>
      <c r="N18" s="129">
        <f>+CEm!N14</f>
        <v>3200</v>
      </c>
      <c r="O18" s="129">
        <f>+CEm!O14</f>
        <v>3200</v>
      </c>
      <c r="P18" s="129">
        <f>+CEm!P14</f>
        <v>3200</v>
      </c>
      <c r="Q18" s="129">
        <f>+CEm!Q14</f>
        <v>3200</v>
      </c>
      <c r="R18" s="129">
        <f>+CEm!R14</f>
        <v>3200</v>
      </c>
      <c r="S18" s="129">
        <f>+CEm!S14</f>
        <v>3200</v>
      </c>
      <c r="T18" s="129">
        <f>+CEm!T14</f>
        <v>3200</v>
      </c>
      <c r="U18" s="129">
        <f>+CEm!U14</f>
        <v>3200</v>
      </c>
      <c r="V18" s="129">
        <f>+CEm!V14</f>
        <v>3200</v>
      </c>
      <c r="W18" s="129">
        <f>+CEm!W14</f>
        <v>3200</v>
      </c>
      <c r="X18" s="129">
        <f>+CEm!X14</f>
        <v>3200</v>
      </c>
      <c r="Y18" s="129">
        <f>+CEm!Y14</f>
        <v>3200</v>
      </c>
      <c r="Z18" s="129">
        <f>+CEm!Z14</f>
        <v>3200</v>
      </c>
      <c r="AA18" s="129">
        <f>+CEm!AA14</f>
        <v>3200</v>
      </c>
      <c r="AB18" s="129">
        <f>+CEm!AB14</f>
        <v>3200</v>
      </c>
      <c r="AC18" s="129">
        <f>+CEm!AC14</f>
        <v>3200</v>
      </c>
      <c r="AD18" s="129">
        <f>+CEm!AD14</f>
        <v>3200</v>
      </c>
      <c r="AE18" s="129">
        <f>+CEm!AE14</f>
        <v>3200</v>
      </c>
      <c r="AF18" s="129">
        <f>+CEm!AF14</f>
        <v>3200</v>
      </c>
      <c r="AG18" s="129">
        <f>+CEm!AG14</f>
        <v>3200</v>
      </c>
      <c r="AH18" s="129">
        <f>+CEm!AH14</f>
        <v>3200</v>
      </c>
      <c r="AI18" s="129">
        <f>+CEm!AI14</f>
        <v>3200</v>
      </c>
      <c r="AJ18" s="129">
        <f>+CEm!AJ14</f>
        <v>3200</v>
      </c>
      <c r="AK18" s="129">
        <f>+CEm!AK14</f>
        <v>3200</v>
      </c>
      <c r="AL18" s="129">
        <f>+CEm!AL14</f>
        <v>3200</v>
      </c>
      <c r="AM18" s="129">
        <f>+CEm!AM14</f>
        <v>3200</v>
      </c>
      <c r="AN18" s="129">
        <f>+CEm!AN14</f>
        <v>3200</v>
      </c>
      <c r="AO18" s="129">
        <f>+CEm!AO14</f>
        <v>3200</v>
      </c>
      <c r="AP18" s="129">
        <f>+CEm!AP14</f>
        <v>3200</v>
      </c>
      <c r="AQ18" s="129">
        <f>+CEm!AQ14</f>
        <v>3200</v>
      </c>
      <c r="AR18" s="129">
        <f>+CEm!AR14</f>
        <v>3200</v>
      </c>
      <c r="AS18" s="129">
        <f>+CEm!AS14</f>
        <v>3200</v>
      </c>
      <c r="AT18" s="129">
        <f>+CEm!AT14</f>
        <v>3200</v>
      </c>
      <c r="AU18" s="129">
        <f>+CEm!AU14</f>
        <v>3200</v>
      </c>
      <c r="AV18" s="129">
        <f>+CEm!AV14</f>
        <v>3200</v>
      </c>
      <c r="AW18" s="129">
        <f>+CEm!AW14</f>
        <v>3200</v>
      </c>
      <c r="AX18" s="6"/>
      <c r="AY18" s="129">
        <f>+Y18</f>
        <v>3200</v>
      </c>
      <c r="AZ18" s="129">
        <f>+AK18</f>
        <v>3200</v>
      </c>
      <c r="BA18" s="129">
        <f>+AW18</f>
        <v>3200</v>
      </c>
    </row>
    <row r="19" spans="1:53" x14ac:dyDescent="0.25">
      <c r="A19" s="6"/>
      <c r="B19" s="129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</row>
    <row r="20" spans="1:53" ht="36" customHeight="1" x14ac:dyDescent="0.25">
      <c r="A20" s="188" t="s">
        <v>488</v>
      </c>
      <c r="B20" s="129">
        <f>+CEm!B40+CEm!B41</f>
        <v>11941.613333333335</v>
      </c>
      <c r="C20" s="129">
        <f>+CEm!C40+CEm!C41</f>
        <v>11893.613333333335</v>
      </c>
      <c r="D20" s="129">
        <f>+CEm!D40+CEm!D41</f>
        <v>11845.613333333335</v>
      </c>
      <c r="E20" s="129">
        <f>+CEm!E40+CEm!E41</f>
        <v>11797.613333333335</v>
      </c>
      <c r="F20" s="129">
        <f>+CEm!F40+CEm!F41</f>
        <v>11749.613333333335</v>
      </c>
      <c r="G20" s="129">
        <f>+CEm!G40+CEm!G41</f>
        <v>11701.613333333335</v>
      </c>
      <c r="H20" s="129">
        <f>+CEm!H40+CEm!H41</f>
        <v>11653.613333333335</v>
      </c>
      <c r="I20" s="129">
        <f>+CEm!I40+CEm!I41</f>
        <v>11605.613333333335</v>
      </c>
      <c r="J20" s="129">
        <f>+CEm!J40+CEm!J41</f>
        <v>11557.613333333335</v>
      </c>
      <c r="K20" s="129">
        <f>+CEm!K40+CEm!K41</f>
        <v>11509.613333333335</v>
      </c>
      <c r="L20" s="129">
        <f>+CEm!L40+CEm!L41</f>
        <v>11461.613333333335</v>
      </c>
      <c r="M20" s="129">
        <f>+CEm!M40+CEm!M41</f>
        <v>11413.613333333335</v>
      </c>
      <c r="N20" s="129">
        <f>+CEm!N40+CEm!N41</f>
        <v>11463.608933333333</v>
      </c>
      <c r="O20" s="129">
        <f>+CEm!O40+CEm!O41</f>
        <v>11414.888933333334</v>
      </c>
      <c r="P20" s="129">
        <f>+CEm!P40+CEm!P41</f>
        <v>11366.168933333332</v>
      </c>
      <c r="Q20" s="129">
        <f>+CEm!Q40+CEm!Q41</f>
        <v>11317.448933333333</v>
      </c>
      <c r="R20" s="129">
        <f>+CEm!R40+CEm!R41</f>
        <v>11268.728933333334</v>
      </c>
      <c r="S20" s="129">
        <f>+CEm!S40+CEm!S41</f>
        <v>11220.008933333333</v>
      </c>
      <c r="T20" s="129">
        <f>+CEm!T40+CEm!T41</f>
        <v>11171.288933333333</v>
      </c>
      <c r="U20" s="129">
        <f>+CEm!U40+CEm!U41</f>
        <v>11122.568933333332</v>
      </c>
      <c r="V20" s="129">
        <f>+CEm!V40+CEm!V41</f>
        <v>11073.848933333333</v>
      </c>
      <c r="W20" s="129">
        <f>+CEm!W40+CEm!W41</f>
        <v>11025.128933333333</v>
      </c>
      <c r="X20" s="129">
        <f>+CEm!X40+CEm!X41</f>
        <v>10976.408933333332</v>
      </c>
      <c r="Y20" s="129">
        <f>+CEm!Y40+CEm!Y41</f>
        <v>10927.688933333333</v>
      </c>
      <c r="Z20" s="129">
        <f>+CEm!Z40+CEm!Z41</f>
        <v>16793.613309999997</v>
      </c>
      <c r="AA20" s="129">
        <f>+CEm!AA40+CEm!AA41</f>
        <v>16793.613309999997</v>
      </c>
      <c r="AB20" s="129">
        <f>+CEm!AB40+CEm!AB41</f>
        <v>16793.613309999997</v>
      </c>
      <c r="AC20" s="129">
        <f>+CEm!AC40+CEm!AC41</f>
        <v>16793.613309999997</v>
      </c>
      <c r="AD20" s="129">
        <f>+CEm!AD40+CEm!AD41</f>
        <v>16793.613309999997</v>
      </c>
      <c r="AE20" s="129">
        <f>+CEm!AE40+CEm!AE41</f>
        <v>16793.613309999997</v>
      </c>
      <c r="AF20" s="129">
        <f>+CEm!AF40+CEm!AF41</f>
        <v>16793.613309999997</v>
      </c>
      <c r="AG20" s="129">
        <f>+CEm!AG40+CEm!AG41</f>
        <v>16793.613309999997</v>
      </c>
      <c r="AH20" s="129">
        <f>+CEm!AH40+CEm!AH41</f>
        <v>16793.613309999997</v>
      </c>
      <c r="AI20" s="129">
        <f>+CEm!AI40+CEm!AI41</f>
        <v>16793.613309999997</v>
      </c>
      <c r="AJ20" s="129">
        <f>+CEm!AJ40+CEm!AJ41</f>
        <v>16793.613309999997</v>
      </c>
      <c r="AK20" s="129">
        <f>+CEm!AK40+CEm!AK41</f>
        <v>16793.613309999997</v>
      </c>
      <c r="AL20" s="129">
        <f>+CEm!AL40+CEm!AL41</f>
        <v>16905.343184949998</v>
      </c>
      <c r="AM20" s="129">
        <f>+CEm!AM40+CEm!AM41</f>
        <v>17018.985454530251</v>
      </c>
      <c r="AN20" s="129">
        <f>+CEm!AN40+CEm!AN41</f>
        <v>17134.573533590319</v>
      </c>
      <c r="AO20" s="129">
        <f>+CEm!AO40+CEm!AO41</f>
        <v>17252.14143278114</v>
      </c>
      <c r="AP20" s="129">
        <f>+CEm!AP40+CEm!AP41</f>
        <v>17371.723769383556</v>
      </c>
      <c r="AQ20" s="129">
        <f>+CEm!AQ40+CEm!AQ41</f>
        <v>17493.355778337223</v>
      </c>
      <c r="AR20" s="129">
        <f>+CEm!AR40+CEm!AR41</f>
        <v>17617.073323473454</v>
      </c>
      <c r="AS20" s="129">
        <f>+CEm!AS40+CEm!AS41</f>
        <v>17742.91290895595</v>
      </c>
      <c r="AT20" s="129">
        <f>+CEm!AT40+CEm!AT41</f>
        <v>17870.911690933295</v>
      </c>
      <c r="AU20" s="129">
        <f>+CEm!AU40+CEm!AU41</f>
        <v>18001.107489407164</v>
      </c>
      <c r="AV20" s="129">
        <f>+CEm!AV40+CEm!AV41</f>
        <v>18133.53880032033</v>
      </c>
      <c r="AW20" s="129">
        <f>+CEm!AW40+CEm!AW41</f>
        <v>18268.244807868639</v>
      </c>
      <c r="AX20" s="6"/>
      <c r="AY20" s="129">
        <f>+Y20</f>
        <v>10927.688933333333</v>
      </c>
      <c r="AZ20" s="129">
        <f>+AK20</f>
        <v>16793.613309999997</v>
      </c>
      <c r="BA20" s="129">
        <f>+AW20</f>
        <v>18268.244807868639</v>
      </c>
    </row>
    <row r="21" spans="1:53" x14ac:dyDescent="0.25">
      <c r="A21" s="132"/>
      <c r="B21" s="129"/>
      <c r="C21" s="129"/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6"/>
      <c r="AY21" s="6"/>
    </row>
    <row r="22" spans="1:53" x14ac:dyDescent="0.25">
      <c r="A22" s="132"/>
      <c r="B22" s="129"/>
      <c r="C22" s="129"/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6"/>
      <c r="AY22" s="6"/>
    </row>
    <row r="23" spans="1:53" x14ac:dyDescent="0.25">
      <c r="A23" s="132"/>
      <c r="B23" s="129"/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6"/>
      <c r="AY23" s="6"/>
    </row>
    <row r="24" spans="1:53" x14ac:dyDescent="0.25">
      <c r="A24" s="132"/>
      <c r="B24" s="129"/>
      <c r="C24" s="129"/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6"/>
      <c r="AY24" s="6"/>
    </row>
    <row r="25" spans="1:53" x14ac:dyDescent="0.25">
      <c r="A25" s="132"/>
      <c r="B25" s="129"/>
      <c r="C25" s="129"/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6"/>
      <c r="AY25" s="6"/>
    </row>
    <row r="26" spans="1:53" x14ac:dyDescent="0.25">
      <c r="A26" s="132"/>
      <c r="B26" s="129"/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6"/>
      <c r="AY26" s="6"/>
    </row>
    <row r="27" spans="1:53" x14ac:dyDescent="0.25">
      <c r="A27" s="6"/>
      <c r="B27" s="129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</row>
    <row r="28" spans="1:53" x14ac:dyDescent="0.25">
      <c r="A28" s="6"/>
      <c r="B28" s="129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</row>
    <row r="29" spans="1:53" x14ac:dyDescent="0.25">
      <c r="A29" s="7" t="s">
        <v>387</v>
      </c>
      <c r="B29" s="9">
        <f>+B18-B20</f>
        <v>-8741.6133333333346</v>
      </c>
      <c r="C29" s="9">
        <f t="shared" ref="C29:AW29" si="2">+C18-C20</f>
        <v>-8693.6133333333346</v>
      </c>
      <c r="D29" s="9">
        <f t="shared" si="2"/>
        <v>-8645.6133333333346</v>
      </c>
      <c r="E29" s="9">
        <f t="shared" si="2"/>
        <v>-8597.6133333333346</v>
      </c>
      <c r="F29" s="9">
        <f t="shared" si="2"/>
        <v>-8549.6133333333346</v>
      </c>
      <c r="G29" s="9">
        <f t="shared" si="2"/>
        <v>-8501.6133333333346</v>
      </c>
      <c r="H29" s="9">
        <f t="shared" si="2"/>
        <v>-8453.6133333333346</v>
      </c>
      <c r="I29" s="9">
        <f t="shared" si="2"/>
        <v>-8405.6133333333346</v>
      </c>
      <c r="J29" s="9">
        <f t="shared" si="2"/>
        <v>-8357.6133333333346</v>
      </c>
      <c r="K29" s="9">
        <f t="shared" si="2"/>
        <v>-8309.6133333333346</v>
      </c>
      <c r="L29" s="9">
        <f t="shared" si="2"/>
        <v>-8261.6133333333346</v>
      </c>
      <c r="M29" s="9">
        <f t="shared" si="2"/>
        <v>-8213.6133333333346</v>
      </c>
      <c r="N29" s="9">
        <f t="shared" si="2"/>
        <v>-8263.608933333333</v>
      </c>
      <c r="O29" s="9">
        <f t="shared" si="2"/>
        <v>-8214.8889333333336</v>
      </c>
      <c r="P29" s="9">
        <f t="shared" si="2"/>
        <v>-8166.1689333333325</v>
      </c>
      <c r="Q29" s="9">
        <f t="shared" si="2"/>
        <v>-8117.4489333333331</v>
      </c>
      <c r="R29" s="9">
        <f t="shared" si="2"/>
        <v>-8068.7289333333338</v>
      </c>
      <c r="S29" s="9">
        <f t="shared" si="2"/>
        <v>-8020.0089333333326</v>
      </c>
      <c r="T29" s="9">
        <f t="shared" si="2"/>
        <v>-7971.2889333333333</v>
      </c>
      <c r="U29" s="9">
        <f t="shared" si="2"/>
        <v>-7922.5689333333321</v>
      </c>
      <c r="V29" s="9">
        <f t="shared" si="2"/>
        <v>-7873.8489333333328</v>
      </c>
      <c r="W29" s="9">
        <f t="shared" si="2"/>
        <v>-7825.1289333333334</v>
      </c>
      <c r="X29" s="9">
        <f t="shared" si="2"/>
        <v>-7776.4089333333322</v>
      </c>
      <c r="Y29" s="9">
        <f t="shared" si="2"/>
        <v>-7727.6889333333329</v>
      </c>
      <c r="Z29" s="9">
        <f t="shared" si="2"/>
        <v>-13593.613309999997</v>
      </c>
      <c r="AA29" s="9">
        <f t="shared" si="2"/>
        <v>-13593.613309999997</v>
      </c>
      <c r="AB29" s="9">
        <f t="shared" si="2"/>
        <v>-13593.613309999997</v>
      </c>
      <c r="AC29" s="9">
        <f t="shared" si="2"/>
        <v>-13593.613309999997</v>
      </c>
      <c r="AD29" s="9">
        <f t="shared" si="2"/>
        <v>-13593.613309999997</v>
      </c>
      <c r="AE29" s="9">
        <f t="shared" si="2"/>
        <v>-13593.613309999997</v>
      </c>
      <c r="AF29" s="9">
        <f t="shared" si="2"/>
        <v>-13593.613309999997</v>
      </c>
      <c r="AG29" s="9">
        <f t="shared" si="2"/>
        <v>-13593.613309999997</v>
      </c>
      <c r="AH29" s="9">
        <f t="shared" si="2"/>
        <v>-13593.613309999997</v>
      </c>
      <c r="AI29" s="9">
        <f t="shared" si="2"/>
        <v>-13593.613309999997</v>
      </c>
      <c r="AJ29" s="9">
        <f t="shared" si="2"/>
        <v>-13593.613309999997</v>
      </c>
      <c r="AK29" s="9">
        <f t="shared" si="2"/>
        <v>-13593.613309999997</v>
      </c>
      <c r="AL29" s="9">
        <f t="shared" si="2"/>
        <v>-13705.343184949998</v>
      </c>
      <c r="AM29" s="9">
        <f t="shared" si="2"/>
        <v>-13818.985454530251</v>
      </c>
      <c r="AN29" s="9">
        <f t="shared" si="2"/>
        <v>-13934.573533590319</v>
      </c>
      <c r="AO29" s="9">
        <f t="shared" si="2"/>
        <v>-14052.14143278114</v>
      </c>
      <c r="AP29" s="9">
        <f t="shared" si="2"/>
        <v>-14171.723769383556</v>
      </c>
      <c r="AQ29" s="9">
        <f t="shared" si="2"/>
        <v>-14293.355778337223</v>
      </c>
      <c r="AR29" s="9">
        <f t="shared" si="2"/>
        <v>-14417.073323473454</v>
      </c>
      <c r="AS29" s="9">
        <f t="shared" si="2"/>
        <v>-14542.91290895595</v>
      </c>
      <c r="AT29" s="9">
        <f t="shared" si="2"/>
        <v>-14670.911690933295</v>
      </c>
      <c r="AU29" s="9">
        <f t="shared" si="2"/>
        <v>-14801.107489407164</v>
      </c>
      <c r="AV29" s="9">
        <f t="shared" si="2"/>
        <v>-14933.53880032033</v>
      </c>
      <c r="AW29" s="9">
        <f t="shared" si="2"/>
        <v>-15068.244807868639</v>
      </c>
      <c r="AX29" s="129"/>
      <c r="AY29" s="7"/>
    </row>
    <row r="30" spans="1:53" x14ac:dyDescent="0.25">
      <c r="A30" s="7" t="s">
        <v>371</v>
      </c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9">
        <f>+IF(SUM(B29:M29)&lt;0,0,SUM(B29:M29))</f>
        <v>0</v>
      </c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9">
        <f>+IF(SUM(N29:Y29)&lt;0,0,SUM(N29:Y29))</f>
        <v>0</v>
      </c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9">
        <f>+IF(SUM(Z29:AK29)&lt;0,0,SUM(Z29:AK29))</f>
        <v>0</v>
      </c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>
        <f>+IF(SUM(AL29:AW29)&lt;0,0,SUM(AL29:AW29))</f>
        <v>0</v>
      </c>
      <c r="AX30" s="17">
        <f>+M30</f>
        <v>0</v>
      </c>
      <c r="AY30" s="17">
        <f>+Y30</f>
        <v>0</v>
      </c>
      <c r="AZ30" s="17">
        <f>+AK30</f>
        <v>0</v>
      </c>
      <c r="BA30" s="17">
        <f>+AW30</f>
        <v>0</v>
      </c>
    </row>
    <row r="31" spans="1:53" x14ac:dyDescent="0.25">
      <c r="A31" s="7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17"/>
      <c r="AY31" s="18"/>
      <c r="AZ31" s="41"/>
      <c r="BA31" s="41"/>
    </row>
    <row r="32" spans="1:53" x14ac:dyDescent="0.25">
      <c r="A32" s="7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17"/>
      <c r="AY32" s="18"/>
      <c r="AZ32" s="41"/>
      <c r="BA32" s="41"/>
    </row>
    <row r="33" spans="1:53" x14ac:dyDescent="0.25">
      <c r="A33" s="7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17"/>
      <c r="AY33" s="18"/>
      <c r="AZ33" s="41"/>
      <c r="BA33" s="41"/>
    </row>
    <row r="34" spans="1:53" x14ac:dyDescent="0.25">
      <c r="A34" s="7" t="s">
        <v>388</v>
      </c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>
        <f>+M30*$B$2</f>
        <v>0</v>
      </c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>
        <f>+Y30*$B$2</f>
        <v>0</v>
      </c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>
        <f>+AK30*$B$2</f>
        <v>0</v>
      </c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>
        <f>+AW30*$B$2</f>
        <v>0</v>
      </c>
      <c r="AX34" s="17">
        <f>+Y34</f>
        <v>0</v>
      </c>
      <c r="AY34" s="17">
        <f>+Y34</f>
        <v>0</v>
      </c>
      <c r="AZ34" s="17">
        <f>+AK34</f>
        <v>0</v>
      </c>
      <c r="BA34" s="17">
        <f>+AW34</f>
        <v>0</v>
      </c>
    </row>
    <row r="35" spans="1:53" x14ac:dyDescent="0.25">
      <c r="A35" s="7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17"/>
      <c r="AY35" s="18"/>
      <c r="AZ35" s="41"/>
      <c r="BA35" s="41"/>
    </row>
    <row r="36" spans="1:53" x14ac:dyDescent="0.25">
      <c r="A36" s="6" t="s">
        <v>372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129">
        <f>+IF(M34&gt;0,M34-G37-L38,0)</f>
        <v>0</v>
      </c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129">
        <f>+IF(Y34&gt;0,Y34-S37-X38,0)</f>
        <v>0</v>
      </c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129">
        <f>+IF(AK34&gt;0,AK34-AE37-AJ38,0)</f>
        <v>0</v>
      </c>
      <c r="AR36" s="6"/>
      <c r="AS36" s="6"/>
      <c r="AT36" s="6"/>
      <c r="AU36" s="6"/>
      <c r="AV36" s="6"/>
      <c r="AW36" s="6"/>
      <c r="AX36" s="17"/>
      <c r="AY36" s="17"/>
      <c r="AZ36" s="41"/>
      <c r="BA36" s="41"/>
    </row>
    <row r="37" spans="1:53" x14ac:dyDescent="0.25">
      <c r="A37" s="6" t="s">
        <v>373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129">
        <f>+IF(M34&gt;$B$4,M34*0.4,IF(M34&lt;0,0,M34))</f>
        <v>0</v>
      </c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129">
        <f>+IF(Y34&gt;$B$4,Y34*0.4,IF(Y34&lt;0,0,Y34))</f>
        <v>0</v>
      </c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129">
        <f>+IF(AK34&gt;$B$4,AK34*0.4,IF(AK34&lt;0,0,AK34))</f>
        <v>0</v>
      </c>
      <c r="AR37" s="6"/>
      <c r="AS37" s="6"/>
      <c r="AT37" s="6"/>
      <c r="AU37" s="6"/>
      <c r="AV37" s="6"/>
      <c r="AW37" s="6"/>
      <c r="AX37" s="17"/>
      <c r="AY37" s="17"/>
      <c r="AZ37" s="41"/>
      <c r="BA37" s="41"/>
    </row>
    <row r="38" spans="1:53" x14ac:dyDescent="0.25">
      <c r="A38" s="6" t="s">
        <v>374</v>
      </c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129">
        <f>+IF(M34&gt;$B$4,M34*0.6,0)</f>
        <v>0</v>
      </c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129">
        <f>+IF(Y34&gt;$B$4,Y34*0.6,0)</f>
        <v>0</v>
      </c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129">
        <f>+IF(AK34&gt;$B$4,AK34*0.6,0)</f>
        <v>0</v>
      </c>
      <c r="AW38" s="6"/>
      <c r="AX38" s="17"/>
      <c r="AY38" s="17"/>
      <c r="AZ38" s="41"/>
      <c r="BA38" s="41"/>
    </row>
    <row r="39" spans="1:53" x14ac:dyDescent="0.25">
      <c r="A39" s="7" t="s">
        <v>375</v>
      </c>
      <c r="B39" s="9">
        <f>SUM(B36:B38)</f>
        <v>0</v>
      </c>
      <c r="C39" s="9">
        <f t="shared" ref="C39:AK39" si="3">SUM(C36:C38)</f>
        <v>0</v>
      </c>
      <c r="D39" s="9">
        <f t="shared" si="3"/>
        <v>0</v>
      </c>
      <c r="E39" s="9">
        <f t="shared" si="3"/>
        <v>0</v>
      </c>
      <c r="F39" s="9">
        <f t="shared" si="3"/>
        <v>0</v>
      </c>
      <c r="G39" s="9">
        <f t="shared" si="3"/>
        <v>0</v>
      </c>
      <c r="H39" s="9">
        <f t="shared" si="3"/>
        <v>0</v>
      </c>
      <c r="I39" s="9">
        <f t="shared" si="3"/>
        <v>0</v>
      </c>
      <c r="J39" s="9">
        <f t="shared" si="3"/>
        <v>0</v>
      </c>
      <c r="K39" s="9">
        <f t="shared" si="3"/>
        <v>0</v>
      </c>
      <c r="L39" s="9">
        <f t="shared" si="3"/>
        <v>0</v>
      </c>
      <c r="M39" s="9">
        <f t="shared" si="3"/>
        <v>0</v>
      </c>
      <c r="N39" s="9">
        <f t="shared" si="3"/>
        <v>0</v>
      </c>
      <c r="O39" s="9">
        <f t="shared" si="3"/>
        <v>0</v>
      </c>
      <c r="P39" s="9">
        <f t="shared" si="3"/>
        <v>0</v>
      </c>
      <c r="Q39" s="9">
        <f t="shared" si="3"/>
        <v>0</v>
      </c>
      <c r="R39" s="9">
        <f t="shared" si="3"/>
        <v>0</v>
      </c>
      <c r="S39" s="9">
        <f t="shared" si="3"/>
        <v>0</v>
      </c>
      <c r="T39" s="9">
        <f t="shared" si="3"/>
        <v>0</v>
      </c>
      <c r="U39" s="9">
        <f t="shared" si="3"/>
        <v>0</v>
      </c>
      <c r="V39" s="9">
        <f t="shared" si="3"/>
        <v>0</v>
      </c>
      <c r="W39" s="9">
        <f t="shared" si="3"/>
        <v>0</v>
      </c>
      <c r="X39" s="9">
        <f t="shared" si="3"/>
        <v>0</v>
      </c>
      <c r="Y39" s="9">
        <f t="shared" si="3"/>
        <v>0</v>
      </c>
      <c r="Z39" s="9">
        <f t="shared" si="3"/>
        <v>0</v>
      </c>
      <c r="AA39" s="9">
        <f t="shared" si="3"/>
        <v>0</v>
      </c>
      <c r="AB39" s="9">
        <f t="shared" si="3"/>
        <v>0</v>
      </c>
      <c r="AC39" s="9">
        <f t="shared" si="3"/>
        <v>0</v>
      </c>
      <c r="AD39" s="9">
        <f t="shared" si="3"/>
        <v>0</v>
      </c>
      <c r="AE39" s="9">
        <f t="shared" si="3"/>
        <v>0</v>
      </c>
      <c r="AF39" s="9">
        <f t="shared" si="3"/>
        <v>0</v>
      </c>
      <c r="AG39" s="9">
        <f t="shared" si="3"/>
        <v>0</v>
      </c>
      <c r="AH39" s="9">
        <f t="shared" si="3"/>
        <v>0</v>
      </c>
      <c r="AI39" s="9">
        <f t="shared" si="3"/>
        <v>0</v>
      </c>
      <c r="AJ39" s="9">
        <f t="shared" si="3"/>
        <v>0</v>
      </c>
      <c r="AK39" s="9">
        <f t="shared" si="3"/>
        <v>0</v>
      </c>
      <c r="AL39" s="9">
        <f>SUM(AL36:AL38)</f>
        <v>0</v>
      </c>
      <c r="AM39" s="9">
        <f>SUM(AM36:AM38)</f>
        <v>0</v>
      </c>
      <c r="AN39" s="9">
        <f>SUM(AN36:AN38)</f>
        <v>0</v>
      </c>
      <c r="AO39" s="9">
        <f>SUM(AO36:AO38)</f>
        <v>0</v>
      </c>
      <c r="AP39" s="9">
        <f>SUM(AP36:AP38)</f>
        <v>0</v>
      </c>
      <c r="AQ39" s="9">
        <f t="shared" ref="AQ39:AV39" si="4">SUM(AQ36:AQ38)</f>
        <v>0</v>
      </c>
      <c r="AR39" s="9">
        <f t="shared" si="4"/>
        <v>0</v>
      </c>
      <c r="AS39" s="9">
        <f t="shared" si="4"/>
        <v>0</v>
      </c>
      <c r="AT39" s="9">
        <f t="shared" si="4"/>
        <v>0</v>
      </c>
      <c r="AU39" s="9">
        <f t="shared" si="4"/>
        <v>0</v>
      </c>
      <c r="AV39" s="9">
        <f t="shared" si="4"/>
        <v>0</v>
      </c>
      <c r="AW39" s="9">
        <f>SUM(AW36:AW38)</f>
        <v>0</v>
      </c>
      <c r="AX39" s="17">
        <f>+SUM(B39:M39)</f>
        <v>0</v>
      </c>
      <c r="AY39" s="17">
        <f>+SUM(N39:Y39)</f>
        <v>0</v>
      </c>
      <c r="AZ39" s="17">
        <f>+SUM(Z39:AK39)</f>
        <v>0</v>
      </c>
      <c r="BA39" s="17">
        <f>+SUM(AL39:AV39)</f>
        <v>0</v>
      </c>
    </row>
    <row r="40" spans="1:53" x14ac:dyDescent="0.25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17"/>
      <c r="AY40" s="17"/>
      <c r="AZ40" s="41"/>
      <c r="BA40" s="41"/>
    </row>
    <row r="41" spans="1:53" x14ac:dyDescent="0.25">
      <c r="A41" s="162" t="s">
        <v>151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17"/>
      <c r="AY41" s="17"/>
      <c r="AZ41" s="41"/>
      <c r="BA41" s="41"/>
    </row>
    <row r="42" spans="1:53" x14ac:dyDescent="0.25">
      <c r="A42" s="67" t="s">
        <v>376</v>
      </c>
      <c r="B42" s="9">
        <f>+IF(SUM(B34)&gt;SUM(B39),(SUM(B34)-SUM(B39)),0)</f>
        <v>0</v>
      </c>
      <c r="C42" s="9">
        <f>+IF(SUM($B34:C34)&gt;SUM($B39:C39),(SUM($B34:C34)-SUM($B39:C39)),0)</f>
        <v>0</v>
      </c>
      <c r="D42" s="9">
        <f>+IF(SUM($B34:D34)&gt;SUM($B39:D39),(SUM($B34:D34)-SUM($B39:D39)),0)</f>
        <v>0</v>
      </c>
      <c r="E42" s="9">
        <f>+IF(SUM($B34:E34)&gt;SUM($B39:E39),(SUM($B34:E34)-SUM($B39:E39)),0)</f>
        <v>0</v>
      </c>
      <c r="F42" s="9">
        <f>+IF(SUM($B34:F34)&gt;SUM($B39:F39),(SUM($B34:F34)-SUM($B39:F39)),0)</f>
        <v>0</v>
      </c>
      <c r="G42" s="9">
        <f>+IF(SUM($B34:G34)&gt;SUM($B39:G39),(SUM($B34:G34)-SUM($B39:G39)),0)</f>
        <v>0</v>
      </c>
      <c r="H42" s="9">
        <f>+IF(SUM($B34:H34)&gt;SUM($B39:H39),(SUM($B34:H34)-SUM($B39:H39)),0)</f>
        <v>0</v>
      </c>
      <c r="I42" s="9">
        <f>+IF(SUM($B34:I34)&gt;SUM($B39:I39),(SUM($B34:I34)-SUM($B39:I39)),0)</f>
        <v>0</v>
      </c>
      <c r="J42" s="9">
        <f>+IF(SUM($B34:J34)&gt;SUM($B39:J39),(SUM($B34:J34)-SUM($B39:J39)),0)</f>
        <v>0</v>
      </c>
      <c r="K42" s="9">
        <f>+IF(SUM($B34:K34)&gt;SUM($B39:K39),(SUM($B34:K34)-SUM($B39:K39)),0)</f>
        <v>0</v>
      </c>
      <c r="L42" s="9">
        <f>+IF(SUM($B34:L34)&gt;SUM($B39:L39),(SUM($B34:L34)-SUM($B39:L39)),0)</f>
        <v>0</v>
      </c>
      <c r="M42" s="9">
        <f>+IF(SUM($B34:M34)&gt;SUM($B39:M39),(SUM($B34:M34)-SUM($B39:M39)),0)</f>
        <v>0</v>
      </c>
      <c r="N42" s="9">
        <f>+IF(SUM($B34:N34)&gt;SUM($B39:N39),(SUM($B34:N34)-SUM($B39:N39)),0)</f>
        <v>0</v>
      </c>
      <c r="O42" s="9">
        <f>+IF(SUM($B34:O34)&gt;SUM($B39:O39),(SUM($B34:O34)-SUM($B39:O39)),0)</f>
        <v>0</v>
      </c>
      <c r="P42" s="9">
        <f>+IF(SUM($B34:P34)&gt;SUM($B39:P39),(SUM($B34:P34)-SUM($B39:P39)),0)</f>
        <v>0</v>
      </c>
      <c r="Q42" s="9">
        <f>+IF(SUM($B34:Q34)&gt;SUM($B39:Q39),(SUM($B34:Q34)-SUM($B39:Q39)),0)</f>
        <v>0</v>
      </c>
      <c r="R42" s="9">
        <f>+IF(SUM($B34:R34)&gt;SUM($B39:R39),(SUM($B34:R34)-SUM($B39:R39)),0)</f>
        <v>0</v>
      </c>
      <c r="S42" s="9">
        <f>+IF(SUM($B34:S34)&gt;SUM($B39:S39),(SUM($B34:S34)-SUM($B39:S39)),0)</f>
        <v>0</v>
      </c>
      <c r="T42" s="9">
        <f>+IF(SUM($B34:T34)&gt;SUM($B39:T39),(SUM($B34:T34)-SUM($B39:T39)),0)</f>
        <v>0</v>
      </c>
      <c r="U42" s="9">
        <f>+IF(SUM($B34:U34)&gt;SUM($B39:U39),(SUM($B34:U34)-SUM($B39:U39)),0)</f>
        <v>0</v>
      </c>
      <c r="V42" s="9">
        <f>+IF(SUM($B34:V34)&gt;SUM($B39:V39),(SUM($B34:V34)-SUM($B39:V39)),0)</f>
        <v>0</v>
      </c>
      <c r="W42" s="9">
        <f>+IF(SUM($B34:W34)&gt;SUM($B39:W39),(SUM($B34:W34)-SUM($B39:W39)),0)</f>
        <v>0</v>
      </c>
      <c r="X42" s="9">
        <f>+IF(SUM($B34:X34)&gt;SUM($B39:X39),(SUM($B34:X34)-SUM($B39:X39)),0)</f>
        <v>0</v>
      </c>
      <c r="Y42" s="9">
        <f>+IF(SUM($B34:Y34)&gt;SUM($B39:Y39),(SUM($B34:Y34)-SUM($B39:Y39)),0)</f>
        <v>0</v>
      </c>
      <c r="Z42" s="9">
        <f>+IF(SUM($B34:Z34)&gt;SUM($B39:Z39),(SUM($B34:Z34)-SUM($B39:Z39)),0)</f>
        <v>0</v>
      </c>
      <c r="AA42" s="9">
        <f>+IF(SUM($B34:AA34)&gt;SUM($B39:AA39),(SUM($B34:AA34)-SUM($B39:AA39)),0)</f>
        <v>0</v>
      </c>
      <c r="AB42" s="9">
        <f>+IF(SUM($B34:AB34)&gt;SUM($B39:AB39),(SUM($B34:AB34)-SUM($B39:AB39)),0)</f>
        <v>0</v>
      </c>
      <c r="AC42" s="9">
        <f>+IF(SUM($B34:AC34)&gt;SUM($B39:AC39),(SUM($B34:AC34)-SUM($B39:AC39)),0)</f>
        <v>0</v>
      </c>
      <c r="AD42" s="9">
        <f>+IF(SUM($B34:AD34)&gt;SUM($B39:AD39),(SUM($B34:AD34)-SUM($B39:AD39)),0)</f>
        <v>0</v>
      </c>
      <c r="AE42" s="9">
        <f>+IF(SUM($B34:AE34)&gt;SUM($B39:AE39),(SUM($B34:AE34)-SUM($B39:AE39)),0)</f>
        <v>0</v>
      </c>
      <c r="AF42" s="9">
        <f>+IF(SUM($B34:AF34)&gt;SUM($B39:AF39),(SUM($B34:AF34)-SUM($B39:AF39)),0)</f>
        <v>0</v>
      </c>
      <c r="AG42" s="9">
        <f>+IF(SUM($B34:AG34)&gt;SUM($B39:AG39),(SUM($B34:AG34)-SUM($B39:AG39)),0)</f>
        <v>0</v>
      </c>
      <c r="AH42" s="9">
        <f>+IF(SUM($B34:AH34)&gt;SUM($B39:AH39),(SUM($B34:AH34)-SUM($B39:AH39)),0)</f>
        <v>0</v>
      </c>
      <c r="AI42" s="9">
        <f>+IF(SUM($B34:AI34)&gt;SUM($B39:AI39),(SUM($B34:AI34)-SUM($B39:AI39)),0)</f>
        <v>0</v>
      </c>
      <c r="AJ42" s="9">
        <f>+IF(SUM($B34:AJ34)&gt;SUM($B39:AJ39),(SUM($B34:AJ34)-SUM($B39:AJ39)),0)</f>
        <v>0</v>
      </c>
      <c r="AK42" s="9">
        <f>+IF(SUM($B34:AK34)&gt;SUM($B39:AK39),(SUM($B34:AK34)-SUM($B39:AK39)),0)</f>
        <v>0</v>
      </c>
      <c r="AL42" s="9">
        <f>+IF(SUM($B34:AL34)&gt;SUM($B39:AL39),(SUM($B34:AL34)-SUM($B39:AL39)),0)</f>
        <v>0</v>
      </c>
      <c r="AM42" s="9">
        <f>+IF(SUM($B34:AM34)&gt;SUM($B39:AM39),(SUM($B34:AM34)-SUM($B39:AM39)),0)</f>
        <v>0</v>
      </c>
      <c r="AN42" s="9">
        <f>+IF(SUM($B34:AN34)&gt;SUM($B39:AN39),(SUM($B34:AN34)-SUM($B39:AN39)),0)</f>
        <v>0</v>
      </c>
      <c r="AO42" s="9">
        <f>+IF(SUM($B34:AO34)&gt;SUM($B39:AO39),(SUM($B34:AO34)-SUM($B39:AO39)),0)</f>
        <v>0</v>
      </c>
      <c r="AP42" s="9">
        <f>+IF(SUM($B34:AP34)&gt;SUM($B39:AP39),(SUM($B34:AP34)-SUM($B39:AP39)),0)</f>
        <v>0</v>
      </c>
      <c r="AQ42" s="9">
        <f>+IF(SUM($B34:AQ34)&gt;SUM($B39:AQ39),(SUM($B34:AQ34)-SUM($B39:AQ39)),0)</f>
        <v>0</v>
      </c>
      <c r="AR42" s="9">
        <f>+IF(SUM($B34:AR34)&gt;SUM($B39:AR39),(SUM($B34:AR34)-SUM($B39:AR39)),0)</f>
        <v>0</v>
      </c>
      <c r="AS42" s="9">
        <f>+IF(SUM($B34:AS34)&gt;SUM($B39:AS39),(SUM($B34:AS34)-SUM($B39:AS39)),0)</f>
        <v>0</v>
      </c>
      <c r="AT42" s="9">
        <f>+IF(SUM($B34:AT34)&gt;SUM($B39:AT39),(SUM($B34:AT34)-SUM($B39:AT39)),0)</f>
        <v>0</v>
      </c>
      <c r="AU42" s="9">
        <f>+IF(SUM($B34:AU34)&gt;SUM($B39:AU39),(SUM($B34:AU34)-SUM($B39:AU39)),0)</f>
        <v>0</v>
      </c>
      <c r="AV42" s="9">
        <f>+IF(SUM($B34:AV34)&gt;SUM($B39:AV39),(SUM($B34:AV34)-SUM($B39:AV39)),0)</f>
        <v>0</v>
      </c>
      <c r="AW42" s="9">
        <f>+IF(SUM($B34:AW34)&gt;SUM($B39:AW39),(SUM($B34:AW34)-SUM($B39:AW39)),0)</f>
        <v>0</v>
      </c>
      <c r="AX42" s="17">
        <f>+M42</f>
        <v>0</v>
      </c>
      <c r="AY42" s="17">
        <f>+Y42</f>
        <v>0</v>
      </c>
      <c r="AZ42" s="17">
        <f>+AK42</f>
        <v>0</v>
      </c>
      <c r="BA42" s="17">
        <f>+AW42</f>
        <v>0</v>
      </c>
    </row>
    <row r="43" spans="1:53" x14ac:dyDescent="0.25">
      <c r="A43" s="67" t="s">
        <v>377</v>
      </c>
      <c r="B43" s="9">
        <f>+IF(SUM(B34)&lt;SUM(B39),-(SUM(B34)-SUM(B39)),0)</f>
        <v>0</v>
      </c>
      <c r="C43" s="9">
        <f>+IF(SUM($B34:C34)&lt;SUM($B39:C39),-(SUM($B34:C34)-SUM($B39:C39)),0)</f>
        <v>0</v>
      </c>
      <c r="D43" s="9">
        <f>+IF(SUM($B34:D34)&lt;SUM($B39:D39),-(SUM($B34:D34)-SUM($B39:D39)),0)</f>
        <v>0</v>
      </c>
      <c r="E43" s="9">
        <f>+IF(SUM($B34:E34)&lt;SUM($B39:E39),-(SUM($B34:E34)-SUM($B39:E39)),0)</f>
        <v>0</v>
      </c>
      <c r="F43" s="9">
        <f>+IF(SUM($B34:F34)&lt;SUM($B39:F39),-(SUM($B34:F34)-SUM($B39:F39)),0)</f>
        <v>0</v>
      </c>
      <c r="G43" s="9">
        <f>+IF(SUM($B34:G34)&lt;SUM($B39:G39),-(SUM($B34:G34)-SUM($B39:G39)),0)</f>
        <v>0</v>
      </c>
      <c r="H43" s="9">
        <f>+IF(SUM($B34:H34)&lt;SUM($B39:H39),-(SUM($B34:H34)-SUM($B39:H39)),0)</f>
        <v>0</v>
      </c>
      <c r="I43" s="9">
        <f>+IF(SUM($B34:I34)&lt;SUM($B39:I39),-(SUM($B34:I34)-SUM($B39:I39)),0)</f>
        <v>0</v>
      </c>
      <c r="J43" s="9">
        <f>+IF(SUM($B34:J34)&lt;SUM($B39:J39),-(SUM($B34:J34)-SUM($B39:J39)),0)</f>
        <v>0</v>
      </c>
      <c r="K43" s="9">
        <f>+IF(SUM($B34:K34)&lt;SUM($B39:K39),-(SUM($B34:K34)-SUM($B39:K39)),0)</f>
        <v>0</v>
      </c>
      <c r="L43" s="9">
        <f>+IF(SUM($B34:L34)&lt;SUM($B39:L39),-(SUM($B34:L34)-SUM($B39:L39)),0)</f>
        <v>0</v>
      </c>
      <c r="M43" s="9">
        <f>+IF(SUM($B34:M34)&lt;SUM($B39:M39),-(SUM($B34:M34)-SUM($B39:M39)),0)</f>
        <v>0</v>
      </c>
      <c r="N43" s="9">
        <f>+IF(SUM($B34:N34)&lt;SUM($B39:N39),-(SUM($B34:N34)-SUM($B39:N39)),0)</f>
        <v>0</v>
      </c>
      <c r="O43" s="9">
        <f>+IF(SUM($B34:O34)&lt;SUM($B39:O39),-(SUM($B34:O34)-SUM($B39:O39)),0)</f>
        <v>0</v>
      </c>
      <c r="P43" s="9">
        <f>+IF(SUM($B34:P34)&lt;SUM($B39:P39),-(SUM($B34:P34)-SUM($B39:P39)),0)</f>
        <v>0</v>
      </c>
      <c r="Q43" s="9">
        <f>+IF(SUM($B34:Q34)&lt;SUM($B39:Q39),-(SUM($B34:Q34)-SUM($B39:Q39)),0)</f>
        <v>0</v>
      </c>
      <c r="R43" s="9">
        <f>+IF(SUM($B34:R34)&lt;SUM($B39:R39),-(SUM($B34:R34)-SUM($B39:R39)),0)</f>
        <v>0</v>
      </c>
      <c r="S43" s="9">
        <f>+IF(SUM($B34:S34)&lt;SUM($B39:S39),-(SUM($B34:S34)-SUM($B39:S39)),0)</f>
        <v>0</v>
      </c>
      <c r="T43" s="9">
        <f>+IF(SUM($B34:T34)&lt;SUM($B39:T39),-(SUM($B34:T34)-SUM($B39:T39)),0)</f>
        <v>0</v>
      </c>
      <c r="U43" s="9">
        <f>+IF(SUM($B34:U34)&lt;SUM($B39:U39),-(SUM($B34:U34)-SUM($B39:U39)),0)</f>
        <v>0</v>
      </c>
      <c r="V43" s="9">
        <f>+IF(SUM($B34:V34)&lt;SUM($B39:V39),-(SUM($B34:V34)-SUM($B39:V39)),0)</f>
        <v>0</v>
      </c>
      <c r="W43" s="9">
        <f>+IF(SUM($B34:W34)&lt;SUM($B39:W39),-(SUM($B34:W34)-SUM($B39:W39)),0)</f>
        <v>0</v>
      </c>
      <c r="X43" s="9">
        <f>+IF(SUM($B34:X34)&lt;SUM($B39:X39),-(SUM($B34:X34)-SUM($B39:X39)),0)</f>
        <v>0</v>
      </c>
      <c r="Y43" s="9">
        <f>+IF(SUM($B34:Y34)&lt;SUM($B39:Y39),-(SUM($B34:Y34)-SUM($B39:Y39)),0)</f>
        <v>0</v>
      </c>
      <c r="Z43" s="9">
        <f>+IF(SUM($B34:Z34)&lt;SUM($B39:Z39),-(SUM($B34:Z34)-SUM($B39:Z39)),0)</f>
        <v>0</v>
      </c>
      <c r="AA43" s="9">
        <f>+IF(SUM($B34:AA34)&lt;SUM($B39:AA39),-(SUM($B34:AA34)-SUM($B39:AA39)),0)</f>
        <v>0</v>
      </c>
      <c r="AB43" s="9">
        <f>+IF(SUM($B34:AB34)&lt;SUM($B39:AB39),-(SUM($B34:AB34)-SUM($B39:AB39)),0)</f>
        <v>0</v>
      </c>
      <c r="AC43" s="9">
        <f>+IF(SUM($B34:AC34)&lt;SUM($B39:AC39),-(SUM($B34:AC34)-SUM($B39:AC39)),0)</f>
        <v>0</v>
      </c>
      <c r="AD43" s="9">
        <f>+IF(SUM($B34:AD34)&lt;SUM($B39:AD39),-(SUM($B34:AD34)-SUM($B39:AD39)),0)</f>
        <v>0</v>
      </c>
      <c r="AE43" s="9">
        <f>+IF(SUM($B34:AE34)&lt;SUM($B39:AE39),-(SUM($B34:AE34)-SUM($B39:AE39)),0)</f>
        <v>0</v>
      </c>
      <c r="AF43" s="9">
        <f>+IF(SUM($B34:AF34)&lt;SUM($B39:AF39),-(SUM($B34:AF34)-SUM($B39:AF39)),0)</f>
        <v>0</v>
      </c>
      <c r="AG43" s="9">
        <f>+IF(SUM($B34:AG34)&lt;SUM($B39:AG39),-(SUM($B34:AG34)-SUM($B39:AG39)),0)</f>
        <v>0</v>
      </c>
      <c r="AH43" s="9">
        <f>+IF(SUM($B34:AH34)&lt;SUM($B39:AH39),-(SUM($B34:AH34)-SUM($B39:AH39)),0)</f>
        <v>0</v>
      </c>
      <c r="AI43" s="9">
        <f>+IF(SUM($B34:AI34)&lt;SUM($B39:AI39),-(SUM($B34:AI34)-SUM($B39:AI39)),0)</f>
        <v>0</v>
      </c>
      <c r="AJ43" s="9">
        <f>+IF(SUM($B34:AJ34)&lt;SUM($B39:AJ39),-(SUM($B34:AJ34)-SUM($B39:AJ39)),0)</f>
        <v>0</v>
      </c>
      <c r="AK43" s="9">
        <f>+IF(SUM($B34:AK34)&lt;SUM($B39:AK39),-(SUM($B34:AK34)-SUM($B39:AK39)),0)</f>
        <v>0</v>
      </c>
      <c r="AL43" s="9">
        <f>+IF(SUM($B34:AL34)&lt;SUM($B39:AL39),-(SUM($B34:AL34)-SUM($B39:AL39)),0)</f>
        <v>0</v>
      </c>
      <c r="AM43" s="9">
        <f>+IF(SUM($B34:AM34)&lt;SUM($B39:AM39),-(SUM($B34:AM34)-SUM($B39:AM39)),0)</f>
        <v>0</v>
      </c>
      <c r="AN43" s="9">
        <f>+IF(SUM($B34:AN34)&lt;SUM($B39:AN39),-(SUM($B34:AN34)-SUM($B39:AN39)),0)</f>
        <v>0</v>
      </c>
      <c r="AO43" s="9">
        <f>+IF(SUM($B34:AO34)&lt;SUM($B39:AO39),-(SUM($B34:AO34)-SUM($B39:AO39)),0)</f>
        <v>0</v>
      </c>
      <c r="AP43" s="9">
        <f>+IF(SUM($B34:AP34)&lt;SUM($B39:AP39),-(SUM($B34:AP34)-SUM($B39:AP39)),0)</f>
        <v>0</v>
      </c>
      <c r="AQ43" s="9">
        <f>+IF(SUM($B34:AQ34)&lt;SUM($B39:AQ39),-(SUM($B34:AQ34)-SUM($B39:AQ39)),0)</f>
        <v>0</v>
      </c>
      <c r="AR43" s="9">
        <f>+IF(SUM($B34:AR34)&lt;SUM($B39:AR39),-(SUM($B34:AR34)-SUM($B39:AR39)),0)</f>
        <v>0</v>
      </c>
      <c r="AS43" s="9">
        <f>+IF(SUM($B34:AS34)&lt;SUM($B39:AS39),-(SUM($B34:AS34)-SUM($B39:AS39)),0)</f>
        <v>0</v>
      </c>
      <c r="AT43" s="9">
        <f>+IF(SUM($B34:AT34)&lt;SUM($B39:AT39),-(SUM($B34:AT34)-SUM($B39:AT39)),0)</f>
        <v>0</v>
      </c>
      <c r="AU43" s="9">
        <f>+IF(SUM($B34:AU34)&lt;SUM($B39:AU39),-(SUM($B34:AU34)-SUM($B39:AU39)),0)</f>
        <v>0</v>
      </c>
      <c r="AV43" s="9">
        <f>+IF(SUM($B34:AV34)&lt;SUM($B39:AV39),-(SUM($B34:AV34)-SUM($B39:AV39)),0)</f>
        <v>0</v>
      </c>
      <c r="AW43" s="9">
        <f>+IF(SUM($B34:AW34)&lt;SUM($B39:AW39),-(SUM($B34:AW34)-SUM($B39:AW39)),0)</f>
        <v>0</v>
      </c>
      <c r="AX43" s="17">
        <f>+M43</f>
        <v>0</v>
      </c>
      <c r="AY43" s="17">
        <f>+Y43</f>
        <v>0</v>
      </c>
      <c r="AZ43" s="17">
        <f>+AK43</f>
        <v>0</v>
      </c>
      <c r="BA43" s="17">
        <f>+AW43</f>
        <v>0</v>
      </c>
    </row>
    <row r="44" spans="1:53" x14ac:dyDescent="0.25">
      <c r="A44" s="67" t="s">
        <v>389</v>
      </c>
      <c r="B44" s="129">
        <f>+B39</f>
        <v>0</v>
      </c>
      <c r="C44" s="129">
        <f>+C39+B44</f>
        <v>0</v>
      </c>
      <c r="D44" s="129">
        <f t="shared" ref="D44:AK44" si="5">+D39+C44</f>
        <v>0</v>
      </c>
      <c r="E44" s="129">
        <f t="shared" si="5"/>
        <v>0</v>
      </c>
      <c r="F44" s="129">
        <f t="shared" si="5"/>
        <v>0</v>
      </c>
      <c r="G44" s="129">
        <f t="shared" si="5"/>
        <v>0</v>
      </c>
      <c r="H44" s="129">
        <f t="shared" si="5"/>
        <v>0</v>
      </c>
      <c r="I44" s="129">
        <f t="shared" si="5"/>
        <v>0</v>
      </c>
      <c r="J44" s="129">
        <f t="shared" si="5"/>
        <v>0</v>
      </c>
      <c r="K44" s="129">
        <f t="shared" si="5"/>
        <v>0</v>
      </c>
      <c r="L44" s="129">
        <f t="shared" si="5"/>
        <v>0</v>
      </c>
      <c r="M44" s="129">
        <f t="shared" si="5"/>
        <v>0</v>
      </c>
      <c r="N44" s="129">
        <f t="shared" si="5"/>
        <v>0</v>
      </c>
      <c r="O44" s="129">
        <f t="shared" si="5"/>
        <v>0</v>
      </c>
      <c r="P44" s="129">
        <f t="shared" si="5"/>
        <v>0</v>
      </c>
      <c r="Q44" s="129">
        <f t="shared" si="5"/>
        <v>0</v>
      </c>
      <c r="R44" s="129">
        <f t="shared" si="5"/>
        <v>0</v>
      </c>
      <c r="S44" s="129">
        <f t="shared" si="5"/>
        <v>0</v>
      </c>
      <c r="T44" s="129">
        <f t="shared" si="5"/>
        <v>0</v>
      </c>
      <c r="U44" s="129">
        <f t="shared" si="5"/>
        <v>0</v>
      </c>
      <c r="V44" s="129">
        <f t="shared" si="5"/>
        <v>0</v>
      </c>
      <c r="W44" s="129">
        <f t="shared" si="5"/>
        <v>0</v>
      </c>
      <c r="X44" s="129">
        <f t="shared" si="5"/>
        <v>0</v>
      </c>
      <c r="Y44" s="129">
        <f t="shared" si="5"/>
        <v>0</v>
      </c>
      <c r="Z44" s="129">
        <f t="shared" si="5"/>
        <v>0</v>
      </c>
      <c r="AA44" s="129">
        <f t="shared" si="5"/>
        <v>0</v>
      </c>
      <c r="AB44" s="129">
        <f t="shared" si="5"/>
        <v>0</v>
      </c>
      <c r="AC44" s="129">
        <f t="shared" si="5"/>
        <v>0</v>
      </c>
      <c r="AD44" s="129">
        <f t="shared" si="5"/>
        <v>0</v>
      </c>
      <c r="AE44" s="129">
        <f t="shared" si="5"/>
        <v>0</v>
      </c>
      <c r="AF44" s="129">
        <f t="shared" si="5"/>
        <v>0</v>
      </c>
      <c r="AG44" s="129">
        <f t="shared" si="5"/>
        <v>0</v>
      </c>
      <c r="AH44" s="129">
        <f t="shared" si="5"/>
        <v>0</v>
      </c>
      <c r="AI44" s="129">
        <f t="shared" si="5"/>
        <v>0</v>
      </c>
      <c r="AJ44" s="129">
        <f t="shared" si="5"/>
        <v>0</v>
      </c>
      <c r="AK44" s="129">
        <f t="shared" si="5"/>
        <v>0</v>
      </c>
      <c r="AL44" s="129">
        <f t="shared" ref="AL44:AW44" si="6">+AL39+AK44</f>
        <v>0</v>
      </c>
      <c r="AM44" s="129">
        <f t="shared" si="6"/>
        <v>0</v>
      </c>
      <c r="AN44" s="129">
        <f t="shared" si="6"/>
        <v>0</v>
      </c>
      <c r="AO44" s="129">
        <f t="shared" si="6"/>
        <v>0</v>
      </c>
      <c r="AP44" s="129">
        <f t="shared" si="6"/>
        <v>0</v>
      </c>
      <c r="AQ44" s="129">
        <f t="shared" si="6"/>
        <v>0</v>
      </c>
      <c r="AR44" s="129">
        <f t="shared" si="6"/>
        <v>0</v>
      </c>
      <c r="AS44" s="129">
        <f t="shared" si="6"/>
        <v>0</v>
      </c>
      <c r="AT44" s="129">
        <f t="shared" si="6"/>
        <v>0</v>
      </c>
      <c r="AU44" s="129">
        <f t="shared" si="6"/>
        <v>0</v>
      </c>
      <c r="AV44" s="129">
        <f t="shared" si="6"/>
        <v>0</v>
      </c>
      <c r="AW44" s="129">
        <f t="shared" si="6"/>
        <v>0</v>
      </c>
      <c r="AX44" s="6"/>
      <c r="AY44" s="6"/>
    </row>
    <row r="45" spans="1:53" x14ac:dyDescent="0.25">
      <c r="A45" s="67"/>
      <c r="B45" s="129"/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6"/>
      <c r="AR45" s="6"/>
      <c r="AS45" s="6"/>
      <c r="AT45" s="6"/>
      <c r="AU45" s="6"/>
      <c r="AV45" s="6"/>
      <c r="AW45" s="6"/>
      <c r="AX45" s="6"/>
      <c r="AY45" s="6"/>
    </row>
    <row r="46" spans="1:53" x14ac:dyDescent="0.25">
      <c r="A46" s="67"/>
      <c r="B46" s="129"/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6"/>
      <c r="AR46" s="6"/>
      <c r="AS46" s="6"/>
      <c r="AT46" s="6"/>
      <c r="AU46" s="6"/>
      <c r="AV46" s="6"/>
      <c r="AW46" s="6"/>
      <c r="AX46" s="6"/>
      <c r="AY46" s="6"/>
    </row>
    <row r="47" spans="1:53" x14ac:dyDescent="0.25">
      <c r="A47" s="67"/>
      <c r="B47" s="129"/>
      <c r="C47" s="129"/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6"/>
      <c r="AR47" s="6"/>
      <c r="AS47" s="6"/>
      <c r="AT47" s="6"/>
      <c r="AU47" s="6"/>
      <c r="AV47" s="6"/>
      <c r="AW47" s="6"/>
      <c r="AX47" s="6"/>
      <c r="AY47" s="6"/>
    </row>
    <row r="48" spans="1:53" x14ac:dyDescent="0.25">
      <c r="A48" s="67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6"/>
      <c r="AR48" s="6"/>
      <c r="AS48" s="6"/>
      <c r="AT48" s="6"/>
      <c r="AU48" s="6"/>
      <c r="AV48" s="6"/>
      <c r="AW48" s="6"/>
      <c r="AX48" s="6"/>
      <c r="AY48" s="6"/>
    </row>
    <row r="49" spans="1:51" x14ac:dyDescent="0.25">
      <c r="A49" s="67"/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6"/>
      <c r="AR49" s="6"/>
      <c r="AS49" s="6"/>
      <c r="AT49" s="6"/>
      <c r="AU49" s="6"/>
      <c r="AV49" s="6"/>
      <c r="AW49" s="6"/>
      <c r="AX49" s="6"/>
      <c r="AY49" s="6"/>
    </row>
    <row r="50" spans="1:51" x14ac:dyDescent="0.25">
      <c r="A50" s="67"/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6"/>
      <c r="AR50" s="6"/>
      <c r="AS50" s="6"/>
      <c r="AT50" s="6"/>
      <c r="AU50" s="6"/>
      <c r="AV50" s="6"/>
      <c r="AW50" s="6"/>
      <c r="AX50" s="6"/>
      <c r="AY50" s="6"/>
    </row>
    <row r="51" spans="1:51" x14ac:dyDescent="0.25">
      <c r="A51" s="67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7"/>
      <c r="AR51" s="7"/>
      <c r="AS51" s="7"/>
      <c r="AT51" s="7"/>
      <c r="AU51" s="7"/>
      <c r="AV51" s="7"/>
      <c r="AW51" s="7"/>
      <c r="AX51" s="7"/>
      <c r="AY51" s="7"/>
    </row>
    <row r="52" spans="1:51" x14ac:dyDescent="0.25">
      <c r="A52" s="67"/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</row>
    <row r="53" spans="1:51" x14ac:dyDescent="0.25">
      <c r="A53" s="67"/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</row>
    <row r="54" spans="1:51" x14ac:dyDescent="0.25">
      <c r="A54" s="67"/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</row>
    <row r="55" spans="1:51" x14ac:dyDescent="0.25">
      <c r="A55" s="67"/>
      <c r="B55" s="129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</row>
    <row r="56" spans="1:51" x14ac:dyDescent="0.25">
      <c r="A56" s="67"/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</row>
    <row r="57" spans="1:51" x14ac:dyDescent="0.25">
      <c r="A57" s="67"/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</row>
    <row r="58" spans="1:51" x14ac:dyDescent="0.25">
      <c r="A58" s="67"/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</row>
    <row r="59" spans="1:51" x14ac:dyDescent="0.25">
      <c r="A59" s="67"/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</row>
    <row r="60" spans="1:51" x14ac:dyDescent="0.25">
      <c r="A60" s="67"/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</row>
    <row r="61" spans="1:51" x14ac:dyDescent="0.25">
      <c r="A61" s="67"/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</row>
    <row r="62" spans="1:51" x14ac:dyDescent="0.25">
      <c r="A62" s="67"/>
      <c r="B62" s="129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</row>
    <row r="63" spans="1:51" x14ac:dyDescent="0.25">
      <c r="A63" s="67"/>
      <c r="B63" s="129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29"/>
      <c r="AH63" s="129"/>
      <c r="AI63" s="129"/>
      <c r="AJ63" s="129"/>
      <c r="AK63" s="129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</row>
    <row r="64" spans="1:51" x14ac:dyDescent="0.25">
      <c r="A64" s="67"/>
      <c r="B64" s="129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</row>
    <row r="65" spans="1:51" x14ac:dyDescent="0.25">
      <c r="A65" s="67"/>
      <c r="B65" s="129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</row>
    <row r="66" spans="1:51" x14ac:dyDescent="0.25">
      <c r="A66" s="67"/>
      <c r="B66" s="129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</row>
    <row r="67" spans="1:51" x14ac:dyDescent="0.25">
      <c r="A67" s="67"/>
      <c r="B67" s="129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29"/>
      <c r="AH67" s="129"/>
      <c r="AI67" s="129"/>
      <c r="AJ67" s="129"/>
      <c r="AK67" s="129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</row>
    <row r="68" spans="1:51" x14ac:dyDescent="0.25">
      <c r="A68" s="67"/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</row>
    <row r="69" spans="1:51" x14ac:dyDescent="0.25">
      <c r="A69" s="67"/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  <c r="AG69" s="129"/>
      <c r="AH69" s="129"/>
      <c r="AI69" s="129"/>
      <c r="AJ69" s="129"/>
      <c r="AK69" s="129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</row>
    <row r="70" spans="1:51" x14ac:dyDescent="0.25">
      <c r="A70" s="67"/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</row>
    <row r="71" spans="1:51" x14ac:dyDescent="0.25">
      <c r="A71" s="67"/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29"/>
      <c r="AH71" s="129"/>
      <c r="AI71" s="129"/>
      <c r="AJ71" s="129"/>
      <c r="AK71" s="129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</row>
    <row r="72" spans="1:51" x14ac:dyDescent="0.25">
      <c r="A72" s="67"/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  <c r="AG72" s="129"/>
      <c r="AH72" s="129"/>
      <c r="AI72" s="129"/>
      <c r="AJ72" s="129"/>
      <c r="AK72" s="129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</row>
    <row r="73" spans="1:51" x14ac:dyDescent="0.25">
      <c r="A73" s="67"/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</row>
    <row r="74" spans="1:51" x14ac:dyDescent="0.25">
      <c r="A74" s="67"/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</row>
    <row r="75" spans="1:51" x14ac:dyDescent="0.25">
      <c r="A75" s="67"/>
      <c r="B75" s="129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</row>
    <row r="76" spans="1:51" x14ac:dyDescent="0.25">
      <c r="A76" s="67"/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</row>
    <row r="77" spans="1:51" x14ac:dyDescent="0.25">
      <c r="A77" s="67"/>
      <c r="B77" s="129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</row>
    <row r="78" spans="1:51" x14ac:dyDescent="0.25">
      <c r="A78" s="67"/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</row>
    <row r="79" spans="1:51" x14ac:dyDescent="0.25">
      <c r="A79" s="67"/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</row>
    <row r="80" spans="1:51" x14ac:dyDescent="0.25">
      <c r="A80" s="67"/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</row>
    <row r="81" spans="1:51" x14ac:dyDescent="0.25">
      <c r="A81" s="67"/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</row>
    <row r="82" spans="1:51" x14ac:dyDescent="0.25">
      <c r="A82" s="67"/>
      <c r="B82" s="129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</row>
    <row r="83" spans="1:51" x14ac:dyDescent="0.25">
      <c r="A83" s="67"/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  <c r="AE83" s="129"/>
      <c r="AF83" s="129"/>
      <c r="AG83" s="129"/>
      <c r="AH83" s="129"/>
      <c r="AI83" s="129"/>
      <c r="AJ83" s="129"/>
      <c r="AK83" s="129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</row>
    <row r="84" spans="1:51" x14ac:dyDescent="0.25">
      <c r="A84" s="67"/>
      <c r="B84" s="129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  <c r="AA84" s="129"/>
      <c r="AB84" s="129"/>
      <c r="AC84" s="129"/>
      <c r="AD84" s="129"/>
      <c r="AE84" s="129"/>
      <c r="AF84" s="129"/>
      <c r="AG84" s="129"/>
      <c r="AH84" s="129"/>
      <c r="AI84" s="129"/>
      <c r="AJ84" s="129"/>
      <c r="AK84" s="129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</row>
    <row r="85" spans="1:51" x14ac:dyDescent="0.25">
      <c r="A85" s="67"/>
      <c r="B85" s="129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  <c r="AA85" s="129"/>
      <c r="AB85" s="129"/>
      <c r="AC85" s="129"/>
      <c r="AD85" s="129"/>
      <c r="AE85" s="129"/>
      <c r="AF85" s="129"/>
      <c r="AG85" s="129"/>
      <c r="AH85" s="129"/>
      <c r="AI85" s="129"/>
      <c r="AJ85" s="129"/>
      <c r="AK85" s="129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</row>
    <row r="86" spans="1:51" x14ac:dyDescent="0.25">
      <c r="A86" s="67"/>
      <c r="B86" s="129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/>
      <c r="AB86" s="129"/>
      <c r="AC86" s="129"/>
      <c r="AD86" s="129"/>
      <c r="AE86" s="129"/>
      <c r="AF86" s="129"/>
      <c r="AG86" s="129"/>
      <c r="AH86" s="129"/>
      <c r="AI86" s="129"/>
      <c r="AJ86" s="129"/>
      <c r="AK86" s="129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</row>
    <row r="87" spans="1:51" x14ac:dyDescent="0.25">
      <c r="A87" s="67"/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  <c r="AA87" s="129"/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</row>
    <row r="88" spans="1:51" x14ac:dyDescent="0.25">
      <c r="A88" s="67"/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  <c r="AE88" s="129"/>
      <c r="AF88" s="129"/>
      <c r="AG88" s="129"/>
      <c r="AH88" s="129"/>
      <c r="AI88" s="129"/>
      <c r="AJ88" s="129"/>
      <c r="AK88" s="129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</row>
    <row r="89" spans="1:51" x14ac:dyDescent="0.25">
      <c r="A89" s="67"/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</row>
    <row r="90" spans="1:51" x14ac:dyDescent="0.25">
      <c r="A90" s="67"/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</row>
    <row r="91" spans="1:51" x14ac:dyDescent="0.25">
      <c r="A91" s="67"/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  <c r="AC91" s="129"/>
      <c r="AD91" s="129"/>
      <c r="AE91" s="129"/>
      <c r="AF91" s="129"/>
      <c r="AG91" s="129"/>
      <c r="AH91" s="129"/>
      <c r="AI91" s="129"/>
      <c r="AJ91" s="129"/>
      <c r="AK91" s="129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</row>
    <row r="92" spans="1:51" x14ac:dyDescent="0.25">
      <c r="A92" s="67"/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</row>
    <row r="93" spans="1:51" x14ac:dyDescent="0.25">
      <c r="A93" s="67"/>
      <c r="B93" s="129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/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</row>
    <row r="94" spans="1:51" x14ac:dyDescent="0.25">
      <c r="A94" s="67"/>
      <c r="B94" s="129"/>
      <c r="C94" s="129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</row>
    <row r="95" spans="1:51" x14ac:dyDescent="0.25">
      <c r="A95" s="67"/>
      <c r="B95" s="129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  <c r="AA95" s="129"/>
      <c r="AB95" s="129"/>
      <c r="AC95" s="129"/>
      <c r="AD95" s="129"/>
      <c r="AE95" s="129"/>
      <c r="AF95" s="129"/>
      <c r="AG95" s="129"/>
      <c r="AH95" s="129"/>
      <c r="AI95" s="129"/>
      <c r="AJ95" s="129"/>
      <c r="AK95" s="129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</row>
    <row r="96" spans="1:51" x14ac:dyDescent="0.25">
      <c r="A96" s="67"/>
      <c r="B96" s="129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</row>
    <row r="97" spans="1:51" x14ac:dyDescent="0.25">
      <c r="A97" s="67"/>
      <c r="B97" s="129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/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</row>
    <row r="98" spans="1:51" x14ac:dyDescent="0.25">
      <c r="A98" s="67"/>
      <c r="B98" s="129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/>
      <c r="AB98" s="129"/>
      <c r="AC98" s="129"/>
      <c r="AD98" s="129"/>
      <c r="AE98" s="129"/>
      <c r="AF98" s="129"/>
      <c r="AG98" s="129"/>
      <c r="AH98" s="129"/>
      <c r="AI98" s="129"/>
      <c r="AJ98" s="129"/>
      <c r="AK98" s="129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</row>
    <row r="99" spans="1:51" x14ac:dyDescent="0.25">
      <c r="A99" s="67"/>
      <c r="B99" s="129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  <c r="AA99" s="129"/>
      <c r="AB99" s="129"/>
      <c r="AC99" s="129"/>
      <c r="AD99" s="129"/>
      <c r="AE99" s="129"/>
      <c r="AF99" s="129"/>
      <c r="AG99" s="129"/>
      <c r="AH99" s="129"/>
      <c r="AI99" s="129"/>
      <c r="AJ99" s="129"/>
      <c r="AK99" s="129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</row>
  </sheetData>
  <phoneticPr fontId="25" type="noConversion"/>
  <hyperlinks>
    <hyperlink ref="A1" location="VIEW!A1" display="VIEW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FFC000"/>
  </sheetPr>
  <dimension ref="A1:BB81"/>
  <sheetViews>
    <sheetView showGridLines="0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34.7109375" bestFit="1" customWidth="1"/>
    <col min="2" max="3" width="9.7109375" customWidth="1"/>
    <col min="4" max="46" width="9.140625" customWidth="1"/>
    <col min="47" max="48" width="9.7109375" customWidth="1"/>
    <col min="49" max="49" width="10.5703125" customWidth="1"/>
    <col min="50" max="50" width="11.42578125" customWidth="1"/>
    <col min="51" max="51" width="11.7109375" customWidth="1"/>
    <col min="52" max="52" width="11.85546875" customWidth="1"/>
    <col min="53" max="53" width="14.85546875" customWidth="1"/>
  </cols>
  <sheetData>
    <row r="1" spans="1:53" x14ac:dyDescent="0.25">
      <c r="A1" s="33" t="s">
        <v>115</v>
      </c>
      <c r="B1" s="68"/>
      <c r="C1" s="68"/>
      <c r="D1" s="68"/>
      <c r="E1" s="68"/>
      <c r="F1" s="68"/>
      <c r="G1" s="68"/>
      <c r="H1" s="68"/>
      <c r="I1" s="68"/>
      <c r="J1" s="68">
        <f>A3</f>
        <v>0</v>
      </c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6"/>
      <c r="AX1" s="66"/>
      <c r="AY1" s="66"/>
    </row>
    <row r="2" spans="1:53" x14ac:dyDescent="0.25">
      <c r="A2" s="6" t="s">
        <v>516</v>
      </c>
      <c r="B2" s="130">
        <f>+Parametri!C10</f>
        <v>0.27</v>
      </c>
      <c r="C2" s="6"/>
      <c r="D2" s="6"/>
      <c r="E2" s="6"/>
      <c r="F2" s="6"/>
      <c r="G2" s="6"/>
      <c r="H2" s="6"/>
      <c r="I2" s="6"/>
      <c r="J2" s="160">
        <f>B2</f>
        <v>0.27</v>
      </c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</row>
    <row r="3" spans="1:53" x14ac:dyDescent="0.25">
      <c r="A3" s="134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</row>
    <row r="4" spans="1:53" x14ac:dyDescent="0.25">
      <c r="A4" s="6" t="s">
        <v>358</v>
      </c>
      <c r="B4" s="131">
        <v>103</v>
      </c>
      <c r="C4" s="6"/>
      <c r="D4" s="6"/>
      <c r="E4" s="6"/>
      <c r="F4" s="6"/>
      <c r="G4" s="6"/>
      <c r="H4" s="6"/>
      <c r="I4" s="6"/>
      <c r="J4" s="161">
        <f>B4</f>
        <v>103</v>
      </c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</row>
    <row r="5" spans="1:53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</row>
    <row r="6" spans="1:53" x14ac:dyDescent="0.25">
      <c r="A6" s="6"/>
      <c r="B6" s="8" t="s">
        <v>359</v>
      </c>
      <c r="C6" s="8" t="s">
        <v>360</v>
      </c>
      <c r="D6" s="8" t="s">
        <v>361</v>
      </c>
      <c r="E6" s="8" t="s">
        <v>362</v>
      </c>
      <c r="F6" s="8" t="s">
        <v>363</v>
      </c>
      <c r="G6" s="8" t="s">
        <v>364</v>
      </c>
      <c r="H6" s="8" t="s">
        <v>365</v>
      </c>
      <c r="I6" s="8" t="s">
        <v>366</v>
      </c>
      <c r="J6" s="8" t="s">
        <v>367</v>
      </c>
      <c r="K6" s="8" t="s">
        <v>368</v>
      </c>
      <c r="L6" s="8" t="s">
        <v>369</v>
      </c>
      <c r="M6" s="8" t="s">
        <v>370</v>
      </c>
      <c r="N6" s="8" t="s">
        <v>359</v>
      </c>
      <c r="O6" s="8" t="s">
        <v>360</v>
      </c>
      <c r="P6" s="8" t="s">
        <v>361</v>
      </c>
      <c r="Q6" s="8" t="s">
        <v>362</v>
      </c>
      <c r="R6" s="8" t="s">
        <v>363</v>
      </c>
      <c r="S6" s="8" t="s">
        <v>364</v>
      </c>
      <c r="T6" s="8" t="s">
        <v>365</v>
      </c>
      <c r="U6" s="8" t="s">
        <v>366</v>
      </c>
      <c r="V6" s="8" t="s">
        <v>367</v>
      </c>
      <c r="W6" s="8" t="s">
        <v>368</v>
      </c>
      <c r="X6" s="8" t="s">
        <v>369</v>
      </c>
      <c r="Y6" s="8" t="s">
        <v>370</v>
      </c>
      <c r="Z6" s="8" t="s">
        <v>359</v>
      </c>
      <c r="AA6" s="8" t="s">
        <v>360</v>
      </c>
      <c r="AB6" s="8" t="s">
        <v>361</v>
      </c>
      <c r="AC6" s="8" t="s">
        <v>362</v>
      </c>
      <c r="AD6" s="8" t="s">
        <v>363</v>
      </c>
      <c r="AE6" s="8" t="s">
        <v>364</v>
      </c>
      <c r="AF6" s="8" t="s">
        <v>365</v>
      </c>
      <c r="AG6" s="8" t="s">
        <v>366</v>
      </c>
      <c r="AH6" s="8" t="s">
        <v>367</v>
      </c>
      <c r="AI6" s="8" t="s">
        <v>368</v>
      </c>
      <c r="AJ6" s="8" t="s">
        <v>369</v>
      </c>
      <c r="AK6" s="8" t="s">
        <v>370</v>
      </c>
      <c r="AL6" s="8" t="s">
        <v>359</v>
      </c>
      <c r="AM6" s="8" t="s">
        <v>360</v>
      </c>
      <c r="AN6" s="8" t="s">
        <v>361</v>
      </c>
      <c r="AO6" s="8" t="s">
        <v>362</v>
      </c>
      <c r="AP6" s="8" t="s">
        <v>363</v>
      </c>
      <c r="AQ6" s="8" t="s">
        <v>364</v>
      </c>
      <c r="AR6" s="8" t="s">
        <v>365</v>
      </c>
      <c r="AS6" s="8" t="s">
        <v>366</v>
      </c>
      <c r="AT6" s="8" t="s">
        <v>367</v>
      </c>
      <c r="AU6" s="8" t="s">
        <v>368</v>
      </c>
      <c r="AV6" s="8" t="s">
        <v>369</v>
      </c>
      <c r="AW6" s="8" t="s">
        <v>370</v>
      </c>
      <c r="AX6" s="204">
        <f>+'Im Irap'!AX6</f>
        <v>2017</v>
      </c>
      <c r="AY6" s="204">
        <f>+'Im Irap'!AY6</f>
        <v>2018</v>
      </c>
      <c r="AZ6" s="204">
        <f>+'Im Irap'!AZ6</f>
        <v>2019</v>
      </c>
      <c r="BA6" s="204">
        <f>+'Im Irap'!BA6</f>
        <v>2020</v>
      </c>
    </row>
    <row r="7" spans="1:53" x14ac:dyDescent="0.25">
      <c r="A7" s="6"/>
      <c r="B7" s="22">
        <f>+SPm!B2</f>
        <v>42736</v>
      </c>
      <c r="C7" s="22">
        <f>+SPm!C2</f>
        <v>42767</v>
      </c>
      <c r="D7" s="22">
        <f>+SPm!D2</f>
        <v>42797</v>
      </c>
      <c r="E7" s="22">
        <f>+SPm!E2</f>
        <v>42828</v>
      </c>
      <c r="F7" s="22">
        <f>+SPm!F2</f>
        <v>42858</v>
      </c>
      <c r="G7" s="22">
        <f>+SPm!G2</f>
        <v>42889</v>
      </c>
      <c r="H7" s="22">
        <f>+SPm!H2</f>
        <v>42919</v>
      </c>
      <c r="I7" s="22">
        <f>+SPm!I2</f>
        <v>42950</v>
      </c>
      <c r="J7" s="22">
        <f>+SPm!J2</f>
        <v>42980</v>
      </c>
      <c r="K7" s="22">
        <f>+SPm!K2</f>
        <v>43011</v>
      </c>
      <c r="L7" s="22">
        <f>+SPm!L2</f>
        <v>43041</v>
      </c>
      <c r="M7" s="22">
        <f>+SPm!M2</f>
        <v>43072</v>
      </c>
      <c r="N7" s="22">
        <f>+SPm!N2</f>
        <v>43102</v>
      </c>
      <c r="O7" s="22">
        <f>+SPm!O2</f>
        <v>43133</v>
      </c>
      <c r="P7" s="22">
        <f>+SPm!P2</f>
        <v>43163</v>
      </c>
      <c r="Q7" s="22">
        <f>+SPm!Q2</f>
        <v>43194</v>
      </c>
      <c r="R7" s="22">
        <f>+SPm!R2</f>
        <v>43224</v>
      </c>
      <c r="S7" s="22">
        <f>+SPm!S2</f>
        <v>43255</v>
      </c>
      <c r="T7" s="22">
        <f>+SPm!T2</f>
        <v>43285</v>
      </c>
      <c r="U7" s="22">
        <f>+SPm!U2</f>
        <v>43316</v>
      </c>
      <c r="V7" s="22">
        <f>+SPm!V2</f>
        <v>43346</v>
      </c>
      <c r="W7" s="22">
        <f>+SPm!W2</f>
        <v>43377</v>
      </c>
      <c r="X7" s="22">
        <f>+SPm!X2</f>
        <v>43407</v>
      </c>
      <c r="Y7" s="22">
        <f>+SPm!Y2</f>
        <v>43438</v>
      </c>
      <c r="Z7" s="22">
        <f>+SPm!Z2</f>
        <v>43468</v>
      </c>
      <c r="AA7" s="22">
        <f>+SPm!AA2</f>
        <v>43499</v>
      </c>
      <c r="AB7" s="22">
        <f>+SPm!AB2</f>
        <v>43529</v>
      </c>
      <c r="AC7" s="22">
        <f>+SPm!AC2</f>
        <v>43560</v>
      </c>
      <c r="AD7" s="22">
        <f>+SPm!AD2</f>
        <v>43590</v>
      </c>
      <c r="AE7" s="22">
        <f>+SPm!AE2</f>
        <v>43621</v>
      </c>
      <c r="AF7" s="22">
        <f>+SPm!AF2</f>
        <v>43651</v>
      </c>
      <c r="AG7" s="22">
        <f>+SPm!AG2</f>
        <v>43682</v>
      </c>
      <c r="AH7" s="22">
        <f>+SPm!AH2</f>
        <v>43712</v>
      </c>
      <c r="AI7" s="22">
        <f>+SPm!AI2</f>
        <v>43743</v>
      </c>
      <c r="AJ7" s="22">
        <f>+SPm!AJ2</f>
        <v>43773</v>
      </c>
      <c r="AK7" s="22">
        <f>+SPm!AK2</f>
        <v>43804</v>
      </c>
      <c r="AL7" s="22">
        <f>+SPm!AL2</f>
        <v>43834</v>
      </c>
      <c r="AM7" s="22">
        <f>+SPm!AM2</f>
        <v>43865</v>
      </c>
      <c r="AN7" s="22">
        <f>+SPm!AN2</f>
        <v>43895</v>
      </c>
      <c r="AO7" s="22">
        <f>+SPm!AO2</f>
        <v>43926</v>
      </c>
      <c r="AP7" s="22">
        <f>+SPm!AP2</f>
        <v>43956</v>
      </c>
      <c r="AQ7" s="22">
        <f>+SPm!AQ2</f>
        <v>43987</v>
      </c>
      <c r="AR7" s="22">
        <f>+SPm!AR2</f>
        <v>44017</v>
      </c>
      <c r="AS7" s="22">
        <f>+SPm!AS2</f>
        <v>44048</v>
      </c>
      <c r="AT7" s="22">
        <f>+SPm!AT2</f>
        <v>44078</v>
      </c>
      <c r="AU7" s="22">
        <f>+SPm!AU2</f>
        <v>44109</v>
      </c>
      <c r="AV7" s="22">
        <f>+SPm!AV2</f>
        <v>44139</v>
      </c>
      <c r="AW7" s="22">
        <f>+SPm!AW2</f>
        <v>44170</v>
      </c>
      <c r="AX7" s="6"/>
      <c r="AY7" s="6"/>
    </row>
    <row r="8" spans="1:53" x14ac:dyDescent="0.25">
      <c r="A8" s="6"/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  <c r="Y8" s="129"/>
      <c r="Z8" s="129"/>
      <c r="AA8" s="129"/>
      <c r="AB8" s="129"/>
      <c r="AC8" s="129"/>
      <c r="AD8" s="129"/>
      <c r="AE8" s="129"/>
      <c r="AF8" s="129"/>
      <c r="AG8" s="129"/>
      <c r="AH8" s="129"/>
      <c r="AI8" s="129"/>
      <c r="AJ8" s="129"/>
      <c r="AK8" s="129"/>
      <c r="AL8" s="129"/>
      <c r="AM8" s="129"/>
      <c r="AN8" s="129"/>
      <c r="AO8" s="129"/>
      <c r="AP8" s="129"/>
      <c r="AQ8" s="129"/>
      <c r="AR8" s="129"/>
      <c r="AS8" s="129"/>
      <c r="AT8" s="129"/>
      <c r="AU8" s="129"/>
      <c r="AV8" s="129"/>
      <c r="AW8" s="129"/>
      <c r="AX8" s="6"/>
      <c r="AY8" s="6"/>
    </row>
    <row r="9" spans="1:53" x14ac:dyDescent="0.25">
      <c r="A9" s="7" t="s">
        <v>634</v>
      </c>
      <c r="B9" s="9">
        <f>+Ammortamento!F148</f>
        <v>-2666.666666666667</v>
      </c>
      <c r="C9" s="9">
        <f>+Ammortamento!G148</f>
        <v>-2666.666666666667</v>
      </c>
      <c r="D9" s="9">
        <f>+Ammortamento!H148</f>
        <v>-2666.666666666667</v>
      </c>
      <c r="E9" s="9">
        <f>+Ammortamento!I148</f>
        <v>-2666.666666666667</v>
      </c>
      <c r="F9" s="9">
        <f>+Ammortamento!J148</f>
        <v>-2666.666666666667</v>
      </c>
      <c r="G9" s="9">
        <f>+Ammortamento!K148</f>
        <v>-2666.666666666667</v>
      </c>
      <c r="H9" s="9">
        <f>+Ammortamento!L148</f>
        <v>-2666.666666666667</v>
      </c>
      <c r="I9" s="9">
        <f>+Ammortamento!M148</f>
        <v>-2666.666666666667</v>
      </c>
      <c r="J9" s="9">
        <f>+Ammortamento!N148</f>
        <v>-2666.666666666667</v>
      </c>
      <c r="K9" s="9">
        <f>+Ammortamento!O148</f>
        <v>-2666.666666666667</v>
      </c>
      <c r="L9" s="9">
        <f>+Ammortamento!P148</f>
        <v>-2666.666666666667</v>
      </c>
      <c r="M9" s="9">
        <f>+Ammortamento!Q148</f>
        <v>-2666.666666666667</v>
      </c>
      <c r="N9" s="9">
        <f>+Ammortamento!R148</f>
        <v>-2666.666666666667</v>
      </c>
      <c r="O9" s="9">
        <f>+Ammortamento!S148</f>
        <v>-2666.666666666667</v>
      </c>
      <c r="P9" s="9">
        <f>+Ammortamento!T148</f>
        <v>-2666.666666666667</v>
      </c>
      <c r="Q9" s="9">
        <f>+Ammortamento!U148</f>
        <v>-2666.666666666667</v>
      </c>
      <c r="R9" s="9">
        <f>+Ammortamento!V148</f>
        <v>-2666.666666666667</v>
      </c>
      <c r="S9" s="9">
        <f>+Ammortamento!W148</f>
        <v>-2666.666666666667</v>
      </c>
      <c r="T9" s="9">
        <f>+Ammortamento!X148</f>
        <v>-2666.666666666667</v>
      </c>
      <c r="U9" s="9">
        <f>+Ammortamento!Y148</f>
        <v>-2666.666666666667</v>
      </c>
      <c r="V9" s="9">
        <f>+Ammortamento!Z148</f>
        <v>-2666.666666666667</v>
      </c>
      <c r="W9" s="9">
        <f>+Ammortamento!AA148</f>
        <v>-2666.666666666667</v>
      </c>
      <c r="X9" s="9">
        <f>+Ammortamento!AB148</f>
        <v>-2666.666666666667</v>
      </c>
      <c r="Y9" s="9">
        <f>+Ammortamento!AC148</f>
        <v>-2666.666666666667</v>
      </c>
      <c r="Z9" s="9">
        <f>+Ammortamento!AD148</f>
        <v>666.66666666666674</v>
      </c>
      <c r="AA9" s="9">
        <f>+Ammortamento!AE148</f>
        <v>666.66666666666674</v>
      </c>
      <c r="AB9" s="9">
        <f>+Ammortamento!AF148</f>
        <v>666.66666666666674</v>
      </c>
      <c r="AC9" s="9">
        <f>+Ammortamento!AG148</f>
        <v>666.66666666666674</v>
      </c>
      <c r="AD9" s="9">
        <f>+Ammortamento!AH148</f>
        <v>666.66666666666674</v>
      </c>
      <c r="AE9" s="9">
        <f>+Ammortamento!AI148</f>
        <v>666.66666666666674</v>
      </c>
      <c r="AF9" s="9">
        <f>+Ammortamento!AJ148</f>
        <v>666.66666666666674</v>
      </c>
      <c r="AG9" s="9">
        <f>+Ammortamento!AK148</f>
        <v>666.66666666666674</v>
      </c>
      <c r="AH9" s="9">
        <f>+Ammortamento!AL148</f>
        <v>666.66666666666674</v>
      </c>
      <c r="AI9" s="9">
        <f>+Ammortamento!AM148</f>
        <v>666.66666666666674</v>
      </c>
      <c r="AJ9" s="9">
        <f>+Ammortamento!AN148</f>
        <v>666.66666666666674</v>
      </c>
      <c r="AK9" s="9">
        <f>+Ammortamento!AO148</f>
        <v>666.66666666666674</v>
      </c>
      <c r="AL9" s="9">
        <f>+Ammortamento!AP148</f>
        <v>666.66666666666674</v>
      </c>
      <c r="AM9" s="9">
        <f>+Ammortamento!AQ148</f>
        <v>666.66666666666674</v>
      </c>
      <c r="AN9" s="9">
        <f>+Ammortamento!AR148</f>
        <v>666.66666666666674</v>
      </c>
      <c r="AO9" s="9">
        <f>+Ammortamento!AS148</f>
        <v>666.66666666666674</v>
      </c>
      <c r="AP9" s="9">
        <f>+Ammortamento!AT148</f>
        <v>666.66666666666674</v>
      </c>
      <c r="AQ9" s="9">
        <f>+Ammortamento!AU148</f>
        <v>666.66666666666674</v>
      </c>
      <c r="AR9" s="9">
        <f>+Ammortamento!AV148</f>
        <v>666.66666666666674</v>
      </c>
      <c r="AS9" s="9">
        <f>+Ammortamento!AW148</f>
        <v>666.66666666666674</v>
      </c>
      <c r="AT9" s="9">
        <f>+Ammortamento!AX148</f>
        <v>666.66666666666674</v>
      </c>
      <c r="AU9" s="9">
        <f>+Ammortamento!AY148</f>
        <v>666.66666666666674</v>
      </c>
      <c r="AV9" s="9">
        <f>+Ammortamento!AZ148</f>
        <v>666.66666666666674</v>
      </c>
      <c r="AW9" s="9">
        <f>+Ammortamento!BA148</f>
        <v>666.66666666666674</v>
      </c>
      <c r="AX9" s="6"/>
      <c r="AY9" s="6"/>
    </row>
    <row r="10" spans="1:53" x14ac:dyDescent="0.25">
      <c r="A10" s="7" t="s">
        <v>517</v>
      </c>
      <c r="B10" s="9">
        <f>+CEm!B54+B9</f>
        <v>-12394.946666666667</v>
      </c>
      <c r="C10" s="9">
        <f>+CEm!C54+C9</f>
        <v>-14091.088090454887</v>
      </c>
      <c r="D10" s="9">
        <f>+CEm!D54+D9</f>
        <v>-10581.621423788223</v>
      </c>
      <c r="E10" s="9">
        <f>+CEm!E54+E9</f>
        <v>-9928.9125232530096</v>
      </c>
      <c r="F10" s="9">
        <f>+CEm!F54+F9</f>
        <v>-9218.9636475375337</v>
      </c>
      <c r="G10" s="9">
        <f>+CEm!G54+G9</f>
        <v>-8443.0806304709076</v>
      </c>
      <c r="H10" s="9">
        <f>+CEm!H54+H9</f>
        <v>-7594.6713271134631</v>
      </c>
      <c r="I10" s="9">
        <f>+CEm!I54+I9</f>
        <v>-6666.4843842093678</v>
      </c>
      <c r="J10" s="9">
        <f>+CEm!J54+J9</f>
        <v>-5650.5433193852041</v>
      </c>
      <c r="K10" s="9">
        <f>+CEm!K54+K9</f>
        <v>-4538.0740082683424</v>
      </c>
      <c r="L10" s="9">
        <f>+CEm!L54+L9</f>
        <v>-3319.4249203174431</v>
      </c>
      <c r="M10" s="9">
        <f>+CEm!M54+M9</f>
        <v>-1983.979378236065</v>
      </c>
      <c r="N10" s="9">
        <f>+CEm!N54+N9</f>
        <v>-1913.3696279017286</v>
      </c>
      <c r="O10" s="9">
        <f>+CEm!O54+O9</f>
        <v>-1149.3630739340992</v>
      </c>
      <c r="P10" s="9">
        <f>+CEm!P54+P9</f>
        <v>-349.72142057255087</v>
      </c>
      <c r="Q10" s="9">
        <f>+CEm!Q54+Q9</f>
        <v>487.33645812730447</v>
      </c>
      <c r="R10" s="9">
        <f>+CEm!R54+R9</f>
        <v>1363.6807413453007</v>
      </c>
      <c r="S10" s="9">
        <f>+CEm!S54+S9</f>
        <v>2281.2751141434301</v>
      </c>
      <c r="T10" s="9">
        <f>+CEm!T54+T9</f>
        <v>4947.6490125603159</v>
      </c>
      <c r="U10" s="9">
        <f>+CEm!U54+U9</f>
        <v>7507.6845451007875</v>
      </c>
      <c r="V10" s="9">
        <f>+CEm!V54+V9</f>
        <v>5338.1106064340138</v>
      </c>
      <c r="W10" s="9">
        <f>+CEm!W54+W9</f>
        <v>6406.9683633694103</v>
      </c>
      <c r="X10" s="9">
        <f>+CEm!X54+X9</f>
        <v>7563.8818581701807</v>
      </c>
      <c r="Y10" s="9">
        <f>+CEm!Y54+Y9</f>
        <v>8776.0700266924832</v>
      </c>
      <c r="Z10" s="9">
        <f>+CEm!Z54+Z9</f>
        <v>7067.6154954980766</v>
      </c>
      <c r="AA10" s="9">
        <f>+CEm!AA54+AA9</f>
        <v>8350.0603917782682</v>
      </c>
      <c r="AB10" s="9">
        <f>+CEm!AB54+AB9</f>
        <v>7613.157217536399</v>
      </c>
      <c r="AC10" s="9">
        <f>+CEm!AC54+AC9</f>
        <v>9026.7712358128829</v>
      </c>
      <c r="AD10" s="9">
        <f>+CEm!AD54+AD9</f>
        <v>10510.927636221299</v>
      </c>
      <c r="AE10" s="9">
        <f>+CEm!AE54+AE9</f>
        <v>12069.152864594575</v>
      </c>
      <c r="AF10" s="9">
        <f>+CEm!AF54+AF9</f>
        <v>13705.149685780121</v>
      </c>
      <c r="AG10" s="9">
        <f>+CEm!AG54+AG9</f>
        <v>15422.805999574524</v>
      </c>
      <c r="AH10" s="9">
        <f>+CEm!AH54+AH9</f>
        <v>17226.204097455062</v>
      </c>
      <c r="AI10" s="9">
        <f>+CEm!AI54+AI9</f>
        <v>19119.630382147505</v>
      </c>
      <c r="AJ10" s="9">
        <f>+CEm!AJ54+AJ9</f>
        <v>21107.585573172633</v>
      </c>
      <c r="AK10" s="9">
        <f>+CEm!AK54+AK9</f>
        <v>23194.795422669347</v>
      </c>
      <c r="AL10" s="9">
        <f>+CEm!AL54+AL9</f>
        <v>21934.646588421609</v>
      </c>
      <c r="AM10" s="9">
        <f>+CEm!AM54+AM9</f>
        <v>22693.145755751284</v>
      </c>
      <c r="AN10" s="9">
        <f>+CEm!AN54+AN9</f>
        <v>23467.09325795262</v>
      </c>
      <c r="AO10" s="9">
        <f>+CEm!AO54+AO9</f>
        <v>24256.802730287902</v>
      </c>
      <c r="AP10" s="9">
        <f>+CEm!AP54+AP9</f>
        <v>25062.594153154452</v>
      </c>
      <c r="AQ10" s="9">
        <f>+CEm!AQ54+AQ9</f>
        <v>25884.793980085222</v>
      </c>
      <c r="AR10" s="9">
        <f>+CEm!AR54+AR9</f>
        <v>26723.735268326134</v>
      </c>
      <c r="AS10" s="9">
        <f>+CEm!AS54+AS9</f>
        <v>27579.757812041815</v>
      </c>
      <c r="AT10" s="9">
        <f>+CEm!AT54+AT9</f>
        <v>28453.208278202757</v>
      </c>
      <c r="AU10" s="9">
        <f>+CEm!AU54+AU9</f>
        <v>29344.440345206527</v>
      </c>
      <c r="AV10" s="9">
        <f>+CEm!AV54+AV9</f>
        <v>30253.814844290337</v>
      </c>
      <c r="AW10" s="9">
        <f>+CEm!AW54+AW9</f>
        <v>31181.699903788263</v>
      </c>
      <c r="AX10" s="7"/>
      <c r="AY10" s="7"/>
    </row>
    <row r="11" spans="1:53" x14ac:dyDescent="0.25">
      <c r="A11" s="7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7"/>
      <c r="AY11" s="7"/>
    </row>
    <row r="12" spans="1:53" x14ac:dyDescent="0.25">
      <c r="A12" s="7" t="s">
        <v>371</v>
      </c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9">
        <f>+IF(SUM(B10:M10)&lt;0,0,SUM(B10:M10))</f>
        <v>0</v>
      </c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9">
        <f>+IF(SUM(N10:Y10)&lt;0,0,SUM(N10:Y10))</f>
        <v>41260.202603534854</v>
      </c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9">
        <f>+IF(SUM(Z10:AK10)&lt;0,0,SUM(Z10:AK10))</f>
        <v>164413.8560022407</v>
      </c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>
        <f>+IF(SUM(AL10:AW10)&lt;0,0,SUM(AL10:AW10))</f>
        <v>316835.73291750893</v>
      </c>
      <c r="AX12" s="129">
        <f>+M12</f>
        <v>0</v>
      </c>
      <c r="AY12" s="129">
        <f>+Y12</f>
        <v>41260.202603534854</v>
      </c>
      <c r="AZ12" s="129">
        <f>+AK12</f>
        <v>164413.8560022407</v>
      </c>
      <c r="BA12" s="129">
        <f>+AW12</f>
        <v>316835.73291750893</v>
      </c>
    </row>
    <row r="13" spans="1:53" x14ac:dyDescent="0.25">
      <c r="A13" s="7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129"/>
      <c r="AY13" s="7"/>
    </row>
    <row r="14" spans="1:53" x14ac:dyDescent="0.25">
      <c r="A14" s="7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129"/>
      <c r="AY14" s="7"/>
    </row>
    <row r="15" spans="1:53" x14ac:dyDescent="0.25">
      <c r="A15" s="7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129"/>
      <c r="AY15" s="7"/>
    </row>
    <row r="16" spans="1:53" x14ac:dyDescent="0.25">
      <c r="A16" s="7" t="s">
        <v>518</v>
      </c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>
        <f>+M12*$B$2</f>
        <v>0</v>
      </c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>
        <f>+Y12*$B$2</f>
        <v>11140.254702954411</v>
      </c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>
        <f>+AK12*$B$2</f>
        <v>44391.741120604995</v>
      </c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>
        <f>+AW12*$B$2</f>
        <v>85545.64788772742</v>
      </c>
      <c r="AX16" s="129">
        <f>+Y16</f>
        <v>11140.254702954411</v>
      </c>
      <c r="AY16" s="129">
        <f>+Y16</f>
        <v>11140.254702954411</v>
      </c>
      <c r="AZ16" s="129">
        <f>+AK16</f>
        <v>44391.741120604995</v>
      </c>
      <c r="BA16" s="129">
        <f>+AW16</f>
        <v>85545.64788772742</v>
      </c>
    </row>
    <row r="17" spans="1:54" x14ac:dyDescent="0.25">
      <c r="A17" s="7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129"/>
      <c r="AY17" s="7"/>
    </row>
    <row r="18" spans="1:54" x14ac:dyDescent="0.25">
      <c r="A18" s="6" t="s">
        <v>372</v>
      </c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129">
        <f>+IF(M16&gt;0,M16-G19-L20,0)</f>
        <v>0</v>
      </c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129">
        <f>+IF(Y16&gt;0,Y16-S19-X20,0)</f>
        <v>11140.254702954411</v>
      </c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129">
        <f>+IF(AK16&gt;0,AK16-AE19-AJ20,0)</f>
        <v>33251.486417650587</v>
      </c>
      <c r="AR18" s="6"/>
      <c r="AS18" s="6"/>
      <c r="AT18" s="6"/>
      <c r="AU18" s="6"/>
      <c r="AV18" s="6"/>
      <c r="AW18" s="6"/>
      <c r="AX18" s="129"/>
      <c r="AY18" s="6"/>
    </row>
    <row r="19" spans="1:54" x14ac:dyDescent="0.25">
      <c r="A19" s="6" t="s">
        <v>373</v>
      </c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129">
        <f>+IF(M16&gt;$B$4,M16*0.4,IF(M16&lt;0,0,M16))</f>
        <v>0</v>
      </c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129">
        <f>+IF(Y16&gt;$B$4,Y16*0.4,IF(Y16&lt;0,0,Y16))</f>
        <v>4456.1018811817648</v>
      </c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129">
        <f>+IF(AK16&gt;$B$4,AK16*0.4,IF(AK16&lt;0,0,AK16))</f>
        <v>17756.696448241997</v>
      </c>
      <c r="AR19" s="6"/>
      <c r="AS19" s="6"/>
      <c r="AT19" s="6"/>
      <c r="AU19" s="6"/>
      <c r="AV19" s="6"/>
      <c r="AW19" s="6"/>
      <c r="AX19" s="129"/>
      <c r="AY19" s="6"/>
    </row>
    <row r="20" spans="1:54" x14ac:dyDescent="0.25">
      <c r="A20" s="6" t="s">
        <v>374</v>
      </c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129">
        <f>+IF(M16&gt;$B$4,M16*0.6,0)</f>
        <v>0</v>
      </c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129">
        <f>+IF(Y16&gt;$B$4,Y16*0.6,0)</f>
        <v>6684.1528217726463</v>
      </c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129">
        <f>+IF(AK16&gt;$B$4,AK16*0.6,0)</f>
        <v>26635.044672362998</v>
      </c>
      <c r="AW20" s="6"/>
      <c r="AX20" s="129"/>
      <c r="AY20" s="129"/>
      <c r="AZ20" s="129"/>
      <c r="BA20" s="129"/>
      <c r="BB20" s="129"/>
    </row>
    <row r="21" spans="1:54" x14ac:dyDescent="0.25">
      <c r="A21" s="7" t="s">
        <v>375</v>
      </c>
      <c r="B21" s="9">
        <f>SUM(B18:B20)</f>
        <v>0</v>
      </c>
      <c r="C21" s="9">
        <f t="shared" ref="C21:AK21" si="0">SUM(C18:C20)</f>
        <v>0</v>
      </c>
      <c r="D21" s="9">
        <f t="shared" si="0"/>
        <v>0</v>
      </c>
      <c r="E21" s="9">
        <f t="shared" si="0"/>
        <v>0</v>
      </c>
      <c r="F21" s="9">
        <f t="shared" si="0"/>
        <v>0</v>
      </c>
      <c r="G21" s="9">
        <f t="shared" si="0"/>
        <v>0</v>
      </c>
      <c r="H21" s="9">
        <f t="shared" si="0"/>
        <v>0</v>
      </c>
      <c r="I21" s="9">
        <f t="shared" si="0"/>
        <v>0</v>
      </c>
      <c r="J21" s="9">
        <f t="shared" si="0"/>
        <v>0</v>
      </c>
      <c r="K21" s="9">
        <f t="shared" si="0"/>
        <v>0</v>
      </c>
      <c r="L21" s="9">
        <f t="shared" si="0"/>
        <v>0</v>
      </c>
      <c r="M21" s="9">
        <f t="shared" si="0"/>
        <v>0</v>
      </c>
      <c r="N21" s="9">
        <f t="shared" si="0"/>
        <v>0</v>
      </c>
      <c r="O21" s="9">
        <f t="shared" si="0"/>
        <v>0</v>
      </c>
      <c r="P21" s="9">
        <f t="shared" si="0"/>
        <v>0</v>
      </c>
      <c r="Q21" s="9">
        <f t="shared" si="0"/>
        <v>0</v>
      </c>
      <c r="R21" s="9">
        <f t="shared" si="0"/>
        <v>0</v>
      </c>
      <c r="S21" s="9">
        <f t="shared" si="0"/>
        <v>0</v>
      </c>
      <c r="T21" s="9">
        <f t="shared" si="0"/>
        <v>0</v>
      </c>
      <c r="U21" s="9">
        <f t="shared" si="0"/>
        <v>0</v>
      </c>
      <c r="V21" s="9">
        <f t="shared" si="0"/>
        <v>0</v>
      </c>
      <c r="W21" s="9">
        <f t="shared" si="0"/>
        <v>0</v>
      </c>
      <c r="X21" s="9">
        <f t="shared" si="0"/>
        <v>0</v>
      </c>
      <c r="Y21" s="9">
        <f t="shared" si="0"/>
        <v>0</v>
      </c>
      <c r="Z21" s="9">
        <f t="shared" si="0"/>
        <v>0</v>
      </c>
      <c r="AA21" s="9">
        <f t="shared" si="0"/>
        <v>0</v>
      </c>
      <c r="AB21" s="9">
        <f t="shared" si="0"/>
        <v>0</v>
      </c>
      <c r="AC21" s="9">
        <f t="shared" si="0"/>
        <v>0</v>
      </c>
      <c r="AD21" s="9">
        <f t="shared" si="0"/>
        <v>0</v>
      </c>
      <c r="AE21" s="9">
        <f t="shared" si="0"/>
        <v>15596.356584136176</v>
      </c>
      <c r="AF21" s="9">
        <f t="shared" si="0"/>
        <v>0</v>
      </c>
      <c r="AG21" s="9">
        <f t="shared" si="0"/>
        <v>0</v>
      </c>
      <c r="AH21" s="9">
        <f t="shared" si="0"/>
        <v>0</v>
      </c>
      <c r="AI21" s="9">
        <f t="shared" si="0"/>
        <v>0</v>
      </c>
      <c r="AJ21" s="9">
        <f t="shared" si="0"/>
        <v>6684.1528217726463</v>
      </c>
      <c r="AK21" s="9">
        <f t="shared" si="0"/>
        <v>0</v>
      </c>
      <c r="AL21" s="9">
        <f>SUM(AL18:AL20)</f>
        <v>0</v>
      </c>
      <c r="AM21" s="9">
        <f>SUM(AM18:AM20)</f>
        <v>0</v>
      </c>
      <c r="AN21" s="9">
        <f>SUM(AN18:AN20)</f>
        <v>0</v>
      </c>
      <c r="AO21" s="9">
        <f>SUM(AO18:AO20)</f>
        <v>0</v>
      </c>
      <c r="AP21" s="9">
        <f>SUM(AP18:AP20)</f>
        <v>0</v>
      </c>
      <c r="AQ21" s="9">
        <f t="shared" ref="AQ21:AV21" si="1">SUM(AQ18:AQ20)</f>
        <v>51008.182865892581</v>
      </c>
      <c r="AR21" s="9">
        <f t="shared" si="1"/>
        <v>0</v>
      </c>
      <c r="AS21" s="9">
        <f t="shared" si="1"/>
        <v>0</v>
      </c>
      <c r="AT21" s="9">
        <f t="shared" si="1"/>
        <v>0</v>
      </c>
      <c r="AU21" s="9">
        <f t="shared" si="1"/>
        <v>0</v>
      </c>
      <c r="AV21" s="9">
        <f t="shared" si="1"/>
        <v>26635.044672362998</v>
      </c>
      <c r="AW21" s="9">
        <f>SUM(AW18:AW20)</f>
        <v>0</v>
      </c>
      <c r="AX21" s="129">
        <f>+SUM(B21:M21)</f>
        <v>0</v>
      </c>
      <c r="AY21" s="129">
        <f>+SUM(N21:Y21)</f>
        <v>0</v>
      </c>
      <c r="AZ21" s="129">
        <f>+SUM(Z21:AK21)</f>
        <v>22280.509405908822</v>
      </c>
      <c r="BA21" s="129">
        <f>+SUM(AL21:AV21)</f>
        <v>77643.227538255582</v>
      </c>
      <c r="BB21" s="129"/>
    </row>
    <row r="22" spans="1:54" x14ac:dyDescent="0.2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129"/>
      <c r="AY22" s="129"/>
      <c r="AZ22" s="129"/>
      <c r="BA22" s="129"/>
      <c r="BB22" s="129"/>
    </row>
    <row r="23" spans="1:54" x14ac:dyDescent="0.25">
      <c r="A23" s="162" t="s">
        <v>151</v>
      </c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129"/>
      <c r="AY23" s="129"/>
      <c r="AZ23" s="129"/>
      <c r="BA23" s="129"/>
      <c r="BB23" s="129"/>
    </row>
    <row r="24" spans="1:54" x14ac:dyDescent="0.25">
      <c r="A24" s="67" t="s">
        <v>376</v>
      </c>
      <c r="B24" s="9">
        <f>+IF(SUM(B16)&gt;SUM(B21),(SUM(B16)-SUM(B21)),0)</f>
        <v>0</v>
      </c>
      <c r="C24" s="9">
        <f>+IF(SUM($B16:C16)&gt;SUM($B21:C21),(SUM($B16:C16)-SUM($B21:C21)),0)</f>
        <v>0</v>
      </c>
      <c r="D24" s="9">
        <f>+IF(SUM($B16:D16)&gt;SUM($B21:D21),(SUM($B16:D16)-SUM($B21:D21)),0)</f>
        <v>0</v>
      </c>
      <c r="E24" s="9">
        <f>+IF(SUM($B16:E16)&gt;SUM($B21:E21),(SUM($B16:E16)-SUM($B21:E21)),0)</f>
        <v>0</v>
      </c>
      <c r="F24" s="9">
        <f>+IF(SUM($B16:F16)&gt;SUM($B21:F21),(SUM($B16:F16)-SUM($B21:F21)),0)</f>
        <v>0</v>
      </c>
      <c r="G24" s="9">
        <f>+IF(SUM($B16:G16)&gt;SUM($B21:G21),(SUM($B16:G16)-SUM($B21:G21)),0)</f>
        <v>0</v>
      </c>
      <c r="H24" s="9">
        <f>+IF(SUM($B16:H16)&gt;SUM($B21:H21),(SUM($B16:H16)-SUM($B21:H21)),0)</f>
        <v>0</v>
      </c>
      <c r="I24" s="9">
        <f>+IF(SUM($B16:I16)&gt;SUM($B21:I21),(SUM($B16:I16)-SUM($B21:I21)),0)</f>
        <v>0</v>
      </c>
      <c r="J24" s="9">
        <f>+IF(SUM($B16:J16)&gt;SUM($B21:J21),(SUM($B16:J16)-SUM($B21:J21)),0)</f>
        <v>0</v>
      </c>
      <c r="K24" s="9">
        <f>+IF(SUM($B16:K16)&gt;SUM($B21:K21),(SUM($B16:K16)-SUM($B21:K21)),0)</f>
        <v>0</v>
      </c>
      <c r="L24" s="9">
        <f>+IF(SUM($B16:L16)&gt;SUM($B21:L21),(SUM($B16:L16)-SUM($B21:L21)),0)</f>
        <v>0</v>
      </c>
      <c r="M24" s="9">
        <f>+IF(SUM($B16:M16)&gt;SUM($B21:M21),(SUM($B16:M16)-SUM($B21:M21)),0)</f>
        <v>0</v>
      </c>
      <c r="N24" s="9">
        <f>+IF(SUM($B16:N16)&gt;SUM($B21:N21),(SUM($B16:N16)-SUM($B21:N21)),0)</f>
        <v>0</v>
      </c>
      <c r="O24" s="9">
        <f>+IF(SUM($B16:O16)&gt;SUM($B21:O21),(SUM($B16:O16)-SUM($B21:O21)),0)</f>
        <v>0</v>
      </c>
      <c r="P24" s="9">
        <f>+IF(SUM($B16:P16)&gt;SUM($B21:P21),(SUM($B16:P16)-SUM($B21:P21)),0)</f>
        <v>0</v>
      </c>
      <c r="Q24" s="9">
        <f>+IF(SUM($B16:Q16)&gt;SUM($B21:Q21),(SUM($B16:Q16)-SUM($B21:Q21)),0)</f>
        <v>0</v>
      </c>
      <c r="R24" s="9">
        <f>+IF(SUM($B16:R16)&gt;SUM($B21:R21),(SUM($B16:R16)-SUM($B21:R21)),0)</f>
        <v>0</v>
      </c>
      <c r="S24" s="9">
        <f>+IF(SUM($B16:S16)&gt;SUM($B21:S21),(SUM($B16:S16)-SUM($B21:S21)),0)</f>
        <v>0</v>
      </c>
      <c r="T24" s="9">
        <f>+IF(SUM($B16:T16)&gt;SUM($B21:T21),(SUM($B16:T16)-SUM($B21:T21)),0)</f>
        <v>0</v>
      </c>
      <c r="U24" s="9">
        <f>+IF(SUM($B16:U16)&gt;SUM($B21:U21),(SUM($B16:U16)-SUM($B21:U21)),0)</f>
        <v>0</v>
      </c>
      <c r="V24" s="9">
        <f>+IF(SUM($B16:V16)&gt;SUM($B21:V21),(SUM($B16:V16)-SUM($B21:V21)),0)</f>
        <v>0</v>
      </c>
      <c r="W24" s="9">
        <f>+IF(SUM($B16:W16)&gt;SUM($B21:W21),(SUM($B16:W16)-SUM($B21:W21)),0)</f>
        <v>0</v>
      </c>
      <c r="X24" s="9">
        <f>+IF(SUM($B16:X16)&gt;SUM($B21:X21),(SUM($B16:X16)-SUM($B21:X21)),0)</f>
        <v>0</v>
      </c>
      <c r="Y24" s="9">
        <f>+IF(SUM($B16:Y16)&gt;SUM($B21:Y21),(SUM($B16:Y16)-SUM($B21:Y21)),0)</f>
        <v>11140.254702954411</v>
      </c>
      <c r="Z24" s="9">
        <f>+IF(SUM($B16:Z16)&gt;SUM($B21:Z21),(SUM($B16:Z16)-SUM($B21:Z21)),0)</f>
        <v>11140.254702954411</v>
      </c>
      <c r="AA24" s="9">
        <f>+IF(SUM($B16:AA16)&gt;SUM($B21:AA21),(SUM($B16:AA16)-SUM($B21:AA21)),0)</f>
        <v>11140.254702954411</v>
      </c>
      <c r="AB24" s="9">
        <f>+IF(SUM($B16:AB16)&gt;SUM($B21:AB21),(SUM($B16:AB16)-SUM($B21:AB21)),0)</f>
        <v>11140.254702954411</v>
      </c>
      <c r="AC24" s="9">
        <f>+IF(SUM($B16:AC16)&gt;SUM($B21:AC21),(SUM($B16:AC16)-SUM($B21:AC21)),0)</f>
        <v>11140.254702954411</v>
      </c>
      <c r="AD24" s="9">
        <f>+IF(SUM($B16:AD16)&gt;SUM($B21:AD21),(SUM($B16:AD16)-SUM($B21:AD21)),0)</f>
        <v>11140.254702954411</v>
      </c>
      <c r="AE24" s="9">
        <f>+IF(SUM($B16:AE16)&gt;SUM($B21:AE21),(SUM($B16:AE16)-SUM($B21:AE21)),0)</f>
        <v>0</v>
      </c>
      <c r="AF24" s="9">
        <f>+IF(SUM($B16:AF16)&gt;SUM($B21:AF21),(SUM($B16:AF16)-SUM($B21:AF21)),0)</f>
        <v>0</v>
      </c>
      <c r="AG24" s="9">
        <f>+IF(SUM($B16:AG16)&gt;SUM($B21:AG21),(SUM($B16:AG16)-SUM($B21:AG21)),0)</f>
        <v>0</v>
      </c>
      <c r="AH24" s="9">
        <f>+IF(SUM($B16:AH16)&gt;SUM($B21:AH21),(SUM($B16:AH16)-SUM($B21:AH21)),0)</f>
        <v>0</v>
      </c>
      <c r="AI24" s="9">
        <f>+IF(SUM($B16:AI16)&gt;SUM($B21:AI21),(SUM($B16:AI16)-SUM($B21:AI21)),0)</f>
        <v>0</v>
      </c>
      <c r="AJ24" s="9">
        <f>+IF(SUM($B16:AJ16)&gt;SUM($B21:AJ21),(SUM($B16:AJ16)-SUM($B21:AJ21)),0)</f>
        <v>0</v>
      </c>
      <c r="AK24" s="9">
        <f>+IF(SUM($B16:AK16)&gt;SUM($B21:AK21),(SUM($B16:AK16)-SUM($B21:AK21)),0)</f>
        <v>33251.486417650587</v>
      </c>
      <c r="AL24" s="9">
        <f>+IF(SUM($B16:AL16)&gt;SUM($B21:AL21),(SUM($B16:AL16)-SUM($B21:AL21)),0)</f>
        <v>33251.486417650587</v>
      </c>
      <c r="AM24" s="9">
        <f>+IF(SUM($B16:AM16)&gt;SUM($B21:AM21),(SUM($B16:AM16)-SUM($B21:AM21)),0)</f>
        <v>33251.486417650587</v>
      </c>
      <c r="AN24" s="9">
        <f>+IF(SUM($B16:AN16)&gt;SUM($B21:AN21),(SUM($B16:AN16)-SUM($B21:AN21)),0)</f>
        <v>33251.486417650587</v>
      </c>
      <c r="AO24" s="9">
        <f>+IF(SUM($B16:AO16)&gt;SUM($B21:AO21),(SUM($B16:AO16)-SUM($B21:AO21)),0)</f>
        <v>33251.486417650587</v>
      </c>
      <c r="AP24" s="9">
        <f>+IF(SUM($B16:AP16)&gt;SUM($B21:AP21),(SUM($B16:AP16)-SUM($B21:AP21)),0)</f>
        <v>33251.486417650587</v>
      </c>
      <c r="AQ24" s="9">
        <f>+IF(SUM($B16:AQ16)&gt;SUM($B21:AQ21),(SUM($B16:AQ16)-SUM($B21:AQ21)),0)</f>
        <v>0</v>
      </c>
      <c r="AR24" s="9">
        <f>+IF(SUM($B16:AR16)&gt;SUM($B21:AR21),(SUM($B16:AR16)-SUM($B21:AR21)),0)</f>
        <v>0</v>
      </c>
      <c r="AS24" s="9">
        <f>+IF(SUM($B16:AS16)&gt;SUM($B21:AS21),(SUM($B16:AS16)-SUM($B21:AS21)),0)</f>
        <v>0</v>
      </c>
      <c r="AT24" s="9">
        <f>+IF(SUM($B16:AT16)&gt;SUM($B21:AT21),(SUM($B16:AT16)-SUM($B21:AT21)),0)</f>
        <v>0</v>
      </c>
      <c r="AU24" s="9">
        <f>+IF(SUM($B16:AU16)&gt;SUM($B21:AU21),(SUM($B16:AU16)-SUM($B21:AU21)),0)</f>
        <v>0</v>
      </c>
      <c r="AV24" s="9">
        <f>+IF(SUM($B16:AV16)&gt;SUM($B21:AV21),(SUM($B16:AV16)-SUM($B21:AV21)),0)</f>
        <v>0</v>
      </c>
      <c r="AW24" s="9">
        <f>+IF(SUM($B16:AW16)&gt;SUM($B21:AW21),(SUM($B16:AW16)-SUM($B21:AW21)),0)</f>
        <v>41153.906767122418</v>
      </c>
      <c r="AX24" s="129">
        <f>+M24</f>
        <v>0</v>
      </c>
      <c r="AY24" s="129">
        <f>+Y24</f>
        <v>11140.254702954411</v>
      </c>
      <c r="AZ24" s="129">
        <f>+AK24</f>
        <v>33251.486417650587</v>
      </c>
      <c r="BA24" s="129">
        <f>+AW24</f>
        <v>41153.906767122418</v>
      </c>
      <c r="BB24" s="129"/>
    </row>
    <row r="25" spans="1:54" x14ac:dyDescent="0.25">
      <c r="A25" s="67" t="s">
        <v>377</v>
      </c>
      <c r="B25" s="9">
        <f>+IF(SUM(B16)&lt;SUM(B21),-(SUM(B16)-SUM(B21)),0)</f>
        <v>0</v>
      </c>
      <c r="C25" s="9">
        <f>+IF(SUM($B16:C16)&lt;SUM($B21:C21),-(SUM($B16:C16)-SUM($B21:C21)),0)</f>
        <v>0</v>
      </c>
      <c r="D25" s="9">
        <f>+IF(SUM($B16:D16)&lt;SUM($B21:D21),-(SUM($B16:D16)-SUM($B21:D21)),0)</f>
        <v>0</v>
      </c>
      <c r="E25" s="9">
        <f>+IF(SUM($B16:E16)&lt;SUM($B21:E21),-(SUM($B16:E16)-SUM($B21:E21)),0)</f>
        <v>0</v>
      </c>
      <c r="F25" s="9">
        <f>+IF(SUM($B16:F16)&lt;SUM($B21:F21),-(SUM($B16:F16)-SUM($B21:F21)),0)</f>
        <v>0</v>
      </c>
      <c r="G25" s="9">
        <f>+IF(SUM($B16:G16)&lt;SUM($B21:G21),-(SUM($B16:G16)-SUM($B21:G21)),0)</f>
        <v>0</v>
      </c>
      <c r="H25" s="9">
        <f>+IF(SUM($B16:H16)&lt;SUM($B21:H21),-(SUM($B16:H16)-SUM($B21:H21)),0)</f>
        <v>0</v>
      </c>
      <c r="I25" s="9">
        <f>+IF(SUM($B16:I16)&lt;SUM($B21:I21),-(SUM($B16:I16)-SUM($B21:I21)),0)</f>
        <v>0</v>
      </c>
      <c r="J25" s="9">
        <f>+IF(SUM($B16:J16)&lt;SUM($B21:J21),-(SUM($B16:J16)-SUM($B21:J21)),0)</f>
        <v>0</v>
      </c>
      <c r="K25" s="9">
        <f>+IF(SUM($B16:K16)&lt;SUM($B21:K21),-(SUM($B16:K16)-SUM($B21:K21)),0)</f>
        <v>0</v>
      </c>
      <c r="L25" s="9">
        <f>+IF(SUM($B16:L16)&lt;SUM($B21:L21),-(SUM($B16:L16)-SUM($B21:L21)),0)</f>
        <v>0</v>
      </c>
      <c r="M25" s="9">
        <f>+IF(SUM($B16:M16)&lt;SUM($B21:M21),-(SUM($B16:M16)-SUM($B21:M21)),0)</f>
        <v>0</v>
      </c>
      <c r="N25" s="9">
        <f>+IF(SUM($B16:N16)&lt;SUM($B21:N21),-(SUM($B16:N16)-SUM($B21:N21)),0)</f>
        <v>0</v>
      </c>
      <c r="O25" s="9">
        <f>+IF(SUM($B16:O16)&lt;SUM($B21:O21),-(SUM($B16:O16)-SUM($B21:O21)),0)</f>
        <v>0</v>
      </c>
      <c r="P25" s="9">
        <f>+IF(SUM($B16:P16)&lt;SUM($B21:P21),-(SUM($B16:P16)-SUM($B21:P21)),0)</f>
        <v>0</v>
      </c>
      <c r="Q25" s="9">
        <f>+IF(SUM($B16:Q16)&lt;SUM($B21:Q21),-(SUM($B16:Q16)-SUM($B21:Q21)),0)</f>
        <v>0</v>
      </c>
      <c r="R25" s="9">
        <f>+IF(SUM($B16:R16)&lt;SUM($B21:R21),-(SUM($B16:R16)-SUM($B21:R21)),0)</f>
        <v>0</v>
      </c>
      <c r="S25" s="9">
        <f>+IF(SUM($B16:S16)&lt;SUM($B21:S21),-(SUM($B16:S16)-SUM($B21:S21)),0)</f>
        <v>0</v>
      </c>
      <c r="T25" s="9">
        <f>+IF(SUM($B16:T16)&lt;SUM($B21:T21),-(SUM($B16:T16)-SUM($B21:T21)),0)</f>
        <v>0</v>
      </c>
      <c r="U25" s="9">
        <f>+IF(SUM($B16:U16)&lt;SUM($B21:U21),-(SUM($B16:U16)-SUM($B21:U21)),0)</f>
        <v>0</v>
      </c>
      <c r="V25" s="9">
        <f>+IF(SUM($B16:V16)&lt;SUM($B21:V21),-(SUM($B16:V16)-SUM($B21:V21)),0)</f>
        <v>0</v>
      </c>
      <c r="W25" s="9">
        <f>+IF(SUM($B16:W16)&lt;SUM($B21:W21),-(SUM($B16:W16)-SUM($B21:W21)),0)</f>
        <v>0</v>
      </c>
      <c r="X25" s="9">
        <f>+IF(SUM($B16:X16)&lt;SUM($B21:X21),-(SUM($B16:X16)-SUM($B21:X21)),0)</f>
        <v>0</v>
      </c>
      <c r="Y25" s="9">
        <f>+IF(SUM($B16:Y16)&lt;SUM($B21:Y21),-(SUM($B16:Y16)-SUM($B21:Y21)),0)</f>
        <v>0</v>
      </c>
      <c r="Z25" s="9">
        <f>+IF(SUM($B16:Z16)&lt;SUM($B21:Z21),-(SUM($B16:Z16)-SUM($B21:Z21)),0)</f>
        <v>0</v>
      </c>
      <c r="AA25" s="9">
        <f>+IF(SUM($B16:AA16)&lt;SUM($B21:AA21),-(SUM($B16:AA16)-SUM($B21:AA21)),0)</f>
        <v>0</v>
      </c>
      <c r="AB25" s="9">
        <f>+IF(SUM($B16:AB16)&lt;SUM($B21:AB21),-(SUM($B16:AB16)-SUM($B21:AB21)),0)</f>
        <v>0</v>
      </c>
      <c r="AC25" s="9">
        <f>+IF(SUM($B16:AC16)&lt;SUM($B21:AC21),-(SUM($B16:AC16)-SUM($B21:AC21)),0)</f>
        <v>0</v>
      </c>
      <c r="AD25" s="9">
        <f>+IF(SUM($B16:AD16)&lt;SUM($B21:AD21),-(SUM($B16:AD16)-SUM($B21:AD21)),0)</f>
        <v>0</v>
      </c>
      <c r="AE25" s="9">
        <f>+IF(SUM($B16:AE16)&lt;SUM($B21:AE21),-(SUM($B16:AE16)-SUM($B21:AE21)),0)</f>
        <v>4456.1018811817648</v>
      </c>
      <c r="AF25" s="9">
        <f>+IF(SUM($B16:AF16)&lt;SUM($B21:AF21),-(SUM($B16:AF16)-SUM($B21:AF21)),0)</f>
        <v>4456.1018811817648</v>
      </c>
      <c r="AG25" s="9">
        <f>+IF(SUM($B16:AG16)&lt;SUM($B21:AG21),-(SUM($B16:AG16)-SUM($B21:AG21)),0)</f>
        <v>4456.1018811817648</v>
      </c>
      <c r="AH25" s="9">
        <f>+IF(SUM($B16:AH16)&lt;SUM($B21:AH21),-(SUM($B16:AH16)-SUM($B21:AH21)),0)</f>
        <v>4456.1018811817648</v>
      </c>
      <c r="AI25" s="9">
        <f>+IF(SUM($B16:AI16)&lt;SUM($B21:AI21),-(SUM($B16:AI16)-SUM($B21:AI21)),0)</f>
        <v>4456.1018811817648</v>
      </c>
      <c r="AJ25" s="9">
        <f>+IF(SUM($B16:AJ16)&lt;SUM($B21:AJ21),-(SUM($B16:AJ16)-SUM($B21:AJ21)),0)</f>
        <v>11140.254702954411</v>
      </c>
      <c r="AK25" s="9">
        <f>+IF(SUM($B16:AK16)&lt;SUM($B21:AK21),-(SUM($B16:AK16)-SUM($B21:AK21)),0)</f>
        <v>0</v>
      </c>
      <c r="AL25" s="9">
        <f>+IF(SUM($B16:AL16)&lt;SUM($B21:AL21),-(SUM($B16:AL16)-SUM($B21:AL21)),0)</f>
        <v>0</v>
      </c>
      <c r="AM25" s="9">
        <f>+IF(SUM($B16:AM16)&lt;SUM($B21:AM21),-(SUM($B16:AM16)-SUM($B21:AM21)),0)</f>
        <v>0</v>
      </c>
      <c r="AN25" s="9">
        <f>+IF(SUM($B16:AN16)&lt;SUM($B21:AN21),-(SUM($B16:AN16)-SUM($B21:AN21)),0)</f>
        <v>0</v>
      </c>
      <c r="AO25" s="9">
        <f>+IF(SUM($B16:AO16)&lt;SUM($B21:AO21),-(SUM($B16:AO16)-SUM($B21:AO21)),0)</f>
        <v>0</v>
      </c>
      <c r="AP25" s="9">
        <f>+IF(SUM($B16:AP16)&lt;SUM($B21:AP21),-(SUM($B16:AP16)-SUM($B21:AP21)),0)</f>
        <v>0</v>
      </c>
      <c r="AQ25" s="9">
        <f>+IF(SUM($B16:AQ16)&lt;SUM($B21:AQ21),-(SUM($B16:AQ16)-SUM($B21:AQ21)),0)</f>
        <v>17756.696448242001</v>
      </c>
      <c r="AR25" s="9">
        <f>+IF(SUM($B16:AR16)&lt;SUM($B21:AR21),-(SUM($B16:AR16)-SUM($B21:AR21)),0)</f>
        <v>17756.696448242001</v>
      </c>
      <c r="AS25" s="9">
        <f>+IF(SUM($B16:AS16)&lt;SUM($B21:AS21),-(SUM($B16:AS16)-SUM($B21:AS21)),0)</f>
        <v>17756.696448242001</v>
      </c>
      <c r="AT25" s="9">
        <f>+IF(SUM($B16:AT16)&lt;SUM($B21:AT21),-(SUM($B16:AT16)-SUM($B21:AT21)),0)</f>
        <v>17756.696448242001</v>
      </c>
      <c r="AU25" s="9">
        <f>+IF(SUM($B16:AU16)&lt;SUM($B21:AU21),-(SUM($B16:AU16)-SUM($B21:AU21)),0)</f>
        <v>17756.696448242001</v>
      </c>
      <c r="AV25" s="9">
        <f>+IF(SUM($B16:AV16)&lt;SUM($B21:AV21),-(SUM($B16:AV16)-SUM($B21:AV21)),0)</f>
        <v>44391.741120605002</v>
      </c>
      <c r="AW25" s="9">
        <f>+IF(SUM($B16:AW16)&lt;SUM($B21:AW21),-(SUM($B16:AW16)-SUM($B21:AW21)),0)</f>
        <v>0</v>
      </c>
      <c r="AX25" s="129">
        <f>+M25</f>
        <v>0</v>
      </c>
      <c r="AY25" s="129">
        <f>+Y25</f>
        <v>0</v>
      </c>
      <c r="AZ25" s="129">
        <f>+AK25</f>
        <v>0</v>
      </c>
      <c r="BA25" s="129">
        <f>+AW25</f>
        <v>0</v>
      </c>
      <c r="BB25" s="129"/>
    </row>
    <row r="26" spans="1:54" x14ac:dyDescent="0.25">
      <c r="A26" s="67" t="s">
        <v>389</v>
      </c>
      <c r="B26" s="129">
        <f>+B21</f>
        <v>0</v>
      </c>
      <c r="C26" s="129">
        <f>+C21+B26</f>
        <v>0</v>
      </c>
      <c r="D26" s="129">
        <f t="shared" ref="D26:AW26" si="2">+D21+C26</f>
        <v>0</v>
      </c>
      <c r="E26" s="129">
        <f t="shared" si="2"/>
        <v>0</v>
      </c>
      <c r="F26" s="129">
        <f t="shared" si="2"/>
        <v>0</v>
      </c>
      <c r="G26" s="129">
        <f t="shared" si="2"/>
        <v>0</v>
      </c>
      <c r="H26" s="129">
        <f t="shared" si="2"/>
        <v>0</v>
      </c>
      <c r="I26" s="129">
        <f t="shared" si="2"/>
        <v>0</v>
      </c>
      <c r="J26" s="129">
        <f t="shared" si="2"/>
        <v>0</v>
      </c>
      <c r="K26" s="129">
        <f t="shared" si="2"/>
        <v>0</v>
      </c>
      <c r="L26" s="129">
        <f t="shared" si="2"/>
        <v>0</v>
      </c>
      <c r="M26" s="129">
        <f t="shared" si="2"/>
        <v>0</v>
      </c>
      <c r="N26" s="129">
        <f t="shared" si="2"/>
        <v>0</v>
      </c>
      <c r="O26" s="129">
        <f t="shared" si="2"/>
        <v>0</v>
      </c>
      <c r="P26" s="129">
        <f t="shared" si="2"/>
        <v>0</v>
      </c>
      <c r="Q26" s="129">
        <f t="shared" si="2"/>
        <v>0</v>
      </c>
      <c r="R26" s="129">
        <f t="shared" si="2"/>
        <v>0</v>
      </c>
      <c r="S26" s="129">
        <f t="shared" si="2"/>
        <v>0</v>
      </c>
      <c r="T26" s="129">
        <f t="shared" si="2"/>
        <v>0</v>
      </c>
      <c r="U26" s="129">
        <f t="shared" si="2"/>
        <v>0</v>
      </c>
      <c r="V26" s="129">
        <f t="shared" si="2"/>
        <v>0</v>
      </c>
      <c r="W26" s="129">
        <f t="shared" si="2"/>
        <v>0</v>
      </c>
      <c r="X26" s="129">
        <f t="shared" si="2"/>
        <v>0</v>
      </c>
      <c r="Y26" s="129">
        <f t="shared" si="2"/>
        <v>0</v>
      </c>
      <c r="Z26" s="129">
        <f t="shared" si="2"/>
        <v>0</v>
      </c>
      <c r="AA26" s="129">
        <f t="shared" si="2"/>
        <v>0</v>
      </c>
      <c r="AB26" s="129">
        <f t="shared" si="2"/>
        <v>0</v>
      </c>
      <c r="AC26" s="129">
        <f t="shared" si="2"/>
        <v>0</v>
      </c>
      <c r="AD26" s="129">
        <f t="shared" si="2"/>
        <v>0</v>
      </c>
      <c r="AE26" s="129">
        <f t="shared" si="2"/>
        <v>15596.356584136176</v>
      </c>
      <c r="AF26" s="129">
        <f t="shared" si="2"/>
        <v>15596.356584136176</v>
      </c>
      <c r="AG26" s="129">
        <f t="shared" si="2"/>
        <v>15596.356584136176</v>
      </c>
      <c r="AH26" s="129">
        <f t="shared" si="2"/>
        <v>15596.356584136176</v>
      </c>
      <c r="AI26" s="129">
        <f t="shared" si="2"/>
        <v>15596.356584136176</v>
      </c>
      <c r="AJ26" s="129">
        <f t="shared" si="2"/>
        <v>22280.509405908822</v>
      </c>
      <c r="AK26" s="129">
        <f t="shared" si="2"/>
        <v>22280.509405908822</v>
      </c>
      <c r="AL26" s="129">
        <f t="shared" si="2"/>
        <v>22280.509405908822</v>
      </c>
      <c r="AM26" s="129">
        <f t="shared" si="2"/>
        <v>22280.509405908822</v>
      </c>
      <c r="AN26" s="129">
        <f t="shared" si="2"/>
        <v>22280.509405908822</v>
      </c>
      <c r="AO26" s="129">
        <f t="shared" si="2"/>
        <v>22280.509405908822</v>
      </c>
      <c r="AP26" s="129">
        <f t="shared" si="2"/>
        <v>22280.509405908822</v>
      </c>
      <c r="AQ26" s="129">
        <f t="shared" si="2"/>
        <v>73288.69227180141</v>
      </c>
      <c r="AR26" s="129">
        <f t="shared" si="2"/>
        <v>73288.69227180141</v>
      </c>
      <c r="AS26" s="129">
        <f t="shared" si="2"/>
        <v>73288.69227180141</v>
      </c>
      <c r="AT26" s="129">
        <f t="shared" si="2"/>
        <v>73288.69227180141</v>
      </c>
      <c r="AU26" s="129">
        <f t="shared" si="2"/>
        <v>73288.69227180141</v>
      </c>
      <c r="AV26" s="129">
        <f t="shared" si="2"/>
        <v>99923.736944164411</v>
      </c>
      <c r="AW26" s="129">
        <f t="shared" si="2"/>
        <v>99923.736944164411</v>
      </c>
      <c r="AX26" s="129"/>
      <c r="AY26" s="129"/>
      <c r="AZ26" s="129"/>
      <c r="BA26" s="129"/>
      <c r="BB26" s="129"/>
    </row>
    <row r="27" spans="1:54" x14ac:dyDescent="0.25">
      <c r="A27" s="67"/>
      <c r="B27" s="129"/>
      <c r="C27" s="129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6"/>
      <c r="AR27" s="6"/>
      <c r="AS27" s="6"/>
      <c r="AT27" s="6"/>
      <c r="AU27" s="6"/>
      <c r="AV27" s="6"/>
      <c r="AW27" s="6"/>
      <c r="AX27" s="6"/>
      <c r="AY27" s="6"/>
    </row>
    <row r="28" spans="1:54" x14ac:dyDescent="0.25">
      <c r="A28" s="67"/>
      <c r="B28" s="129"/>
      <c r="C28" s="129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6"/>
      <c r="AR28" s="6"/>
      <c r="AS28" s="6"/>
      <c r="AT28" s="6"/>
      <c r="AU28" s="6"/>
      <c r="AV28" s="6"/>
      <c r="AW28" s="6"/>
      <c r="AX28" s="6"/>
      <c r="AY28" s="6"/>
    </row>
    <row r="29" spans="1:54" x14ac:dyDescent="0.25">
      <c r="A29" s="67"/>
      <c r="B29" s="129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6"/>
      <c r="AR29" s="6"/>
      <c r="AS29" s="6"/>
      <c r="AT29" s="6"/>
      <c r="AU29" s="6"/>
      <c r="AV29" s="6"/>
      <c r="AW29" s="6"/>
      <c r="AX29" s="6"/>
      <c r="AY29" s="6"/>
    </row>
    <row r="30" spans="1:54" x14ac:dyDescent="0.25">
      <c r="A30" s="67"/>
      <c r="B30" s="1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6"/>
      <c r="AR30" s="6"/>
      <c r="AS30" s="6"/>
      <c r="AT30" s="6"/>
      <c r="AU30" s="6"/>
      <c r="AV30" s="6"/>
      <c r="AW30" s="6"/>
      <c r="AX30" s="6"/>
      <c r="AY30" s="6"/>
    </row>
    <row r="31" spans="1:54" x14ac:dyDescent="0.25">
      <c r="A31" s="67"/>
      <c r="B31" s="129"/>
      <c r="C31" s="129"/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6"/>
      <c r="AR31" s="6"/>
      <c r="AS31" s="6"/>
      <c r="AT31" s="6"/>
      <c r="AU31" s="6"/>
      <c r="AV31" s="6"/>
      <c r="AW31" s="6"/>
      <c r="AX31" s="6"/>
      <c r="AY31" s="6"/>
    </row>
    <row r="32" spans="1:54" x14ac:dyDescent="0.25">
      <c r="A32" s="67"/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6"/>
      <c r="AR32" s="6"/>
      <c r="AS32" s="6"/>
      <c r="AT32" s="6"/>
      <c r="AU32" s="6"/>
      <c r="AV32" s="6"/>
      <c r="AW32" s="6"/>
      <c r="AX32" s="6"/>
      <c r="AY32" s="6"/>
    </row>
    <row r="33" spans="1:51" x14ac:dyDescent="0.25">
      <c r="A33" s="67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7"/>
      <c r="AR33" s="7"/>
      <c r="AS33" s="7"/>
      <c r="AT33" s="7"/>
      <c r="AU33" s="7"/>
      <c r="AV33" s="7"/>
      <c r="AW33" s="7"/>
      <c r="AX33" s="7"/>
      <c r="AY33" s="7"/>
    </row>
    <row r="34" spans="1:51" x14ac:dyDescent="0.25">
      <c r="A34" s="67"/>
      <c r="B34" s="129"/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</row>
    <row r="35" spans="1:51" x14ac:dyDescent="0.25">
      <c r="A35" s="67"/>
      <c r="B35" s="129"/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</row>
    <row r="36" spans="1:51" x14ac:dyDescent="0.25">
      <c r="A36" s="67"/>
      <c r="B36" s="129"/>
      <c r="C36" s="129"/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</row>
    <row r="37" spans="1:51" x14ac:dyDescent="0.25">
      <c r="A37" s="67"/>
      <c r="B37" s="129"/>
      <c r="C37" s="129"/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</row>
    <row r="38" spans="1:51" x14ac:dyDescent="0.25">
      <c r="A38" s="67"/>
      <c r="B38" s="129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</row>
    <row r="39" spans="1:51" x14ac:dyDescent="0.25">
      <c r="A39" s="67"/>
      <c r="B39" s="129"/>
      <c r="C39" s="129"/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</row>
    <row r="40" spans="1:51" x14ac:dyDescent="0.25">
      <c r="A40" s="67"/>
      <c r="B40" s="129"/>
      <c r="C40" s="129"/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</row>
    <row r="41" spans="1:51" x14ac:dyDescent="0.25">
      <c r="A41" s="67"/>
      <c r="B41" s="129"/>
      <c r="C41" s="129"/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</row>
    <row r="42" spans="1:51" x14ac:dyDescent="0.25">
      <c r="A42" s="67"/>
      <c r="B42" s="129"/>
      <c r="C42" s="129"/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</row>
    <row r="43" spans="1:51" x14ac:dyDescent="0.25">
      <c r="A43" s="67"/>
      <c r="B43" s="129"/>
      <c r="C43" s="129"/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</row>
    <row r="44" spans="1:51" x14ac:dyDescent="0.25">
      <c r="A44" s="67"/>
      <c r="B44" s="129"/>
      <c r="C44" s="129"/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</row>
    <row r="45" spans="1:51" x14ac:dyDescent="0.25">
      <c r="A45" s="67"/>
      <c r="B45" s="129"/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</row>
    <row r="46" spans="1:51" x14ac:dyDescent="0.25">
      <c r="A46" s="67"/>
      <c r="B46" s="129"/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</row>
    <row r="47" spans="1:51" x14ac:dyDescent="0.25">
      <c r="A47" s="67"/>
      <c r="B47" s="129"/>
      <c r="C47" s="129"/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</row>
    <row r="48" spans="1:51" x14ac:dyDescent="0.25">
      <c r="A48" s="67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</row>
    <row r="49" spans="1:51" x14ac:dyDescent="0.25">
      <c r="A49" s="67"/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</row>
    <row r="50" spans="1:51" x14ac:dyDescent="0.25">
      <c r="A50" s="67"/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</row>
    <row r="51" spans="1:51" x14ac:dyDescent="0.25">
      <c r="A51" s="67"/>
      <c r="B51" s="129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</row>
    <row r="52" spans="1:51" x14ac:dyDescent="0.25">
      <c r="A52" s="67"/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</row>
    <row r="53" spans="1:51" x14ac:dyDescent="0.25">
      <c r="A53" s="67"/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</row>
    <row r="54" spans="1:51" x14ac:dyDescent="0.25">
      <c r="A54" s="67"/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</row>
    <row r="55" spans="1:51" x14ac:dyDescent="0.25">
      <c r="A55" s="67"/>
      <c r="B55" s="129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</row>
    <row r="56" spans="1:51" x14ac:dyDescent="0.25">
      <c r="A56" s="67"/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</row>
    <row r="57" spans="1:51" x14ac:dyDescent="0.25">
      <c r="A57" s="67"/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</row>
    <row r="58" spans="1:51" x14ac:dyDescent="0.25">
      <c r="A58" s="67"/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</row>
    <row r="59" spans="1:51" x14ac:dyDescent="0.25">
      <c r="A59" s="67"/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</row>
    <row r="60" spans="1:51" x14ac:dyDescent="0.25">
      <c r="A60" s="67"/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</row>
    <row r="61" spans="1:51" x14ac:dyDescent="0.25">
      <c r="A61" s="67"/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</row>
    <row r="62" spans="1:51" x14ac:dyDescent="0.25">
      <c r="A62" s="67"/>
      <c r="B62" s="129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</row>
    <row r="63" spans="1:51" x14ac:dyDescent="0.25">
      <c r="A63" s="67"/>
      <c r="B63" s="129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29"/>
      <c r="AH63" s="129"/>
      <c r="AI63" s="129"/>
      <c r="AJ63" s="129"/>
      <c r="AK63" s="129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</row>
    <row r="64" spans="1:51" x14ac:dyDescent="0.25">
      <c r="A64" s="67"/>
      <c r="B64" s="129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</row>
    <row r="65" spans="1:51" x14ac:dyDescent="0.25">
      <c r="A65" s="67"/>
      <c r="B65" s="129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</row>
    <row r="66" spans="1:51" x14ac:dyDescent="0.25">
      <c r="A66" s="67"/>
      <c r="B66" s="129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</row>
    <row r="67" spans="1:51" x14ac:dyDescent="0.25">
      <c r="A67" s="67"/>
      <c r="B67" s="129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29"/>
      <c r="AH67" s="129"/>
      <c r="AI67" s="129"/>
      <c r="AJ67" s="129"/>
      <c r="AK67" s="129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</row>
    <row r="68" spans="1:51" x14ac:dyDescent="0.25">
      <c r="A68" s="67"/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</row>
    <row r="69" spans="1:51" x14ac:dyDescent="0.25">
      <c r="A69" s="67"/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  <c r="AG69" s="129"/>
      <c r="AH69" s="129"/>
      <c r="AI69" s="129"/>
      <c r="AJ69" s="129"/>
      <c r="AK69" s="129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</row>
    <row r="70" spans="1:51" x14ac:dyDescent="0.25">
      <c r="A70" s="67"/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</row>
    <row r="71" spans="1:51" x14ac:dyDescent="0.25">
      <c r="A71" s="67"/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29"/>
      <c r="AH71" s="129"/>
      <c r="AI71" s="129"/>
      <c r="AJ71" s="129"/>
      <c r="AK71" s="129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</row>
    <row r="72" spans="1:51" x14ac:dyDescent="0.25">
      <c r="A72" s="67"/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  <c r="AG72" s="129"/>
      <c r="AH72" s="129"/>
      <c r="AI72" s="129"/>
      <c r="AJ72" s="129"/>
      <c r="AK72" s="129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</row>
    <row r="73" spans="1:51" x14ac:dyDescent="0.25">
      <c r="A73" s="67"/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</row>
    <row r="74" spans="1:51" x14ac:dyDescent="0.25">
      <c r="A74" s="67"/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</row>
    <row r="75" spans="1:51" x14ac:dyDescent="0.25">
      <c r="A75" s="67"/>
      <c r="B75" s="129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</row>
    <row r="76" spans="1:51" x14ac:dyDescent="0.25">
      <c r="A76" s="67"/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</row>
    <row r="77" spans="1:51" x14ac:dyDescent="0.25">
      <c r="A77" s="67"/>
      <c r="B77" s="129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</row>
    <row r="78" spans="1:51" x14ac:dyDescent="0.25">
      <c r="A78" s="67"/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</row>
    <row r="79" spans="1:51" x14ac:dyDescent="0.25">
      <c r="A79" s="67"/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</row>
    <row r="80" spans="1:51" x14ac:dyDescent="0.25">
      <c r="A80" s="67"/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</row>
    <row r="81" spans="1:51" x14ac:dyDescent="0.25">
      <c r="A81" s="67"/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</row>
  </sheetData>
  <phoneticPr fontId="25" type="noConversion"/>
  <hyperlinks>
    <hyperlink ref="A1" location="VIEW!A1" display="VIEW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FFC000"/>
  </sheetPr>
  <dimension ref="A1:CS393"/>
  <sheetViews>
    <sheetView showGridLines="0" topLeftCell="A176" workbookViewId="0">
      <selection activeCell="D200" sqref="D200:AX200"/>
    </sheetView>
  </sheetViews>
  <sheetFormatPr defaultRowHeight="12" x14ac:dyDescent="0.2"/>
  <cols>
    <col min="1" max="1" width="33.140625" style="81" bestFit="1" customWidth="1"/>
    <col min="2" max="2" width="10" style="6" customWidth="1"/>
    <col min="3" max="6" width="7.7109375" style="6" customWidth="1"/>
    <col min="7" max="12" width="7" style="6" customWidth="1"/>
    <col min="13" max="38" width="7.85546875" style="6" customWidth="1"/>
    <col min="39" max="50" width="9.140625" style="6" customWidth="1"/>
    <col min="51" max="59" width="9.140625" style="6"/>
    <col min="60" max="60" width="2.7109375" style="66" customWidth="1"/>
    <col min="61" max="61" width="9.140625" style="66"/>
    <col min="62" max="62" width="5.28515625" style="66" customWidth="1"/>
    <col min="63" max="63" width="9.140625" style="66"/>
    <col min="64" max="64" width="2.7109375" style="66" customWidth="1"/>
    <col min="65" max="85" width="9.140625" style="66"/>
    <col min="86" max="16384" width="9.140625" style="6"/>
  </cols>
  <sheetData>
    <row r="1" spans="1:97" ht="15" x14ac:dyDescent="0.25">
      <c r="A1" s="33" t="s">
        <v>115</v>
      </c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</row>
    <row r="2" spans="1:97" x14ac:dyDescent="0.2">
      <c r="A2" s="67" t="s">
        <v>261</v>
      </c>
      <c r="B2" s="84">
        <f>+Personale!B3</f>
        <v>0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</row>
    <row r="3" spans="1:97" x14ac:dyDescent="0.2">
      <c r="A3" s="67" t="s">
        <v>184</v>
      </c>
      <c r="B3" s="68">
        <f>+Personale!B4</f>
        <v>2500</v>
      </c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</row>
    <row r="4" spans="1:97" x14ac:dyDescent="0.2">
      <c r="A4" s="67" t="s">
        <v>185</v>
      </c>
      <c r="B4" s="83">
        <f>+Personale!B5</f>
        <v>0.3</v>
      </c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J4" s="70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</row>
    <row r="5" spans="1:97" x14ac:dyDescent="0.2">
      <c r="A5" s="67" t="s">
        <v>186</v>
      </c>
      <c r="B5" s="83">
        <f>+Personale!B6</f>
        <v>0.01</v>
      </c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J5" s="70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</row>
    <row r="6" spans="1:97" x14ac:dyDescent="0.2">
      <c r="A6" s="67" t="s">
        <v>187</v>
      </c>
      <c r="B6" s="83">
        <f>+Personale!B7</f>
        <v>0.08</v>
      </c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J6" s="70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</row>
    <row r="7" spans="1:97" ht="24" x14ac:dyDescent="0.2">
      <c r="A7" s="67" t="s">
        <v>188</v>
      </c>
      <c r="B7" s="84">
        <f>+Personale!B8</f>
        <v>8</v>
      </c>
      <c r="C7" s="72" t="str">
        <f>+IF($B$9&gt;12,"inserire mese"," lasciare vuoto ")</f>
        <v>inserire mese</v>
      </c>
      <c r="D7" s="72" t="str">
        <f>+IF($B$9&gt;13,"inserire mese"," lasciare vuoto ")</f>
        <v>inserire mese</v>
      </c>
      <c r="E7" s="72" t="str">
        <f>+IF($B$9&gt;14,"inserire mese"," lasciare vuoto ")</f>
        <v>inserire mese</v>
      </c>
      <c r="F7" s="72" t="str">
        <f>+IF($B$9&gt;15,"inserire mese"," lasciare vuoto ")</f>
        <v>inserire mese</v>
      </c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J7" s="70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</row>
    <row r="8" spans="1:97" ht="24" x14ac:dyDescent="0.2">
      <c r="A8" s="67" t="s">
        <v>189</v>
      </c>
      <c r="B8" s="84">
        <f>+Personale!B9</f>
        <v>22</v>
      </c>
      <c r="C8" s="88" t="s">
        <v>190</v>
      </c>
      <c r="D8" s="88" t="s">
        <v>191</v>
      </c>
      <c r="E8" s="88" t="s">
        <v>192</v>
      </c>
      <c r="F8" s="88" t="s">
        <v>193</v>
      </c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J8" s="70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</row>
    <row r="9" spans="1:97" x14ac:dyDescent="0.2">
      <c r="A9" s="67" t="s">
        <v>194</v>
      </c>
      <c r="B9" s="84" t="s">
        <v>438</v>
      </c>
      <c r="C9" s="84" t="str">
        <f>+Personale!C10</f>
        <v>m12</v>
      </c>
      <c r="D9" s="84" t="str">
        <f>+Personale!D10</f>
        <v>m6</v>
      </c>
      <c r="E9" s="84">
        <f>+Personale!E10</f>
        <v>0</v>
      </c>
      <c r="F9" s="84">
        <f>+Personale!F10</f>
        <v>0</v>
      </c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J9" s="70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</row>
    <row r="10" spans="1:97" x14ac:dyDescent="0.2">
      <c r="A10" s="67" t="s">
        <v>197</v>
      </c>
      <c r="B10" s="83">
        <f>+Personale!B11</f>
        <v>0</v>
      </c>
      <c r="C10" s="84">
        <f>+Personale!C11</f>
        <v>1</v>
      </c>
      <c r="D10" s="84">
        <f>+Personale!D11</f>
        <v>1</v>
      </c>
      <c r="E10" s="84">
        <f>+Personale!E11</f>
        <v>0</v>
      </c>
      <c r="F10" s="84">
        <f>+Personale!F11</f>
        <v>0</v>
      </c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J10" s="70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</row>
    <row r="11" spans="1:97" x14ac:dyDescent="0.2">
      <c r="A11" s="67" t="s">
        <v>198</v>
      </c>
      <c r="B11" s="83">
        <f>+Personale!B12</f>
        <v>0</v>
      </c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J11" s="70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</row>
    <row r="12" spans="1:97" x14ac:dyDescent="0.2">
      <c r="A12" s="67" t="s">
        <v>199</v>
      </c>
      <c r="B12" s="84">
        <f>+Personale!B13</f>
        <v>15</v>
      </c>
      <c r="C12" s="68"/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J12" s="70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</row>
    <row r="13" spans="1:97" x14ac:dyDescent="0.2">
      <c r="A13" s="67"/>
      <c r="B13" s="68"/>
      <c r="C13" s="68"/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J13" s="70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</row>
    <row r="14" spans="1:97" x14ac:dyDescent="0.2">
      <c r="A14" s="67"/>
      <c r="B14" s="68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J14" s="70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</row>
    <row r="15" spans="1:97" x14ac:dyDescent="0.2">
      <c r="A15" s="68"/>
      <c r="B15" s="68"/>
      <c r="C15" s="22">
        <f>+SPm!B2</f>
        <v>42736</v>
      </c>
      <c r="D15" s="22">
        <f>+SPm!C2</f>
        <v>42767</v>
      </c>
      <c r="E15" s="22">
        <f>+SPm!D2</f>
        <v>42797</v>
      </c>
      <c r="F15" s="22">
        <f>+SPm!E2</f>
        <v>42828</v>
      </c>
      <c r="G15" s="22">
        <f>+SPm!F2</f>
        <v>42858</v>
      </c>
      <c r="H15" s="22">
        <f>+SPm!G2</f>
        <v>42889</v>
      </c>
      <c r="I15" s="22">
        <f>+SPm!H2</f>
        <v>42919</v>
      </c>
      <c r="J15" s="22">
        <f>+SPm!I2</f>
        <v>42950</v>
      </c>
      <c r="K15" s="22">
        <f>+SPm!J2</f>
        <v>42980</v>
      </c>
      <c r="L15" s="22">
        <f>+SPm!K2</f>
        <v>43011</v>
      </c>
      <c r="M15" s="22">
        <f>+SPm!L2</f>
        <v>43041</v>
      </c>
      <c r="N15" s="22">
        <f>+SPm!M2</f>
        <v>43072</v>
      </c>
      <c r="O15" s="22">
        <f>+SPm!N2</f>
        <v>43102</v>
      </c>
      <c r="P15" s="22">
        <f>+SPm!O2</f>
        <v>43133</v>
      </c>
      <c r="Q15" s="22">
        <f>+SPm!P2</f>
        <v>43163</v>
      </c>
      <c r="R15" s="22">
        <f>+SPm!Q2</f>
        <v>43194</v>
      </c>
      <c r="S15" s="22">
        <f>+SPm!R2</f>
        <v>43224</v>
      </c>
      <c r="T15" s="22">
        <f>+SPm!S2</f>
        <v>43255</v>
      </c>
      <c r="U15" s="22">
        <f>+SPm!T2</f>
        <v>43285</v>
      </c>
      <c r="V15" s="22">
        <f>+SPm!U2</f>
        <v>43316</v>
      </c>
      <c r="W15" s="22">
        <f>+SPm!V2</f>
        <v>43346</v>
      </c>
      <c r="X15" s="22">
        <f>+SPm!W2</f>
        <v>43377</v>
      </c>
      <c r="Y15" s="22">
        <f>+SPm!X2</f>
        <v>43407</v>
      </c>
      <c r="Z15" s="22">
        <f>+SPm!Y2</f>
        <v>43438</v>
      </c>
      <c r="AA15" s="22">
        <f>+SPm!Z2</f>
        <v>43468</v>
      </c>
      <c r="AB15" s="22">
        <f>+SPm!AA2</f>
        <v>43499</v>
      </c>
      <c r="AC15" s="22">
        <f>+SPm!AB2</f>
        <v>43529</v>
      </c>
      <c r="AD15" s="22">
        <f>+SPm!AC2</f>
        <v>43560</v>
      </c>
      <c r="AE15" s="22">
        <f>+SPm!AD2</f>
        <v>43590</v>
      </c>
      <c r="AF15" s="22">
        <f>+SPm!AE2</f>
        <v>43621</v>
      </c>
      <c r="AG15" s="22">
        <f>+SPm!AF2</f>
        <v>43651</v>
      </c>
      <c r="AH15" s="22">
        <f>+SPm!AG2</f>
        <v>43682</v>
      </c>
      <c r="AI15" s="22">
        <f>+SPm!AH2</f>
        <v>43712</v>
      </c>
      <c r="AJ15" s="22">
        <f>+SPm!AI2</f>
        <v>43743</v>
      </c>
      <c r="AK15" s="22">
        <f>+SPm!AJ2</f>
        <v>43773</v>
      </c>
      <c r="AL15" s="22">
        <f>+SPm!AK2</f>
        <v>43804</v>
      </c>
      <c r="AM15" s="22">
        <f>+SPm!AL2</f>
        <v>43834</v>
      </c>
      <c r="AN15" s="22">
        <f>+SPm!AM2</f>
        <v>43865</v>
      </c>
      <c r="AO15" s="22">
        <f>+SPm!AN2</f>
        <v>43895</v>
      </c>
      <c r="AP15" s="22">
        <f>+SPm!AO2</f>
        <v>43926</v>
      </c>
      <c r="AQ15" s="22">
        <f>+SPm!AP2</f>
        <v>43956</v>
      </c>
      <c r="AR15" s="22">
        <f>+SPm!AQ2</f>
        <v>43987</v>
      </c>
      <c r="AS15" s="22">
        <f>+SPm!AR2</f>
        <v>44017</v>
      </c>
      <c r="AT15" s="22">
        <f>+SPm!AS2</f>
        <v>44048</v>
      </c>
      <c r="AU15" s="22">
        <f>+SPm!AT2</f>
        <v>44078</v>
      </c>
      <c r="AV15" s="22">
        <f>+SPm!AU2</f>
        <v>44109</v>
      </c>
      <c r="AW15" s="22">
        <f>+SPm!AV2</f>
        <v>44139</v>
      </c>
      <c r="AX15" s="22">
        <f>+SPm!AW2</f>
        <v>44170</v>
      </c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</row>
    <row r="16" spans="1:97" x14ac:dyDescent="0.2">
      <c r="A16" s="67" t="s">
        <v>200</v>
      </c>
      <c r="B16" s="68"/>
      <c r="C16" s="68" t="s">
        <v>201</v>
      </c>
      <c r="D16" s="68" t="s">
        <v>202</v>
      </c>
      <c r="E16" s="68" t="s">
        <v>203</v>
      </c>
      <c r="F16" s="68" t="s">
        <v>204</v>
      </c>
      <c r="G16" s="68" t="s">
        <v>205</v>
      </c>
      <c r="H16" s="68" t="s">
        <v>206</v>
      </c>
      <c r="I16" s="68" t="s">
        <v>207</v>
      </c>
      <c r="J16" s="68" t="s">
        <v>208</v>
      </c>
      <c r="K16" s="68" t="s">
        <v>209</v>
      </c>
      <c r="L16" s="68" t="s">
        <v>210</v>
      </c>
      <c r="M16" s="68" t="s">
        <v>211</v>
      </c>
      <c r="N16" s="68" t="s">
        <v>212</v>
      </c>
      <c r="O16" s="68" t="s">
        <v>213</v>
      </c>
      <c r="P16" s="68" t="s">
        <v>214</v>
      </c>
      <c r="Q16" s="68" t="s">
        <v>215</v>
      </c>
      <c r="R16" s="68" t="s">
        <v>216</v>
      </c>
      <c r="S16" s="68" t="s">
        <v>217</v>
      </c>
      <c r="T16" s="68" t="s">
        <v>218</v>
      </c>
      <c r="U16" s="68" t="s">
        <v>219</v>
      </c>
      <c r="V16" s="68" t="s">
        <v>220</v>
      </c>
      <c r="W16" s="68" t="s">
        <v>221</v>
      </c>
      <c r="X16" s="68" t="s">
        <v>222</v>
      </c>
      <c r="Y16" s="68" t="s">
        <v>223</v>
      </c>
      <c r="Z16" s="68" t="s">
        <v>224</v>
      </c>
      <c r="AA16" s="68" t="s">
        <v>225</v>
      </c>
      <c r="AB16" s="68" t="s">
        <v>226</v>
      </c>
      <c r="AC16" s="68" t="s">
        <v>227</v>
      </c>
      <c r="AD16" s="68" t="s">
        <v>228</v>
      </c>
      <c r="AE16" s="68" t="s">
        <v>229</v>
      </c>
      <c r="AF16" s="68" t="s">
        <v>230</v>
      </c>
      <c r="AG16" s="68" t="s">
        <v>231</v>
      </c>
      <c r="AH16" s="68" t="s">
        <v>232</v>
      </c>
      <c r="AI16" s="68" t="s">
        <v>233</v>
      </c>
      <c r="AJ16" s="68" t="s">
        <v>234</v>
      </c>
      <c r="AK16" s="68" t="s">
        <v>235</v>
      </c>
      <c r="AL16" s="68" t="s">
        <v>236</v>
      </c>
      <c r="AM16" s="68" t="s">
        <v>411</v>
      </c>
      <c r="AN16" s="68" t="s">
        <v>412</v>
      </c>
      <c r="AO16" s="68" t="s">
        <v>413</v>
      </c>
      <c r="AP16" s="68" t="s">
        <v>414</v>
      </c>
      <c r="AQ16" s="68" t="s">
        <v>415</v>
      </c>
      <c r="AR16" s="68" t="s">
        <v>416</v>
      </c>
      <c r="AS16" s="68" t="s">
        <v>417</v>
      </c>
      <c r="AT16" s="68" t="s">
        <v>418</v>
      </c>
      <c r="AU16" s="68" t="s">
        <v>419</v>
      </c>
      <c r="AV16" s="68" t="s">
        <v>420</v>
      </c>
      <c r="AW16" s="68" t="s">
        <v>421</v>
      </c>
      <c r="AX16" s="68" t="s">
        <v>422</v>
      </c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  <c r="CQ16" s="68"/>
      <c r="CR16" s="68"/>
      <c r="CS16" s="68"/>
    </row>
    <row r="17" spans="1:97" x14ac:dyDescent="0.2">
      <c r="A17" s="67" t="s">
        <v>237</v>
      </c>
      <c r="B17" s="68"/>
      <c r="C17" s="71">
        <f>+Personale!B16</f>
        <v>2</v>
      </c>
      <c r="D17" s="71">
        <f>+Personale!C16</f>
        <v>2</v>
      </c>
      <c r="E17" s="71">
        <f>+Personale!D16</f>
        <v>2</v>
      </c>
      <c r="F17" s="71">
        <f>+Personale!E16</f>
        <v>2</v>
      </c>
      <c r="G17" s="71">
        <f>+Personale!F16</f>
        <v>2</v>
      </c>
      <c r="H17" s="71">
        <f>+Personale!G16</f>
        <v>2</v>
      </c>
      <c r="I17" s="71">
        <f>+Personale!H16</f>
        <v>2</v>
      </c>
      <c r="J17" s="71">
        <f>+Personale!I16</f>
        <v>2</v>
      </c>
      <c r="K17" s="71">
        <f>+Personale!J16</f>
        <v>2</v>
      </c>
      <c r="L17" s="71">
        <f>+Personale!K16</f>
        <v>2</v>
      </c>
      <c r="M17" s="71">
        <f>+Personale!L16</f>
        <v>2</v>
      </c>
      <c r="N17" s="71">
        <f>+Personale!M16</f>
        <v>2</v>
      </c>
      <c r="O17" s="71">
        <f>+Personale!N16</f>
        <v>2</v>
      </c>
      <c r="P17" s="71">
        <f>+Personale!O16</f>
        <v>2</v>
      </c>
      <c r="Q17" s="71">
        <f>+Personale!P16</f>
        <v>2</v>
      </c>
      <c r="R17" s="71">
        <f>+Personale!Q16</f>
        <v>2</v>
      </c>
      <c r="S17" s="71">
        <f>+Personale!R16</f>
        <v>2</v>
      </c>
      <c r="T17" s="71">
        <f>+Personale!S16</f>
        <v>2</v>
      </c>
      <c r="U17" s="71">
        <f>+Personale!T16</f>
        <v>2</v>
      </c>
      <c r="V17" s="71">
        <f>+Personale!U16</f>
        <v>2</v>
      </c>
      <c r="W17" s="71">
        <f>+Personale!V16</f>
        <v>2</v>
      </c>
      <c r="X17" s="71">
        <f>+Personale!W16</f>
        <v>2</v>
      </c>
      <c r="Y17" s="71">
        <f>+Personale!X16</f>
        <v>2</v>
      </c>
      <c r="Z17" s="71">
        <f>+Personale!Y16</f>
        <v>2</v>
      </c>
      <c r="AA17" s="71">
        <f>+Personale!Z16</f>
        <v>3</v>
      </c>
      <c r="AB17" s="71">
        <f>+Personale!AA16</f>
        <v>3</v>
      </c>
      <c r="AC17" s="71">
        <f>+Personale!AB16</f>
        <v>3</v>
      </c>
      <c r="AD17" s="71">
        <f>+Personale!AC16</f>
        <v>3</v>
      </c>
      <c r="AE17" s="71">
        <f>+Personale!AD16</f>
        <v>3</v>
      </c>
      <c r="AF17" s="71">
        <f>+Personale!AE16</f>
        <v>3</v>
      </c>
      <c r="AG17" s="71">
        <f>+Personale!AF16</f>
        <v>3</v>
      </c>
      <c r="AH17" s="71">
        <f>+Personale!AG16</f>
        <v>3</v>
      </c>
      <c r="AI17" s="71">
        <f>+Personale!AH16</f>
        <v>3</v>
      </c>
      <c r="AJ17" s="71">
        <f>+Personale!AI16</f>
        <v>3</v>
      </c>
      <c r="AK17" s="71">
        <f>+Personale!AJ16</f>
        <v>3</v>
      </c>
      <c r="AL17" s="71">
        <f>+Personale!AK16</f>
        <v>3</v>
      </c>
      <c r="AM17" s="71">
        <f>+Personale!AL16</f>
        <v>3</v>
      </c>
      <c r="AN17" s="71">
        <f>+Personale!AM16</f>
        <v>3</v>
      </c>
      <c r="AO17" s="71">
        <f>+Personale!AN16</f>
        <v>3</v>
      </c>
      <c r="AP17" s="71">
        <f>+Personale!AO16</f>
        <v>3</v>
      </c>
      <c r="AQ17" s="71">
        <f>+Personale!AP16</f>
        <v>3</v>
      </c>
      <c r="AR17" s="71">
        <f>+Personale!AQ16</f>
        <v>3</v>
      </c>
      <c r="AS17" s="71">
        <f>+Personale!AR16</f>
        <v>3</v>
      </c>
      <c r="AT17" s="71">
        <f>+Personale!AS16</f>
        <v>3</v>
      </c>
      <c r="AU17" s="71">
        <f>+Personale!AT16</f>
        <v>3</v>
      </c>
      <c r="AV17" s="71">
        <f>+Personale!AU16</f>
        <v>3</v>
      </c>
      <c r="AW17" s="71">
        <f>+Personale!AV16</f>
        <v>3</v>
      </c>
      <c r="AX17" s="71">
        <f>+Personale!AW16</f>
        <v>3</v>
      </c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/>
      <c r="BZ17" s="71"/>
      <c r="CA17" s="71"/>
      <c r="CB17" s="71"/>
      <c r="CC17" s="71"/>
      <c r="CD17" s="71"/>
      <c r="CE17" s="71"/>
      <c r="CF17" s="71"/>
      <c r="CG17" s="71"/>
      <c r="CH17" s="71"/>
      <c r="CI17" s="71"/>
      <c r="CJ17" s="71"/>
      <c r="CK17" s="71"/>
      <c r="CL17" s="71"/>
      <c r="CM17" s="71"/>
      <c r="CN17" s="71"/>
      <c r="CO17" s="71"/>
      <c r="CP17" s="71"/>
      <c r="CQ17" s="71"/>
      <c r="CR17" s="71"/>
      <c r="CS17" s="71"/>
    </row>
    <row r="18" spans="1:97" x14ac:dyDescent="0.2">
      <c r="A18" s="67"/>
      <c r="B18" s="68"/>
      <c r="C18" s="68"/>
      <c r="D18" s="68"/>
      <c r="E18" s="68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  <c r="CB18" s="68"/>
      <c r="CC18" s="68"/>
      <c r="CD18" s="68"/>
      <c r="CE18" s="68"/>
      <c r="CF18" s="68"/>
      <c r="CG18" s="68"/>
      <c r="CH18" s="68"/>
      <c r="CI18" s="68"/>
      <c r="CJ18" s="68"/>
      <c r="CK18" s="68"/>
      <c r="CL18" s="68"/>
      <c r="CM18" s="68"/>
      <c r="CN18" s="68"/>
      <c r="CO18" s="68"/>
      <c r="CP18" s="68"/>
      <c r="CQ18" s="68"/>
      <c r="CR18" s="68"/>
      <c r="CS18" s="68"/>
    </row>
    <row r="19" spans="1:97" x14ac:dyDescent="0.2">
      <c r="A19" s="67"/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</row>
    <row r="20" spans="1:97" x14ac:dyDescent="0.2">
      <c r="A20" s="67"/>
      <c r="B20" s="68"/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  <c r="CB20" s="68"/>
      <c r="CC20" s="68"/>
      <c r="CD20" s="68"/>
      <c r="CE20" s="68"/>
      <c r="CF20" s="68"/>
      <c r="CG20" s="68"/>
      <c r="CH20" s="68"/>
      <c r="CI20" s="68"/>
      <c r="CJ20" s="68"/>
      <c r="CK20" s="68"/>
      <c r="CL20" s="68"/>
      <c r="CM20" s="68"/>
      <c r="CN20" s="68"/>
      <c r="CO20" s="68"/>
      <c r="CP20" s="68"/>
      <c r="CQ20" s="68"/>
      <c r="CR20" s="68"/>
      <c r="CS20" s="68"/>
    </row>
    <row r="21" spans="1:97" x14ac:dyDescent="0.2">
      <c r="A21" s="67"/>
      <c r="B21" s="68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  <c r="CB21" s="68"/>
      <c r="CC21" s="68"/>
      <c r="CD21" s="68"/>
      <c r="CE21" s="68"/>
      <c r="CF21" s="68"/>
      <c r="CG21" s="68"/>
      <c r="CH21" s="68"/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</row>
    <row r="22" spans="1:97" s="87" customFormat="1" x14ac:dyDescent="0.2">
      <c r="A22" s="85" t="s">
        <v>148</v>
      </c>
      <c r="B22" s="86"/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>
        <v>1</v>
      </c>
      <c r="P22" s="86">
        <v>1</v>
      </c>
      <c r="Q22" s="86">
        <v>1</v>
      </c>
      <c r="R22" s="86">
        <v>1</v>
      </c>
      <c r="S22" s="86">
        <v>1</v>
      </c>
      <c r="T22" s="86">
        <v>1</v>
      </c>
      <c r="U22" s="86">
        <v>1</v>
      </c>
      <c r="V22" s="86">
        <v>1</v>
      </c>
      <c r="W22" s="86">
        <v>1</v>
      </c>
      <c r="X22" s="86">
        <v>1</v>
      </c>
      <c r="Y22" s="86">
        <v>1</v>
      </c>
      <c r="Z22" s="86">
        <v>1</v>
      </c>
      <c r="AA22" s="86">
        <v>2</v>
      </c>
      <c r="AB22" s="86">
        <v>2</v>
      </c>
      <c r="AC22" s="86">
        <v>2</v>
      </c>
      <c r="AD22" s="86">
        <v>2</v>
      </c>
      <c r="AE22" s="86">
        <v>2</v>
      </c>
      <c r="AF22" s="86">
        <v>2</v>
      </c>
      <c r="AG22" s="86">
        <v>2</v>
      </c>
      <c r="AH22" s="86">
        <v>2</v>
      </c>
      <c r="AI22" s="86">
        <v>2</v>
      </c>
      <c r="AJ22" s="86">
        <v>2</v>
      </c>
      <c r="AK22" s="86">
        <v>2</v>
      </c>
      <c r="AL22" s="86">
        <v>2</v>
      </c>
      <c r="AM22" s="86">
        <v>3</v>
      </c>
      <c r="AN22" s="86">
        <v>3</v>
      </c>
      <c r="AO22" s="86">
        <v>3</v>
      </c>
      <c r="AP22" s="86">
        <v>3</v>
      </c>
      <c r="AQ22" s="86">
        <v>3</v>
      </c>
      <c r="AR22" s="86">
        <v>3</v>
      </c>
      <c r="AS22" s="86">
        <v>3</v>
      </c>
      <c r="AT22" s="86">
        <v>3</v>
      </c>
      <c r="AU22" s="86">
        <v>3</v>
      </c>
      <c r="AV22" s="86">
        <v>3</v>
      </c>
      <c r="AW22" s="86">
        <v>3</v>
      </c>
      <c r="AX22" s="86">
        <v>3</v>
      </c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</row>
    <row r="23" spans="1:97" x14ac:dyDescent="0.2">
      <c r="A23" s="67" t="s">
        <v>238</v>
      </c>
      <c r="B23" s="68"/>
      <c r="C23" s="68" t="str">
        <f>+C16</f>
        <v>A1 m1</v>
      </c>
      <c r="D23" s="68" t="str">
        <f t="shared" ref="D23:AL23" si="0">+D16</f>
        <v>A1 m2</v>
      </c>
      <c r="E23" s="68" t="str">
        <f t="shared" si="0"/>
        <v>A1 m3</v>
      </c>
      <c r="F23" s="68" t="str">
        <f t="shared" si="0"/>
        <v>A1 m4</v>
      </c>
      <c r="G23" s="68" t="str">
        <f t="shared" si="0"/>
        <v>A1 m5</v>
      </c>
      <c r="H23" s="68" t="str">
        <f t="shared" si="0"/>
        <v>A1 m6</v>
      </c>
      <c r="I23" s="68" t="str">
        <f t="shared" si="0"/>
        <v>A1 m7</v>
      </c>
      <c r="J23" s="68" t="str">
        <f t="shared" si="0"/>
        <v>A1 m8</v>
      </c>
      <c r="K23" s="68" t="str">
        <f t="shared" si="0"/>
        <v>A1 m9</v>
      </c>
      <c r="L23" s="68" t="str">
        <f t="shared" si="0"/>
        <v>A1 m10</v>
      </c>
      <c r="M23" s="68" t="str">
        <f t="shared" si="0"/>
        <v>A1 m11</v>
      </c>
      <c r="N23" s="68" t="str">
        <f t="shared" si="0"/>
        <v>A1 m12</v>
      </c>
      <c r="O23" s="68" t="str">
        <f t="shared" si="0"/>
        <v>A2 m1</v>
      </c>
      <c r="P23" s="68" t="str">
        <f t="shared" si="0"/>
        <v>A2 m2</v>
      </c>
      <c r="Q23" s="68" t="str">
        <f t="shared" si="0"/>
        <v>A2 m3</v>
      </c>
      <c r="R23" s="68" t="str">
        <f t="shared" si="0"/>
        <v>A2 m4</v>
      </c>
      <c r="S23" s="68" t="str">
        <f t="shared" si="0"/>
        <v>A2 m5</v>
      </c>
      <c r="T23" s="68" t="str">
        <f t="shared" si="0"/>
        <v>A2 m6</v>
      </c>
      <c r="U23" s="68" t="str">
        <f t="shared" si="0"/>
        <v>A2 m7</v>
      </c>
      <c r="V23" s="68" t="str">
        <f t="shared" si="0"/>
        <v>A2 m8</v>
      </c>
      <c r="W23" s="68" t="str">
        <f t="shared" si="0"/>
        <v>A2 m9</v>
      </c>
      <c r="X23" s="68" t="str">
        <f t="shared" si="0"/>
        <v>A2 m10</v>
      </c>
      <c r="Y23" s="68" t="str">
        <f t="shared" si="0"/>
        <v>A2 m11</v>
      </c>
      <c r="Z23" s="68" t="str">
        <f t="shared" si="0"/>
        <v>A2 m12</v>
      </c>
      <c r="AA23" s="68" t="str">
        <f t="shared" si="0"/>
        <v>A3 m1</v>
      </c>
      <c r="AB23" s="68" t="str">
        <f t="shared" si="0"/>
        <v>A3 m2</v>
      </c>
      <c r="AC23" s="68" t="str">
        <f t="shared" si="0"/>
        <v>A3 m3</v>
      </c>
      <c r="AD23" s="68" t="str">
        <f t="shared" si="0"/>
        <v>A3 m4</v>
      </c>
      <c r="AE23" s="68" t="str">
        <f t="shared" si="0"/>
        <v>A3 m5</v>
      </c>
      <c r="AF23" s="68" t="str">
        <f t="shared" si="0"/>
        <v>A3 m6</v>
      </c>
      <c r="AG23" s="68" t="str">
        <f t="shared" si="0"/>
        <v>A3 m7</v>
      </c>
      <c r="AH23" s="68" t="str">
        <f t="shared" si="0"/>
        <v>A3 m8</v>
      </c>
      <c r="AI23" s="68" t="str">
        <f t="shared" si="0"/>
        <v>A3 m9</v>
      </c>
      <c r="AJ23" s="68" t="str">
        <f t="shared" si="0"/>
        <v>A3 m10</v>
      </c>
      <c r="AK23" s="68" t="str">
        <f t="shared" si="0"/>
        <v>A3 m11</v>
      </c>
      <c r="AL23" s="68" t="str">
        <f t="shared" si="0"/>
        <v>A3 m12</v>
      </c>
      <c r="AM23" s="68" t="str">
        <f t="shared" ref="AM23:AX23" si="1">+AM16</f>
        <v>A4 m1</v>
      </c>
      <c r="AN23" s="68" t="str">
        <f t="shared" si="1"/>
        <v>A4 m2</v>
      </c>
      <c r="AO23" s="68" t="str">
        <f t="shared" si="1"/>
        <v>A4 m3</v>
      </c>
      <c r="AP23" s="68" t="str">
        <f t="shared" si="1"/>
        <v>A4 m4</v>
      </c>
      <c r="AQ23" s="68" t="str">
        <f t="shared" si="1"/>
        <v>A4 m5</v>
      </c>
      <c r="AR23" s="68" t="str">
        <f t="shared" si="1"/>
        <v>A4 m6</v>
      </c>
      <c r="AS23" s="68" t="str">
        <f t="shared" si="1"/>
        <v>A4 m7</v>
      </c>
      <c r="AT23" s="68" t="str">
        <f t="shared" si="1"/>
        <v>A4 m8</v>
      </c>
      <c r="AU23" s="68" t="str">
        <f t="shared" si="1"/>
        <v>A4 m9</v>
      </c>
      <c r="AV23" s="68" t="str">
        <f t="shared" si="1"/>
        <v>A4 m10</v>
      </c>
      <c r="AW23" s="68" t="str">
        <f t="shared" si="1"/>
        <v>A4 m11</v>
      </c>
      <c r="AX23" s="68" t="str">
        <f t="shared" si="1"/>
        <v>A4 m12</v>
      </c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</row>
    <row r="24" spans="1:97" x14ac:dyDescent="0.2">
      <c r="A24" s="74" t="s">
        <v>239</v>
      </c>
      <c r="B24" s="75"/>
      <c r="C24" s="75">
        <f>+(($B3+((($B9-12)*$B3)/12))*C17)*((1+$B11)^C22)</f>
        <v>5416.666666666667</v>
      </c>
      <c r="D24" s="75">
        <f>+(($B3+((($B9-12)*$B3)/12))*D17)*((1+$B11)^D22)</f>
        <v>5416.666666666667</v>
      </c>
      <c r="E24" s="75">
        <f t="shared" ref="E24:AL24" si="2">+(($B$3+((($B$9-12)*$B$3)/12))*E17)*((1+$B$11)^E22)</f>
        <v>5416.666666666667</v>
      </c>
      <c r="F24" s="75">
        <f t="shared" si="2"/>
        <v>5416.666666666667</v>
      </c>
      <c r="G24" s="75">
        <f t="shared" si="2"/>
        <v>5416.666666666667</v>
      </c>
      <c r="H24" s="75">
        <f t="shared" si="2"/>
        <v>5416.666666666667</v>
      </c>
      <c r="I24" s="75">
        <f t="shared" si="2"/>
        <v>5416.666666666667</v>
      </c>
      <c r="J24" s="75">
        <f t="shared" si="2"/>
        <v>5416.666666666667</v>
      </c>
      <c r="K24" s="75">
        <f t="shared" si="2"/>
        <v>5416.666666666667</v>
      </c>
      <c r="L24" s="75">
        <f t="shared" si="2"/>
        <v>5416.666666666667</v>
      </c>
      <c r="M24" s="75">
        <f t="shared" si="2"/>
        <v>5416.666666666667</v>
      </c>
      <c r="N24" s="75">
        <f t="shared" si="2"/>
        <v>5416.666666666667</v>
      </c>
      <c r="O24" s="75">
        <f t="shared" si="2"/>
        <v>5416.666666666667</v>
      </c>
      <c r="P24" s="75">
        <f t="shared" si="2"/>
        <v>5416.666666666667</v>
      </c>
      <c r="Q24" s="75">
        <f t="shared" si="2"/>
        <v>5416.666666666667</v>
      </c>
      <c r="R24" s="75">
        <f t="shared" si="2"/>
        <v>5416.666666666667</v>
      </c>
      <c r="S24" s="75">
        <f t="shared" si="2"/>
        <v>5416.666666666667</v>
      </c>
      <c r="T24" s="75">
        <f t="shared" si="2"/>
        <v>5416.666666666667</v>
      </c>
      <c r="U24" s="75">
        <f t="shared" si="2"/>
        <v>5416.666666666667</v>
      </c>
      <c r="V24" s="75">
        <f t="shared" si="2"/>
        <v>5416.666666666667</v>
      </c>
      <c r="W24" s="75">
        <f t="shared" si="2"/>
        <v>5416.666666666667</v>
      </c>
      <c r="X24" s="75">
        <f t="shared" si="2"/>
        <v>5416.666666666667</v>
      </c>
      <c r="Y24" s="75">
        <f t="shared" si="2"/>
        <v>5416.666666666667</v>
      </c>
      <c r="Z24" s="75">
        <f t="shared" si="2"/>
        <v>5416.666666666667</v>
      </c>
      <c r="AA24" s="75">
        <f t="shared" si="2"/>
        <v>8125</v>
      </c>
      <c r="AB24" s="75">
        <f t="shared" si="2"/>
        <v>8125</v>
      </c>
      <c r="AC24" s="75">
        <f t="shared" si="2"/>
        <v>8125</v>
      </c>
      <c r="AD24" s="75">
        <f t="shared" si="2"/>
        <v>8125</v>
      </c>
      <c r="AE24" s="75">
        <f t="shared" si="2"/>
        <v>8125</v>
      </c>
      <c r="AF24" s="75">
        <f t="shared" si="2"/>
        <v>8125</v>
      </c>
      <c r="AG24" s="75">
        <f t="shared" si="2"/>
        <v>8125</v>
      </c>
      <c r="AH24" s="75">
        <f t="shared" si="2"/>
        <v>8125</v>
      </c>
      <c r="AI24" s="75">
        <f t="shared" si="2"/>
        <v>8125</v>
      </c>
      <c r="AJ24" s="75">
        <f t="shared" si="2"/>
        <v>8125</v>
      </c>
      <c r="AK24" s="75">
        <f t="shared" si="2"/>
        <v>8125</v>
      </c>
      <c r="AL24" s="75">
        <f t="shared" si="2"/>
        <v>8125</v>
      </c>
      <c r="AM24" s="75">
        <f t="shared" ref="AM24:AX24" si="3">+(($B$3+((($B$9-12)*$B$3)/12))*AM17)*((1+$B$11)^AM22)</f>
        <v>8125</v>
      </c>
      <c r="AN24" s="75">
        <f t="shared" si="3"/>
        <v>8125</v>
      </c>
      <c r="AO24" s="75">
        <f t="shared" si="3"/>
        <v>8125</v>
      </c>
      <c r="AP24" s="75">
        <f t="shared" si="3"/>
        <v>8125</v>
      </c>
      <c r="AQ24" s="75">
        <f t="shared" si="3"/>
        <v>8125</v>
      </c>
      <c r="AR24" s="75">
        <f t="shared" si="3"/>
        <v>8125</v>
      </c>
      <c r="AS24" s="75">
        <f t="shared" si="3"/>
        <v>8125</v>
      </c>
      <c r="AT24" s="75">
        <f t="shared" si="3"/>
        <v>8125</v>
      </c>
      <c r="AU24" s="75">
        <f t="shared" si="3"/>
        <v>8125</v>
      </c>
      <c r="AV24" s="75">
        <f t="shared" si="3"/>
        <v>8125</v>
      </c>
      <c r="AW24" s="75">
        <f t="shared" si="3"/>
        <v>8125</v>
      </c>
      <c r="AX24" s="75">
        <f t="shared" si="3"/>
        <v>8125</v>
      </c>
      <c r="AY24" s="75"/>
      <c r="AZ24" s="75"/>
      <c r="BA24" s="75"/>
      <c r="BB24" s="75"/>
      <c r="BC24" s="75"/>
      <c r="BD24" s="75"/>
      <c r="BE24" s="75"/>
      <c r="BF24" s="75"/>
      <c r="BG24" s="75"/>
      <c r="BH24" s="75"/>
      <c r="BI24" s="75"/>
      <c r="BJ24" s="75"/>
      <c r="BK24" s="75"/>
      <c r="BL24" s="75"/>
      <c r="BM24" s="75"/>
      <c r="BN24" s="75"/>
      <c r="BO24" s="75"/>
      <c r="BP24" s="75"/>
      <c r="BQ24" s="75"/>
      <c r="BR24" s="75"/>
      <c r="BS24" s="75"/>
      <c r="BT24" s="75"/>
      <c r="BU24" s="75"/>
      <c r="BV24" s="75"/>
      <c r="BW24" s="75"/>
      <c r="BX24" s="75"/>
      <c r="BY24" s="75"/>
      <c r="BZ24" s="75"/>
      <c r="CA24" s="75"/>
      <c r="CB24" s="75"/>
      <c r="CC24" s="75"/>
      <c r="CD24" s="75"/>
      <c r="CE24" s="75"/>
      <c r="CF24" s="75"/>
      <c r="CG24" s="75"/>
      <c r="CH24" s="75"/>
      <c r="CI24" s="75"/>
      <c r="CJ24" s="75"/>
      <c r="CK24" s="75"/>
      <c r="CL24" s="75"/>
      <c r="CM24" s="75"/>
      <c r="CN24" s="75"/>
      <c r="CO24" s="75"/>
      <c r="CP24" s="75"/>
      <c r="CQ24" s="75"/>
      <c r="CR24" s="75"/>
      <c r="CS24" s="75"/>
    </row>
    <row r="25" spans="1:97" x14ac:dyDescent="0.2">
      <c r="A25" s="74" t="s">
        <v>240</v>
      </c>
      <c r="B25" s="75"/>
      <c r="C25" s="75">
        <f>+C24*$B10</f>
        <v>0</v>
      </c>
      <c r="D25" s="75">
        <f>+D24*$B10</f>
        <v>0</v>
      </c>
      <c r="E25" s="75">
        <f t="shared" ref="E25:AL25" si="4">+E24*$B$10</f>
        <v>0</v>
      </c>
      <c r="F25" s="75">
        <f t="shared" si="4"/>
        <v>0</v>
      </c>
      <c r="G25" s="75">
        <f t="shared" si="4"/>
        <v>0</v>
      </c>
      <c r="H25" s="75">
        <f t="shared" si="4"/>
        <v>0</v>
      </c>
      <c r="I25" s="75">
        <f t="shared" si="4"/>
        <v>0</v>
      </c>
      <c r="J25" s="75">
        <f t="shared" si="4"/>
        <v>0</v>
      </c>
      <c r="K25" s="75">
        <f t="shared" si="4"/>
        <v>0</v>
      </c>
      <c r="L25" s="75">
        <f t="shared" si="4"/>
        <v>0</v>
      </c>
      <c r="M25" s="75">
        <f t="shared" si="4"/>
        <v>0</v>
      </c>
      <c r="N25" s="75">
        <f t="shared" si="4"/>
        <v>0</v>
      </c>
      <c r="O25" s="75">
        <f t="shared" si="4"/>
        <v>0</v>
      </c>
      <c r="P25" s="75">
        <f t="shared" si="4"/>
        <v>0</v>
      </c>
      <c r="Q25" s="75">
        <f t="shared" si="4"/>
        <v>0</v>
      </c>
      <c r="R25" s="75">
        <f t="shared" si="4"/>
        <v>0</v>
      </c>
      <c r="S25" s="75">
        <f t="shared" si="4"/>
        <v>0</v>
      </c>
      <c r="T25" s="75">
        <f t="shared" si="4"/>
        <v>0</v>
      </c>
      <c r="U25" s="75">
        <f t="shared" si="4"/>
        <v>0</v>
      </c>
      <c r="V25" s="75">
        <f t="shared" si="4"/>
        <v>0</v>
      </c>
      <c r="W25" s="75">
        <f t="shared" si="4"/>
        <v>0</v>
      </c>
      <c r="X25" s="75">
        <f t="shared" si="4"/>
        <v>0</v>
      </c>
      <c r="Y25" s="75">
        <f t="shared" si="4"/>
        <v>0</v>
      </c>
      <c r="Z25" s="75">
        <f t="shared" si="4"/>
        <v>0</v>
      </c>
      <c r="AA25" s="75">
        <f t="shared" si="4"/>
        <v>0</v>
      </c>
      <c r="AB25" s="75">
        <f t="shared" si="4"/>
        <v>0</v>
      </c>
      <c r="AC25" s="75">
        <f t="shared" si="4"/>
        <v>0</v>
      </c>
      <c r="AD25" s="75">
        <f t="shared" si="4"/>
        <v>0</v>
      </c>
      <c r="AE25" s="75">
        <f t="shared" si="4"/>
        <v>0</v>
      </c>
      <c r="AF25" s="75">
        <f t="shared" si="4"/>
        <v>0</v>
      </c>
      <c r="AG25" s="75">
        <f t="shared" si="4"/>
        <v>0</v>
      </c>
      <c r="AH25" s="75">
        <f t="shared" si="4"/>
        <v>0</v>
      </c>
      <c r="AI25" s="75">
        <f t="shared" si="4"/>
        <v>0</v>
      </c>
      <c r="AJ25" s="75">
        <f t="shared" si="4"/>
        <v>0</v>
      </c>
      <c r="AK25" s="75">
        <f t="shared" si="4"/>
        <v>0</v>
      </c>
      <c r="AL25" s="75">
        <f t="shared" si="4"/>
        <v>0</v>
      </c>
      <c r="AM25" s="75">
        <f t="shared" ref="AM25:AX25" si="5">+AM24*$B$10</f>
        <v>0</v>
      </c>
      <c r="AN25" s="75">
        <f t="shared" si="5"/>
        <v>0</v>
      </c>
      <c r="AO25" s="75">
        <f t="shared" si="5"/>
        <v>0</v>
      </c>
      <c r="AP25" s="75">
        <f t="shared" si="5"/>
        <v>0</v>
      </c>
      <c r="AQ25" s="75">
        <f t="shared" si="5"/>
        <v>0</v>
      </c>
      <c r="AR25" s="75">
        <f t="shared" si="5"/>
        <v>0</v>
      </c>
      <c r="AS25" s="75">
        <f t="shared" si="5"/>
        <v>0</v>
      </c>
      <c r="AT25" s="75">
        <f t="shared" si="5"/>
        <v>0</v>
      </c>
      <c r="AU25" s="75">
        <f t="shared" si="5"/>
        <v>0</v>
      </c>
      <c r="AV25" s="75">
        <f t="shared" si="5"/>
        <v>0</v>
      </c>
      <c r="AW25" s="75">
        <f t="shared" si="5"/>
        <v>0</v>
      </c>
      <c r="AX25" s="75">
        <f t="shared" si="5"/>
        <v>0</v>
      </c>
      <c r="AY25" s="75"/>
      <c r="AZ25" s="75"/>
      <c r="BA25" s="75"/>
      <c r="BB25" s="75"/>
      <c r="BC25" s="75"/>
      <c r="BD25" s="75"/>
      <c r="BE25" s="75"/>
      <c r="BF25" s="75"/>
      <c r="BG25" s="75"/>
      <c r="BH25" s="75"/>
      <c r="BI25" s="75"/>
      <c r="BJ25" s="75"/>
      <c r="BK25" s="75"/>
      <c r="BL25" s="75"/>
      <c r="BM25" s="75"/>
      <c r="BN25" s="75"/>
      <c r="BO25" s="75"/>
      <c r="BP25" s="75"/>
      <c r="BQ25" s="75"/>
      <c r="BR25" s="75"/>
      <c r="BS25" s="75"/>
      <c r="BT25" s="75"/>
      <c r="BU25" s="75"/>
      <c r="BV25" s="75"/>
      <c r="BW25" s="75"/>
      <c r="BX25" s="75"/>
      <c r="BY25" s="75"/>
      <c r="BZ25" s="75"/>
      <c r="CA25" s="75"/>
      <c r="CB25" s="75"/>
      <c r="CC25" s="75"/>
      <c r="CD25" s="75"/>
      <c r="CE25" s="75"/>
      <c r="CF25" s="75"/>
      <c r="CG25" s="75"/>
      <c r="CH25" s="75"/>
      <c r="CI25" s="75"/>
      <c r="CJ25" s="75"/>
      <c r="CK25" s="75"/>
      <c r="CL25" s="75"/>
      <c r="CM25" s="75"/>
      <c r="CN25" s="75"/>
      <c r="CO25" s="75"/>
      <c r="CP25" s="75"/>
      <c r="CQ25" s="75"/>
      <c r="CR25" s="75"/>
      <c r="CS25" s="75"/>
    </row>
    <row r="26" spans="1:97" x14ac:dyDescent="0.2">
      <c r="A26" s="74" t="s">
        <v>241</v>
      </c>
      <c r="B26" s="75"/>
      <c r="C26" s="75">
        <f>+SUM(C24:C25)*$B4</f>
        <v>1625</v>
      </c>
      <c r="D26" s="75">
        <f>+SUM(D24:D25)*$B4</f>
        <v>1625</v>
      </c>
      <c r="E26" s="75">
        <f t="shared" ref="E26:AL26" si="6">+SUM(E24:E25)*$B$4</f>
        <v>1625</v>
      </c>
      <c r="F26" s="75">
        <f t="shared" si="6"/>
        <v>1625</v>
      </c>
      <c r="G26" s="75">
        <f t="shared" si="6"/>
        <v>1625</v>
      </c>
      <c r="H26" s="75">
        <f t="shared" si="6"/>
        <v>1625</v>
      </c>
      <c r="I26" s="75">
        <f t="shared" si="6"/>
        <v>1625</v>
      </c>
      <c r="J26" s="75">
        <f t="shared" si="6"/>
        <v>1625</v>
      </c>
      <c r="K26" s="75">
        <f t="shared" si="6"/>
        <v>1625</v>
      </c>
      <c r="L26" s="75">
        <f t="shared" si="6"/>
        <v>1625</v>
      </c>
      <c r="M26" s="75">
        <f t="shared" si="6"/>
        <v>1625</v>
      </c>
      <c r="N26" s="75">
        <f t="shared" si="6"/>
        <v>1625</v>
      </c>
      <c r="O26" s="75">
        <f t="shared" si="6"/>
        <v>1625</v>
      </c>
      <c r="P26" s="75">
        <f t="shared" si="6"/>
        <v>1625</v>
      </c>
      <c r="Q26" s="75">
        <f t="shared" si="6"/>
        <v>1625</v>
      </c>
      <c r="R26" s="75">
        <f t="shared" si="6"/>
        <v>1625</v>
      </c>
      <c r="S26" s="75">
        <f t="shared" si="6"/>
        <v>1625</v>
      </c>
      <c r="T26" s="75">
        <f t="shared" si="6"/>
        <v>1625</v>
      </c>
      <c r="U26" s="75">
        <f t="shared" si="6"/>
        <v>1625</v>
      </c>
      <c r="V26" s="75">
        <f t="shared" si="6"/>
        <v>1625</v>
      </c>
      <c r="W26" s="75">
        <f t="shared" si="6"/>
        <v>1625</v>
      </c>
      <c r="X26" s="75">
        <f t="shared" si="6"/>
        <v>1625</v>
      </c>
      <c r="Y26" s="75">
        <f t="shared" si="6"/>
        <v>1625</v>
      </c>
      <c r="Z26" s="75">
        <f t="shared" si="6"/>
        <v>1625</v>
      </c>
      <c r="AA26" s="75">
        <f t="shared" si="6"/>
        <v>2437.5</v>
      </c>
      <c r="AB26" s="75">
        <f t="shared" si="6"/>
        <v>2437.5</v>
      </c>
      <c r="AC26" s="75">
        <f t="shared" si="6"/>
        <v>2437.5</v>
      </c>
      <c r="AD26" s="75">
        <f t="shared" si="6"/>
        <v>2437.5</v>
      </c>
      <c r="AE26" s="75">
        <f t="shared" si="6"/>
        <v>2437.5</v>
      </c>
      <c r="AF26" s="75">
        <f t="shared" si="6"/>
        <v>2437.5</v>
      </c>
      <c r="AG26" s="75">
        <f t="shared" si="6"/>
        <v>2437.5</v>
      </c>
      <c r="AH26" s="75">
        <f t="shared" si="6"/>
        <v>2437.5</v>
      </c>
      <c r="AI26" s="75">
        <f t="shared" si="6"/>
        <v>2437.5</v>
      </c>
      <c r="AJ26" s="75">
        <f t="shared" si="6"/>
        <v>2437.5</v>
      </c>
      <c r="AK26" s="75">
        <f t="shared" si="6"/>
        <v>2437.5</v>
      </c>
      <c r="AL26" s="75">
        <f t="shared" si="6"/>
        <v>2437.5</v>
      </c>
      <c r="AM26" s="75">
        <f t="shared" ref="AM26:AX26" si="7">+SUM(AM24:AM25)*$B$4</f>
        <v>2437.5</v>
      </c>
      <c r="AN26" s="75">
        <f t="shared" si="7"/>
        <v>2437.5</v>
      </c>
      <c r="AO26" s="75">
        <f t="shared" si="7"/>
        <v>2437.5</v>
      </c>
      <c r="AP26" s="75">
        <f t="shared" si="7"/>
        <v>2437.5</v>
      </c>
      <c r="AQ26" s="75">
        <f t="shared" si="7"/>
        <v>2437.5</v>
      </c>
      <c r="AR26" s="75">
        <f t="shared" si="7"/>
        <v>2437.5</v>
      </c>
      <c r="AS26" s="75">
        <f t="shared" si="7"/>
        <v>2437.5</v>
      </c>
      <c r="AT26" s="75">
        <f t="shared" si="7"/>
        <v>2437.5</v>
      </c>
      <c r="AU26" s="75">
        <f t="shared" si="7"/>
        <v>2437.5</v>
      </c>
      <c r="AV26" s="75">
        <f t="shared" si="7"/>
        <v>2437.5</v>
      </c>
      <c r="AW26" s="75">
        <f t="shared" si="7"/>
        <v>2437.5</v>
      </c>
      <c r="AX26" s="75">
        <f t="shared" si="7"/>
        <v>2437.5</v>
      </c>
      <c r="AY26" s="75"/>
      <c r="AZ26" s="75"/>
      <c r="BA26" s="75"/>
      <c r="BB26" s="75"/>
      <c r="BC26" s="75"/>
      <c r="BD26" s="75"/>
      <c r="BE26" s="75"/>
      <c r="BF26" s="75"/>
      <c r="BG26" s="75"/>
      <c r="BH26" s="75"/>
      <c r="BI26" s="75"/>
      <c r="BJ26" s="75"/>
      <c r="BK26" s="75"/>
      <c r="BL26" s="75"/>
      <c r="BM26" s="75"/>
      <c r="BN26" s="75"/>
      <c r="BO26" s="75"/>
      <c r="BP26" s="75"/>
      <c r="BQ26" s="75"/>
      <c r="BR26" s="75"/>
      <c r="BS26" s="75"/>
      <c r="BT26" s="75"/>
      <c r="BU26" s="75"/>
      <c r="BV26" s="75"/>
      <c r="BW26" s="75"/>
      <c r="BX26" s="75"/>
      <c r="BY26" s="75"/>
      <c r="BZ26" s="75"/>
      <c r="CA26" s="75"/>
      <c r="CB26" s="75"/>
      <c r="CC26" s="75"/>
      <c r="CD26" s="75"/>
      <c r="CE26" s="75"/>
      <c r="CF26" s="75"/>
      <c r="CG26" s="75"/>
      <c r="CH26" s="75"/>
      <c r="CI26" s="75"/>
      <c r="CJ26" s="75"/>
      <c r="CK26" s="75"/>
      <c r="CL26" s="75"/>
      <c r="CM26" s="75"/>
      <c r="CN26" s="75"/>
      <c r="CO26" s="75"/>
      <c r="CP26" s="75"/>
      <c r="CQ26" s="75"/>
      <c r="CR26" s="75"/>
      <c r="CS26" s="75"/>
    </row>
    <row r="27" spans="1:97" x14ac:dyDescent="0.2">
      <c r="A27" s="74" t="s">
        <v>242</v>
      </c>
      <c r="B27" s="75"/>
      <c r="C27" s="75">
        <f>+SUM(C24:C25)*$B5</f>
        <v>54.166666666666671</v>
      </c>
      <c r="D27" s="75">
        <f>+SUM(D24:D25)*$B5</f>
        <v>54.166666666666671</v>
      </c>
      <c r="E27" s="75">
        <f t="shared" ref="E27:AL27" si="8">+SUM(E24:E25)*$B$5</f>
        <v>54.166666666666671</v>
      </c>
      <c r="F27" s="75">
        <f t="shared" si="8"/>
        <v>54.166666666666671</v>
      </c>
      <c r="G27" s="75">
        <f t="shared" si="8"/>
        <v>54.166666666666671</v>
      </c>
      <c r="H27" s="75">
        <f t="shared" si="8"/>
        <v>54.166666666666671</v>
      </c>
      <c r="I27" s="75">
        <f t="shared" si="8"/>
        <v>54.166666666666671</v>
      </c>
      <c r="J27" s="75">
        <f t="shared" si="8"/>
        <v>54.166666666666671</v>
      </c>
      <c r="K27" s="75">
        <f t="shared" si="8"/>
        <v>54.166666666666671</v>
      </c>
      <c r="L27" s="75">
        <f t="shared" si="8"/>
        <v>54.166666666666671</v>
      </c>
      <c r="M27" s="75">
        <f t="shared" si="8"/>
        <v>54.166666666666671</v>
      </c>
      <c r="N27" s="75">
        <f t="shared" si="8"/>
        <v>54.166666666666671</v>
      </c>
      <c r="O27" s="75">
        <f t="shared" si="8"/>
        <v>54.166666666666671</v>
      </c>
      <c r="P27" s="75">
        <f t="shared" si="8"/>
        <v>54.166666666666671</v>
      </c>
      <c r="Q27" s="75">
        <f t="shared" si="8"/>
        <v>54.166666666666671</v>
      </c>
      <c r="R27" s="75">
        <f t="shared" si="8"/>
        <v>54.166666666666671</v>
      </c>
      <c r="S27" s="75">
        <f t="shared" si="8"/>
        <v>54.166666666666671</v>
      </c>
      <c r="T27" s="75">
        <f t="shared" si="8"/>
        <v>54.166666666666671</v>
      </c>
      <c r="U27" s="75">
        <f t="shared" si="8"/>
        <v>54.166666666666671</v>
      </c>
      <c r="V27" s="75">
        <f t="shared" si="8"/>
        <v>54.166666666666671</v>
      </c>
      <c r="W27" s="75">
        <f t="shared" si="8"/>
        <v>54.166666666666671</v>
      </c>
      <c r="X27" s="75">
        <f t="shared" si="8"/>
        <v>54.166666666666671</v>
      </c>
      <c r="Y27" s="75">
        <f t="shared" si="8"/>
        <v>54.166666666666671</v>
      </c>
      <c r="Z27" s="75">
        <f t="shared" si="8"/>
        <v>54.166666666666671</v>
      </c>
      <c r="AA27" s="75">
        <f t="shared" si="8"/>
        <v>81.25</v>
      </c>
      <c r="AB27" s="75">
        <f t="shared" si="8"/>
        <v>81.25</v>
      </c>
      <c r="AC27" s="75">
        <f t="shared" si="8"/>
        <v>81.25</v>
      </c>
      <c r="AD27" s="75">
        <f t="shared" si="8"/>
        <v>81.25</v>
      </c>
      <c r="AE27" s="75">
        <f t="shared" si="8"/>
        <v>81.25</v>
      </c>
      <c r="AF27" s="75">
        <f t="shared" si="8"/>
        <v>81.25</v>
      </c>
      <c r="AG27" s="75">
        <f t="shared" si="8"/>
        <v>81.25</v>
      </c>
      <c r="AH27" s="75">
        <f t="shared" si="8"/>
        <v>81.25</v>
      </c>
      <c r="AI27" s="75">
        <f t="shared" si="8"/>
        <v>81.25</v>
      </c>
      <c r="AJ27" s="75">
        <f t="shared" si="8"/>
        <v>81.25</v>
      </c>
      <c r="AK27" s="75">
        <f t="shared" si="8"/>
        <v>81.25</v>
      </c>
      <c r="AL27" s="75">
        <f t="shared" si="8"/>
        <v>81.25</v>
      </c>
      <c r="AM27" s="75">
        <f t="shared" ref="AM27:AX27" si="9">+SUM(AM24:AM25)*$B$5</f>
        <v>81.25</v>
      </c>
      <c r="AN27" s="75">
        <f t="shared" si="9"/>
        <v>81.25</v>
      </c>
      <c r="AO27" s="75">
        <f t="shared" si="9"/>
        <v>81.25</v>
      </c>
      <c r="AP27" s="75">
        <f t="shared" si="9"/>
        <v>81.25</v>
      </c>
      <c r="AQ27" s="75">
        <f t="shared" si="9"/>
        <v>81.25</v>
      </c>
      <c r="AR27" s="75">
        <f t="shared" si="9"/>
        <v>81.25</v>
      </c>
      <c r="AS27" s="75">
        <f t="shared" si="9"/>
        <v>81.25</v>
      </c>
      <c r="AT27" s="75">
        <f t="shared" si="9"/>
        <v>81.25</v>
      </c>
      <c r="AU27" s="75">
        <f t="shared" si="9"/>
        <v>81.25</v>
      </c>
      <c r="AV27" s="75">
        <f t="shared" si="9"/>
        <v>81.25</v>
      </c>
      <c r="AW27" s="75">
        <f t="shared" si="9"/>
        <v>81.25</v>
      </c>
      <c r="AX27" s="75">
        <f t="shared" si="9"/>
        <v>81.25</v>
      </c>
      <c r="AY27" s="75"/>
      <c r="AZ27" s="75"/>
      <c r="BA27" s="75"/>
      <c r="BB27" s="75"/>
      <c r="BC27" s="75"/>
      <c r="BD27" s="75"/>
      <c r="BE27" s="75"/>
      <c r="BF27" s="75"/>
      <c r="BG27" s="75"/>
      <c r="BH27" s="75"/>
      <c r="BI27" s="75"/>
      <c r="BJ27" s="75"/>
      <c r="BK27" s="75"/>
      <c r="BL27" s="75"/>
      <c r="BM27" s="75"/>
      <c r="BN27" s="75"/>
      <c r="BO27" s="75"/>
      <c r="BP27" s="75"/>
      <c r="BQ27" s="75"/>
      <c r="BR27" s="75"/>
      <c r="BS27" s="75"/>
      <c r="BT27" s="75"/>
      <c r="BU27" s="75"/>
      <c r="BV27" s="75"/>
      <c r="BW27" s="75"/>
      <c r="BX27" s="75"/>
      <c r="BY27" s="75"/>
      <c r="BZ27" s="75"/>
      <c r="CA27" s="75"/>
      <c r="CB27" s="75"/>
      <c r="CC27" s="75"/>
      <c r="CD27" s="75"/>
      <c r="CE27" s="75"/>
      <c r="CF27" s="75"/>
      <c r="CG27" s="75"/>
      <c r="CH27" s="75"/>
      <c r="CI27" s="75"/>
      <c r="CJ27" s="75"/>
      <c r="CK27" s="75"/>
      <c r="CL27" s="75"/>
      <c r="CM27" s="75"/>
      <c r="CN27" s="75"/>
      <c r="CO27" s="75"/>
      <c r="CP27" s="75"/>
      <c r="CQ27" s="75"/>
      <c r="CR27" s="75"/>
      <c r="CS27" s="75"/>
    </row>
    <row r="28" spans="1:97" x14ac:dyDescent="0.2">
      <c r="A28" s="74" t="s">
        <v>243</v>
      </c>
      <c r="B28" s="75"/>
      <c r="C28" s="75">
        <f>+SUM(C24:C25)*$B6</f>
        <v>433.33333333333337</v>
      </c>
      <c r="D28" s="75">
        <f>+SUM(D24:D25)*$B6</f>
        <v>433.33333333333337</v>
      </c>
      <c r="E28" s="75">
        <f t="shared" ref="E28:AL28" si="10">+SUM(E24:E25)*$B$6</f>
        <v>433.33333333333337</v>
      </c>
      <c r="F28" s="75">
        <f t="shared" si="10"/>
        <v>433.33333333333337</v>
      </c>
      <c r="G28" s="75">
        <f t="shared" si="10"/>
        <v>433.33333333333337</v>
      </c>
      <c r="H28" s="75">
        <f t="shared" si="10"/>
        <v>433.33333333333337</v>
      </c>
      <c r="I28" s="75">
        <f t="shared" si="10"/>
        <v>433.33333333333337</v>
      </c>
      <c r="J28" s="75">
        <f t="shared" si="10"/>
        <v>433.33333333333337</v>
      </c>
      <c r="K28" s="75">
        <f t="shared" si="10"/>
        <v>433.33333333333337</v>
      </c>
      <c r="L28" s="75">
        <f t="shared" si="10"/>
        <v>433.33333333333337</v>
      </c>
      <c r="M28" s="75">
        <f t="shared" si="10"/>
        <v>433.33333333333337</v>
      </c>
      <c r="N28" s="75">
        <f t="shared" si="10"/>
        <v>433.33333333333337</v>
      </c>
      <c r="O28" s="75">
        <f t="shared" si="10"/>
        <v>433.33333333333337</v>
      </c>
      <c r="P28" s="75">
        <f t="shared" si="10"/>
        <v>433.33333333333337</v>
      </c>
      <c r="Q28" s="75">
        <f t="shared" si="10"/>
        <v>433.33333333333337</v>
      </c>
      <c r="R28" s="75">
        <f t="shared" si="10"/>
        <v>433.33333333333337</v>
      </c>
      <c r="S28" s="75">
        <f t="shared" si="10"/>
        <v>433.33333333333337</v>
      </c>
      <c r="T28" s="75">
        <f t="shared" si="10"/>
        <v>433.33333333333337</v>
      </c>
      <c r="U28" s="75">
        <f t="shared" si="10"/>
        <v>433.33333333333337</v>
      </c>
      <c r="V28" s="75">
        <f t="shared" si="10"/>
        <v>433.33333333333337</v>
      </c>
      <c r="W28" s="75">
        <f t="shared" si="10"/>
        <v>433.33333333333337</v>
      </c>
      <c r="X28" s="75">
        <f t="shared" si="10"/>
        <v>433.33333333333337</v>
      </c>
      <c r="Y28" s="75">
        <f t="shared" si="10"/>
        <v>433.33333333333337</v>
      </c>
      <c r="Z28" s="75">
        <f t="shared" si="10"/>
        <v>433.33333333333337</v>
      </c>
      <c r="AA28" s="75">
        <f t="shared" si="10"/>
        <v>650</v>
      </c>
      <c r="AB28" s="75">
        <f t="shared" si="10"/>
        <v>650</v>
      </c>
      <c r="AC28" s="75">
        <f t="shared" si="10"/>
        <v>650</v>
      </c>
      <c r="AD28" s="75">
        <f t="shared" si="10"/>
        <v>650</v>
      </c>
      <c r="AE28" s="75">
        <f t="shared" si="10"/>
        <v>650</v>
      </c>
      <c r="AF28" s="75">
        <f t="shared" si="10"/>
        <v>650</v>
      </c>
      <c r="AG28" s="75">
        <f t="shared" si="10"/>
        <v>650</v>
      </c>
      <c r="AH28" s="75">
        <f t="shared" si="10"/>
        <v>650</v>
      </c>
      <c r="AI28" s="75">
        <f t="shared" si="10"/>
        <v>650</v>
      </c>
      <c r="AJ28" s="75">
        <f t="shared" si="10"/>
        <v>650</v>
      </c>
      <c r="AK28" s="75">
        <f t="shared" si="10"/>
        <v>650</v>
      </c>
      <c r="AL28" s="75">
        <f t="shared" si="10"/>
        <v>650</v>
      </c>
      <c r="AM28" s="75">
        <f t="shared" ref="AM28:AX28" si="11">+SUM(AM24:AM25)*$B$6</f>
        <v>650</v>
      </c>
      <c r="AN28" s="75">
        <f t="shared" si="11"/>
        <v>650</v>
      </c>
      <c r="AO28" s="75">
        <f t="shared" si="11"/>
        <v>650</v>
      </c>
      <c r="AP28" s="75">
        <f t="shared" si="11"/>
        <v>650</v>
      </c>
      <c r="AQ28" s="75">
        <f t="shared" si="11"/>
        <v>650</v>
      </c>
      <c r="AR28" s="75">
        <f t="shared" si="11"/>
        <v>650</v>
      </c>
      <c r="AS28" s="75">
        <f t="shared" si="11"/>
        <v>650</v>
      </c>
      <c r="AT28" s="75">
        <f t="shared" si="11"/>
        <v>650</v>
      </c>
      <c r="AU28" s="75">
        <f t="shared" si="11"/>
        <v>650</v>
      </c>
      <c r="AV28" s="75">
        <f t="shared" si="11"/>
        <v>650</v>
      </c>
      <c r="AW28" s="75">
        <f t="shared" si="11"/>
        <v>650</v>
      </c>
      <c r="AX28" s="75">
        <f t="shared" si="11"/>
        <v>650</v>
      </c>
      <c r="AY28" s="75"/>
      <c r="AZ28" s="75"/>
      <c r="BA28" s="75"/>
      <c r="BB28" s="75"/>
      <c r="BC28" s="75"/>
      <c r="BD28" s="75"/>
      <c r="BE28" s="75"/>
      <c r="BF28" s="75"/>
      <c r="BG28" s="75"/>
      <c r="BH28" s="75"/>
      <c r="BI28" s="75"/>
      <c r="BJ28" s="75"/>
      <c r="BK28" s="75"/>
      <c r="BL28" s="75"/>
      <c r="BM28" s="75"/>
      <c r="BN28" s="75"/>
      <c r="BO28" s="75"/>
      <c r="BP28" s="75"/>
      <c r="BQ28" s="75"/>
      <c r="BR28" s="75"/>
      <c r="BS28" s="75"/>
      <c r="BT28" s="75"/>
      <c r="BU28" s="75"/>
      <c r="BV28" s="75"/>
      <c r="BW28" s="75"/>
      <c r="BX28" s="75"/>
      <c r="BY28" s="75"/>
      <c r="BZ28" s="75"/>
      <c r="CA28" s="75"/>
      <c r="CB28" s="75"/>
      <c r="CC28" s="75"/>
      <c r="CD28" s="75"/>
      <c r="CE28" s="75"/>
      <c r="CF28" s="75"/>
      <c r="CG28" s="75"/>
      <c r="CH28" s="75"/>
      <c r="CI28" s="75"/>
      <c r="CJ28" s="75"/>
      <c r="CK28" s="75"/>
      <c r="CL28" s="75"/>
      <c r="CM28" s="75"/>
      <c r="CN28" s="75"/>
      <c r="CO28" s="75"/>
      <c r="CP28" s="75"/>
      <c r="CQ28" s="75"/>
      <c r="CR28" s="75"/>
      <c r="CS28" s="75"/>
    </row>
    <row r="29" spans="1:97" s="76" customFormat="1" x14ac:dyDescent="0.2">
      <c r="A29" s="67" t="s">
        <v>128</v>
      </c>
      <c r="B29" s="68"/>
      <c r="C29" s="68">
        <f>SUM(C24:C28)</f>
        <v>7529.166666666667</v>
      </c>
      <c r="D29" s="68">
        <f t="shared" ref="D29:AL29" si="12">SUM(D24:D28)</f>
        <v>7529.166666666667</v>
      </c>
      <c r="E29" s="68">
        <f t="shared" si="12"/>
        <v>7529.166666666667</v>
      </c>
      <c r="F29" s="68">
        <f t="shared" si="12"/>
        <v>7529.166666666667</v>
      </c>
      <c r="G29" s="68">
        <f t="shared" si="12"/>
        <v>7529.166666666667</v>
      </c>
      <c r="H29" s="68">
        <f t="shared" si="12"/>
        <v>7529.166666666667</v>
      </c>
      <c r="I29" s="68">
        <f t="shared" si="12"/>
        <v>7529.166666666667</v>
      </c>
      <c r="J29" s="68">
        <f t="shared" si="12"/>
        <v>7529.166666666667</v>
      </c>
      <c r="K29" s="68">
        <f t="shared" si="12"/>
        <v>7529.166666666667</v>
      </c>
      <c r="L29" s="68">
        <f t="shared" si="12"/>
        <v>7529.166666666667</v>
      </c>
      <c r="M29" s="68">
        <f t="shared" si="12"/>
        <v>7529.166666666667</v>
      </c>
      <c r="N29" s="68">
        <f t="shared" si="12"/>
        <v>7529.166666666667</v>
      </c>
      <c r="O29" s="68">
        <f t="shared" si="12"/>
        <v>7529.166666666667</v>
      </c>
      <c r="P29" s="68">
        <f t="shared" si="12"/>
        <v>7529.166666666667</v>
      </c>
      <c r="Q29" s="68">
        <f t="shared" si="12"/>
        <v>7529.166666666667</v>
      </c>
      <c r="R29" s="68">
        <f t="shared" si="12"/>
        <v>7529.166666666667</v>
      </c>
      <c r="S29" s="68">
        <f t="shared" si="12"/>
        <v>7529.166666666667</v>
      </c>
      <c r="T29" s="68">
        <f t="shared" si="12"/>
        <v>7529.166666666667</v>
      </c>
      <c r="U29" s="68">
        <f t="shared" si="12"/>
        <v>7529.166666666667</v>
      </c>
      <c r="V29" s="68">
        <f t="shared" si="12"/>
        <v>7529.166666666667</v>
      </c>
      <c r="W29" s="68">
        <f t="shared" si="12"/>
        <v>7529.166666666667</v>
      </c>
      <c r="X29" s="68">
        <f t="shared" si="12"/>
        <v>7529.166666666667</v>
      </c>
      <c r="Y29" s="68">
        <f t="shared" si="12"/>
        <v>7529.166666666667</v>
      </c>
      <c r="Z29" s="68">
        <f t="shared" si="12"/>
        <v>7529.166666666667</v>
      </c>
      <c r="AA29" s="68">
        <f t="shared" si="12"/>
        <v>11293.75</v>
      </c>
      <c r="AB29" s="68">
        <f t="shared" si="12"/>
        <v>11293.75</v>
      </c>
      <c r="AC29" s="68">
        <f t="shared" si="12"/>
        <v>11293.75</v>
      </c>
      <c r="AD29" s="68">
        <f t="shared" si="12"/>
        <v>11293.75</v>
      </c>
      <c r="AE29" s="68">
        <f t="shared" si="12"/>
        <v>11293.75</v>
      </c>
      <c r="AF29" s="68">
        <f t="shared" si="12"/>
        <v>11293.75</v>
      </c>
      <c r="AG29" s="68">
        <f t="shared" si="12"/>
        <v>11293.75</v>
      </c>
      <c r="AH29" s="68">
        <f t="shared" si="12"/>
        <v>11293.75</v>
      </c>
      <c r="AI29" s="68">
        <f t="shared" si="12"/>
        <v>11293.75</v>
      </c>
      <c r="AJ29" s="68">
        <f t="shared" si="12"/>
        <v>11293.75</v>
      </c>
      <c r="AK29" s="68">
        <f t="shared" si="12"/>
        <v>11293.75</v>
      </c>
      <c r="AL29" s="68">
        <f t="shared" si="12"/>
        <v>11293.75</v>
      </c>
      <c r="AM29" s="68">
        <f t="shared" ref="AM29:AX29" si="13">SUM(AM24:AM28)</f>
        <v>11293.75</v>
      </c>
      <c r="AN29" s="68">
        <f t="shared" si="13"/>
        <v>11293.75</v>
      </c>
      <c r="AO29" s="68">
        <f t="shared" si="13"/>
        <v>11293.75</v>
      </c>
      <c r="AP29" s="68">
        <f t="shared" si="13"/>
        <v>11293.75</v>
      </c>
      <c r="AQ29" s="68">
        <f t="shared" si="13"/>
        <v>11293.75</v>
      </c>
      <c r="AR29" s="68">
        <f t="shared" si="13"/>
        <v>11293.75</v>
      </c>
      <c r="AS29" s="68">
        <f t="shared" si="13"/>
        <v>11293.75</v>
      </c>
      <c r="AT29" s="68">
        <f t="shared" si="13"/>
        <v>11293.75</v>
      </c>
      <c r="AU29" s="68">
        <f t="shared" si="13"/>
        <v>11293.75</v>
      </c>
      <c r="AV29" s="68">
        <f t="shared" si="13"/>
        <v>11293.75</v>
      </c>
      <c r="AW29" s="68">
        <f t="shared" si="13"/>
        <v>11293.75</v>
      </c>
      <c r="AX29" s="68">
        <f t="shared" si="13"/>
        <v>11293.75</v>
      </c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</row>
    <row r="30" spans="1:97" s="76" customFormat="1" ht="7.15" customHeight="1" x14ac:dyDescent="0.2">
      <c r="A30" s="67"/>
      <c r="B30" s="68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  <c r="CB30" s="68"/>
      <c r="CC30" s="68"/>
      <c r="CD30" s="68"/>
      <c r="CE30" s="68"/>
      <c r="CF30" s="68"/>
      <c r="CG30" s="68"/>
      <c r="CH30" s="68"/>
      <c r="CI30" s="68"/>
      <c r="CJ30" s="68"/>
      <c r="CK30" s="68"/>
      <c r="CL30" s="68"/>
      <c r="CM30" s="68"/>
      <c r="CN30" s="68"/>
      <c r="CO30" s="68"/>
      <c r="CP30" s="68"/>
      <c r="CQ30" s="68"/>
      <c r="CR30" s="68"/>
      <c r="CS30" s="68"/>
    </row>
    <row r="31" spans="1:97" s="76" customFormat="1" x14ac:dyDescent="0.2">
      <c r="A31" s="74" t="s">
        <v>692</v>
      </c>
      <c r="B31" s="68"/>
      <c r="C31" s="68">
        <f>+(C24+C25+C26+C27)*Personale!B35</f>
        <v>1419.166666666667</v>
      </c>
      <c r="D31" s="68">
        <f>+(D24+D25+D26+D27)*Personale!C35</f>
        <v>1419.166666666667</v>
      </c>
      <c r="E31" s="68">
        <f>+(E24+E25+E26+E27)*Personale!D35</f>
        <v>1419.166666666667</v>
      </c>
      <c r="F31" s="68">
        <f>+(F24+F25+F26+F27)*Personale!E35</f>
        <v>1419.166666666667</v>
      </c>
      <c r="G31" s="68">
        <f>+(G24+G25+G26+G27)*Personale!F35</f>
        <v>1419.166666666667</v>
      </c>
      <c r="H31" s="68">
        <f>+(H24+H25+H26+H27)*Personale!G35</f>
        <v>1419.166666666667</v>
      </c>
      <c r="I31" s="68">
        <f>+(I24+I25+I26+I27)*Personale!H35</f>
        <v>1419.166666666667</v>
      </c>
      <c r="J31" s="68">
        <f>+(J24+J25+J26+J27)*Personale!I35</f>
        <v>1419.166666666667</v>
      </c>
      <c r="K31" s="68">
        <f>+(K24+K25+K26+K27)*Personale!J35</f>
        <v>1419.166666666667</v>
      </c>
      <c r="L31" s="68">
        <f>+(L24+L25+L26+L27)*Personale!K35</f>
        <v>1419.166666666667</v>
      </c>
      <c r="M31" s="68">
        <f>+(M24+M25+M26+M27)*Personale!L35</f>
        <v>1419.166666666667</v>
      </c>
      <c r="N31" s="68">
        <f>+(N24+N25+N26+N27)*Personale!M35</f>
        <v>1419.166666666667</v>
      </c>
      <c r="O31" s="68">
        <f>+(O24+O25+O26+O27)*Personale!N35</f>
        <v>1419.166666666667</v>
      </c>
      <c r="P31" s="68">
        <f>+(P24+P25+P26+P27)*Personale!O35</f>
        <v>1419.166666666667</v>
      </c>
      <c r="Q31" s="68">
        <f>+(Q24+Q25+Q26+Q27)*Personale!P35</f>
        <v>1419.166666666667</v>
      </c>
      <c r="R31" s="68">
        <f>+(R24+R25+R26+R27)*Personale!Q35</f>
        <v>1419.166666666667</v>
      </c>
      <c r="S31" s="68">
        <f>+(S24+S25+S26+S27)*Personale!R35</f>
        <v>1419.166666666667</v>
      </c>
      <c r="T31" s="68">
        <f>+(T24+T25+T26+T27)*Personale!S35</f>
        <v>1419.166666666667</v>
      </c>
      <c r="U31" s="68">
        <f>+(U24+U25+U26+U27)*Personale!T35</f>
        <v>1419.166666666667</v>
      </c>
      <c r="V31" s="68">
        <f>+(V24+V25+V26+V27)*Personale!U35</f>
        <v>1419.166666666667</v>
      </c>
      <c r="W31" s="68">
        <f>+(W24+W25+W26+W27)*Personale!V35</f>
        <v>1419.166666666667</v>
      </c>
      <c r="X31" s="68">
        <f>+(X24+X25+X26+X27)*Personale!W35</f>
        <v>1419.166666666667</v>
      </c>
      <c r="Y31" s="68">
        <f>+(Y24+Y25+Y26+Y27)*Personale!X35</f>
        <v>1419.166666666667</v>
      </c>
      <c r="Z31" s="68">
        <f>+(Z24+Z25+Z26+Z27)*Personale!Y35</f>
        <v>1419.166666666667</v>
      </c>
      <c r="AA31" s="68">
        <f>+(AA24+AA25+AA26+AA27)*Personale!Z35</f>
        <v>0</v>
      </c>
      <c r="AB31" s="68">
        <f>+(AB24+AB25+AB26+AB27)*Personale!AA35</f>
        <v>0</v>
      </c>
      <c r="AC31" s="68">
        <f>+(AC24+AC25+AC26+AC27)*Personale!AB35</f>
        <v>0</v>
      </c>
      <c r="AD31" s="68">
        <f>+(AD24+AD25+AD26+AD27)*Personale!AC35</f>
        <v>0</v>
      </c>
      <c r="AE31" s="68">
        <f>+(AE24+AE25+AE26+AE27)*Personale!AD35</f>
        <v>0</v>
      </c>
      <c r="AF31" s="68">
        <f>+(AF24+AF25+AF26+AF27)*Personale!AE35</f>
        <v>0</v>
      </c>
      <c r="AG31" s="68">
        <f>+(AG24+AG25+AG26+AG27)*Personale!AF35</f>
        <v>0</v>
      </c>
      <c r="AH31" s="68">
        <f>+(AH24+AH25+AH26+AH27)*Personale!AG35</f>
        <v>0</v>
      </c>
      <c r="AI31" s="68">
        <f>+(AI24+AI25+AI26+AI27)*Personale!AH35</f>
        <v>0</v>
      </c>
      <c r="AJ31" s="68">
        <f>+(AJ24+AJ25+AJ26+AJ27)*Personale!AI35</f>
        <v>0</v>
      </c>
      <c r="AK31" s="68">
        <f>+(AK24+AK25+AK26+AK27)*Personale!AJ35</f>
        <v>0</v>
      </c>
      <c r="AL31" s="68">
        <f>+(AL24+AL25+AL26+AL27)*Personale!AK35</f>
        <v>0</v>
      </c>
      <c r="AM31" s="68">
        <f>+(AM24+AM25+AM26+AM27)*Personale!AL35</f>
        <v>0</v>
      </c>
      <c r="AN31" s="68">
        <f>+(AN24+AN25+AN26+AN27)*Personale!AM35</f>
        <v>0</v>
      </c>
      <c r="AO31" s="68">
        <f>+(AO24+AO25+AO26+AO27)*Personale!AN35</f>
        <v>0</v>
      </c>
      <c r="AP31" s="68">
        <f>+(AP24+AP25+AP26+AP27)*Personale!AO35</f>
        <v>0</v>
      </c>
      <c r="AQ31" s="68">
        <f>+(AQ24+AQ25+AQ26+AQ27)*Personale!AP35</f>
        <v>0</v>
      </c>
      <c r="AR31" s="68">
        <f>+(AR24+AR25+AR26+AR27)*Personale!AQ35</f>
        <v>0</v>
      </c>
      <c r="AS31" s="68">
        <f>+(AS24+AS25+AS26+AS27)*Personale!AR35</f>
        <v>0</v>
      </c>
      <c r="AT31" s="68">
        <f>+(AT24+AT25+AT26+AT27)*Personale!AS35</f>
        <v>0</v>
      </c>
      <c r="AU31" s="68">
        <f>+(AU24+AU25+AU26+AU27)*Personale!AT35</f>
        <v>0</v>
      </c>
      <c r="AV31" s="68">
        <f>+(AV24+AV25+AV26+AV27)*Personale!AU35</f>
        <v>0</v>
      </c>
      <c r="AW31" s="68">
        <f>+(AW24+AW25+AW26+AW27)*Personale!AV35</f>
        <v>0</v>
      </c>
      <c r="AX31" s="68">
        <f>+(AX24+AX25+AX26+AX27)*Personale!AW35</f>
        <v>0</v>
      </c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  <c r="BP31" s="68"/>
      <c r="BQ31" s="68"/>
      <c r="BR31" s="68"/>
      <c r="BS31" s="68"/>
      <c r="BT31" s="68"/>
      <c r="BU31" s="68"/>
      <c r="BV31" s="68"/>
      <c r="BW31" s="68"/>
      <c r="BX31" s="68"/>
      <c r="BY31" s="68"/>
      <c r="BZ31" s="68"/>
      <c r="CA31" s="68"/>
      <c r="CB31" s="68"/>
      <c r="CC31" s="68"/>
      <c r="CD31" s="68"/>
      <c r="CE31" s="68"/>
      <c r="CF31" s="68"/>
      <c r="CG31" s="68"/>
      <c r="CH31" s="68"/>
      <c r="CI31" s="68"/>
      <c r="CJ31" s="68"/>
      <c r="CK31" s="68"/>
      <c r="CL31" s="68"/>
      <c r="CM31" s="68"/>
      <c r="CN31" s="68"/>
      <c r="CO31" s="68"/>
      <c r="CP31" s="68"/>
      <c r="CQ31" s="68"/>
      <c r="CR31" s="68"/>
      <c r="CS31" s="68"/>
    </row>
    <row r="32" spans="1:97" x14ac:dyDescent="0.2">
      <c r="A32" s="74" t="s">
        <v>693</v>
      </c>
      <c r="B32" s="75"/>
      <c r="C32" s="75">
        <f>+C28*Personale!B35</f>
        <v>86.666666666666686</v>
      </c>
      <c r="D32" s="75">
        <f>+D28*Personale!C35</f>
        <v>86.666666666666686</v>
      </c>
      <c r="E32" s="75">
        <f>+E28*Personale!D35</f>
        <v>86.666666666666686</v>
      </c>
      <c r="F32" s="75">
        <f>+F28*Personale!E35</f>
        <v>86.666666666666686</v>
      </c>
      <c r="G32" s="75">
        <f>+G28*Personale!F35</f>
        <v>86.666666666666686</v>
      </c>
      <c r="H32" s="75">
        <f>+H28*Personale!G35</f>
        <v>86.666666666666686</v>
      </c>
      <c r="I32" s="75">
        <f>+I28*Personale!H35</f>
        <v>86.666666666666686</v>
      </c>
      <c r="J32" s="75">
        <f>+J28*Personale!I35</f>
        <v>86.666666666666686</v>
      </c>
      <c r="K32" s="75">
        <f>+K28*Personale!J35</f>
        <v>86.666666666666686</v>
      </c>
      <c r="L32" s="75">
        <f>+L28*Personale!K35</f>
        <v>86.666666666666686</v>
      </c>
      <c r="M32" s="75">
        <f>+M28*Personale!L35</f>
        <v>86.666666666666686</v>
      </c>
      <c r="N32" s="75">
        <f>+N28*Personale!M35</f>
        <v>86.666666666666686</v>
      </c>
      <c r="O32" s="75">
        <f>+O28*Personale!N35</f>
        <v>86.666666666666686</v>
      </c>
      <c r="P32" s="75">
        <f>+P28*Personale!O35</f>
        <v>86.666666666666686</v>
      </c>
      <c r="Q32" s="75">
        <f>+Q28*Personale!P35</f>
        <v>86.666666666666686</v>
      </c>
      <c r="R32" s="75">
        <f>+R28*Personale!Q35</f>
        <v>86.666666666666686</v>
      </c>
      <c r="S32" s="75">
        <f>+S28*Personale!R35</f>
        <v>86.666666666666686</v>
      </c>
      <c r="T32" s="75">
        <f>+T28*Personale!S35</f>
        <v>86.666666666666686</v>
      </c>
      <c r="U32" s="75">
        <f>+U28*Personale!T35</f>
        <v>86.666666666666686</v>
      </c>
      <c r="V32" s="75">
        <f>+V28*Personale!U35</f>
        <v>86.666666666666686</v>
      </c>
      <c r="W32" s="75">
        <f>+W28*Personale!V35</f>
        <v>86.666666666666686</v>
      </c>
      <c r="X32" s="75">
        <f>+X28*Personale!W35</f>
        <v>86.666666666666686</v>
      </c>
      <c r="Y32" s="75">
        <f>+Y28*Personale!X35</f>
        <v>86.666666666666686</v>
      </c>
      <c r="Z32" s="75">
        <f>+Z28*Personale!Y35</f>
        <v>86.666666666666686</v>
      </c>
      <c r="AA32" s="75">
        <f>+AA28*Personale!Z35</f>
        <v>0</v>
      </c>
      <c r="AB32" s="75">
        <f>+AB28*Personale!AA35</f>
        <v>0</v>
      </c>
      <c r="AC32" s="75">
        <f>+AC28*Personale!AB35</f>
        <v>0</v>
      </c>
      <c r="AD32" s="75">
        <f>+AD28*Personale!AC35</f>
        <v>0</v>
      </c>
      <c r="AE32" s="75">
        <f>+AE28*Personale!AD35</f>
        <v>0</v>
      </c>
      <c r="AF32" s="75">
        <f>+AF28*Personale!AE35</f>
        <v>0</v>
      </c>
      <c r="AG32" s="75">
        <f>+AG28*Personale!AF35</f>
        <v>0</v>
      </c>
      <c r="AH32" s="75">
        <f>+AH28*Personale!AG35</f>
        <v>0</v>
      </c>
      <c r="AI32" s="75">
        <f>+AI28*Personale!AH35</f>
        <v>0</v>
      </c>
      <c r="AJ32" s="75">
        <f>+AJ28*Personale!AI35</f>
        <v>0</v>
      </c>
      <c r="AK32" s="75">
        <f>+AK28*Personale!AJ35</f>
        <v>0</v>
      </c>
      <c r="AL32" s="75">
        <f>+AL28*Personale!AK35</f>
        <v>0</v>
      </c>
      <c r="AM32" s="75">
        <f>+AM28*Personale!AL35</f>
        <v>0</v>
      </c>
      <c r="AN32" s="75">
        <f>+AN28*Personale!AM35</f>
        <v>0</v>
      </c>
      <c r="AO32" s="75">
        <f>+AO28*Personale!AN35</f>
        <v>0</v>
      </c>
      <c r="AP32" s="75">
        <f>+AP28*Personale!AO35</f>
        <v>0</v>
      </c>
      <c r="AQ32" s="75">
        <f>+AQ28*Personale!AP35</f>
        <v>0</v>
      </c>
      <c r="AR32" s="75">
        <f>+AR28*Personale!AQ35</f>
        <v>0</v>
      </c>
      <c r="AS32" s="75">
        <f>+AS28*Personale!AR35</f>
        <v>0</v>
      </c>
      <c r="AT32" s="75">
        <f>+AT28*Personale!AS35</f>
        <v>0</v>
      </c>
      <c r="AU32" s="75">
        <f>+AU28*Personale!AT35</f>
        <v>0</v>
      </c>
      <c r="AV32" s="75">
        <f>+AV28*Personale!AU35</f>
        <v>0</v>
      </c>
      <c r="AW32" s="75">
        <f>+AW28*Personale!AV35</f>
        <v>0</v>
      </c>
      <c r="AX32" s="75">
        <f>+AX28*Personale!AW35</f>
        <v>0</v>
      </c>
      <c r="AY32" s="75"/>
      <c r="AZ32" s="75"/>
      <c r="BA32" s="75"/>
      <c r="BB32" s="75"/>
      <c r="BC32" s="75"/>
      <c r="BD32" s="75"/>
      <c r="BE32" s="75"/>
      <c r="BF32" s="75"/>
      <c r="BG32" s="75"/>
      <c r="BH32" s="75"/>
      <c r="BI32" s="75"/>
      <c r="BJ32" s="75"/>
      <c r="BK32" s="75"/>
      <c r="BL32" s="75"/>
      <c r="BM32" s="75"/>
      <c r="BN32" s="75"/>
      <c r="BO32" s="75"/>
      <c r="BP32" s="75"/>
      <c r="BQ32" s="75"/>
      <c r="BR32" s="75"/>
      <c r="BS32" s="75"/>
      <c r="BT32" s="75"/>
      <c r="BU32" s="75"/>
      <c r="BV32" s="75"/>
      <c r="BW32" s="75"/>
      <c r="BX32" s="75"/>
      <c r="BY32" s="75"/>
      <c r="BZ32" s="75"/>
      <c r="CA32" s="75"/>
      <c r="CB32" s="75"/>
      <c r="CC32" s="75"/>
      <c r="CD32" s="75"/>
      <c r="CE32" s="75"/>
      <c r="CF32" s="75"/>
      <c r="CG32" s="75"/>
      <c r="CH32" s="75"/>
      <c r="CI32" s="75"/>
      <c r="CJ32" s="75"/>
      <c r="CK32" s="75"/>
      <c r="CL32" s="75"/>
      <c r="CM32" s="75"/>
      <c r="CN32" s="75"/>
      <c r="CO32" s="75"/>
      <c r="CP32" s="75"/>
      <c r="CQ32" s="75"/>
      <c r="CR32" s="75"/>
      <c r="CS32" s="75"/>
    </row>
    <row r="33" spans="1:97" x14ac:dyDescent="0.2">
      <c r="A33" s="74" t="s">
        <v>694</v>
      </c>
      <c r="B33" s="75"/>
      <c r="C33" s="75">
        <f>+C31+C32</f>
        <v>1505.8333333333337</v>
      </c>
      <c r="D33" s="75">
        <f>+C33+D31+D32</f>
        <v>3011.6666666666674</v>
      </c>
      <c r="E33" s="75">
        <f t="shared" ref="E33:AX33" si="14">+D33+E31+E32</f>
        <v>4517.5000000000009</v>
      </c>
      <c r="F33" s="75">
        <f t="shared" si="14"/>
        <v>6023.3333333333348</v>
      </c>
      <c r="G33" s="75">
        <f t="shared" si="14"/>
        <v>7529.1666666666688</v>
      </c>
      <c r="H33" s="75">
        <f t="shared" si="14"/>
        <v>9035.0000000000018</v>
      </c>
      <c r="I33" s="75">
        <f t="shared" si="14"/>
        <v>10540.833333333334</v>
      </c>
      <c r="J33" s="75">
        <f t="shared" si="14"/>
        <v>12046.666666666666</v>
      </c>
      <c r="K33" s="75">
        <f t="shared" si="14"/>
        <v>13552.499999999998</v>
      </c>
      <c r="L33" s="75">
        <f t="shared" si="14"/>
        <v>15058.33333333333</v>
      </c>
      <c r="M33" s="75">
        <f t="shared" si="14"/>
        <v>16564.166666666664</v>
      </c>
      <c r="N33" s="75">
        <f t="shared" si="14"/>
        <v>18070</v>
      </c>
      <c r="O33" s="75">
        <f t="shared" si="14"/>
        <v>19575.833333333336</v>
      </c>
      <c r="P33" s="75">
        <f t="shared" si="14"/>
        <v>21081.666666666672</v>
      </c>
      <c r="Q33" s="75">
        <f t="shared" si="14"/>
        <v>22587.500000000007</v>
      </c>
      <c r="R33" s="75">
        <f t="shared" si="14"/>
        <v>24093.333333333343</v>
      </c>
      <c r="S33" s="75">
        <f t="shared" si="14"/>
        <v>25599.166666666679</v>
      </c>
      <c r="T33" s="75">
        <f t="shared" si="14"/>
        <v>27105.000000000015</v>
      </c>
      <c r="U33" s="75">
        <f t="shared" si="14"/>
        <v>28610.83333333335</v>
      </c>
      <c r="V33" s="75">
        <f t="shared" si="14"/>
        <v>30116.666666666686</v>
      </c>
      <c r="W33" s="75">
        <f t="shared" si="14"/>
        <v>31622.500000000022</v>
      </c>
      <c r="X33" s="75">
        <f t="shared" si="14"/>
        <v>33128.33333333335</v>
      </c>
      <c r="Y33" s="75">
        <f t="shared" si="14"/>
        <v>34634.166666666679</v>
      </c>
      <c r="Z33" s="75">
        <f t="shared" si="14"/>
        <v>36140.000000000007</v>
      </c>
      <c r="AA33" s="75">
        <f t="shared" si="14"/>
        <v>36140.000000000007</v>
      </c>
      <c r="AB33" s="75">
        <f t="shared" si="14"/>
        <v>36140.000000000007</v>
      </c>
      <c r="AC33" s="75">
        <f t="shared" si="14"/>
        <v>36140.000000000007</v>
      </c>
      <c r="AD33" s="75">
        <f t="shared" si="14"/>
        <v>36140.000000000007</v>
      </c>
      <c r="AE33" s="75">
        <f t="shared" si="14"/>
        <v>36140.000000000007</v>
      </c>
      <c r="AF33" s="75">
        <f t="shared" si="14"/>
        <v>36140.000000000007</v>
      </c>
      <c r="AG33" s="75">
        <f t="shared" si="14"/>
        <v>36140.000000000007</v>
      </c>
      <c r="AH33" s="75">
        <f t="shared" si="14"/>
        <v>36140.000000000007</v>
      </c>
      <c r="AI33" s="75">
        <f t="shared" si="14"/>
        <v>36140.000000000007</v>
      </c>
      <c r="AJ33" s="75">
        <f t="shared" si="14"/>
        <v>36140.000000000007</v>
      </c>
      <c r="AK33" s="75">
        <f t="shared" si="14"/>
        <v>36140.000000000007</v>
      </c>
      <c r="AL33" s="75">
        <f t="shared" si="14"/>
        <v>36140.000000000007</v>
      </c>
      <c r="AM33" s="75">
        <f t="shared" si="14"/>
        <v>36140.000000000007</v>
      </c>
      <c r="AN33" s="75">
        <f t="shared" si="14"/>
        <v>36140.000000000007</v>
      </c>
      <c r="AO33" s="75">
        <f t="shared" si="14"/>
        <v>36140.000000000007</v>
      </c>
      <c r="AP33" s="75">
        <f t="shared" si="14"/>
        <v>36140.000000000007</v>
      </c>
      <c r="AQ33" s="75">
        <f t="shared" si="14"/>
        <v>36140.000000000007</v>
      </c>
      <c r="AR33" s="75">
        <f t="shared" si="14"/>
        <v>36140.000000000007</v>
      </c>
      <c r="AS33" s="75">
        <f t="shared" si="14"/>
        <v>36140.000000000007</v>
      </c>
      <c r="AT33" s="75">
        <f t="shared" si="14"/>
        <v>36140.000000000007</v>
      </c>
      <c r="AU33" s="75">
        <f t="shared" si="14"/>
        <v>36140.000000000007</v>
      </c>
      <c r="AV33" s="75">
        <f t="shared" si="14"/>
        <v>36140.000000000007</v>
      </c>
      <c r="AW33" s="75">
        <f t="shared" si="14"/>
        <v>36140.000000000007</v>
      </c>
      <c r="AX33" s="75">
        <f t="shared" si="14"/>
        <v>36140.000000000007</v>
      </c>
      <c r="AY33" s="75"/>
      <c r="AZ33" s="75"/>
      <c r="BA33" s="75"/>
      <c r="BB33" s="75"/>
      <c r="BC33" s="75"/>
      <c r="BD33" s="75"/>
      <c r="BE33" s="75"/>
      <c r="BF33" s="75"/>
      <c r="BG33" s="75"/>
      <c r="BH33" s="75"/>
      <c r="BI33" s="75"/>
      <c r="BJ33" s="75"/>
      <c r="BK33" s="75"/>
      <c r="BL33" s="75"/>
      <c r="BM33" s="75"/>
      <c r="BN33" s="75"/>
      <c r="BO33" s="75"/>
      <c r="BP33" s="75"/>
      <c r="BQ33" s="75"/>
      <c r="BR33" s="75"/>
      <c r="BS33" s="75"/>
      <c r="BT33" s="75"/>
      <c r="BU33" s="75"/>
      <c r="BV33" s="75"/>
      <c r="BW33" s="75"/>
      <c r="BX33" s="75"/>
      <c r="BY33" s="75"/>
      <c r="BZ33" s="75"/>
      <c r="CA33" s="75"/>
      <c r="CB33" s="75"/>
      <c r="CC33" s="75"/>
      <c r="CD33" s="75"/>
      <c r="CE33" s="75"/>
      <c r="CF33" s="75"/>
      <c r="CG33" s="75"/>
      <c r="CH33" s="75"/>
      <c r="CI33" s="75"/>
      <c r="CJ33" s="75"/>
      <c r="CK33" s="75"/>
      <c r="CL33" s="75"/>
      <c r="CM33" s="75"/>
      <c r="CN33" s="75"/>
      <c r="CO33" s="75"/>
      <c r="CP33" s="75"/>
      <c r="CQ33" s="75"/>
      <c r="CR33" s="75"/>
      <c r="CS33" s="75"/>
    </row>
    <row r="34" spans="1:97" x14ac:dyDescent="0.2">
      <c r="A34" s="74" t="s">
        <v>278</v>
      </c>
      <c r="B34" s="75"/>
      <c r="C34" s="75">
        <f>+(C33*Personale!B36)/12</f>
        <v>0</v>
      </c>
      <c r="D34" s="75">
        <f>+(D33*Personale!C36)/12</f>
        <v>0</v>
      </c>
      <c r="E34" s="75">
        <f>+(E33*Personale!D36)/12</f>
        <v>0</v>
      </c>
      <c r="F34" s="75">
        <f>+(F33*Personale!E36)/12</f>
        <v>0</v>
      </c>
      <c r="G34" s="75">
        <f>+(G33*Personale!F36)/12</f>
        <v>0</v>
      </c>
      <c r="H34" s="75">
        <f>+(H33*Personale!G36)/12</f>
        <v>0</v>
      </c>
      <c r="I34" s="75">
        <f>+(I33*Personale!H36)/12</f>
        <v>0</v>
      </c>
      <c r="J34" s="75">
        <f>+(J33*Personale!I36)/12</f>
        <v>0</v>
      </c>
      <c r="K34" s="75">
        <f>+(K33*Personale!J36)/12</f>
        <v>0</v>
      </c>
      <c r="L34" s="75">
        <f>+(L33*Personale!K36)/12</f>
        <v>0</v>
      </c>
      <c r="M34" s="75">
        <f>+(M33*Personale!L36)/12</f>
        <v>0</v>
      </c>
      <c r="N34" s="75">
        <f>+(N33*Personale!M36)/12</f>
        <v>0</v>
      </c>
      <c r="O34" s="75">
        <f>+(O33*Personale!N36)/12</f>
        <v>0</v>
      </c>
      <c r="P34" s="75">
        <f>+(P33*Personale!O36)/12</f>
        <v>0</v>
      </c>
      <c r="Q34" s="75">
        <f>+(Q33*Personale!P36)/12</f>
        <v>0</v>
      </c>
      <c r="R34" s="75">
        <f>+(R33*Personale!Q36)/12</f>
        <v>0</v>
      </c>
      <c r="S34" s="75">
        <f>+(S33*Personale!R36)/12</f>
        <v>0</v>
      </c>
      <c r="T34" s="75">
        <f>+(T33*Personale!S36)/12</f>
        <v>0</v>
      </c>
      <c r="U34" s="75">
        <f>+(U33*Personale!T36)/12</f>
        <v>0</v>
      </c>
      <c r="V34" s="75">
        <f>+(V33*Personale!U36)/12</f>
        <v>0</v>
      </c>
      <c r="W34" s="75">
        <f>+(W33*Personale!V36)/12</f>
        <v>0</v>
      </c>
      <c r="X34" s="75">
        <f>+(X33*Personale!W36)/12</f>
        <v>0</v>
      </c>
      <c r="Y34" s="75">
        <f>+(Y33*Personale!X36)/12</f>
        <v>0</v>
      </c>
      <c r="Z34" s="75">
        <f>+(Z33*Personale!Y36)/12</f>
        <v>0</v>
      </c>
      <c r="AA34" s="75">
        <f>+(AA33*Personale!Z36)/12</f>
        <v>301.16666666666674</v>
      </c>
      <c r="AB34" s="75">
        <f>+(AB33*Personale!AA36)/12</f>
        <v>301.16666666666674</v>
      </c>
      <c r="AC34" s="75">
        <f>+(AC33*Personale!AB36)/12</f>
        <v>301.16666666666674</v>
      </c>
      <c r="AD34" s="75">
        <f>+(AD33*Personale!AC36)/12</f>
        <v>301.16666666666674</v>
      </c>
      <c r="AE34" s="75">
        <f>+(AE33*Personale!AD36)/12</f>
        <v>301.16666666666674</v>
      </c>
      <c r="AF34" s="75">
        <f>+(AF33*Personale!AE36)/12</f>
        <v>301.16666666666674</v>
      </c>
      <c r="AG34" s="75">
        <f>+(AG33*Personale!AF36)/12</f>
        <v>301.16666666666674</v>
      </c>
      <c r="AH34" s="75">
        <f>+(AH33*Personale!AG36)/12</f>
        <v>301.16666666666674</v>
      </c>
      <c r="AI34" s="75">
        <f>+(AI33*Personale!AH36)/12</f>
        <v>301.16666666666674</v>
      </c>
      <c r="AJ34" s="75">
        <f>+(AJ33*Personale!AI36)/12</f>
        <v>301.16666666666674</v>
      </c>
      <c r="AK34" s="75">
        <f>+(AK33*Personale!AJ36)/12</f>
        <v>301.16666666666674</v>
      </c>
      <c r="AL34" s="75">
        <f>+(AL33*Personale!AK36)/12</f>
        <v>301.16666666666674</v>
      </c>
      <c r="AM34" s="75">
        <f>+(AM33*Personale!AL36)/12</f>
        <v>301.16666666666674</v>
      </c>
      <c r="AN34" s="75">
        <f>+(AN33*Personale!AM36)/12</f>
        <v>301.16666666666674</v>
      </c>
      <c r="AO34" s="75">
        <f>+(AO33*Personale!AN36)/12</f>
        <v>301.16666666666674</v>
      </c>
      <c r="AP34" s="75">
        <f>+(AP33*Personale!AO36)/12</f>
        <v>301.16666666666674</v>
      </c>
      <c r="AQ34" s="75">
        <f>+(AQ33*Personale!AP36)/12</f>
        <v>301.16666666666674</v>
      </c>
      <c r="AR34" s="75">
        <f>+(AR33*Personale!AQ36)/12</f>
        <v>301.16666666666674</v>
      </c>
      <c r="AS34" s="75">
        <f>+(AS33*Personale!AR36)/12</f>
        <v>301.16666666666674</v>
      </c>
      <c r="AT34" s="75">
        <f>+(AT33*Personale!AS36)/12</f>
        <v>301.16666666666674</v>
      </c>
      <c r="AU34" s="75">
        <f>+(AU33*Personale!AT36)/12</f>
        <v>301.16666666666674</v>
      </c>
      <c r="AV34" s="75">
        <f>+(AV33*Personale!AU36)/12</f>
        <v>301.16666666666674</v>
      </c>
      <c r="AW34" s="75">
        <f>+(AW33*Personale!AV36)/12</f>
        <v>301.16666666666674</v>
      </c>
      <c r="AX34" s="75">
        <f>+(AX33*Personale!AW36)/12</f>
        <v>301.16666666666674</v>
      </c>
      <c r="AY34" s="75"/>
      <c r="AZ34" s="75"/>
      <c r="BA34" s="75"/>
      <c r="BB34" s="75"/>
      <c r="BC34" s="75"/>
      <c r="BD34" s="75"/>
      <c r="BE34" s="75"/>
      <c r="BF34" s="75"/>
      <c r="BG34" s="75"/>
      <c r="BH34" s="75"/>
      <c r="BI34" s="75"/>
      <c r="BJ34" s="75"/>
      <c r="BK34" s="75"/>
      <c r="BL34" s="75"/>
      <c r="BM34" s="75"/>
      <c r="BN34" s="75"/>
      <c r="BO34" s="75"/>
      <c r="BP34" s="75"/>
      <c r="BQ34" s="75"/>
      <c r="BR34" s="75"/>
      <c r="BS34" s="75"/>
      <c r="BT34" s="75"/>
      <c r="BU34" s="75"/>
      <c r="BV34" s="75"/>
      <c r="BW34" s="75"/>
      <c r="BX34" s="75"/>
      <c r="BY34" s="75"/>
      <c r="BZ34" s="75"/>
      <c r="CA34" s="75"/>
      <c r="CB34" s="75"/>
      <c r="CC34" s="75"/>
      <c r="CD34" s="75"/>
      <c r="CE34" s="75"/>
      <c r="CF34" s="75"/>
      <c r="CG34" s="75"/>
      <c r="CH34" s="75"/>
      <c r="CI34" s="75"/>
      <c r="CJ34" s="75"/>
      <c r="CK34" s="75"/>
      <c r="CL34" s="75"/>
      <c r="CM34" s="75"/>
      <c r="CN34" s="75"/>
      <c r="CO34" s="75"/>
      <c r="CP34" s="75"/>
      <c r="CQ34" s="75"/>
      <c r="CR34" s="75"/>
      <c r="CS34" s="75"/>
    </row>
    <row r="35" spans="1:97" x14ac:dyDescent="0.2">
      <c r="A35" s="74" t="s">
        <v>695</v>
      </c>
      <c r="B35" s="75"/>
      <c r="C35" s="75">
        <f>+C34</f>
        <v>0</v>
      </c>
      <c r="D35" s="75">
        <f>+C35+D34</f>
        <v>0</v>
      </c>
      <c r="E35" s="75">
        <f t="shared" ref="E35:AX35" si="15">+D35+E34</f>
        <v>0</v>
      </c>
      <c r="F35" s="75">
        <f t="shared" si="15"/>
        <v>0</v>
      </c>
      <c r="G35" s="75">
        <f t="shared" si="15"/>
        <v>0</v>
      </c>
      <c r="H35" s="75">
        <f t="shared" si="15"/>
        <v>0</v>
      </c>
      <c r="I35" s="75">
        <f t="shared" si="15"/>
        <v>0</v>
      </c>
      <c r="J35" s="75">
        <f t="shared" si="15"/>
        <v>0</v>
      </c>
      <c r="K35" s="75">
        <f t="shared" si="15"/>
        <v>0</v>
      </c>
      <c r="L35" s="75">
        <f t="shared" si="15"/>
        <v>0</v>
      </c>
      <c r="M35" s="75">
        <f t="shared" si="15"/>
        <v>0</v>
      </c>
      <c r="N35" s="75">
        <f t="shared" si="15"/>
        <v>0</v>
      </c>
      <c r="O35" s="75">
        <f t="shared" si="15"/>
        <v>0</v>
      </c>
      <c r="P35" s="75">
        <f t="shared" si="15"/>
        <v>0</v>
      </c>
      <c r="Q35" s="75">
        <f t="shared" si="15"/>
        <v>0</v>
      </c>
      <c r="R35" s="75">
        <f t="shared" si="15"/>
        <v>0</v>
      </c>
      <c r="S35" s="75">
        <f t="shared" si="15"/>
        <v>0</v>
      </c>
      <c r="T35" s="75">
        <f t="shared" si="15"/>
        <v>0</v>
      </c>
      <c r="U35" s="75">
        <f t="shared" si="15"/>
        <v>0</v>
      </c>
      <c r="V35" s="75">
        <f t="shared" si="15"/>
        <v>0</v>
      </c>
      <c r="W35" s="75">
        <f t="shared" si="15"/>
        <v>0</v>
      </c>
      <c r="X35" s="75">
        <f t="shared" si="15"/>
        <v>0</v>
      </c>
      <c r="Y35" s="75">
        <f t="shared" si="15"/>
        <v>0</v>
      </c>
      <c r="Z35" s="75">
        <f t="shared" si="15"/>
        <v>0</v>
      </c>
      <c r="AA35" s="75">
        <f t="shared" si="15"/>
        <v>301.16666666666674</v>
      </c>
      <c r="AB35" s="75">
        <f t="shared" si="15"/>
        <v>602.33333333333348</v>
      </c>
      <c r="AC35" s="75">
        <f t="shared" si="15"/>
        <v>903.50000000000023</v>
      </c>
      <c r="AD35" s="75">
        <f t="shared" si="15"/>
        <v>1204.666666666667</v>
      </c>
      <c r="AE35" s="75">
        <f t="shared" si="15"/>
        <v>1505.8333333333337</v>
      </c>
      <c r="AF35" s="75">
        <f t="shared" si="15"/>
        <v>1807.0000000000005</v>
      </c>
      <c r="AG35" s="75">
        <f t="shared" si="15"/>
        <v>2108.166666666667</v>
      </c>
      <c r="AH35" s="75">
        <f t="shared" si="15"/>
        <v>2409.3333333333339</v>
      </c>
      <c r="AI35" s="75">
        <f t="shared" si="15"/>
        <v>2710.5000000000009</v>
      </c>
      <c r="AJ35" s="75">
        <f t="shared" si="15"/>
        <v>3011.6666666666679</v>
      </c>
      <c r="AK35" s="75">
        <f t="shared" si="15"/>
        <v>3312.8333333333348</v>
      </c>
      <c r="AL35" s="75">
        <f t="shared" si="15"/>
        <v>3614.0000000000018</v>
      </c>
      <c r="AM35" s="75">
        <f t="shared" si="15"/>
        <v>3915.1666666666688</v>
      </c>
      <c r="AN35" s="75">
        <f t="shared" si="15"/>
        <v>4216.3333333333358</v>
      </c>
      <c r="AO35" s="75">
        <f t="shared" si="15"/>
        <v>4517.5000000000027</v>
      </c>
      <c r="AP35" s="75">
        <f t="shared" si="15"/>
        <v>4818.6666666666697</v>
      </c>
      <c r="AQ35" s="75">
        <f t="shared" si="15"/>
        <v>5119.8333333333367</v>
      </c>
      <c r="AR35" s="75">
        <f t="shared" si="15"/>
        <v>5421.0000000000036</v>
      </c>
      <c r="AS35" s="75">
        <f t="shared" si="15"/>
        <v>5722.1666666666706</v>
      </c>
      <c r="AT35" s="75">
        <f t="shared" si="15"/>
        <v>6023.3333333333376</v>
      </c>
      <c r="AU35" s="75">
        <f t="shared" si="15"/>
        <v>6324.5000000000045</v>
      </c>
      <c r="AV35" s="75">
        <f t="shared" si="15"/>
        <v>6625.6666666666715</v>
      </c>
      <c r="AW35" s="75">
        <f t="shared" si="15"/>
        <v>6926.8333333333385</v>
      </c>
      <c r="AX35" s="75">
        <f t="shared" si="15"/>
        <v>7228.0000000000055</v>
      </c>
      <c r="AY35" s="75"/>
      <c r="AZ35" s="75"/>
      <c r="BA35" s="75"/>
      <c r="BB35" s="75"/>
      <c r="BC35" s="75"/>
      <c r="BD35" s="75"/>
      <c r="BE35" s="75"/>
      <c r="BF35" s="75"/>
      <c r="BG35" s="75"/>
      <c r="BH35" s="75"/>
      <c r="BI35" s="75"/>
      <c r="BJ35" s="75"/>
      <c r="BK35" s="75"/>
      <c r="BL35" s="75"/>
      <c r="BM35" s="75"/>
      <c r="BN35" s="75"/>
      <c r="BO35" s="75"/>
      <c r="BP35" s="75"/>
      <c r="BQ35" s="75"/>
      <c r="BR35" s="75"/>
      <c r="BS35" s="75"/>
      <c r="BT35" s="75"/>
      <c r="BU35" s="75"/>
      <c r="BV35" s="75"/>
      <c r="BW35" s="75"/>
      <c r="BX35" s="75"/>
      <c r="BY35" s="75"/>
      <c r="BZ35" s="75"/>
      <c r="CA35" s="75"/>
      <c r="CB35" s="75"/>
      <c r="CC35" s="75"/>
      <c r="CD35" s="75"/>
      <c r="CE35" s="75"/>
      <c r="CF35" s="75"/>
      <c r="CG35" s="75"/>
      <c r="CH35" s="75"/>
      <c r="CI35" s="75"/>
      <c r="CJ35" s="75"/>
      <c r="CK35" s="75"/>
      <c r="CL35" s="75"/>
      <c r="CM35" s="75"/>
      <c r="CN35" s="75"/>
      <c r="CO35" s="75"/>
      <c r="CP35" s="75"/>
      <c r="CQ35" s="75"/>
      <c r="CR35" s="75"/>
      <c r="CS35" s="75"/>
    </row>
    <row r="36" spans="1:97" ht="7.15" customHeight="1" x14ac:dyDescent="0.2">
      <c r="A36" s="74"/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5"/>
      <c r="AV36" s="75"/>
      <c r="AW36" s="75"/>
      <c r="AX36" s="75"/>
      <c r="AY36" s="75"/>
      <c r="AZ36" s="75"/>
      <c r="BA36" s="75"/>
      <c r="BB36" s="75"/>
      <c r="BC36" s="75"/>
      <c r="BD36" s="75"/>
      <c r="BE36" s="75"/>
      <c r="BF36" s="75"/>
      <c r="BG36" s="75"/>
      <c r="BH36" s="75"/>
      <c r="BI36" s="75"/>
      <c r="BJ36" s="75"/>
      <c r="BK36" s="75"/>
      <c r="BL36" s="75"/>
      <c r="BM36" s="75"/>
      <c r="BN36" s="75"/>
      <c r="BO36" s="75"/>
      <c r="BP36" s="75"/>
      <c r="BQ36" s="75"/>
      <c r="BR36" s="75"/>
      <c r="BS36" s="75"/>
      <c r="BT36" s="75"/>
      <c r="BU36" s="75"/>
      <c r="BV36" s="75"/>
      <c r="BW36" s="75"/>
      <c r="BX36" s="75"/>
      <c r="BY36" s="75"/>
      <c r="BZ36" s="75"/>
      <c r="CA36" s="75"/>
      <c r="CB36" s="75"/>
      <c r="CC36" s="75"/>
      <c r="CD36" s="75"/>
      <c r="CE36" s="75"/>
      <c r="CF36" s="75"/>
      <c r="CG36" s="75"/>
      <c r="CH36" s="75"/>
      <c r="CI36" s="75"/>
      <c r="CJ36" s="75"/>
      <c r="CK36" s="75"/>
      <c r="CL36" s="75"/>
      <c r="CM36" s="75"/>
      <c r="CN36" s="75"/>
      <c r="CO36" s="75"/>
      <c r="CP36" s="75"/>
      <c r="CQ36" s="75"/>
      <c r="CR36" s="75"/>
      <c r="CS36" s="75"/>
    </row>
    <row r="37" spans="1:97" s="79" customFormat="1" x14ac:dyDescent="0.2">
      <c r="A37" s="77"/>
      <c r="B37" s="78"/>
      <c r="C37" s="165" t="s">
        <v>244</v>
      </c>
      <c r="D37" s="165" t="s">
        <v>245</v>
      </c>
      <c r="E37" s="165" t="s">
        <v>246</v>
      </c>
      <c r="F37" s="165" t="s">
        <v>247</v>
      </c>
      <c r="G37" s="165" t="s">
        <v>248</v>
      </c>
      <c r="H37" s="165" t="s">
        <v>249</v>
      </c>
      <c r="I37" s="165" t="s">
        <v>196</v>
      </c>
      <c r="J37" s="165" t="s">
        <v>250</v>
      </c>
      <c r="K37" s="165" t="s">
        <v>251</v>
      </c>
      <c r="L37" s="165" t="s">
        <v>252</v>
      </c>
      <c r="M37" s="165" t="s">
        <v>253</v>
      </c>
      <c r="N37" s="166" t="s">
        <v>195</v>
      </c>
      <c r="O37" s="166" t="s">
        <v>244</v>
      </c>
      <c r="P37" s="166" t="s">
        <v>245</v>
      </c>
      <c r="Q37" s="166" t="s">
        <v>246</v>
      </c>
      <c r="R37" s="166" t="s">
        <v>247</v>
      </c>
      <c r="S37" s="166" t="s">
        <v>248</v>
      </c>
      <c r="T37" s="166" t="s">
        <v>249</v>
      </c>
      <c r="U37" s="166" t="s">
        <v>196</v>
      </c>
      <c r="V37" s="166" t="s">
        <v>250</v>
      </c>
      <c r="W37" s="166" t="s">
        <v>251</v>
      </c>
      <c r="X37" s="166" t="s">
        <v>252</v>
      </c>
      <c r="Y37" s="166" t="s">
        <v>253</v>
      </c>
      <c r="Z37" s="166" t="s">
        <v>195</v>
      </c>
      <c r="AA37" s="166" t="s">
        <v>244</v>
      </c>
      <c r="AB37" s="166" t="s">
        <v>245</v>
      </c>
      <c r="AC37" s="166" t="s">
        <v>246</v>
      </c>
      <c r="AD37" s="166" t="s">
        <v>247</v>
      </c>
      <c r="AE37" s="166" t="s">
        <v>248</v>
      </c>
      <c r="AF37" s="166" t="s">
        <v>249</v>
      </c>
      <c r="AG37" s="166" t="s">
        <v>196</v>
      </c>
      <c r="AH37" s="166" t="s">
        <v>250</v>
      </c>
      <c r="AI37" s="166" t="s">
        <v>251</v>
      </c>
      <c r="AJ37" s="166" t="s">
        <v>252</v>
      </c>
      <c r="AK37" s="166" t="s">
        <v>253</v>
      </c>
      <c r="AL37" s="166" t="s">
        <v>195</v>
      </c>
      <c r="AM37" s="166" t="s">
        <v>244</v>
      </c>
      <c r="AN37" s="166" t="s">
        <v>245</v>
      </c>
      <c r="AO37" s="166" t="s">
        <v>246</v>
      </c>
      <c r="AP37" s="166" t="s">
        <v>247</v>
      </c>
      <c r="AQ37" s="166" t="s">
        <v>248</v>
      </c>
      <c r="AR37" s="166" t="s">
        <v>249</v>
      </c>
      <c r="AS37" s="166" t="s">
        <v>196</v>
      </c>
      <c r="AT37" s="166" t="s">
        <v>250</v>
      </c>
      <c r="AU37" s="166" t="s">
        <v>251</v>
      </c>
      <c r="AV37" s="166" t="s">
        <v>252</v>
      </c>
      <c r="AW37" s="166" t="s">
        <v>253</v>
      </c>
      <c r="AX37" s="166" t="s">
        <v>195</v>
      </c>
      <c r="AY37" s="78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K37" s="78"/>
      <c r="BL37" s="78"/>
      <c r="BM37" s="78"/>
      <c r="BN37" s="78"/>
      <c r="BO37" s="78"/>
      <c r="BP37" s="78"/>
      <c r="BQ37" s="78"/>
      <c r="BR37" s="78"/>
      <c r="BS37" s="78"/>
      <c r="BT37" s="78"/>
      <c r="BU37" s="78"/>
      <c r="BV37" s="78"/>
      <c r="BW37" s="78"/>
      <c r="BX37" s="78"/>
      <c r="BY37" s="78"/>
      <c r="BZ37" s="78"/>
      <c r="CA37" s="78"/>
      <c r="CB37" s="78"/>
      <c r="CC37" s="78"/>
      <c r="CD37" s="78"/>
      <c r="CE37" s="78"/>
      <c r="CF37" s="78"/>
      <c r="CG37" s="78"/>
      <c r="CH37" s="78"/>
      <c r="CI37" s="78"/>
      <c r="CJ37" s="78"/>
      <c r="CK37" s="78"/>
      <c r="CL37" s="78"/>
      <c r="CM37" s="78"/>
      <c r="CN37" s="78"/>
      <c r="CO37" s="78"/>
      <c r="CP37" s="78"/>
      <c r="CQ37" s="78"/>
      <c r="CR37" s="78"/>
      <c r="CS37" s="78"/>
    </row>
    <row r="38" spans="1:97" x14ac:dyDescent="0.2">
      <c r="A38" s="74"/>
      <c r="B38" s="75"/>
      <c r="C38" s="165">
        <f>IF(ISERROR(HLOOKUP(C37,$C9:$F10,2,0)),0,1)</f>
        <v>0</v>
      </c>
      <c r="D38" s="165">
        <f t="shared" ref="D38:M38" si="16">IF(ISERROR(HLOOKUP(D37,$C9:$F10,2,0)),0,1)</f>
        <v>0</v>
      </c>
      <c r="E38" s="165">
        <f t="shared" si="16"/>
        <v>0</v>
      </c>
      <c r="F38" s="165">
        <f t="shared" si="16"/>
        <v>0</v>
      </c>
      <c r="G38" s="165">
        <f t="shared" si="16"/>
        <v>0</v>
      </c>
      <c r="H38" s="165">
        <f t="shared" si="16"/>
        <v>1</v>
      </c>
      <c r="I38" s="165">
        <f t="shared" si="16"/>
        <v>0</v>
      </c>
      <c r="J38" s="165">
        <f t="shared" si="16"/>
        <v>0</v>
      </c>
      <c r="K38" s="165">
        <f t="shared" si="16"/>
        <v>0</v>
      </c>
      <c r="L38" s="165">
        <f t="shared" si="16"/>
        <v>0</v>
      </c>
      <c r="M38" s="165">
        <f t="shared" si="16"/>
        <v>0</v>
      </c>
      <c r="N38" s="165">
        <f t="shared" ref="N38:X38" si="17">IF(ISERROR(HLOOKUP(N37,$C9:$F10,2,0)),0,1)</f>
        <v>1</v>
      </c>
      <c r="O38" s="165">
        <f t="shared" si="17"/>
        <v>0</v>
      </c>
      <c r="P38" s="165">
        <f t="shared" si="17"/>
        <v>0</v>
      </c>
      <c r="Q38" s="165">
        <f t="shared" si="17"/>
        <v>0</v>
      </c>
      <c r="R38" s="165">
        <f t="shared" si="17"/>
        <v>0</v>
      </c>
      <c r="S38" s="165">
        <f t="shared" si="17"/>
        <v>0</v>
      </c>
      <c r="T38" s="165">
        <f t="shared" si="17"/>
        <v>1</v>
      </c>
      <c r="U38" s="165">
        <f t="shared" si="17"/>
        <v>0</v>
      </c>
      <c r="V38" s="165">
        <f t="shared" si="17"/>
        <v>0</v>
      </c>
      <c r="W38" s="165">
        <f t="shared" si="17"/>
        <v>0</v>
      </c>
      <c r="X38" s="165">
        <f t="shared" si="17"/>
        <v>0</v>
      </c>
      <c r="Y38" s="165">
        <f t="shared" ref="Y38:AX38" si="18">IF(ISERROR(HLOOKUP(Y37,$C9:$F10,2,0)),0,1)</f>
        <v>0</v>
      </c>
      <c r="Z38" s="165">
        <f t="shared" si="18"/>
        <v>1</v>
      </c>
      <c r="AA38" s="165">
        <f t="shared" si="18"/>
        <v>0</v>
      </c>
      <c r="AB38" s="165">
        <f t="shared" si="18"/>
        <v>0</v>
      </c>
      <c r="AC38" s="165">
        <f t="shared" si="18"/>
        <v>0</v>
      </c>
      <c r="AD38" s="165">
        <f t="shared" si="18"/>
        <v>0</v>
      </c>
      <c r="AE38" s="165">
        <f t="shared" si="18"/>
        <v>0</v>
      </c>
      <c r="AF38" s="165">
        <f t="shared" si="18"/>
        <v>1</v>
      </c>
      <c r="AG38" s="165">
        <f t="shared" si="18"/>
        <v>0</v>
      </c>
      <c r="AH38" s="165">
        <f t="shared" si="18"/>
        <v>0</v>
      </c>
      <c r="AI38" s="165">
        <f t="shared" si="18"/>
        <v>0</v>
      </c>
      <c r="AJ38" s="165">
        <f t="shared" si="18"/>
        <v>0</v>
      </c>
      <c r="AK38" s="165">
        <f t="shared" si="18"/>
        <v>0</v>
      </c>
      <c r="AL38" s="165">
        <f t="shared" si="18"/>
        <v>1</v>
      </c>
      <c r="AM38" s="165">
        <f t="shared" si="18"/>
        <v>0</v>
      </c>
      <c r="AN38" s="165">
        <f t="shared" si="18"/>
        <v>0</v>
      </c>
      <c r="AO38" s="165">
        <f t="shared" si="18"/>
        <v>0</v>
      </c>
      <c r="AP38" s="165">
        <f t="shared" si="18"/>
        <v>0</v>
      </c>
      <c r="AQ38" s="165">
        <f t="shared" si="18"/>
        <v>0</v>
      </c>
      <c r="AR38" s="165">
        <f t="shared" si="18"/>
        <v>1</v>
      </c>
      <c r="AS38" s="165">
        <f t="shared" si="18"/>
        <v>0</v>
      </c>
      <c r="AT38" s="165">
        <f t="shared" si="18"/>
        <v>0</v>
      </c>
      <c r="AU38" s="165">
        <f t="shared" si="18"/>
        <v>0</v>
      </c>
      <c r="AV38" s="165">
        <f t="shared" si="18"/>
        <v>0</v>
      </c>
      <c r="AW38" s="165">
        <f t="shared" si="18"/>
        <v>0</v>
      </c>
      <c r="AX38" s="165">
        <f t="shared" si="18"/>
        <v>1</v>
      </c>
      <c r="AY38" s="75"/>
      <c r="AZ38" s="75"/>
      <c r="BA38" s="75"/>
      <c r="BB38" s="75"/>
      <c r="BC38" s="75"/>
      <c r="BD38" s="75"/>
      <c r="BE38" s="75"/>
      <c r="BF38" s="75"/>
      <c r="BG38" s="75"/>
      <c r="BH38" s="75"/>
      <c r="BI38" s="75"/>
      <c r="BJ38" s="75"/>
      <c r="BK38" s="75"/>
      <c r="BL38" s="75"/>
      <c r="BM38" s="75"/>
      <c r="BN38" s="75"/>
      <c r="BO38" s="75"/>
      <c r="BP38" s="75"/>
      <c r="BQ38" s="75"/>
      <c r="BR38" s="75"/>
      <c r="BS38" s="75"/>
      <c r="BT38" s="75"/>
      <c r="BU38" s="75"/>
      <c r="BV38" s="75"/>
      <c r="BW38" s="75"/>
      <c r="BX38" s="75"/>
      <c r="BY38" s="75"/>
      <c r="BZ38" s="75"/>
      <c r="CA38" s="75"/>
      <c r="CB38" s="75"/>
      <c r="CC38" s="75"/>
      <c r="CD38" s="75"/>
      <c r="CE38" s="75"/>
      <c r="CF38" s="75"/>
      <c r="CG38" s="75"/>
      <c r="CH38" s="75"/>
      <c r="CI38" s="75"/>
      <c r="CJ38" s="75"/>
      <c r="CK38" s="75"/>
      <c r="CL38" s="75"/>
      <c r="CM38" s="75"/>
      <c r="CN38" s="75"/>
      <c r="CO38" s="75"/>
      <c r="CP38" s="75"/>
      <c r="CQ38" s="75"/>
      <c r="CR38" s="75"/>
      <c r="CS38" s="75"/>
    </row>
    <row r="39" spans="1:97" x14ac:dyDescent="0.2">
      <c r="A39" s="67" t="s">
        <v>254</v>
      </c>
      <c r="B39" s="68"/>
      <c r="C39" s="68" t="str">
        <f>+C23</f>
        <v>A1 m1</v>
      </c>
      <c r="D39" s="68" t="str">
        <f t="shared" ref="D39:AL39" si="19">+D23</f>
        <v>A1 m2</v>
      </c>
      <c r="E39" s="68" t="str">
        <f t="shared" si="19"/>
        <v>A1 m3</v>
      </c>
      <c r="F39" s="68" t="str">
        <f t="shared" si="19"/>
        <v>A1 m4</v>
      </c>
      <c r="G39" s="68" t="str">
        <f t="shared" si="19"/>
        <v>A1 m5</v>
      </c>
      <c r="H39" s="68" t="str">
        <f t="shared" si="19"/>
        <v>A1 m6</v>
      </c>
      <c r="I39" s="68" t="str">
        <f t="shared" si="19"/>
        <v>A1 m7</v>
      </c>
      <c r="J39" s="68" t="str">
        <f t="shared" si="19"/>
        <v>A1 m8</v>
      </c>
      <c r="K39" s="68" t="str">
        <f t="shared" si="19"/>
        <v>A1 m9</v>
      </c>
      <c r="L39" s="68" t="str">
        <f t="shared" si="19"/>
        <v>A1 m10</v>
      </c>
      <c r="M39" s="68" t="str">
        <f t="shared" si="19"/>
        <v>A1 m11</v>
      </c>
      <c r="N39" s="68" t="str">
        <f t="shared" si="19"/>
        <v>A1 m12</v>
      </c>
      <c r="O39" s="68" t="str">
        <f t="shared" si="19"/>
        <v>A2 m1</v>
      </c>
      <c r="P39" s="68" t="str">
        <f t="shared" si="19"/>
        <v>A2 m2</v>
      </c>
      <c r="Q39" s="68" t="str">
        <f t="shared" si="19"/>
        <v>A2 m3</v>
      </c>
      <c r="R39" s="68" t="str">
        <f t="shared" si="19"/>
        <v>A2 m4</v>
      </c>
      <c r="S39" s="68" t="str">
        <f t="shared" si="19"/>
        <v>A2 m5</v>
      </c>
      <c r="T39" s="68" t="str">
        <f t="shared" si="19"/>
        <v>A2 m6</v>
      </c>
      <c r="U39" s="68" t="str">
        <f t="shared" si="19"/>
        <v>A2 m7</v>
      </c>
      <c r="V39" s="68" t="str">
        <f t="shared" si="19"/>
        <v>A2 m8</v>
      </c>
      <c r="W39" s="68" t="str">
        <f t="shared" si="19"/>
        <v>A2 m9</v>
      </c>
      <c r="X39" s="68" t="str">
        <f t="shared" si="19"/>
        <v>A2 m10</v>
      </c>
      <c r="Y39" s="68" t="str">
        <f t="shared" si="19"/>
        <v>A2 m11</v>
      </c>
      <c r="Z39" s="68" t="str">
        <f t="shared" si="19"/>
        <v>A2 m12</v>
      </c>
      <c r="AA39" s="68" t="str">
        <f t="shared" si="19"/>
        <v>A3 m1</v>
      </c>
      <c r="AB39" s="68" t="str">
        <f t="shared" si="19"/>
        <v>A3 m2</v>
      </c>
      <c r="AC39" s="68" t="str">
        <f t="shared" si="19"/>
        <v>A3 m3</v>
      </c>
      <c r="AD39" s="68" t="str">
        <f t="shared" si="19"/>
        <v>A3 m4</v>
      </c>
      <c r="AE39" s="68" t="str">
        <f t="shared" si="19"/>
        <v>A3 m5</v>
      </c>
      <c r="AF39" s="68" t="str">
        <f t="shared" si="19"/>
        <v>A3 m6</v>
      </c>
      <c r="AG39" s="68" t="str">
        <f t="shared" si="19"/>
        <v>A3 m7</v>
      </c>
      <c r="AH39" s="68" t="str">
        <f t="shared" si="19"/>
        <v>A3 m8</v>
      </c>
      <c r="AI39" s="68" t="str">
        <f t="shared" si="19"/>
        <v>A3 m9</v>
      </c>
      <c r="AJ39" s="68" t="str">
        <f t="shared" si="19"/>
        <v>A3 m10</v>
      </c>
      <c r="AK39" s="68" t="str">
        <f t="shared" si="19"/>
        <v>A3 m11</v>
      </c>
      <c r="AL39" s="68" t="str">
        <f t="shared" si="19"/>
        <v>A3 m12</v>
      </c>
      <c r="AM39" s="68" t="str">
        <f t="shared" ref="AM39:AX39" si="20">+AM23</f>
        <v>A4 m1</v>
      </c>
      <c r="AN39" s="68" t="str">
        <f t="shared" si="20"/>
        <v>A4 m2</v>
      </c>
      <c r="AO39" s="68" t="str">
        <f t="shared" si="20"/>
        <v>A4 m3</v>
      </c>
      <c r="AP39" s="68" t="str">
        <f t="shared" si="20"/>
        <v>A4 m4</v>
      </c>
      <c r="AQ39" s="68" t="str">
        <f t="shared" si="20"/>
        <v>A4 m5</v>
      </c>
      <c r="AR39" s="68" t="str">
        <f t="shared" si="20"/>
        <v>A4 m6</v>
      </c>
      <c r="AS39" s="68" t="str">
        <f t="shared" si="20"/>
        <v>A4 m7</v>
      </c>
      <c r="AT39" s="68" t="str">
        <f t="shared" si="20"/>
        <v>A4 m8</v>
      </c>
      <c r="AU39" s="68" t="str">
        <f t="shared" si="20"/>
        <v>A4 m9</v>
      </c>
      <c r="AV39" s="68" t="str">
        <f t="shared" si="20"/>
        <v>A4 m10</v>
      </c>
      <c r="AW39" s="68" t="str">
        <f t="shared" si="20"/>
        <v>A4 m11</v>
      </c>
      <c r="AX39" s="68" t="str">
        <f t="shared" si="20"/>
        <v>A4 m12</v>
      </c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  <c r="BP39" s="68"/>
      <c r="BQ39" s="68"/>
      <c r="BR39" s="68"/>
      <c r="BS39" s="68"/>
      <c r="BT39" s="68"/>
      <c r="BU39" s="68"/>
      <c r="BV39" s="68"/>
      <c r="BW39" s="68"/>
      <c r="BX39" s="68"/>
      <c r="BY39" s="68"/>
      <c r="BZ39" s="68"/>
      <c r="CA39" s="68"/>
      <c r="CB39" s="68"/>
      <c r="CC39" s="68"/>
      <c r="CD39" s="68"/>
      <c r="CE39" s="68"/>
      <c r="CF39" s="68"/>
      <c r="CG39" s="68"/>
      <c r="CH39" s="68"/>
      <c r="CI39" s="68"/>
      <c r="CJ39" s="68"/>
      <c r="CK39" s="68"/>
      <c r="CL39" s="68"/>
      <c r="CM39" s="68"/>
      <c r="CN39" s="68"/>
      <c r="CO39" s="68"/>
      <c r="CP39" s="68"/>
      <c r="CQ39" s="68"/>
      <c r="CR39" s="68"/>
      <c r="CS39" s="68"/>
    </row>
    <row r="40" spans="1:97" x14ac:dyDescent="0.2">
      <c r="A40" s="74" t="s">
        <v>239</v>
      </c>
      <c r="B40" s="75"/>
      <c r="C40" s="75">
        <f>+C17*$B3</f>
        <v>5000</v>
      </c>
      <c r="D40" s="75">
        <f t="shared" ref="D40:N40" si="21">+D17*$B$3</f>
        <v>5000</v>
      </c>
      <c r="E40" s="75">
        <f t="shared" si="21"/>
        <v>5000</v>
      </c>
      <c r="F40" s="75">
        <f t="shared" si="21"/>
        <v>5000</v>
      </c>
      <c r="G40" s="75">
        <f t="shared" si="21"/>
        <v>5000</v>
      </c>
      <c r="H40" s="75">
        <f t="shared" si="21"/>
        <v>5000</v>
      </c>
      <c r="I40" s="75">
        <f t="shared" si="21"/>
        <v>5000</v>
      </c>
      <c r="J40" s="75">
        <f t="shared" si="21"/>
        <v>5000</v>
      </c>
      <c r="K40" s="75">
        <f t="shared" si="21"/>
        <v>5000</v>
      </c>
      <c r="L40" s="75">
        <f t="shared" si="21"/>
        <v>5000</v>
      </c>
      <c r="M40" s="75">
        <f t="shared" si="21"/>
        <v>5000</v>
      </c>
      <c r="N40" s="75">
        <f t="shared" si="21"/>
        <v>5000</v>
      </c>
      <c r="O40" s="75">
        <f>+(O17*$B$3)*(1+$B$11^O22)</f>
        <v>5000</v>
      </c>
      <c r="P40" s="75">
        <f t="shared" ref="P40:Z40" si="22">+(P17*$B$3)*(1+$B$11^P22)</f>
        <v>5000</v>
      </c>
      <c r="Q40" s="75">
        <f t="shared" si="22"/>
        <v>5000</v>
      </c>
      <c r="R40" s="75">
        <f t="shared" si="22"/>
        <v>5000</v>
      </c>
      <c r="S40" s="75">
        <f t="shared" si="22"/>
        <v>5000</v>
      </c>
      <c r="T40" s="75">
        <f t="shared" si="22"/>
        <v>5000</v>
      </c>
      <c r="U40" s="75">
        <f t="shared" si="22"/>
        <v>5000</v>
      </c>
      <c r="V40" s="75">
        <f t="shared" si="22"/>
        <v>5000</v>
      </c>
      <c r="W40" s="75">
        <f t="shared" si="22"/>
        <v>5000</v>
      </c>
      <c r="X40" s="75">
        <f t="shared" si="22"/>
        <v>5000</v>
      </c>
      <c r="Y40" s="75">
        <f t="shared" si="22"/>
        <v>5000</v>
      </c>
      <c r="Z40" s="75">
        <f t="shared" si="22"/>
        <v>5000</v>
      </c>
      <c r="AA40" s="75">
        <f>+(AA17*$B$3)*((1+$B$11)^AA22)</f>
        <v>7500</v>
      </c>
      <c r="AB40" s="75">
        <f t="shared" ref="AB40:AL40" si="23">+(AB17*$B$3)*((1+$B$11)^AB22)</f>
        <v>7500</v>
      </c>
      <c r="AC40" s="75">
        <f t="shared" si="23"/>
        <v>7500</v>
      </c>
      <c r="AD40" s="75">
        <f t="shared" si="23"/>
        <v>7500</v>
      </c>
      <c r="AE40" s="75">
        <f t="shared" si="23"/>
        <v>7500</v>
      </c>
      <c r="AF40" s="75">
        <f t="shared" si="23"/>
        <v>7500</v>
      </c>
      <c r="AG40" s="75">
        <f t="shared" si="23"/>
        <v>7500</v>
      </c>
      <c r="AH40" s="75">
        <f t="shared" si="23"/>
        <v>7500</v>
      </c>
      <c r="AI40" s="75">
        <f t="shared" si="23"/>
        <v>7500</v>
      </c>
      <c r="AJ40" s="75">
        <f t="shared" si="23"/>
        <v>7500</v>
      </c>
      <c r="AK40" s="75">
        <f t="shared" si="23"/>
        <v>7500</v>
      </c>
      <c r="AL40" s="75">
        <f t="shared" si="23"/>
        <v>7500</v>
      </c>
      <c r="AM40" s="75">
        <f t="shared" ref="AM40:AX40" si="24">+(AM17*$B$3)*((1+$B$11)^AM22)</f>
        <v>7500</v>
      </c>
      <c r="AN40" s="75">
        <f t="shared" si="24"/>
        <v>7500</v>
      </c>
      <c r="AO40" s="75">
        <f t="shared" si="24"/>
        <v>7500</v>
      </c>
      <c r="AP40" s="75">
        <f t="shared" si="24"/>
        <v>7500</v>
      </c>
      <c r="AQ40" s="75">
        <f t="shared" si="24"/>
        <v>7500</v>
      </c>
      <c r="AR40" s="75">
        <f t="shared" si="24"/>
        <v>7500</v>
      </c>
      <c r="AS40" s="75">
        <f t="shared" si="24"/>
        <v>7500</v>
      </c>
      <c r="AT40" s="75">
        <f t="shared" si="24"/>
        <v>7500</v>
      </c>
      <c r="AU40" s="75">
        <f t="shared" si="24"/>
        <v>7500</v>
      </c>
      <c r="AV40" s="75">
        <f t="shared" si="24"/>
        <v>7500</v>
      </c>
      <c r="AW40" s="75">
        <f t="shared" si="24"/>
        <v>7500</v>
      </c>
      <c r="AX40" s="75">
        <f t="shared" si="24"/>
        <v>7500</v>
      </c>
      <c r="AY40" s="75"/>
      <c r="AZ40" s="75"/>
      <c r="BA40" s="75"/>
      <c r="BB40" s="75"/>
      <c r="BC40" s="75"/>
      <c r="BD40" s="75"/>
      <c r="BE40" s="75"/>
      <c r="BF40" s="75"/>
      <c r="BG40" s="75"/>
      <c r="BH40" s="75"/>
      <c r="BI40" s="75"/>
      <c r="BJ40" s="75"/>
      <c r="BK40" s="75"/>
      <c r="BL40" s="75"/>
      <c r="BM40" s="75"/>
      <c r="BN40" s="75"/>
      <c r="BO40" s="75"/>
      <c r="BP40" s="75"/>
      <c r="BQ40" s="75"/>
      <c r="BR40" s="75"/>
      <c r="BS40" s="75"/>
      <c r="BT40" s="75"/>
      <c r="BU40" s="75"/>
      <c r="BV40" s="75"/>
      <c r="BW40" s="75"/>
      <c r="BX40" s="75"/>
      <c r="BY40" s="75"/>
      <c r="BZ40" s="75"/>
      <c r="CA40" s="75"/>
      <c r="CB40" s="75"/>
      <c r="CC40" s="75"/>
      <c r="CD40" s="75"/>
      <c r="CE40" s="75"/>
      <c r="CF40" s="75"/>
      <c r="CG40" s="75"/>
      <c r="CH40" s="75"/>
      <c r="CI40" s="75"/>
      <c r="CJ40" s="75"/>
      <c r="CK40" s="75"/>
      <c r="CL40" s="75"/>
      <c r="CM40" s="75"/>
      <c r="CN40" s="75"/>
      <c r="CO40" s="75"/>
      <c r="CP40" s="75"/>
      <c r="CQ40" s="75"/>
      <c r="CR40" s="75"/>
      <c r="CS40" s="75"/>
    </row>
    <row r="41" spans="1:97" x14ac:dyDescent="0.2">
      <c r="A41" s="74" t="s">
        <v>240</v>
      </c>
      <c r="B41" s="75"/>
      <c r="C41" s="75">
        <f>+C25</f>
        <v>0</v>
      </c>
      <c r="D41" s="75">
        <f t="shared" ref="D41:AL41" si="25">+D25</f>
        <v>0</v>
      </c>
      <c r="E41" s="75">
        <f t="shared" si="25"/>
        <v>0</v>
      </c>
      <c r="F41" s="75">
        <f t="shared" si="25"/>
        <v>0</v>
      </c>
      <c r="G41" s="75">
        <f t="shared" si="25"/>
        <v>0</v>
      </c>
      <c r="H41" s="75">
        <f t="shared" si="25"/>
        <v>0</v>
      </c>
      <c r="I41" s="75">
        <f t="shared" si="25"/>
        <v>0</v>
      </c>
      <c r="J41" s="75">
        <f t="shared" si="25"/>
        <v>0</v>
      </c>
      <c r="K41" s="75">
        <f t="shared" si="25"/>
        <v>0</v>
      </c>
      <c r="L41" s="75">
        <f t="shared" si="25"/>
        <v>0</v>
      </c>
      <c r="M41" s="75">
        <f t="shared" si="25"/>
        <v>0</v>
      </c>
      <c r="N41" s="75">
        <f t="shared" si="25"/>
        <v>0</v>
      </c>
      <c r="O41" s="75">
        <f t="shared" si="25"/>
        <v>0</v>
      </c>
      <c r="P41" s="75">
        <f t="shared" si="25"/>
        <v>0</v>
      </c>
      <c r="Q41" s="75">
        <f t="shared" si="25"/>
        <v>0</v>
      </c>
      <c r="R41" s="75">
        <f t="shared" si="25"/>
        <v>0</v>
      </c>
      <c r="S41" s="75">
        <f t="shared" si="25"/>
        <v>0</v>
      </c>
      <c r="T41" s="75">
        <f t="shared" si="25"/>
        <v>0</v>
      </c>
      <c r="U41" s="75">
        <f t="shared" si="25"/>
        <v>0</v>
      </c>
      <c r="V41" s="75">
        <f t="shared" si="25"/>
        <v>0</v>
      </c>
      <c r="W41" s="75">
        <f t="shared" si="25"/>
        <v>0</v>
      </c>
      <c r="X41" s="75">
        <f t="shared" si="25"/>
        <v>0</v>
      </c>
      <c r="Y41" s="75">
        <f t="shared" si="25"/>
        <v>0</v>
      </c>
      <c r="Z41" s="75">
        <f t="shared" si="25"/>
        <v>0</v>
      </c>
      <c r="AA41" s="75">
        <f t="shared" si="25"/>
        <v>0</v>
      </c>
      <c r="AB41" s="75">
        <f t="shared" si="25"/>
        <v>0</v>
      </c>
      <c r="AC41" s="75">
        <f t="shared" si="25"/>
        <v>0</v>
      </c>
      <c r="AD41" s="75">
        <f t="shared" si="25"/>
        <v>0</v>
      </c>
      <c r="AE41" s="75">
        <f t="shared" si="25"/>
        <v>0</v>
      </c>
      <c r="AF41" s="75">
        <f t="shared" si="25"/>
        <v>0</v>
      </c>
      <c r="AG41" s="75">
        <f t="shared" si="25"/>
        <v>0</v>
      </c>
      <c r="AH41" s="75">
        <f t="shared" si="25"/>
        <v>0</v>
      </c>
      <c r="AI41" s="75">
        <f t="shared" si="25"/>
        <v>0</v>
      </c>
      <c r="AJ41" s="75">
        <f t="shared" si="25"/>
        <v>0</v>
      </c>
      <c r="AK41" s="75">
        <f t="shared" si="25"/>
        <v>0</v>
      </c>
      <c r="AL41" s="75">
        <f t="shared" si="25"/>
        <v>0</v>
      </c>
      <c r="AM41" s="75">
        <f t="shared" ref="AM41:AX41" si="26">+AM25</f>
        <v>0</v>
      </c>
      <c r="AN41" s="75">
        <f t="shared" si="26"/>
        <v>0</v>
      </c>
      <c r="AO41" s="75">
        <f t="shared" si="26"/>
        <v>0</v>
      </c>
      <c r="AP41" s="75">
        <f t="shared" si="26"/>
        <v>0</v>
      </c>
      <c r="AQ41" s="75">
        <f t="shared" si="26"/>
        <v>0</v>
      </c>
      <c r="AR41" s="75">
        <f t="shared" si="26"/>
        <v>0</v>
      </c>
      <c r="AS41" s="75">
        <f t="shared" si="26"/>
        <v>0</v>
      </c>
      <c r="AT41" s="75">
        <f t="shared" si="26"/>
        <v>0</v>
      </c>
      <c r="AU41" s="75">
        <f t="shared" si="26"/>
        <v>0</v>
      </c>
      <c r="AV41" s="75">
        <f t="shared" si="26"/>
        <v>0</v>
      </c>
      <c r="AW41" s="75">
        <f t="shared" si="26"/>
        <v>0</v>
      </c>
      <c r="AX41" s="75">
        <f t="shared" si="26"/>
        <v>0</v>
      </c>
      <c r="AY41" s="75"/>
      <c r="AZ41" s="75"/>
      <c r="BA41" s="75"/>
      <c r="BB41" s="75"/>
      <c r="BC41" s="75"/>
      <c r="BD41" s="75"/>
      <c r="BE41" s="75"/>
      <c r="BF41" s="75"/>
      <c r="BG41" s="75"/>
      <c r="BH41" s="75"/>
      <c r="BI41" s="75"/>
      <c r="BJ41" s="75"/>
      <c r="BK41" s="75"/>
      <c r="BL41" s="75"/>
      <c r="BM41" s="75"/>
      <c r="BN41" s="75"/>
      <c r="BO41" s="75"/>
      <c r="BP41" s="75"/>
      <c r="BQ41" s="75"/>
      <c r="BR41" s="75"/>
      <c r="BS41" s="75"/>
      <c r="BT41" s="75"/>
      <c r="BU41" s="75"/>
      <c r="BV41" s="75"/>
      <c r="BW41" s="75"/>
      <c r="BX41" s="75"/>
      <c r="BY41" s="75"/>
      <c r="BZ41" s="75"/>
      <c r="CA41" s="75"/>
      <c r="CB41" s="75"/>
      <c r="CC41" s="75"/>
      <c r="CD41" s="75"/>
      <c r="CE41" s="75"/>
      <c r="CF41" s="75"/>
      <c r="CG41" s="75"/>
      <c r="CH41" s="75"/>
      <c r="CI41" s="75"/>
      <c r="CJ41" s="75"/>
      <c r="CK41" s="75"/>
      <c r="CL41" s="75"/>
      <c r="CM41" s="75"/>
      <c r="CN41" s="75"/>
      <c r="CO41" s="75"/>
      <c r="CP41" s="75"/>
      <c r="CQ41" s="75"/>
      <c r="CR41" s="75"/>
      <c r="CS41" s="75"/>
    </row>
    <row r="42" spans="1:97" x14ac:dyDescent="0.2">
      <c r="A42" s="74" t="s">
        <v>255</v>
      </c>
      <c r="B42" s="75"/>
      <c r="C42" s="75">
        <f>C40*C38*((1+$B11)^D22)</f>
        <v>0</v>
      </c>
      <c r="D42" s="75">
        <f t="shared" ref="D42:AX42" si="27">D40*D38*((1+$B11)^E22)</f>
        <v>0</v>
      </c>
      <c r="E42" s="75">
        <f t="shared" si="27"/>
        <v>0</v>
      </c>
      <c r="F42" s="75">
        <f t="shared" si="27"/>
        <v>0</v>
      </c>
      <c r="G42" s="75">
        <f t="shared" si="27"/>
        <v>0</v>
      </c>
      <c r="H42" s="75">
        <f t="shared" si="27"/>
        <v>5000</v>
      </c>
      <c r="I42" s="75">
        <f t="shared" si="27"/>
        <v>0</v>
      </c>
      <c r="J42" s="75">
        <f t="shared" si="27"/>
        <v>0</v>
      </c>
      <c r="K42" s="75">
        <f t="shared" si="27"/>
        <v>0</v>
      </c>
      <c r="L42" s="75">
        <f t="shared" si="27"/>
        <v>0</v>
      </c>
      <c r="M42" s="75">
        <f t="shared" si="27"/>
        <v>0</v>
      </c>
      <c r="N42" s="75">
        <f>N40*N38*((1+$B11)^O22)</f>
        <v>5000</v>
      </c>
      <c r="O42" s="75">
        <f t="shared" si="27"/>
        <v>0</v>
      </c>
      <c r="P42" s="75">
        <f t="shared" si="27"/>
        <v>0</v>
      </c>
      <c r="Q42" s="75">
        <f t="shared" si="27"/>
        <v>0</v>
      </c>
      <c r="R42" s="75">
        <f t="shared" si="27"/>
        <v>0</v>
      </c>
      <c r="S42" s="75">
        <f t="shared" si="27"/>
        <v>0</v>
      </c>
      <c r="T42" s="75">
        <f t="shared" si="27"/>
        <v>5000</v>
      </c>
      <c r="U42" s="75">
        <f t="shared" si="27"/>
        <v>0</v>
      </c>
      <c r="V42" s="75">
        <f t="shared" si="27"/>
        <v>0</v>
      </c>
      <c r="W42" s="75">
        <f t="shared" si="27"/>
        <v>0</v>
      </c>
      <c r="X42" s="75">
        <f t="shared" si="27"/>
        <v>0</v>
      </c>
      <c r="Y42" s="75">
        <f t="shared" si="27"/>
        <v>0</v>
      </c>
      <c r="Z42" s="75">
        <f t="shared" si="27"/>
        <v>5000</v>
      </c>
      <c r="AA42" s="75">
        <f t="shared" si="27"/>
        <v>0</v>
      </c>
      <c r="AB42" s="75">
        <f t="shared" si="27"/>
        <v>0</v>
      </c>
      <c r="AC42" s="75">
        <f t="shared" si="27"/>
        <v>0</v>
      </c>
      <c r="AD42" s="75">
        <f t="shared" si="27"/>
        <v>0</v>
      </c>
      <c r="AE42" s="75">
        <f t="shared" si="27"/>
        <v>0</v>
      </c>
      <c r="AF42" s="75">
        <f t="shared" si="27"/>
        <v>7500</v>
      </c>
      <c r="AG42" s="75">
        <f t="shared" si="27"/>
        <v>0</v>
      </c>
      <c r="AH42" s="75">
        <f t="shared" si="27"/>
        <v>0</v>
      </c>
      <c r="AI42" s="75">
        <f t="shared" si="27"/>
        <v>0</v>
      </c>
      <c r="AJ42" s="75">
        <f t="shared" si="27"/>
        <v>0</v>
      </c>
      <c r="AK42" s="75">
        <f t="shared" si="27"/>
        <v>0</v>
      </c>
      <c r="AL42" s="75">
        <f t="shared" si="27"/>
        <v>7500</v>
      </c>
      <c r="AM42" s="75">
        <f t="shared" si="27"/>
        <v>0</v>
      </c>
      <c r="AN42" s="75">
        <f t="shared" si="27"/>
        <v>0</v>
      </c>
      <c r="AO42" s="75">
        <f t="shared" si="27"/>
        <v>0</v>
      </c>
      <c r="AP42" s="75">
        <f t="shared" si="27"/>
        <v>0</v>
      </c>
      <c r="AQ42" s="75">
        <f t="shared" si="27"/>
        <v>0</v>
      </c>
      <c r="AR42" s="75">
        <f t="shared" si="27"/>
        <v>7500</v>
      </c>
      <c r="AS42" s="75">
        <f t="shared" si="27"/>
        <v>0</v>
      </c>
      <c r="AT42" s="75">
        <f t="shared" si="27"/>
        <v>0</v>
      </c>
      <c r="AU42" s="75">
        <f t="shared" si="27"/>
        <v>0</v>
      </c>
      <c r="AV42" s="75">
        <f t="shared" si="27"/>
        <v>0</v>
      </c>
      <c r="AW42" s="75">
        <f t="shared" si="27"/>
        <v>0</v>
      </c>
      <c r="AX42" s="75">
        <f t="shared" si="27"/>
        <v>7500</v>
      </c>
      <c r="AY42" s="75"/>
      <c r="AZ42" s="75"/>
      <c r="BA42" s="75"/>
      <c r="BB42" s="75"/>
      <c r="BC42" s="75"/>
      <c r="BD42" s="75"/>
      <c r="BE42" s="75"/>
      <c r="BF42" s="75"/>
      <c r="BG42" s="75"/>
      <c r="BH42" s="75"/>
      <c r="BI42" s="75"/>
      <c r="BJ42" s="75"/>
      <c r="BK42" s="75"/>
      <c r="BL42" s="75"/>
      <c r="BM42" s="75"/>
      <c r="BN42" s="75"/>
      <c r="BO42" s="75"/>
      <c r="BP42" s="75"/>
      <c r="BQ42" s="75"/>
      <c r="BR42" s="75"/>
      <c r="BS42" s="75"/>
      <c r="BT42" s="75"/>
      <c r="BU42" s="75"/>
      <c r="BV42" s="75"/>
      <c r="BW42" s="75"/>
      <c r="BX42" s="75"/>
      <c r="BY42" s="75"/>
      <c r="BZ42" s="75"/>
      <c r="CA42" s="75"/>
      <c r="CB42" s="75"/>
      <c r="CC42" s="75"/>
      <c r="CD42" s="75"/>
      <c r="CE42" s="75"/>
      <c r="CF42" s="75"/>
      <c r="CG42" s="75"/>
      <c r="CH42" s="75"/>
      <c r="CI42" s="75"/>
      <c r="CJ42" s="75"/>
      <c r="CK42" s="75"/>
      <c r="CL42" s="75"/>
      <c r="CM42" s="75"/>
      <c r="CN42" s="75"/>
      <c r="CO42" s="75"/>
      <c r="CP42" s="75"/>
      <c r="CQ42" s="75"/>
      <c r="CR42" s="75"/>
      <c r="CS42" s="75"/>
    </row>
    <row r="43" spans="1:97" x14ac:dyDescent="0.2">
      <c r="A43" s="74" t="s">
        <v>241</v>
      </c>
      <c r="B43" s="75"/>
      <c r="C43" s="75">
        <f>IF($B12=0,C26,IF($B12=15,(C26/2),0))</f>
        <v>812.5</v>
      </c>
      <c r="D43" s="75">
        <f>IF($B12=0,D26,IF($B12=15,(D26/2)+(C26/2),IF($B12=30,C26,IF($B12=45,C26/2,0))))</f>
        <v>1625</v>
      </c>
      <c r="E43" s="75">
        <f>IF($B12=0,E26,IF($B12=15,(E26/2)+(D26/2),IF($B12=30,D26,IF($B12=45,(D26/2)+(C28/2),IF($B12=60,C26,IF($B12=75,C26/2,0))))))</f>
        <v>1625</v>
      </c>
      <c r="F43" s="75">
        <f t="shared" ref="F43:AL43" si="28">IF($B12=0,F26,IF($B12=15,(F26/2)+(E26/2),IF($B12=30,E26,IF($B12=45,(E26/2)+(D26/2),IF($B12=60,D26,IF($B12=75,D26/2,0))))))</f>
        <v>1625</v>
      </c>
      <c r="G43" s="75">
        <f t="shared" si="28"/>
        <v>1625</v>
      </c>
      <c r="H43" s="75">
        <f t="shared" si="28"/>
        <v>1625</v>
      </c>
      <c r="I43" s="75">
        <f t="shared" si="28"/>
        <v>1625</v>
      </c>
      <c r="J43" s="75">
        <f t="shared" si="28"/>
        <v>1625</v>
      </c>
      <c r="K43" s="75">
        <f t="shared" si="28"/>
        <v>1625</v>
      </c>
      <c r="L43" s="75">
        <f t="shared" si="28"/>
        <v>1625</v>
      </c>
      <c r="M43" s="75">
        <f t="shared" si="28"/>
        <v>1625</v>
      </c>
      <c r="N43" s="75">
        <f t="shared" si="28"/>
        <v>1625</v>
      </c>
      <c r="O43" s="75">
        <f t="shared" si="28"/>
        <v>1625</v>
      </c>
      <c r="P43" s="75">
        <f t="shared" si="28"/>
        <v>1625</v>
      </c>
      <c r="Q43" s="75">
        <f t="shared" si="28"/>
        <v>1625</v>
      </c>
      <c r="R43" s="75">
        <f t="shared" si="28"/>
        <v>1625</v>
      </c>
      <c r="S43" s="75">
        <f t="shared" si="28"/>
        <v>1625</v>
      </c>
      <c r="T43" s="75">
        <f t="shared" si="28"/>
        <v>1625</v>
      </c>
      <c r="U43" s="75">
        <f t="shared" si="28"/>
        <v>1625</v>
      </c>
      <c r="V43" s="75">
        <f t="shared" si="28"/>
        <v>1625</v>
      </c>
      <c r="W43" s="75">
        <f t="shared" si="28"/>
        <v>1625</v>
      </c>
      <c r="X43" s="75">
        <f t="shared" si="28"/>
        <v>1625</v>
      </c>
      <c r="Y43" s="75">
        <f t="shared" si="28"/>
        <v>1625</v>
      </c>
      <c r="Z43" s="75">
        <f t="shared" si="28"/>
        <v>1625</v>
      </c>
      <c r="AA43" s="75">
        <f t="shared" si="28"/>
        <v>2031.25</v>
      </c>
      <c r="AB43" s="75">
        <f t="shared" si="28"/>
        <v>2437.5</v>
      </c>
      <c r="AC43" s="75">
        <f t="shared" si="28"/>
        <v>2437.5</v>
      </c>
      <c r="AD43" s="75">
        <f t="shared" si="28"/>
        <v>2437.5</v>
      </c>
      <c r="AE43" s="75">
        <f t="shared" si="28"/>
        <v>2437.5</v>
      </c>
      <c r="AF43" s="75">
        <f t="shared" si="28"/>
        <v>2437.5</v>
      </c>
      <c r="AG43" s="75">
        <f t="shared" si="28"/>
        <v>2437.5</v>
      </c>
      <c r="AH43" s="75">
        <f t="shared" si="28"/>
        <v>2437.5</v>
      </c>
      <c r="AI43" s="75">
        <f t="shared" si="28"/>
        <v>2437.5</v>
      </c>
      <c r="AJ43" s="75">
        <f t="shared" si="28"/>
        <v>2437.5</v>
      </c>
      <c r="AK43" s="75">
        <f t="shared" si="28"/>
        <v>2437.5</v>
      </c>
      <c r="AL43" s="75">
        <f t="shared" si="28"/>
        <v>2437.5</v>
      </c>
      <c r="AM43" s="75">
        <f t="shared" ref="AM43:AX43" si="29">IF($B12=0,AM26,IF($B12=15,(AM26/2)+(AL26/2),IF($B12=30,AL26,IF($B12=45,(AL26/2)+(AK26/2),IF($B12=60,AK26,IF($B12=75,AK26/2,0))))))</f>
        <v>2437.5</v>
      </c>
      <c r="AN43" s="75">
        <f t="shared" si="29"/>
        <v>2437.5</v>
      </c>
      <c r="AO43" s="75">
        <f t="shared" si="29"/>
        <v>2437.5</v>
      </c>
      <c r="AP43" s="75">
        <f t="shared" si="29"/>
        <v>2437.5</v>
      </c>
      <c r="AQ43" s="75">
        <f t="shared" si="29"/>
        <v>2437.5</v>
      </c>
      <c r="AR43" s="75">
        <f t="shared" si="29"/>
        <v>2437.5</v>
      </c>
      <c r="AS43" s="75">
        <f t="shared" si="29"/>
        <v>2437.5</v>
      </c>
      <c r="AT43" s="75">
        <f t="shared" si="29"/>
        <v>2437.5</v>
      </c>
      <c r="AU43" s="75">
        <f t="shared" si="29"/>
        <v>2437.5</v>
      </c>
      <c r="AV43" s="75">
        <f t="shared" si="29"/>
        <v>2437.5</v>
      </c>
      <c r="AW43" s="75">
        <f t="shared" si="29"/>
        <v>2437.5</v>
      </c>
      <c r="AX43" s="75">
        <f t="shared" si="29"/>
        <v>2437.5</v>
      </c>
      <c r="AY43" s="75"/>
      <c r="AZ43" s="75"/>
      <c r="BA43" s="75"/>
      <c r="BB43" s="75"/>
      <c r="BC43" s="75"/>
      <c r="BD43" s="75"/>
      <c r="BE43" s="75"/>
      <c r="BF43" s="75"/>
      <c r="BG43" s="75"/>
      <c r="BH43" s="75"/>
      <c r="BI43" s="75"/>
      <c r="BJ43" s="75"/>
      <c r="BK43" s="75"/>
      <c r="BL43" s="75"/>
      <c r="BM43" s="75"/>
      <c r="BN43" s="75"/>
      <c r="BO43" s="75"/>
      <c r="BP43" s="75"/>
      <c r="BQ43" s="75"/>
      <c r="BR43" s="75"/>
      <c r="BS43" s="75"/>
      <c r="BT43" s="75"/>
      <c r="BU43" s="75"/>
      <c r="BV43" s="75"/>
      <c r="BW43" s="75"/>
      <c r="BX43" s="75"/>
      <c r="BY43" s="75"/>
      <c r="BZ43" s="75"/>
      <c r="CA43" s="75"/>
      <c r="CB43" s="75"/>
      <c r="CC43" s="75"/>
      <c r="CD43" s="75"/>
      <c r="CE43" s="75"/>
      <c r="CF43" s="75"/>
      <c r="CG43" s="75"/>
      <c r="CH43" s="75"/>
      <c r="CI43" s="75"/>
      <c r="CJ43" s="75"/>
      <c r="CK43" s="75"/>
      <c r="CL43" s="75"/>
      <c r="CM43" s="75"/>
      <c r="CN43" s="75"/>
      <c r="CO43" s="75"/>
      <c r="CP43" s="75"/>
      <c r="CQ43" s="75"/>
      <c r="CR43" s="75"/>
      <c r="CS43" s="75"/>
    </row>
    <row r="44" spans="1:97" x14ac:dyDescent="0.2">
      <c r="A44" s="74" t="s">
        <v>242</v>
      </c>
      <c r="B44" s="75"/>
      <c r="C44" s="75">
        <f>IF($B12=0,C27,IF($B12=15,(C27/2),0))</f>
        <v>27.083333333333336</v>
      </c>
      <c r="D44" s="75">
        <f>IF($B12=0,D27,IF($B12=15,(D27/2)+(C27/2),IF($B12=30,C27,IF($B12=45,C27/2,0))))</f>
        <v>54.166666666666671</v>
      </c>
      <c r="E44" s="75">
        <f>IF($B12=0,E27,IF($B12=15,(E27/2)+(D27/2),IF($B12=30,D27,IF($B12=45,(D27/2)+(C29/2),IF($B12=60,C27,IF($B12=75,C27/2,0))))))</f>
        <v>54.166666666666671</v>
      </c>
      <c r="F44" s="75">
        <f t="shared" ref="F44:AL44" si="30">IF($B12=0,F27,IF($B12=15,(F27/2)+(E27/2),IF($B12=30,E27,IF($B12=45,(E27/2)+(D27/2),IF($B12=60,D27,IF($B12=75,D27/2,0))))))</f>
        <v>54.166666666666671</v>
      </c>
      <c r="G44" s="75">
        <f t="shared" si="30"/>
        <v>54.166666666666671</v>
      </c>
      <c r="H44" s="75">
        <f t="shared" si="30"/>
        <v>54.166666666666671</v>
      </c>
      <c r="I44" s="75">
        <f t="shared" si="30"/>
        <v>54.166666666666671</v>
      </c>
      <c r="J44" s="75">
        <f t="shared" si="30"/>
        <v>54.166666666666671</v>
      </c>
      <c r="K44" s="75">
        <f t="shared" si="30"/>
        <v>54.166666666666671</v>
      </c>
      <c r="L44" s="75">
        <f t="shared" si="30"/>
        <v>54.166666666666671</v>
      </c>
      <c r="M44" s="75">
        <f t="shared" si="30"/>
        <v>54.166666666666671</v>
      </c>
      <c r="N44" s="75">
        <f t="shared" si="30"/>
        <v>54.166666666666671</v>
      </c>
      <c r="O44" s="75">
        <f t="shared" si="30"/>
        <v>54.166666666666671</v>
      </c>
      <c r="P44" s="75">
        <f t="shared" si="30"/>
        <v>54.166666666666671</v>
      </c>
      <c r="Q44" s="75">
        <f t="shared" si="30"/>
        <v>54.166666666666671</v>
      </c>
      <c r="R44" s="75">
        <f t="shared" si="30"/>
        <v>54.166666666666671</v>
      </c>
      <c r="S44" s="75">
        <f t="shared" si="30"/>
        <v>54.166666666666671</v>
      </c>
      <c r="T44" s="75">
        <f t="shared" si="30"/>
        <v>54.166666666666671</v>
      </c>
      <c r="U44" s="75">
        <f t="shared" si="30"/>
        <v>54.166666666666671</v>
      </c>
      <c r="V44" s="75">
        <f t="shared" si="30"/>
        <v>54.166666666666671</v>
      </c>
      <c r="W44" s="75">
        <f t="shared" si="30"/>
        <v>54.166666666666671</v>
      </c>
      <c r="X44" s="75">
        <f t="shared" si="30"/>
        <v>54.166666666666671</v>
      </c>
      <c r="Y44" s="75">
        <f t="shared" si="30"/>
        <v>54.166666666666671</v>
      </c>
      <c r="Z44" s="75">
        <f t="shared" si="30"/>
        <v>54.166666666666671</v>
      </c>
      <c r="AA44" s="75">
        <f t="shared" si="30"/>
        <v>67.708333333333343</v>
      </c>
      <c r="AB44" s="75">
        <f t="shared" si="30"/>
        <v>81.25</v>
      </c>
      <c r="AC44" s="75">
        <f t="shared" si="30"/>
        <v>81.25</v>
      </c>
      <c r="AD44" s="75">
        <f t="shared" si="30"/>
        <v>81.25</v>
      </c>
      <c r="AE44" s="75">
        <f t="shared" si="30"/>
        <v>81.25</v>
      </c>
      <c r="AF44" s="75">
        <f t="shared" si="30"/>
        <v>81.25</v>
      </c>
      <c r="AG44" s="75">
        <f t="shared" si="30"/>
        <v>81.25</v>
      </c>
      <c r="AH44" s="75">
        <f t="shared" si="30"/>
        <v>81.25</v>
      </c>
      <c r="AI44" s="75">
        <f t="shared" si="30"/>
        <v>81.25</v>
      </c>
      <c r="AJ44" s="75">
        <f t="shared" si="30"/>
        <v>81.25</v>
      </c>
      <c r="AK44" s="75">
        <f t="shared" si="30"/>
        <v>81.25</v>
      </c>
      <c r="AL44" s="75">
        <f t="shared" si="30"/>
        <v>81.25</v>
      </c>
      <c r="AM44" s="75">
        <f t="shared" ref="AM44:AX44" si="31">IF($B12=0,AM27,IF($B12=15,(AM27/2)+(AL27/2),IF($B12=30,AL27,IF($B12=45,(AL27/2)+(AK27/2),IF($B12=60,AK27,IF($B12=75,AK27/2,0))))))</f>
        <v>81.25</v>
      </c>
      <c r="AN44" s="75">
        <f t="shared" si="31"/>
        <v>81.25</v>
      </c>
      <c r="AO44" s="75">
        <f t="shared" si="31"/>
        <v>81.25</v>
      </c>
      <c r="AP44" s="75">
        <f t="shared" si="31"/>
        <v>81.25</v>
      </c>
      <c r="AQ44" s="75">
        <f t="shared" si="31"/>
        <v>81.25</v>
      </c>
      <c r="AR44" s="75">
        <f t="shared" si="31"/>
        <v>81.25</v>
      </c>
      <c r="AS44" s="75">
        <f t="shared" si="31"/>
        <v>81.25</v>
      </c>
      <c r="AT44" s="75">
        <f t="shared" si="31"/>
        <v>81.25</v>
      </c>
      <c r="AU44" s="75">
        <f t="shared" si="31"/>
        <v>81.25</v>
      </c>
      <c r="AV44" s="75">
        <f t="shared" si="31"/>
        <v>81.25</v>
      </c>
      <c r="AW44" s="75">
        <f t="shared" si="31"/>
        <v>81.25</v>
      </c>
      <c r="AX44" s="75">
        <f t="shared" si="31"/>
        <v>81.25</v>
      </c>
      <c r="AY44" s="75"/>
      <c r="AZ44" s="75"/>
      <c r="BA44" s="75"/>
      <c r="BB44" s="75"/>
      <c r="BC44" s="75"/>
      <c r="BD44" s="75"/>
      <c r="BE44" s="75"/>
      <c r="BF44" s="75"/>
      <c r="BG44" s="75"/>
      <c r="BH44" s="75"/>
      <c r="BI44" s="75"/>
      <c r="BJ44" s="75"/>
      <c r="BK44" s="75"/>
      <c r="BL44" s="75"/>
      <c r="BM44" s="75"/>
      <c r="BN44" s="75"/>
      <c r="BO44" s="75"/>
      <c r="BP44" s="75"/>
      <c r="BQ44" s="75"/>
      <c r="BR44" s="75"/>
      <c r="BS44" s="75"/>
      <c r="BT44" s="75"/>
      <c r="BU44" s="75"/>
      <c r="BV44" s="75"/>
      <c r="BW44" s="75"/>
      <c r="BX44" s="75"/>
      <c r="BY44" s="75"/>
      <c r="BZ44" s="75"/>
      <c r="CA44" s="75"/>
      <c r="CB44" s="75"/>
      <c r="CC44" s="75"/>
      <c r="CD44" s="75"/>
      <c r="CE44" s="75"/>
      <c r="CF44" s="75"/>
      <c r="CG44" s="75"/>
      <c r="CH44" s="75"/>
      <c r="CI44" s="75"/>
      <c r="CJ44" s="75"/>
      <c r="CK44" s="75"/>
      <c r="CL44" s="75"/>
      <c r="CM44" s="75"/>
      <c r="CN44" s="75"/>
      <c r="CO44" s="75"/>
      <c r="CP44" s="75"/>
      <c r="CQ44" s="75"/>
      <c r="CR44" s="75"/>
      <c r="CS44" s="75"/>
    </row>
    <row r="45" spans="1:97" x14ac:dyDescent="0.2">
      <c r="A45" s="74" t="s">
        <v>256</v>
      </c>
      <c r="B45" s="75"/>
      <c r="C45" s="75">
        <f t="shared" ref="C45:AX45" si="32">IF(C17-B17&lt;0,((B50/B17)*(B17-C17)),0)</f>
        <v>0</v>
      </c>
      <c r="D45" s="75">
        <f t="shared" si="32"/>
        <v>0</v>
      </c>
      <c r="E45" s="75">
        <f t="shared" si="32"/>
        <v>0</v>
      </c>
      <c r="F45" s="75">
        <f t="shared" si="32"/>
        <v>0</v>
      </c>
      <c r="G45" s="75">
        <f t="shared" si="32"/>
        <v>0</v>
      </c>
      <c r="H45" s="75">
        <f t="shared" si="32"/>
        <v>0</v>
      </c>
      <c r="I45" s="75">
        <f t="shared" si="32"/>
        <v>0</v>
      </c>
      <c r="J45" s="75">
        <f t="shared" si="32"/>
        <v>0</v>
      </c>
      <c r="K45" s="75">
        <f t="shared" si="32"/>
        <v>0</v>
      </c>
      <c r="L45" s="75">
        <f t="shared" si="32"/>
        <v>0</v>
      </c>
      <c r="M45" s="75">
        <f t="shared" si="32"/>
        <v>0</v>
      </c>
      <c r="N45" s="75">
        <f t="shared" si="32"/>
        <v>0</v>
      </c>
      <c r="O45" s="75">
        <f t="shared" si="32"/>
        <v>0</v>
      </c>
      <c r="P45" s="75">
        <f t="shared" si="32"/>
        <v>0</v>
      </c>
      <c r="Q45" s="75">
        <f t="shared" si="32"/>
        <v>0</v>
      </c>
      <c r="R45" s="75">
        <f t="shared" si="32"/>
        <v>0</v>
      </c>
      <c r="S45" s="75">
        <f t="shared" si="32"/>
        <v>0</v>
      </c>
      <c r="T45" s="75">
        <f t="shared" si="32"/>
        <v>0</v>
      </c>
      <c r="U45" s="75">
        <f t="shared" si="32"/>
        <v>0</v>
      </c>
      <c r="V45" s="75">
        <f t="shared" si="32"/>
        <v>0</v>
      </c>
      <c r="W45" s="75">
        <f t="shared" si="32"/>
        <v>0</v>
      </c>
      <c r="X45" s="75">
        <f t="shared" si="32"/>
        <v>0</v>
      </c>
      <c r="Y45" s="75">
        <f t="shared" si="32"/>
        <v>0</v>
      </c>
      <c r="Z45" s="75">
        <f t="shared" si="32"/>
        <v>0</v>
      </c>
      <c r="AA45" s="75">
        <f t="shared" si="32"/>
        <v>0</v>
      </c>
      <c r="AB45" s="75">
        <f t="shared" si="32"/>
        <v>0</v>
      </c>
      <c r="AC45" s="75">
        <f t="shared" si="32"/>
        <v>0</v>
      </c>
      <c r="AD45" s="75">
        <f t="shared" si="32"/>
        <v>0</v>
      </c>
      <c r="AE45" s="75">
        <f t="shared" si="32"/>
        <v>0</v>
      </c>
      <c r="AF45" s="75">
        <f t="shared" si="32"/>
        <v>0</v>
      </c>
      <c r="AG45" s="75">
        <f t="shared" si="32"/>
        <v>0</v>
      </c>
      <c r="AH45" s="75">
        <f t="shared" si="32"/>
        <v>0</v>
      </c>
      <c r="AI45" s="75">
        <f t="shared" si="32"/>
        <v>0</v>
      </c>
      <c r="AJ45" s="75">
        <f t="shared" si="32"/>
        <v>0</v>
      </c>
      <c r="AK45" s="75">
        <f t="shared" si="32"/>
        <v>0</v>
      </c>
      <c r="AL45" s="75">
        <f t="shared" si="32"/>
        <v>0</v>
      </c>
      <c r="AM45" s="75">
        <f t="shared" si="32"/>
        <v>0</v>
      </c>
      <c r="AN45" s="75">
        <f t="shared" si="32"/>
        <v>0</v>
      </c>
      <c r="AO45" s="75">
        <f t="shared" si="32"/>
        <v>0</v>
      </c>
      <c r="AP45" s="75">
        <f t="shared" si="32"/>
        <v>0</v>
      </c>
      <c r="AQ45" s="75">
        <f t="shared" si="32"/>
        <v>0</v>
      </c>
      <c r="AR45" s="75">
        <f t="shared" si="32"/>
        <v>0</v>
      </c>
      <c r="AS45" s="75">
        <f t="shared" si="32"/>
        <v>0</v>
      </c>
      <c r="AT45" s="75">
        <f t="shared" si="32"/>
        <v>0</v>
      </c>
      <c r="AU45" s="75">
        <f t="shared" si="32"/>
        <v>0</v>
      </c>
      <c r="AV45" s="75">
        <f t="shared" si="32"/>
        <v>0</v>
      </c>
      <c r="AW45" s="75">
        <f t="shared" si="32"/>
        <v>0</v>
      </c>
      <c r="AX45" s="75">
        <f t="shared" si="32"/>
        <v>0</v>
      </c>
      <c r="AY45" s="75"/>
      <c r="AZ45" s="75"/>
      <c r="BA45" s="75"/>
      <c r="BB45" s="75"/>
      <c r="BC45" s="75"/>
      <c r="BD45" s="75"/>
      <c r="BE45" s="75"/>
      <c r="BF45" s="75"/>
      <c r="BG45" s="75"/>
      <c r="BH45" s="75"/>
      <c r="BI45" s="75"/>
      <c r="BJ45" s="75"/>
      <c r="BK45" s="75"/>
      <c r="BL45" s="75"/>
      <c r="BM45" s="75"/>
      <c r="BN45" s="75"/>
      <c r="BO45" s="75"/>
      <c r="BP45" s="75"/>
      <c r="BQ45" s="75"/>
      <c r="BR45" s="75"/>
      <c r="BS45" s="75"/>
      <c r="BT45" s="75"/>
      <c r="BU45" s="75"/>
      <c r="BV45" s="75"/>
      <c r="BW45" s="75"/>
      <c r="BX45" s="75"/>
      <c r="BY45" s="75"/>
      <c r="BZ45" s="75"/>
      <c r="CA45" s="75"/>
      <c r="CB45" s="75"/>
      <c r="CC45" s="75"/>
      <c r="CD45" s="75"/>
      <c r="CE45" s="75"/>
      <c r="CF45" s="75"/>
      <c r="CG45" s="75"/>
      <c r="CH45" s="75"/>
      <c r="CI45" s="75"/>
      <c r="CJ45" s="75"/>
      <c r="CK45" s="75"/>
      <c r="CL45" s="75"/>
      <c r="CM45" s="75"/>
      <c r="CN45" s="75"/>
      <c r="CO45" s="75"/>
      <c r="CP45" s="75"/>
      <c r="CQ45" s="75"/>
      <c r="CR45" s="75"/>
      <c r="CS45" s="75"/>
    </row>
    <row r="46" spans="1:97" s="76" customFormat="1" x14ac:dyDescent="0.2">
      <c r="A46" s="67" t="s">
        <v>128</v>
      </c>
      <c r="B46" s="68"/>
      <c r="C46" s="68">
        <f>SUM(C40:C45)</f>
        <v>5839.583333333333</v>
      </c>
      <c r="D46" s="68">
        <f t="shared" ref="D46:AL46" si="33">SUM(D40:D45)</f>
        <v>6679.166666666667</v>
      </c>
      <c r="E46" s="68">
        <f t="shared" si="33"/>
        <v>6679.166666666667</v>
      </c>
      <c r="F46" s="68">
        <f t="shared" si="33"/>
        <v>6679.166666666667</v>
      </c>
      <c r="G46" s="68">
        <f t="shared" si="33"/>
        <v>6679.166666666667</v>
      </c>
      <c r="H46" s="68">
        <f t="shared" si="33"/>
        <v>11679.166666666666</v>
      </c>
      <c r="I46" s="68">
        <f t="shared" si="33"/>
        <v>6679.166666666667</v>
      </c>
      <c r="J46" s="68">
        <f t="shared" si="33"/>
        <v>6679.166666666667</v>
      </c>
      <c r="K46" s="68">
        <f t="shared" si="33"/>
        <v>6679.166666666667</v>
      </c>
      <c r="L46" s="68">
        <f t="shared" si="33"/>
        <v>6679.166666666667</v>
      </c>
      <c r="M46" s="68">
        <f t="shared" si="33"/>
        <v>6679.166666666667</v>
      </c>
      <c r="N46" s="68">
        <f t="shared" si="33"/>
        <v>11679.166666666666</v>
      </c>
      <c r="O46" s="68">
        <f t="shared" si="33"/>
        <v>6679.166666666667</v>
      </c>
      <c r="P46" s="68">
        <f t="shared" si="33"/>
        <v>6679.166666666667</v>
      </c>
      <c r="Q46" s="68">
        <f t="shared" si="33"/>
        <v>6679.166666666667</v>
      </c>
      <c r="R46" s="68">
        <f t="shared" si="33"/>
        <v>6679.166666666667</v>
      </c>
      <c r="S46" s="68">
        <f t="shared" si="33"/>
        <v>6679.166666666667</v>
      </c>
      <c r="T46" s="68">
        <f t="shared" si="33"/>
        <v>11679.166666666666</v>
      </c>
      <c r="U46" s="68">
        <f t="shared" si="33"/>
        <v>6679.166666666667</v>
      </c>
      <c r="V46" s="68">
        <f t="shared" si="33"/>
        <v>6679.166666666667</v>
      </c>
      <c r="W46" s="68">
        <f t="shared" si="33"/>
        <v>6679.166666666667</v>
      </c>
      <c r="X46" s="68">
        <f t="shared" si="33"/>
        <v>6679.166666666667</v>
      </c>
      <c r="Y46" s="68">
        <f t="shared" si="33"/>
        <v>6679.166666666667</v>
      </c>
      <c r="Z46" s="68">
        <f t="shared" si="33"/>
        <v>11679.166666666666</v>
      </c>
      <c r="AA46" s="68">
        <f t="shared" si="33"/>
        <v>9598.9583333333339</v>
      </c>
      <c r="AB46" s="68">
        <f t="shared" si="33"/>
        <v>10018.75</v>
      </c>
      <c r="AC46" s="68">
        <f t="shared" si="33"/>
        <v>10018.75</v>
      </c>
      <c r="AD46" s="68">
        <f t="shared" si="33"/>
        <v>10018.75</v>
      </c>
      <c r="AE46" s="68">
        <f t="shared" si="33"/>
        <v>10018.75</v>
      </c>
      <c r="AF46" s="68">
        <f t="shared" si="33"/>
        <v>17518.75</v>
      </c>
      <c r="AG46" s="68">
        <f t="shared" si="33"/>
        <v>10018.75</v>
      </c>
      <c r="AH46" s="68">
        <f t="shared" si="33"/>
        <v>10018.75</v>
      </c>
      <c r="AI46" s="68">
        <f t="shared" si="33"/>
        <v>10018.75</v>
      </c>
      <c r="AJ46" s="68">
        <f t="shared" si="33"/>
        <v>10018.75</v>
      </c>
      <c r="AK46" s="68">
        <f t="shared" si="33"/>
        <v>10018.75</v>
      </c>
      <c r="AL46" s="68">
        <f t="shared" si="33"/>
        <v>17518.75</v>
      </c>
      <c r="AM46" s="68">
        <f t="shared" ref="AM46:AX46" si="34">SUM(AM40:AM45)</f>
        <v>10018.75</v>
      </c>
      <c r="AN46" s="68">
        <f t="shared" si="34"/>
        <v>10018.75</v>
      </c>
      <c r="AO46" s="68">
        <f t="shared" si="34"/>
        <v>10018.75</v>
      </c>
      <c r="AP46" s="68">
        <f t="shared" si="34"/>
        <v>10018.75</v>
      </c>
      <c r="AQ46" s="68">
        <f t="shared" si="34"/>
        <v>10018.75</v>
      </c>
      <c r="AR46" s="68">
        <f t="shared" si="34"/>
        <v>17518.75</v>
      </c>
      <c r="AS46" s="68">
        <f t="shared" si="34"/>
        <v>10018.75</v>
      </c>
      <c r="AT46" s="68">
        <f t="shared" si="34"/>
        <v>10018.75</v>
      </c>
      <c r="AU46" s="68">
        <f t="shared" si="34"/>
        <v>10018.75</v>
      </c>
      <c r="AV46" s="68">
        <f t="shared" si="34"/>
        <v>10018.75</v>
      </c>
      <c r="AW46" s="68">
        <f t="shared" si="34"/>
        <v>10018.75</v>
      </c>
      <c r="AX46" s="68">
        <f t="shared" si="34"/>
        <v>17518.75</v>
      </c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  <c r="BM46" s="68"/>
      <c r="BN46" s="68"/>
      <c r="BO46" s="68"/>
      <c r="BP46" s="68"/>
      <c r="BQ46" s="68"/>
      <c r="BR46" s="68"/>
      <c r="BS46" s="68"/>
      <c r="BT46" s="68"/>
      <c r="BU46" s="68"/>
      <c r="BV46" s="68"/>
      <c r="BW46" s="68"/>
      <c r="BX46" s="68"/>
      <c r="BY46" s="68"/>
      <c r="BZ46" s="68"/>
      <c r="CA46" s="68"/>
      <c r="CB46" s="68"/>
      <c r="CC46" s="68"/>
      <c r="CD46" s="68"/>
      <c r="CE46" s="68"/>
      <c r="CF46" s="68"/>
      <c r="CG46" s="68"/>
      <c r="CH46" s="68"/>
      <c r="CI46" s="68"/>
      <c r="CJ46" s="68"/>
      <c r="CK46" s="68"/>
      <c r="CL46" s="68"/>
      <c r="CM46" s="68"/>
      <c r="CN46" s="68"/>
      <c r="CO46" s="68"/>
      <c r="CP46" s="68"/>
      <c r="CQ46" s="68"/>
      <c r="CR46" s="68"/>
      <c r="CS46" s="68"/>
    </row>
    <row r="47" spans="1:97" s="76" customFormat="1" x14ac:dyDescent="0.2">
      <c r="A47" s="67"/>
      <c r="B47" s="68"/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  <c r="BP47" s="68"/>
      <c r="BQ47" s="68"/>
      <c r="BR47" s="68"/>
      <c r="BS47" s="68"/>
      <c r="BT47" s="68"/>
      <c r="BU47" s="68"/>
      <c r="BV47" s="68"/>
      <c r="BW47" s="68"/>
      <c r="BX47" s="68"/>
      <c r="BY47" s="68"/>
      <c r="BZ47" s="68"/>
      <c r="CA47" s="68"/>
      <c r="CB47" s="68"/>
      <c r="CC47" s="68"/>
      <c r="CD47" s="68"/>
      <c r="CE47" s="68"/>
      <c r="CF47" s="68"/>
      <c r="CG47" s="68"/>
      <c r="CH47" s="68"/>
      <c r="CI47" s="68"/>
      <c r="CJ47" s="68"/>
      <c r="CK47" s="68"/>
      <c r="CL47" s="68"/>
      <c r="CM47" s="68"/>
      <c r="CN47" s="68"/>
      <c r="CO47" s="68"/>
      <c r="CP47" s="68"/>
      <c r="CQ47" s="68"/>
      <c r="CR47" s="68"/>
      <c r="CS47" s="68"/>
    </row>
    <row r="48" spans="1:97" x14ac:dyDescent="0.2">
      <c r="A48" s="73" t="s">
        <v>151</v>
      </c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/>
      <c r="AC48" s="75"/>
      <c r="AD48" s="75"/>
      <c r="AE48" s="75"/>
      <c r="AF48" s="75"/>
      <c r="AG48" s="75"/>
      <c r="AH48" s="75"/>
      <c r="AI48" s="75"/>
      <c r="AJ48" s="75"/>
      <c r="AK48" s="75"/>
      <c r="AL48" s="75"/>
      <c r="AM48" s="75"/>
      <c r="AN48" s="75"/>
      <c r="AO48" s="75"/>
      <c r="AP48" s="75"/>
      <c r="AQ48" s="75"/>
      <c r="AR48" s="75"/>
      <c r="AS48" s="75"/>
      <c r="AT48" s="75"/>
      <c r="AU48" s="75"/>
      <c r="AV48" s="75"/>
      <c r="AW48" s="75"/>
      <c r="AX48" s="75"/>
      <c r="AY48" s="75"/>
      <c r="AZ48" s="75"/>
      <c r="BA48" s="75"/>
      <c r="BB48" s="75"/>
      <c r="BC48" s="75"/>
      <c r="BD48" s="75"/>
      <c r="BE48" s="75"/>
      <c r="BF48" s="75"/>
      <c r="BG48" s="75"/>
      <c r="BH48" s="75"/>
      <c r="BI48" s="75"/>
      <c r="BJ48" s="75"/>
      <c r="BK48" s="75"/>
      <c r="BL48" s="75"/>
      <c r="BM48" s="75"/>
      <c r="BN48" s="75"/>
      <c r="BO48" s="75"/>
      <c r="BP48" s="75"/>
      <c r="BQ48" s="75"/>
      <c r="BR48" s="75"/>
      <c r="BS48" s="75"/>
      <c r="BT48" s="75"/>
      <c r="BU48" s="75"/>
      <c r="BV48" s="75"/>
      <c r="BW48" s="75"/>
      <c r="BX48" s="75"/>
      <c r="BY48" s="75"/>
      <c r="BZ48" s="75"/>
      <c r="CA48" s="75"/>
      <c r="CB48" s="75"/>
      <c r="CC48" s="75"/>
      <c r="CD48" s="75"/>
      <c r="CE48" s="75"/>
      <c r="CF48" s="75"/>
      <c r="CG48" s="75"/>
      <c r="CH48" s="75"/>
      <c r="CI48" s="75"/>
      <c r="CJ48" s="75"/>
      <c r="CK48" s="75"/>
      <c r="CL48" s="75"/>
      <c r="CM48" s="75"/>
      <c r="CN48" s="75"/>
      <c r="CO48" s="75"/>
      <c r="CP48" s="75"/>
      <c r="CQ48" s="75"/>
      <c r="CR48" s="75"/>
      <c r="CS48" s="75"/>
    </row>
    <row r="49" spans="1:97" x14ac:dyDescent="0.2">
      <c r="A49" s="67" t="s">
        <v>257</v>
      </c>
      <c r="B49" s="68"/>
      <c r="C49" s="68" t="str">
        <f t="shared" ref="C49:AX49" si="35">+C23</f>
        <v>A1 m1</v>
      </c>
      <c r="D49" s="68" t="str">
        <f t="shared" si="35"/>
        <v>A1 m2</v>
      </c>
      <c r="E49" s="68" t="str">
        <f t="shared" si="35"/>
        <v>A1 m3</v>
      </c>
      <c r="F49" s="68" t="str">
        <f t="shared" si="35"/>
        <v>A1 m4</v>
      </c>
      <c r="G49" s="68" t="str">
        <f t="shared" si="35"/>
        <v>A1 m5</v>
      </c>
      <c r="H49" s="68" t="str">
        <f t="shared" si="35"/>
        <v>A1 m6</v>
      </c>
      <c r="I49" s="68" t="str">
        <f t="shared" si="35"/>
        <v>A1 m7</v>
      </c>
      <c r="J49" s="68" t="str">
        <f t="shared" si="35"/>
        <v>A1 m8</v>
      </c>
      <c r="K49" s="68" t="str">
        <f t="shared" si="35"/>
        <v>A1 m9</v>
      </c>
      <c r="L49" s="68" t="str">
        <f t="shared" si="35"/>
        <v>A1 m10</v>
      </c>
      <c r="M49" s="68" t="str">
        <f t="shared" si="35"/>
        <v>A1 m11</v>
      </c>
      <c r="N49" s="68" t="str">
        <f t="shared" si="35"/>
        <v>A1 m12</v>
      </c>
      <c r="O49" s="68" t="str">
        <f t="shared" si="35"/>
        <v>A2 m1</v>
      </c>
      <c r="P49" s="68" t="str">
        <f t="shared" si="35"/>
        <v>A2 m2</v>
      </c>
      <c r="Q49" s="68" t="str">
        <f t="shared" si="35"/>
        <v>A2 m3</v>
      </c>
      <c r="R49" s="68" t="str">
        <f t="shared" si="35"/>
        <v>A2 m4</v>
      </c>
      <c r="S49" s="68" t="str">
        <f t="shared" si="35"/>
        <v>A2 m5</v>
      </c>
      <c r="T49" s="68" t="str">
        <f t="shared" si="35"/>
        <v>A2 m6</v>
      </c>
      <c r="U49" s="68" t="str">
        <f t="shared" si="35"/>
        <v>A2 m7</v>
      </c>
      <c r="V49" s="68" t="str">
        <f t="shared" si="35"/>
        <v>A2 m8</v>
      </c>
      <c r="W49" s="68" t="str">
        <f t="shared" si="35"/>
        <v>A2 m9</v>
      </c>
      <c r="X49" s="68" t="str">
        <f t="shared" si="35"/>
        <v>A2 m10</v>
      </c>
      <c r="Y49" s="68" t="str">
        <f t="shared" si="35"/>
        <v>A2 m11</v>
      </c>
      <c r="Z49" s="68" t="str">
        <f t="shared" si="35"/>
        <v>A2 m12</v>
      </c>
      <c r="AA49" s="68" t="str">
        <f t="shared" si="35"/>
        <v>A3 m1</v>
      </c>
      <c r="AB49" s="68" t="str">
        <f t="shared" si="35"/>
        <v>A3 m2</v>
      </c>
      <c r="AC49" s="68" t="str">
        <f t="shared" si="35"/>
        <v>A3 m3</v>
      </c>
      <c r="AD49" s="68" t="str">
        <f t="shared" si="35"/>
        <v>A3 m4</v>
      </c>
      <c r="AE49" s="68" t="str">
        <f t="shared" si="35"/>
        <v>A3 m5</v>
      </c>
      <c r="AF49" s="68" t="str">
        <f t="shared" si="35"/>
        <v>A3 m6</v>
      </c>
      <c r="AG49" s="68" t="str">
        <f t="shared" si="35"/>
        <v>A3 m7</v>
      </c>
      <c r="AH49" s="68" t="str">
        <f t="shared" si="35"/>
        <v>A3 m8</v>
      </c>
      <c r="AI49" s="68" t="str">
        <f t="shared" si="35"/>
        <v>A3 m9</v>
      </c>
      <c r="AJ49" s="68" t="str">
        <f t="shared" si="35"/>
        <v>A3 m10</v>
      </c>
      <c r="AK49" s="68" t="str">
        <f t="shared" si="35"/>
        <v>A3 m11</v>
      </c>
      <c r="AL49" s="68" t="str">
        <f t="shared" si="35"/>
        <v>A3 m12</v>
      </c>
      <c r="AM49" s="68" t="str">
        <f t="shared" si="35"/>
        <v>A4 m1</v>
      </c>
      <c r="AN49" s="68" t="str">
        <f t="shared" si="35"/>
        <v>A4 m2</v>
      </c>
      <c r="AO49" s="68" t="str">
        <f t="shared" si="35"/>
        <v>A4 m3</v>
      </c>
      <c r="AP49" s="68" t="str">
        <f t="shared" si="35"/>
        <v>A4 m4</v>
      </c>
      <c r="AQ49" s="68" t="str">
        <f t="shared" si="35"/>
        <v>A4 m5</v>
      </c>
      <c r="AR49" s="68" t="str">
        <f t="shared" si="35"/>
        <v>A4 m6</v>
      </c>
      <c r="AS49" s="68" t="str">
        <f t="shared" si="35"/>
        <v>A4 m7</v>
      </c>
      <c r="AT49" s="68" t="str">
        <f t="shared" si="35"/>
        <v>A4 m8</v>
      </c>
      <c r="AU49" s="68" t="str">
        <f t="shared" si="35"/>
        <v>A4 m9</v>
      </c>
      <c r="AV49" s="68" t="str">
        <f t="shared" si="35"/>
        <v>A4 m10</v>
      </c>
      <c r="AW49" s="68" t="str">
        <f t="shared" si="35"/>
        <v>A4 m11</v>
      </c>
      <c r="AX49" s="68" t="str">
        <f t="shared" si="35"/>
        <v>A4 m12</v>
      </c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  <c r="BP49" s="68"/>
      <c r="BQ49" s="68"/>
      <c r="BR49" s="68"/>
      <c r="BS49" s="68"/>
      <c r="BT49" s="68"/>
      <c r="BU49" s="68"/>
      <c r="BV49" s="68"/>
      <c r="BW49" s="68"/>
      <c r="BX49" s="68"/>
      <c r="BY49" s="68"/>
      <c r="BZ49" s="68"/>
      <c r="CA49" s="68"/>
      <c r="CB49" s="68"/>
      <c r="CC49" s="68"/>
      <c r="CD49" s="68"/>
      <c r="CE49" s="68"/>
      <c r="CF49" s="68"/>
      <c r="CG49" s="68"/>
      <c r="CH49" s="68"/>
      <c r="CI49" s="68"/>
      <c r="CJ49" s="68"/>
      <c r="CK49" s="68"/>
      <c r="CL49" s="68"/>
      <c r="CM49" s="68"/>
      <c r="CN49" s="68"/>
      <c r="CO49" s="68"/>
      <c r="CP49" s="68"/>
      <c r="CQ49" s="68"/>
      <c r="CR49" s="68"/>
      <c r="CS49" s="68"/>
    </row>
    <row r="50" spans="1:97" x14ac:dyDescent="0.2">
      <c r="A50" s="74"/>
      <c r="B50" s="75">
        <v>0</v>
      </c>
      <c r="C50" s="75">
        <f t="shared" ref="C50:AX50" si="36">B50+C28-C45</f>
        <v>433.33333333333337</v>
      </c>
      <c r="D50" s="75">
        <f t="shared" si="36"/>
        <v>866.66666666666674</v>
      </c>
      <c r="E50" s="75">
        <f t="shared" si="36"/>
        <v>1300</v>
      </c>
      <c r="F50" s="75">
        <f t="shared" si="36"/>
        <v>1733.3333333333335</v>
      </c>
      <c r="G50" s="75">
        <f t="shared" si="36"/>
        <v>2166.666666666667</v>
      </c>
      <c r="H50" s="75">
        <f t="shared" si="36"/>
        <v>2600.0000000000005</v>
      </c>
      <c r="I50" s="75">
        <f t="shared" si="36"/>
        <v>3033.3333333333339</v>
      </c>
      <c r="J50" s="75">
        <f t="shared" si="36"/>
        <v>3466.6666666666674</v>
      </c>
      <c r="K50" s="75">
        <f t="shared" si="36"/>
        <v>3900.0000000000009</v>
      </c>
      <c r="L50" s="75">
        <f t="shared" si="36"/>
        <v>4333.3333333333339</v>
      </c>
      <c r="M50" s="75">
        <f t="shared" si="36"/>
        <v>4766.666666666667</v>
      </c>
      <c r="N50" s="75">
        <f t="shared" si="36"/>
        <v>5200</v>
      </c>
      <c r="O50" s="75">
        <f t="shared" si="36"/>
        <v>5633.333333333333</v>
      </c>
      <c r="P50" s="75">
        <f t="shared" si="36"/>
        <v>6066.6666666666661</v>
      </c>
      <c r="Q50" s="75">
        <f t="shared" si="36"/>
        <v>6499.9999999999991</v>
      </c>
      <c r="R50" s="75">
        <f t="shared" si="36"/>
        <v>6933.3333333333321</v>
      </c>
      <c r="S50" s="75">
        <f t="shared" si="36"/>
        <v>7366.6666666666652</v>
      </c>
      <c r="T50" s="75">
        <f t="shared" si="36"/>
        <v>7799.9999999999982</v>
      </c>
      <c r="U50" s="75">
        <f t="shared" si="36"/>
        <v>8233.3333333333321</v>
      </c>
      <c r="V50" s="75">
        <f t="shared" si="36"/>
        <v>8666.6666666666661</v>
      </c>
      <c r="W50" s="75">
        <f t="shared" si="36"/>
        <v>9100</v>
      </c>
      <c r="X50" s="75">
        <f t="shared" si="36"/>
        <v>9533.3333333333339</v>
      </c>
      <c r="Y50" s="75">
        <f t="shared" si="36"/>
        <v>9966.6666666666679</v>
      </c>
      <c r="Z50" s="75">
        <f t="shared" si="36"/>
        <v>10400.000000000002</v>
      </c>
      <c r="AA50" s="75">
        <f t="shared" si="36"/>
        <v>11050.000000000002</v>
      </c>
      <c r="AB50" s="75">
        <f t="shared" si="36"/>
        <v>11700.000000000002</v>
      </c>
      <c r="AC50" s="75">
        <f t="shared" si="36"/>
        <v>12350.000000000002</v>
      </c>
      <c r="AD50" s="75">
        <f t="shared" si="36"/>
        <v>13000.000000000002</v>
      </c>
      <c r="AE50" s="75">
        <f t="shared" si="36"/>
        <v>13650.000000000002</v>
      </c>
      <c r="AF50" s="75">
        <f t="shared" si="36"/>
        <v>14300.000000000002</v>
      </c>
      <c r="AG50" s="75">
        <f t="shared" si="36"/>
        <v>14950.000000000002</v>
      </c>
      <c r="AH50" s="75">
        <f t="shared" si="36"/>
        <v>15600.000000000002</v>
      </c>
      <c r="AI50" s="75">
        <f t="shared" si="36"/>
        <v>16250.000000000002</v>
      </c>
      <c r="AJ50" s="75">
        <f t="shared" si="36"/>
        <v>16900</v>
      </c>
      <c r="AK50" s="75">
        <f t="shared" si="36"/>
        <v>17550</v>
      </c>
      <c r="AL50" s="75">
        <f t="shared" si="36"/>
        <v>18200</v>
      </c>
      <c r="AM50" s="75">
        <f t="shared" si="36"/>
        <v>18850</v>
      </c>
      <c r="AN50" s="75">
        <f t="shared" si="36"/>
        <v>19500</v>
      </c>
      <c r="AO50" s="75">
        <f t="shared" si="36"/>
        <v>20150</v>
      </c>
      <c r="AP50" s="75">
        <f t="shared" si="36"/>
        <v>20800</v>
      </c>
      <c r="AQ50" s="75">
        <f t="shared" si="36"/>
        <v>21450</v>
      </c>
      <c r="AR50" s="75">
        <f t="shared" si="36"/>
        <v>22100</v>
      </c>
      <c r="AS50" s="75">
        <f t="shared" si="36"/>
        <v>22750</v>
      </c>
      <c r="AT50" s="75">
        <f t="shared" si="36"/>
        <v>23400</v>
      </c>
      <c r="AU50" s="75">
        <f t="shared" si="36"/>
        <v>24050</v>
      </c>
      <c r="AV50" s="75">
        <f t="shared" si="36"/>
        <v>24700</v>
      </c>
      <c r="AW50" s="75">
        <f t="shared" si="36"/>
        <v>25350</v>
      </c>
      <c r="AX50" s="75">
        <f t="shared" si="36"/>
        <v>26000</v>
      </c>
      <c r="AY50" s="75"/>
      <c r="AZ50" s="75"/>
      <c r="BA50" s="75"/>
      <c r="BB50" s="75"/>
      <c r="BC50" s="75"/>
      <c r="BD50" s="75"/>
      <c r="BE50" s="75"/>
      <c r="BF50" s="75"/>
      <c r="BG50" s="75"/>
      <c r="BH50" s="75"/>
      <c r="BI50" s="75"/>
      <c r="BJ50" s="75"/>
      <c r="BK50" s="75"/>
      <c r="BL50" s="75"/>
      <c r="BM50" s="75"/>
      <c r="BN50" s="75"/>
      <c r="BO50" s="75"/>
      <c r="BP50" s="75"/>
      <c r="BQ50" s="75"/>
      <c r="BR50" s="75"/>
      <c r="BS50" s="75"/>
      <c r="BT50" s="75"/>
      <c r="BU50" s="75"/>
      <c r="BV50" s="75"/>
      <c r="BW50" s="75"/>
      <c r="BX50" s="75"/>
      <c r="BY50" s="75"/>
      <c r="BZ50" s="75"/>
      <c r="CA50" s="75"/>
      <c r="CB50" s="75"/>
      <c r="CC50" s="75"/>
      <c r="CD50" s="75"/>
      <c r="CE50" s="75"/>
      <c r="CF50" s="75"/>
      <c r="CG50" s="75"/>
      <c r="CH50" s="75"/>
      <c r="CI50" s="75"/>
      <c r="CJ50" s="75"/>
      <c r="CK50" s="75"/>
      <c r="CL50" s="75"/>
      <c r="CM50" s="75"/>
      <c r="CN50" s="75"/>
      <c r="CO50" s="75"/>
      <c r="CP50" s="75"/>
      <c r="CQ50" s="75"/>
      <c r="CR50" s="75"/>
      <c r="CS50" s="75"/>
    </row>
    <row r="51" spans="1:97" x14ac:dyDescent="0.2">
      <c r="A51" s="73" t="s">
        <v>151</v>
      </c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  <c r="AC51" s="75"/>
      <c r="AD51" s="75"/>
      <c r="AE51" s="75"/>
      <c r="AF51" s="75"/>
      <c r="AG51" s="75"/>
      <c r="AH51" s="75"/>
      <c r="AI51" s="75"/>
      <c r="AJ51" s="75"/>
      <c r="AK51" s="75"/>
      <c r="AL51" s="75"/>
      <c r="AM51" s="75"/>
      <c r="AN51" s="75"/>
      <c r="AO51" s="75"/>
      <c r="AP51" s="75"/>
      <c r="AQ51" s="75"/>
      <c r="AR51" s="75"/>
      <c r="AS51" s="75"/>
      <c r="AT51" s="75"/>
      <c r="AU51" s="75"/>
      <c r="AV51" s="75"/>
      <c r="AW51" s="75"/>
      <c r="AX51" s="75"/>
      <c r="AY51" s="75"/>
      <c r="AZ51" s="75"/>
      <c r="BA51" s="75"/>
      <c r="BB51" s="75"/>
      <c r="BC51" s="75"/>
      <c r="BD51" s="75"/>
      <c r="BE51" s="75"/>
      <c r="BF51" s="75"/>
      <c r="BG51" s="75"/>
      <c r="BH51" s="75"/>
      <c r="BI51" s="75"/>
      <c r="BJ51" s="75"/>
      <c r="BK51" s="75"/>
      <c r="BL51" s="75"/>
      <c r="BM51" s="75"/>
      <c r="BN51" s="75"/>
      <c r="BO51" s="75"/>
      <c r="BP51" s="75"/>
      <c r="BQ51" s="75"/>
      <c r="BR51" s="75"/>
      <c r="BS51" s="75"/>
      <c r="BT51" s="75"/>
      <c r="BU51" s="75"/>
      <c r="BV51" s="75"/>
      <c r="BW51" s="75"/>
      <c r="BX51" s="75"/>
      <c r="BY51" s="75"/>
      <c r="BZ51" s="75"/>
      <c r="CA51" s="75"/>
      <c r="CB51" s="75"/>
      <c r="CC51" s="75"/>
      <c r="CD51" s="75"/>
      <c r="CE51" s="75"/>
      <c r="CF51" s="75"/>
      <c r="CG51" s="75"/>
      <c r="CH51" s="75"/>
      <c r="CI51" s="75"/>
      <c r="CJ51" s="75"/>
      <c r="CK51" s="75"/>
      <c r="CL51" s="75"/>
      <c r="CM51" s="75"/>
      <c r="CN51" s="75"/>
      <c r="CO51" s="75"/>
      <c r="CP51" s="75"/>
      <c r="CQ51" s="75"/>
      <c r="CR51" s="75"/>
      <c r="CS51" s="75"/>
    </row>
    <row r="52" spans="1:97" x14ac:dyDescent="0.2">
      <c r="A52" s="80" t="s">
        <v>258</v>
      </c>
      <c r="B52" s="68"/>
      <c r="C52" s="68" t="str">
        <f t="shared" ref="C52:AX52" si="37">+C23</f>
        <v>A1 m1</v>
      </c>
      <c r="D52" s="68" t="str">
        <f t="shared" si="37"/>
        <v>A1 m2</v>
      </c>
      <c r="E52" s="68" t="str">
        <f t="shared" si="37"/>
        <v>A1 m3</v>
      </c>
      <c r="F52" s="68" t="str">
        <f t="shared" si="37"/>
        <v>A1 m4</v>
      </c>
      <c r="G52" s="68" t="str">
        <f t="shared" si="37"/>
        <v>A1 m5</v>
      </c>
      <c r="H52" s="68" t="str">
        <f t="shared" si="37"/>
        <v>A1 m6</v>
      </c>
      <c r="I52" s="68" t="str">
        <f t="shared" si="37"/>
        <v>A1 m7</v>
      </c>
      <c r="J52" s="68" t="str">
        <f t="shared" si="37"/>
        <v>A1 m8</v>
      </c>
      <c r="K52" s="68" t="str">
        <f t="shared" si="37"/>
        <v>A1 m9</v>
      </c>
      <c r="L52" s="68" t="str">
        <f t="shared" si="37"/>
        <v>A1 m10</v>
      </c>
      <c r="M52" s="68" t="str">
        <f t="shared" si="37"/>
        <v>A1 m11</v>
      </c>
      <c r="N52" s="68" t="str">
        <f t="shared" si="37"/>
        <v>A1 m12</v>
      </c>
      <c r="O52" s="68" t="str">
        <f t="shared" si="37"/>
        <v>A2 m1</v>
      </c>
      <c r="P52" s="68" t="str">
        <f t="shared" si="37"/>
        <v>A2 m2</v>
      </c>
      <c r="Q52" s="68" t="str">
        <f t="shared" si="37"/>
        <v>A2 m3</v>
      </c>
      <c r="R52" s="68" t="str">
        <f t="shared" si="37"/>
        <v>A2 m4</v>
      </c>
      <c r="S52" s="68" t="str">
        <f t="shared" si="37"/>
        <v>A2 m5</v>
      </c>
      <c r="T52" s="68" t="str">
        <f t="shared" si="37"/>
        <v>A2 m6</v>
      </c>
      <c r="U52" s="68" t="str">
        <f t="shared" si="37"/>
        <v>A2 m7</v>
      </c>
      <c r="V52" s="68" t="str">
        <f t="shared" si="37"/>
        <v>A2 m8</v>
      </c>
      <c r="W52" s="68" t="str">
        <f t="shared" si="37"/>
        <v>A2 m9</v>
      </c>
      <c r="X52" s="68" t="str">
        <f t="shared" si="37"/>
        <v>A2 m10</v>
      </c>
      <c r="Y52" s="68" t="str">
        <f t="shared" si="37"/>
        <v>A2 m11</v>
      </c>
      <c r="Z52" s="68" t="str">
        <f t="shared" si="37"/>
        <v>A2 m12</v>
      </c>
      <c r="AA52" s="68" t="str">
        <f t="shared" si="37"/>
        <v>A3 m1</v>
      </c>
      <c r="AB52" s="68" t="str">
        <f t="shared" si="37"/>
        <v>A3 m2</v>
      </c>
      <c r="AC52" s="68" t="str">
        <f t="shared" si="37"/>
        <v>A3 m3</v>
      </c>
      <c r="AD52" s="68" t="str">
        <f t="shared" si="37"/>
        <v>A3 m4</v>
      </c>
      <c r="AE52" s="68" t="str">
        <f t="shared" si="37"/>
        <v>A3 m5</v>
      </c>
      <c r="AF52" s="68" t="str">
        <f t="shared" si="37"/>
        <v>A3 m6</v>
      </c>
      <c r="AG52" s="68" t="str">
        <f t="shared" si="37"/>
        <v>A3 m7</v>
      </c>
      <c r="AH52" s="68" t="str">
        <f t="shared" si="37"/>
        <v>A3 m8</v>
      </c>
      <c r="AI52" s="68" t="str">
        <f t="shared" si="37"/>
        <v>A3 m9</v>
      </c>
      <c r="AJ52" s="68" t="str">
        <f t="shared" si="37"/>
        <v>A3 m10</v>
      </c>
      <c r="AK52" s="68" t="str">
        <f t="shared" si="37"/>
        <v>A3 m11</v>
      </c>
      <c r="AL52" s="68" t="str">
        <f t="shared" si="37"/>
        <v>A3 m12</v>
      </c>
      <c r="AM52" s="68" t="str">
        <f t="shared" si="37"/>
        <v>A4 m1</v>
      </c>
      <c r="AN52" s="68" t="str">
        <f t="shared" si="37"/>
        <v>A4 m2</v>
      </c>
      <c r="AO52" s="68" t="str">
        <f t="shared" si="37"/>
        <v>A4 m3</v>
      </c>
      <c r="AP52" s="68" t="str">
        <f t="shared" si="37"/>
        <v>A4 m4</v>
      </c>
      <c r="AQ52" s="68" t="str">
        <f t="shared" si="37"/>
        <v>A4 m5</v>
      </c>
      <c r="AR52" s="68" t="str">
        <f t="shared" si="37"/>
        <v>A4 m6</v>
      </c>
      <c r="AS52" s="68" t="str">
        <f t="shared" si="37"/>
        <v>A4 m7</v>
      </c>
      <c r="AT52" s="68" t="str">
        <f t="shared" si="37"/>
        <v>A4 m8</v>
      </c>
      <c r="AU52" s="68" t="str">
        <f t="shared" si="37"/>
        <v>A4 m9</v>
      </c>
      <c r="AV52" s="68" t="str">
        <f t="shared" si="37"/>
        <v>A4 m10</v>
      </c>
      <c r="AW52" s="68" t="str">
        <f t="shared" si="37"/>
        <v>A4 m11</v>
      </c>
      <c r="AX52" s="68" t="str">
        <f t="shared" si="37"/>
        <v>A4 m12</v>
      </c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  <c r="BP52" s="68"/>
      <c r="BQ52" s="68"/>
      <c r="BR52" s="68"/>
      <c r="BS52" s="68"/>
      <c r="BT52" s="68"/>
      <c r="BU52" s="68"/>
      <c r="BV52" s="68"/>
      <c r="BW52" s="68"/>
      <c r="BX52" s="68"/>
      <c r="BY52" s="68"/>
      <c r="BZ52" s="68"/>
      <c r="CA52" s="68"/>
      <c r="CB52" s="68"/>
      <c r="CC52" s="68"/>
      <c r="CD52" s="68"/>
      <c r="CE52" s="68"/>
      <c r="CF52" s="68"/>
      <c r="CG52" s="68"/>
      <c r="CH52" s="68"/>
      <c r="CI52" s="68"/>
      <c r="CJ52" s="68"/>
      <c r="CK52" s="68"/>
      <c r="CL52" s="68"/>
      <c r="CM52" s="68"/>
      <c r="CN52" s="68"/>
      <c r="CO52" s="68"/>
      <c r="CP52" s="68"/>
      <c r="CQ52" s="68"/>
      <c r="CR52" s="68"/>
      <c r="CS52" s="68"/>
    </row>
    <row r="53" spans="1:97" x14ac:dyDescent="0.2">
      <c r="A53" s="74"/>
      <c r="B53" s="75"/>
      <c r="C53" s="75">
        <f>+C24-C40-C42</f>
        <v>416.66666666666697</v>
      </c>
      <c r="D53" s="75">
        <f t="shared" ref="D53:AX53" si="38">+D24-D40-D42+C53</f>
        <v>833.33333333333394</v>
      </c>
      <c r="E53" s="75">
        <f t="shared" si="38"/>
        <v>1250.0000000000009</v>
      </c>
      <c r="F53" s="75">
        <f t="shared" si="38"/>
        <v>1666.6666666666679</v>
      </c>
      <c r="G53" s="75">
        <f t="shared" si="38"/>
        <v>2083.3333333333348</v>
      </c>
      <c r="H53" s="75">
        <f t="shared" si="38"/>
        <v>-2499.9999999999982</v>
      </c>
      <c r="I53" s="75">
        <f t="shared" si="38"/>
        <v>-2083.3333333333312</v>
      </c>
      <c r="J53" s="75">
        <f t="shared" si="38"/>
        <v>-1666.6666666666642</v>
      </c>
      <c r="K53" s="75">
        <f t="shared" si="38"/>
        <v>-1249.9999999999973</v>
      </c>
      <c r="L53" s="75">
        <f t="shared" si="38"/>
        <v>-833.3333333333303</v>
      </c>
      <c r="M53" s="75">
        <f t="shared" si="38"/>
        <v>-416.66666666666333</v>
      </c>
      <c r="N53" s="75">
        <f t="shared" si="38"/>
        <v>-4999.9999999999964</v>
      </c>
      <c r="O53" s="75">
        <f t="shared" si="38"/>
        <v>-4583.3333333333294</v>
      </c>
      <c r="P53" s="75">
        <f t="shared" si="38"/>
        <v>-4166.6666666666624</v>
      </c>
      <c r="Q53" s="75">
        <f t="shared" si="38"/>
        <v>-3749.9999999999955</v>
      </c>
      <c r="R53" s="75">
        <f t="shared" si="38"/>
        <v>-3333.3333333333285</v>
      </c>
      <c r="S53" s="75">
        <f t="shared" si="38"/>
        <v>-2916.6666666666615</v>
      </c>
      <c r="T53" s="75">
        <f t="shared" si="38"/>
        <v>-7499.9999999999945</v>
      </c>
      <c r="U53" s="75">
        <f t="shared" si="38"/>
        <v>-7083.3333333333276</v>
      </c>
      <c r="V53" s="75">
        <f t="shared" si="38"/>
        <v>-6666.6666666666606</v>
      </c>
      <c r="W53" s="75">
        <f t="shared" si="38"/>
        <v>-6249.9999999999936</v>
      </c>
      <c r="X53" s="75">
        <f t="shared" si="38"/>
        <v>-5833.3333333333267</v>
      </c>
      <c r="Y53" s="75">
        <f t="shared" si="38"/>
        <v>-5416.6666666666597</v>
      </c>
      <c r="Z53" s="75">
        <f t="shared" si="38"/>
        <v>-9999.9999999999927</v>
      </c>
      <c r="AA53" s="75">
        <f t="shared" si="38"/>
        <v>-9374.9999999999927</v>
      </c>
      <c r="AB53" s="75">
        <f t="shared" si="38"/>
        <v>-8749.9999999999927</v>
      </c>
      <c r="AC53" s="75">
        <f t="shared" si="38"/>
        <v>-8124.9999999999927</v>
      </c>
      <c r="AD53" s="75">
        <f t="shared" si="38"/>
        <v>-7499.9999999999927</v>
      </c>
      <c r="AE53" s="75">
        <f t="shared" si="38"/>
        <v>-6874.9999999999927</v>
      </c>
      <c r="AF53" s="75">
        <f t="shared" si="38"/>
        <v>-13749.999999999993</v>
      </c>
      <c r="AG53" s="75">
        <f t="shared" si="38"/>
        <v>-13124.999999999993</v>
      </c>
      <c r="AH53" s="75">
        <f t="shared" si="38"/>
        <v>-12499.999999999993</v>
      </c>
      <c r="AI53" s="75">
        <f t="shared" si="38"/>
        <v>-11874.999999999993</v>
      </c>
      <c r="AJ53" s="75">
        <f t="shared" si="38"/>
        <v>-11249.999999999993</v>
      </c>
      <c r="AK53" s="75">
        <f t="shared" si="38"/>
        <v>-10624.999999999993</v>
      </c>
      <c r="AL53" s="75">
        <f t="shared" si="38"/>
        <v>-17499.999999999993</v>
      </c>
      <c r="AM53" s="75">
        <f t="shared" si="38"/>
        <v>-16874.999999999993</v>
      </c>
      <c r="AN53" s="75">
        <f t="shared" si="38"/>
        <v>-16249.999999999993</v>
      </c>
      <c r="AO53" s="75">
        <f t="shared" si="38"/>
        <v>-15624.999999999993</v>
      </c>
      <c r="AP53" s="75">
        <f t="shared" si="38"/>
        <v>-14999.999999999993</v>
      </c>
      <c r="AQ53" s="75">
        <f t="shared" si="38"/>
        <v>-14374.999999999993</v>
      </c>
      <c r="AR53" s="75">
        <f t="shared" si="38"/>
        <v>-21249.999999999993</v>
      </c>
      <c r="AS53" s="75">
        <f t="shared" si="38"/>
        <v>-20624.999999999993</v>
      </c>
      <c r="AT53" s="75">
        <f t="shared" si="38"/>
        <v>-19999.999999999993</v>
      </c>
      <c r="AU53" s="75">
        <f t="shared" si="38"/>
        <v>-19374.999999999993</v>
      </c>
      <c r="AV53" s="75">
        <f t="shared" si="38"/>
        <v>-18749.999999999993</v>
      </c>
      <c r="AW53" s="75">
        <f t="shared" si="38"/>
        <v>-18124.999999999993</v>
      </c>
      <c r="AX53" s="75">
        <f t="shared" si="38"/>
        <v>-24999.999999999993</v>
      </c>
      <c r="AY53" s="75"/>
      <c r="AZ53" s="75"/>
      <c r="BA53" s="75"/>
      <c r="BB53" s="75"/>
      <c r="BC53" s="75"/>
      <c r="BD53" s="75"/>
      <c r="BE53" s="75"/>
      <c r="BF53" s="75"/>
      <c r="BG53" s="75"/>
      <c r="BH53" s="75"/>
      <c r="BI53" s="75"/>
      <c r="BJ53" s="75"/>
      <c r="BK53" s="75"/>
      <c r="BL53" s="75"/>
      <c r="BM53" s="75"/>
      <c r="BN53" s="75"/>
      <c r="BO53" s="75"/>
      <c r="BP53" s="75"/>
      <c r="BQ53" s="75"/>
      <c r="BR53" s="75"/>
      <c r="BS53" s="75"/>
      <c r="BT53" s="75"/>
      <c r="BU53" s="75"/>
      <c r="BV53" s="75"/>
      <c r="BW53" s="75"/>
      <c r="BX53" s="75"/>
      <c r="BY53" s="75"/>
      <c r="BZ53" s="75"/>
      <c r="CA53" s="75"/>
      <c r="CB53" s="75"/>
      <c r="CC53" s="75"/>
      <c r="CD53" s="75"/>
      <c r="CE53" s="75"/>
      <c r="CF53" s="75"/>
      <c r="CG53" s="75"/>
      <c r="CH53" s="75"/>
      <c r="CI53" s="75"/>
      <c r="CJ53" s="75"/>
      <c r="CK53" s="75"/>
      <c r="CL53" s="75"/>
      <c r="CM53" s="75"/>
      <c r="CN53" s="75"/>
      <c r="CO53" s="75"/>
      <c r="CP53" s="75"/>
      <c r="CQ53" s="75"/>
      <c r="CR53" s="75"/>
      <c r="CS53" s="75"/>
    </row>
    <row r="54" spans="1:97" x14ac:dyDescent="0.2">
      <c r="A54" s="73" t="s">
        <v>151</v>
      </c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5"/>
      <c r="AG54" s="75"/>
      <c r="AH54" s="75"/>
      <c r="AI54" s="75"/>
      <c r="AJ54" s="75"/>
      <c r="AK54" s="75"/>
      <c r="AL54" s="75"/>
      <c r="AM54" s="75"/>
      <c r="AN54" s="75"/>
      <c r="AO54" s="75"/>
      <c r="AP54" s="75"/>
      <c r="AQ54" s="75"/>
      <c r="AR54" s="75"/>
      <c r="AS54" s="75"/>
      <c r="AT54" s="75"/>
      <c r="AU54" s="75"/>
      <c r="AV54" s="75"/>
      <c r="AW54" s="75"/>
      <c r="AX54" s="75"/>
      <c r="AY54" s="75"/>
      <c r="AZ54" s="75"/>
      <c r="BA54" s="75"/>
      <c r="BB54" s="75"/>
      <c r="BC54" s="75"/>
      <c r="BD54" s="75"/>
      <c r="BE54" s="75"/>
      <c r="BF54" s="75"/>
      <c r="BG54" s="75"/>
      <c r="BH54" s="75"/>
      <c r="BI54" s="75"/>
      <c r="BJ54" s="75"/>
      <c r="BK54" s="75"/>
      <c r="BL54" s="75"/>
      <c r="BM54" s="75"/>
      <c r="BN54" s="75"/>
      <c r="BO54" s="75"/>
      <c r="BP54" s="75"/>
      <c r="BQ54" s="75"/>
      <c r="BR54" s="75"/>
      <c r="BS54" s="75"/>
      <c r="BT54" s="75"/>
      <c r="BU54" s="75"/>
      <c r="BV54" s="75"/>
      <c r="BW54" s="75"/>
      <c r="BX54" s="75"/>
      <c r="BY54" s="75"/>
      <c r="BZ54" s="75"/>
      <c r="CA54" s="75"/>
      <c r="CB54" s="75"/>
      <c r="CC54" s="75"/>
      <c r="CD54" s="75"/>
      <c r="CE54" s="75"/>
      <c r="CF54" s="75"/>
      <c r="CG54" s="75"/>
      <c r="CH54" s="75"/>
      <c r="CI54" s="75"/>
      <c r="CJ54" s="75"/>
      <c r="CK54" s="75"/>
      <c r="CL54" s="75"/>
      <c r="CM54" s="75"/>
      <c r="CN54" s="75"/>
      <c r="CO54" s="75"/>
      <c r="CP54" s="75"/>
      <c r="CQ54" s="75"/>
      <c r="CR54" s="75"/>
      <c r="CS54" s="75"/>
    </row>
    <row r="55" spans="1:97" x14ac:dyDescent="0.2">
      <c r="A55" s="80" t="s">
        <v>259</v>
      </c>
      <c r="B55" s="68"/>
      <c r="C55" s="68" t="str">
        <f t="shared" ref="C55:AX55" si="39">+C23</f>
        <v>A1 m1</v>
      </c>
      <c r="D55" s="68" t="str">
        <f t="shared" si="39"/>
        <v>A1 m2</v>
      </c>
      <c r="E55" s="68" t="str">
        <f t="shared" si="39"/>
        <v>A1 m3</v>
      </c>
      <c r="F55" s="68" t="str">
        <f t="shared" si="39"/>
        <v>A1 m4</v>
      </c>
      <c r="G55" s="68" t="str">
        <f t="shared" si="39"/>
        <v>A1 m5</v>
      </c>
      <c r="H55" s="68" t="str">
        <f t="shared" si="39"/>
        <v>A1 m6</v>
      </c>
      <c r="I55" s="68" t="str">
        <f t="shared" si="39"/>
        <v>A1 m7</v>
      </c>
      <c r="J55" s="68" t="str">
        <f t="shared" si="39"/>
        <v>A1 m8</v>
      </c>
      <c r="K55" s="68" t="str">
        <f t="shared" si="39"/>
        <v>A1 m9</v>
      </c>
      <c r="L55" s="68" t="str">
        <f t="shared" si="39"/>
        <v>A1 m10</v>
      </c>
      <c r="M55" s="68" t="str">
        <f t="shared" si="39"/>
        <v>A1 m11</v>
      </c>
      <c r="N55" s="68" t="str">
        <f t="shared" si="39"/>
        <v>A1 m12</v>
      </c>
      <c r="O55" s="68" t="str">
        <f t="shared" si="39"/>
        <v>A2 m1</v>
      </c>
      <c r="P55" s="68" t="str">
        <f t="shared" si="39"/>
        <v>A2 m2</v>
      </c>
      <c r="Q55" s="68" t="str">
        <f t="shared" si="39"/>
        <v>A2 m3</v>
      </c>
      <c r="R55" s="68" t="str">
        <f t="shared" si="39"/>
        <v>A2 m4</v>
      </c>
      <c r="S55" s="68" t="str">
        <f t="shared" si="39"/>
        <v>A2 m5</v>
      </c>
      <c r="T55" s="68" t="str">
        <f t="shared" si="39"/>
        <v>A2 m6</v>
      </c>
      <c r="U55" s="68" t="str">
        <f t="shared" si="39"/>
        <v>A2 m7</v>
      </c>
      <c r="V55" s="68" t="str">
        <f t="shared" si="39"/>
        <v>A2 m8</v>
      </c>
      <c r="W55" s="68" t="str">
        <f t="shared" si="39"/>
        <v>A2 m9</v>
      </c>
      <c r="X55" s="68" t="str">
        <f t="shared" si="39"/>
        <v>A2 m10</v>
      </c>
      <c r="Y55" s="68" t="str">
        <f t="shared" si="39"/>
        <v>A2 m11</v>
      </c>
      <c r="Z55" s="68" t="str">
        <f t="shared" si="39"/>
        <v>A2 m12</v>
      </c>
      <c r="AA55" s="68" t="str">
        <f t="shared" si="39"/>
        <v>A3 m1</v>
      </c>
      <c r="AB55" s="68" t="str">
        <f t="shared" si="39"/>
        <v>A3 m2</v>
      </c>
      <c r="AC55" s="68" t="str">
        <f t="shared" si="39"/>
        <v>A3 m3</v>
      </c>
      <c r="AD55" s="68" t="str">
        <f t="shared" si="39"/>
        <v>A3 m4</v>
      </c>
      <c r="AE55" s="68" t="str">
        <f t="shared" si="39"/>
        <v>A3 m5</v>
      </c>
      <c r="AF55" s="68" t="str">
        <f t="shared" si="39"/>
        <v>A3 m6</v>
      </c>
      <c r="AG55" s="68" t="str">
        <f t="shared" si="39"/>
        <v>A3 m7</v>
      </c>
      <c r="AH55" s="68" t="str">
        <f t="shared" si="39"/>
        <v>A3 m8</v>
      </c>
      <c r="AI55" s="68" t="str">
        <f t="shared" si="39"/>
        <v>A3 m9</v>
      </c>
      <c r="AJ55" s="68" t="str">
        <f t="shared" si="39"/>
        <v>A3 m10</v>
      </c>
      <c r="AK55" s="68" t="str">
        <f t="shared" si="39"/>
        <v>A3 m11</v>
      </c>
      <c r="AL55" s="68" t="str">
        <f t="shared" si="39"/>
        <v>A3 m12</v>
      </c>
      <c r="AM55" s="68" t="str">
        <f t="shared" si="39"/>
        <v>A4 m1</v>
      </c>
      <c r="AN55" s="68" t="str">
        <f t="shared" si="39"/>
        <v>A4 m2</v>
      </c>
      <c r="AO55" s="68" t="str">
        <f t="shared" si="39"/>
        <v>A4 m3</v>
      </c>
      <c r="AP55" s="68" t="str">
        <f t="shared" si="39"/>
        <v>A4 m4</v>
      </c>
      <c r="AQ55" s="68" t="str">
        <f t="shared" si="39"/>
        <v>A4 m5</v>
      </c>
      <c r="AR55" s="68" t="str">
        <f t="shared" si="39"/>
        <v>A4 m6</v>
      </c>
      <c r="AS55" s="68" t="str">
        <f t="shared" si="39"/>
        <v>A4 m7</v>
      </c>
      <c r="AT55" s="68" t="str">
        <f t="shared" si="39"/>
        <v>A4 m8</v>
      </c>
      <c r="AU55" s="68" t="str">
        <f t="shared" si="39"/>
        <v>A4 m9</v>
      </c>
      <c r="AV55" s="68" t="str">
        <f t="shared" si="39"/>
        <v>A4 m10</v>
      </c>
      <c r="AW55" s="68" t="str">
        <f t="shared" si="39"/>
        <v>A4 m11</v>
      </c>
      <c r="AX55" s="68" t="str">
        <f t="shared" si="39"/>
        <v>A4 m12</v>
      </c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  <c r="BP55" s="68"/>
      <c r="BQ55" s="68"/>
      <c r="BR55" s="68"/>
      <c r="BS55" s="68"/>
      <c r="BT55" s="68"/>
      <c r="BU55" s="68"/>
      <c r="BV55" s="68"/>
      <c r="BW55" s="68"/>
      <c r="BX55" s="68"/>
      <c r="BY55" s="68"/>
      <c r="BZ55" s="68"/>
      <c r="CA55" s="68"/>
      <c r="CB55" s="68"/>
      <c r="CC55" s="68"/>
      <c r="CD55" s="68"/>
      <c r="CE55" s="68"/>
      <c r="CF55" s="68"/>
      <c r="CG55" s="68"/>
      <c r="CH55" s="68"/>
      <c r="CI55" s="68"/>
      <c r="CJ55" s="68"/>
      <c r="CK55" s="68"/>
      <c r="CL55" s="68"/>
      <c r="CM55" s="68"/>
      <c r="CN55" s="68"/>
      <c r="CO55" s="68"/>
      <c r="CP55" s="68"/>
      <c r="CQ55" s="68"/>
      <c r="CR55" s="68"/>
      <c r="CS55" s="68"/>
    </row>
    <row r="56" spans="1:97" x14ac:dyDescent="0.2">
      <c r="A56" s="74"/>
      <c r="B56" s="75"/>
      <c r="C56" s="75">
        <f>+C26+C27-C43-C44</f>
        <v>839.58333333333337</v>
      </c>
      <c r="D56" s="75">
        <f t="shared" ref="D56:AX56" si="40">+C56+D26+D27-D43-D44</f>
        <v>839.58333333333337</v>
      </c>
      <c r="E56" s="75">
        <f t="shared" si="40"/>
        <v>839.58333333333337</v>
      </c>
      <c r="F56" s="75">
        <f t="shared" si="40"/>
        <v>839.58333333333337</v>
      </c>
      <c r="G56" s="75">
        <f t="shared" si="40"/>
        <v>839.58333333333337</v>
      </c>
      <c r="H56" s="75">
        <f t="shared" si="40"/>
        <v>839.58333333333337</v>
      </c>
      <c r="I56" s="75">
        <f t="shared" si="40"/>
        <v>839.58333333333337</v>
      </c>
      <c r="J56" s="75">
        <f t="shared" si="40"/>
        <v>839.58333333333337</v>
      </c>
      <c r="K56" s="75">
        <f t="shared" si="40"/>
        <v>839.58333333333337</v>
      </c>
      <c r="L56" s="75">
        <f t="shared" si="40"/>
        <v>839.58333333333337</v>
      </c>
      <c r="M56" s="75">
        <f t="shared" si="40"/>
        <v>839.58333333333337</v>
      </c>
      <c r="N56" s="75">
        <f t="shared" si="40"/>
        <v>839.58333333333337</v>
      </c>
      <c r="O56" s="75">
        <f t="shared" si="40"/>
        <v>839.58333333333337</v>
      </c>
      <c r="P56" s="75">
        <f t="shared" si="40"/>
        <v>839.58333333333337</v>
      </c>
      <c r="Q56" s="75">
        <f t="shared" si="40"/>
        <v>839.58333333333337</v>
      </c>
      <c r="R56" s="75">
        <f t="shared" si="40"/>
        <v>839.58333333333337</v>
      </c>
      <c r="S56" s="75">
        <f t="shared" si="40"/>
        <v>839.58333333333337</v>
      </c>
      <c r="T56" s="75">
        <f t="shared" si="40"/>
        <v>839.58333333333337</v>
      </c>
      <c r="U56" s="75">
        <f t="shared" si="40"/>
        <v>839.58333333333337</v>
      </c>
      <c r="V56" s="75">
        <f t="shared" si="40"/>
        <v>839.58333333333337</v>
      </c>
      <c r="W56" s="75">
        <f t="shared" si="40"/>
        <v>839.58333333333337</v>
      </c>
      <c r="X56" s="75">
        <f t="shared" si="40"/>
        <v>839.58333333333337</v>
      </c>
      <c r="Y56" s="75">
        <f t="shared" si="40"/>
        <v>839.58333333333337</v>
      </c>
      <c r="Z56" s="75">
        <f t="shared" si="40"/>
        <v>839.58333333333337</v>
      </c>
      <c r="AA56" s="75">
        <f t="shared" si="40"/>
        <v>1259.3750000000002</v>
      </c>
      <c r="AB56" s="75">
        <f t="shared" si="40"/>
        <v>1259.375</v>
      </c>
      <c r="AC56" s="75">
        <f t="shared" si="40"/>
        <v>1259.375</v>
      </c>
      <c r="AD56" s="75">
        <f t="shared" si="40"/>
        <v>1259.375</v>
      </c>
      <c r="AE56" s="75">
        <f t="shared" si="40"/>
        <v>1259.375</v>
      </c>
      <c r="AF56" s="75">
        <f t="shared" si="40"/>
        <v>1259.375</v>
      </c>
      <c r="AG56" s="75">
        <f t="shared" si="40"/>
        <v>1259.375</v>
      </c>
      <c r="AH56" s="75">
        <f t="shared" si="40"/>
        <v>1259.375</v>
      </c>
      <c r="AI56" s="75">
        <f t="shared" si="40"/>
        <v>1259.375</v>
      </c>
      <c r="AJ56" s="75">
        <f t="shared" si="40"/>
        <v>1259.375</v>
      </c>
      <c r="AK56" s="75">
        <f t="shared" si="40"/>
        <v>1259.375</v>
      </c>
      <c r="AL56" s="75">
        <f t="shared" si="40"/>
        <v>1259.375</v>
      </c>
      <c r="AM56" s="75">
        <f t="shared" si="40"/>
        <v>1259.375</v>
      </c>
      <c r="AN56" s="75">
        <f t="shared" si="40"/>
        <v>1259.375</v>
      </c>
      <c r="AO56" s="75">
        <f t="shared" si="40"/>
        <v>1259.375</v>
      </c>
      <c r="AP56" s="75">
        <f t="shared" si="40"/>
        <v>1259.375</v>
      </c>
      <c r="AQ56" s="75">
        <f t="shared" si="40"/>
        <v>1259.375</v>
      </c>
      <c r="AR56" s="75">
        <f t="shared" si="40"/>
        <v>1259.375</v>
      </c>
      <c r="AS56" s="75">
        <f t="shared" si="40"/>
        <v>1259.375</v>
      </c>
      <c r="AT56" s="75">
        <f t="shared" si="40"/>
        <v>1259.375</v>
      </c>
      <c r="AU56" s="75">
        <f t="shared" si="40"/>
        <v>1259.375</v>
      </c>
      <c r="AV56" s="75">
        <f t="shared" si="40"/>
        <v>1259.375</v>
      </c>
      <c r="AW56" s="75">
        <f t="shared" si="40"/>
        <v>1259.375</v>
      </c>
      <c r="AX56" s="75">
        <f t="shared" si="40"/>
        <v>1259.375</v>
      </c>
      <c r="AY56" s="75"/>
      <c r="AZ56" s="75"/>
      <c r="BA56" s="75"/>
      <c r="BB56" s="75"/>
      <c r="BC56" s="75"/>
      <c r="BD56" s="75"/>
      <c r="BE56" s="75"/>
      <c r="BF56" s="75"/>
      <c r="BG56" s="75"/>
      <c r="BH56" s="75"/>
      <c r="BI56" s="75"/>
      <c r="BJ56" s="75"/>
      <c r="BK56" s="75"/>
      <c r="BL56" s="75"/>
      <c r="BM56" s="75"/>
      <c r="BN56" s="75"/>
      <c r="BO56" s="75"/>
      <c r="BP56" s="75"/>
      <c r="BQ56" s="75"/>
      <c r="BR56" s="75"/>
      <c r="BS56" s="75"/>
      <c r="BT56" s="75"/>
      <c r="BU56" s="75"/>
      <c r="BV56" s="75"/>
      <c r="BW56" s="75"/>
      <c r="BX56" s="75"/>
      <c r="BY56" s="75"/>
      <c r="BZ56" s="75"/>
      <c r="CA56" s="75"/>
      <c r="CB56" s="75"/>
      <c r="CC56" s="75"/>
      <c r="CD56" s="75"/>
      <c r="CE56" s="75"/>
      <c r="CF56" s="75"/>
      <c r="CG56" s="75"/>
      <c r="CH56" s="75"/>
      <c r="CI56" s="75"/>
      <c r="CJ56" s="75"/>
      <c r="CK56" s="75"/>
      <c r="CL56" s="75"/>
      <c r="CM56" s="75"/>
      <c r="CN56" s="75"/>
      <c r="CO56" s="75"/>
      <c r="CP56" s="75"/>
      <c r="CQ56" s="75"/>
      <c r="CR56" s="75"/>
      <c r="CS56" s="75"/>
    </row>
    <row r="57" spans="1:97" x14ac:dyDescent="0.2">
      <c r="A57" s="74"/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  <c r="AA57" s="75"/>
      <c r="AB57" s="75"/>
      <c r="AC57" s="75"/>
      <c r="AD57" s="75"/>
      <c r="AE57" s="75"/>
      <c r="AF57" s="75"/>
      <c r="AG57" s="75"/>
      <c r="AH57" s="75"/>
      <c r="AI57" s="75"/>
      <c r="AJ57" s="75"/>
      <c r="AK57" s="75"/>
      <c r="AL57" s="75"/>
      <c r="AM57" s="75"/>
      <c r="AN57" s="75"/>
      <c r="AO57" s="75"/>
      <c r="AP57" s="75"/>
      <c r="AQ57" s="75"/>
      <c r="AR57" s="75"/>
      <c r="AS57" s="75"/>
      <c r="AT57" s="75"/>
      <c r="AU57" s="75"/>
      <c r="AV57" s="75"/>
      <c r="AW57" s="75"/>
      <c r="AX57" s="75"/>
      <c r="AY57" s="75"/>
      <c r="AZ57" s="75"/>
      <c r="BA57" s="75"/>
      <c r="BB57" s="75"/>
      <c r="BC57" s="75"/>
      <c r="BD57" s="75"/>
      <c r="BE57" s="75"/>
      <c r="BF57" s="75"/>
      <c r="BG57" s="75"/>
      <c r="BH57" s="75"/>
      <c r="BI57" s="75"/>
      <c r="BJ57" s="75"/>
      <c r="BK57" s="75"/>
      <c r="BL57" s="75"/>
      <c r="BM57" s="75"/>
      <c r="BN57" s="75"/>
      <c r="BO57" s="75"/>
      <c r="BP57" s="75"/>
      <c r="BQ57" s="75"/>
      <c r="BR57" s="75"/>
      <c r="BS57" s="75"/>
      <c r="BT57" s="75"/>
      <c r="BU57" s="75"/>
      <c r="BV57" s="75"/>
      <c r="BW57" s="75"/>
      <c r="BX57" s="75"/>
      <c r="BY57" s="75"/>
      <c r="BZ57" s="75"/>
      <c r="CA57" s="75"/>
      <c r="CB57" s="75"/>
      <c r="CC57" s="75"/>
      <c r="CD57" s="75"/>
      <c r="CE57" s="75"/>
      <c r="CF57" s="75"/>
      <c r="CG57" s="75"/>
      <c r="CH57" s="75"/>
      <c r="CI57" s="75"/>
      <c r="CJ57" s="75"/>
      <c r="CK57" s="75"/>
      <c r="CL57" s="75"/>
      <c r="CM57" s="75"/>
      <c r="CN57" s="75"/>
      <c r="CO57" s="75"/>
      <c r="CP57" s="75"/>
      <c r="CQ57" s="75"/>
      <c r="CR57" s="75"/>
      <c r="CS57" s="75"/>
    </row>
    <row r="58" spans="1:97" x14ac:dyDescent="0.2">
      <c r="A58" s="73" t="s">
        <v>151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5"/>
      <c r="BG58" s="75"/>
      <c r="BH58" s="75"/>
      <c r="BI58" s="75"/>
      <c r="BJ58" s="75"/>
      <c r="BK58" s="75"/>
      <c r="BL58" s="75"/>
      <c r="BM58" s="75"/>
      <c r="BN58" s="75"/>
      <c r="BO58" s="75"/>
      <c r="BP58" s="75"/>
      <c r="BQ58" s="75"/>
      <c r="BR58" s="75"/>
      <c r="BS58" s="75"/>
      <c r="BT58" s="75"/>
      <c r="BU58" s="75"/>
      <c r="BV58" s="75"/>
      <c r="BW58" s="75"/>
      <c r="BX58" s="75"/>
      <c r="BY58" s="75"/>
      <c r="BZ58" s="75"/>
      <c r="CA58" s="75"/>
      <c r="CB58" s="75"/>
      <c r="CC58" s="75"/>
      <c r="CD58" s="75"/>
      <c r="CE58" s="75"/>
      <c r="CF58" s="75"/>
      <c r="CG58" s="75"/>
      <c r="CH58" s="75"/>
      <c r="CI58" s="75"/>
      <c r="CJ58" s="75"/>
      <c r="CK58" s="75"/>
      <c r="CL58" s="75"/>
      <c r="CM58" s="75"/>
      <c r="CN58" s="75"/>
      <c r="CO58" s="75"/>
      <c r="CP58" s="75"/>
      <c r="CQ58" s="75"/>
      <c r="CR58" s="75"/>
      <c r="CS58" s="75"/>
    </row>
    <row r="59" spans="1:97" x14ac:dyDescent="0.2">
      <c r="A59" s="80" t="s">
        <v>260</v>
      </c>
      <c r="B59" s="68"/>
      <c r="C59" s="68" t="str">
        <f t="shared" ref="C59:AX59" si="41">+C23</f>
        <v>A1 m1</v>
      </c>
      <c r="D59" s="68" t="str">
        <f t="shared" si="41"/>
        <v>A1 m2</v>
      </c>
      <c r="E59" s="68" t="str">
        <f t="shared" si="41"/>
        <v>A1 m3</v>
      </c>
      <c r="F59" s="68" t="str">
        <f t="shared" si="41"/>
        <v>A1 m4</v>
      </c>
      <c r="G59" s="68" t="str">
        <f t="shared" si="41"/>
        <v>A1 m5</v>
      </c>
      <c r="H59" s="68" t="str">
        <f t="shared" si="41"/>
        <v>A1 m6</v>
      </c>
      <c r="I59" s="68" t="str">
        <f t="shared" si="41"/>
        <v>A1 m7</v>
      </c>
      <c r="J59" s="68" t="str">
        <f t="shared" si="41"/>
        <v>A1 m8</v>
      </c>
      <c r="K59" s="68" t="str">
        <f t="shared" si="41"/>
        <v>A1 m9</v>
      </c>
      <c r="L59" s="68" t="str">
        <f t="shared" si="41"/>
        <v>A1 m10</v>
      </c>
      <c r="M59" s="68" t="str">
        <f t="shared" si="41"/>
        <v>A1 m11</v>
      </c>
      <c r="N59" s="68" t="str">
        <f t="shared" si="41"/>
        <v>A1 m12</v>
      </c>
      <c r="O59" s="68" t="str">
        <f t="shared" si="41"/>
        <v>A2 m1</v>
      </c>
      <c r="P59" s="68" t="str">
        <f t="shared" si="41"/>
        <v>A2 m2</v>
      </c>
      <c r="Q59" s="68" t="str">
        <f t="shared" si="41"/>
        <v>A2 m3</v>
      </c>
      <c r="R59" s="68" t="str">
        <f t="shared" si="41"/>
        <v>A2 m4</v>
      </c>
      <c r="S59" s="68" t="str">
        <f t="shared" si="41"/>
        <v>A2 m5</v>
      </c>
      <c r="T59" s="68" t="str">
        <f t="shared" si="41"/>
        <v>A2 m6</v>
      </c>
      <c r="U59" s="68" t="str">
        <f t="shared" si="41"/>
        <v>A2 m7</v>
      </c>
      <c r="V59" s="68" t="str">
        <f t="shared" si="41"/>
        <v>A2 m8</v>
      </c>
      <c r="W59" s="68" t="str">
        <f t="shared" si="41"/>
        <v>A2 m9</v>
      </c>
      <c r="X59" s="68" t="str">
        <f t="shared" si="41"/>
        <v>A2 m10</v>
      </c>
      <c r="Y59" s="68" t="str">
        <f t="shared" si="41"/>
        <v>A2 m11</v>
      </c>
      <c r="Z59" s="68" t="str">
        <f t="shared" si="41"/>
        <v>A2 m12</v>
      </c>
      <c r="AA59" s="68" t="str">
        <f t="shared" si="41"/>
        <v>A3 m1</v>
      </c>
      <c r="AB59" s="68" t="str">
        <f t="shared" si="41"/>
        <v>A3 m2</v>
      </c>
      <c r="AC59" s="68" t="str">
        <f t="shared" si="41"/>
        <v>A3 m3</v>
      </c>
      <c r="AD59" s="68" t="str">
        <f t="shared" si="41"/>
        <v>A3 m4</v>
      </c>
      <c r="AE59" s="68" t="str">
        <f t="shared" si="41"/>
        <v>A3 m5</v>
      </c>
      <c r="AF59" s="68" t="str">
        <f t="shared" si="41"/>
        <v>A3 m6</v>
      </c>
      <c r="AG59" s="68" t="str">
        <f t="shared" si="41"/>
        <v>A3 m7</v>
      </c>
      <c r="AH59" s="68" t="str">
        <f t="shared" si="41"/>
        <v>A3 m8</v>
      </c>
      <c r="AI59" s="68" t="str">
        <f t="shared" si="41"/>
        <v>A3 m9</v>
      </c>
      <c r="AJ59" s="68" t="str">
        <f t="shared" si="41"/>
        <v>A3 m10</v>
      </c>
      <c r="AK59" s="68" t="str">
        <f t="shared" si="41"/>
        <v>A3 m11</v>
      </c>
      <c r="AL59" s="68" t="str">
        <f t="shared" si="41"/>
        <v>A3 m12</v>
      </c>
      <c r="AM59" s="68" t="str">
        <f t="shared" si="41"/>
        <v>A4 m1</v>
      </c>
      <c r="AN59" s="68" t="str">
        <f t="shared" si="41"/>
        <v>A4 m2</v>
      </c>
      <c r="AO59" s="68" t="str">
        <f t="shared" si="41"/>
        <v>A4 m3</v>
      </c>
      <c r="AP59" s="68" t="str">
        <f t="shared" si="41"/>
        <v>A4 m4</v>
      </c>
      <c r="AQ59" s="68" t="str">
        <f t="shared" si="41"/>
        <v>A4 m5</v>
      </c>
      <c r="AR59" s="68" t="str">
        <f t="shared" si="41"/>
        <v>A4 m6</v>
      </c>
      <c r="AS59" s="68" t="str">
        <f t="shared" si="41"/>
        <v>A4 m7</v>
      </c>
      <c r="AT59" s="68" t="str">
        <f t="shared" si="41"/>
        <v>A4 m8</v>
      </c>
      <c r="AU59" s="68" t="str">
        <f t="shared" si="41"/>
        <v>A4 m9</v>
      </c>
      <c r="AV59" s="68" t="str">
        <f t="shared" si="41"/>
        <v>A4 m10</v>
      </c>
      <c r="AW59" s="68" t="str">
        <f t="shared" si="41"/>
        <v>A4 m11</v>
      </c>
      <c r="AX59" s="68" t="str">
        <f t="shared" si="41"/>
        <v>A4 m12</v>
      </c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  <c r="BP59" s="68"/>
      <c r="BQ59" s="68"/>
      <c r="BR59" s="68"/>
      <c r="BS59" s="68"/>
      <c r="BT59" s="68"/>
      <c r="BU59" s="68"/>
      <c r="BV59" s="68"/>
      <c r="BW59" s="68"/>
      <c r="BX59" s="68"/>
      <c r="BY59" s="68"/>
      <c r="BZ59" s="68"/>
      <c r="CA59" s="68"/>
      <c r="CB59" s="68"/>
      <c r="CC59" s="68"/>
      <c r="CD59" s="68"/>
      <c r="CE59" s="68"/>
      <c r="CF59" s="68"/>
      <c r="CG59" s="68"/>
      <c r="CH59" s="68"/>
      <c r="CI59" s="68"/>
      <c r="CJ59" s="68"/>
      <c r="CK59" s="68"/>
      <c r="CL59" s="68"/>
      <c r="CM59" s="68"/>
      <c r="CN59" s="68"/>
      <c r="CO59" s="68"/>
      <c r="CP59" s="68"/>
      <c r="CQ59" s="68"/>
      <c r="CR59" s="68"/>
      <c r="CS59" s="68"/>
    </row>
    <row r="60" spans="1:97" x14ac:dyDescent="0.2">
      <c r="A60" s="74"/>
      <c r="B60" s="75"/>
      <c r="C60" s="75">
        <f>+C46</f>
        <v>5839.583333333333</v>
      </c>
      <c r="D60" s="75">
        <f t="shared" ref="D60:AX60" si="42">+C60+D46</f>
        <v>12518.75</v>
      </c>
      <c r="E60" s="75">
        <f t="shared" si="42"/>
        <v>19197.916666666668</v>
      </c>
      <c r="F60" s="75">
        <f t="shared" si="42"/>
        <v>25877.083333333336</v>
      </c>
      <c r="G60" s="75">
        <f t="shared" si="42"/>
        <v>32556.250000000004</v>
      </c>
      <c r="H60" s="75">
        <f t="shared" si="42"/>
        <v>44235.416666666672</v>
      </c>
      <c r="I60" s="75">
        <f t="shared" si="42"/>
        <v>50914.583333333336</v>
      </c>
      <c r="J60" s="75">
        <f t="shared" si="42"/>
        <v>57593.75</v>
      </c>
      <c r="K60" s="75">
        <f t="shared" si="42"/>
        <v>64272.916666666664</v>
      </c>
      <c r="L60" s="75">
        <f t="shared" si="42"/>
        <v>70952.083333333328</v>
      </c>
      <c r="M60" s="75">
        <f t="shared" si="42"/>
        <v>77631.25</v>
      </c>
      <c r="N60" s="75">
        <f t="shared" si="42"/>
        <v>89310.416666666672</v>
      </c>
      <c r="O60" s="75">
        <f t="shared" si="42"/>
        <v>95989.583333333343</v>
      </c>
      <c r="P60" s="75">
        <f t="shared" si="42"/>
        <v>102668.75000000001</v>
      </c>
      <c r="Q60" s="75">
        <f t="shared" si="42"/>
        <v>109347.91666666669</v>
      </c>
      <c r="R60" s="75">
        <f t="shared" si="42"/>
        <v>116027.08333333336</v>
      </c>
      <c r="S60" s="75">
        <f t="shared" si="42"/>
        <v>122706.25000000003</v>
      </c>
      <c r="T60" s="75">
        <f t="shared" si="42"/>
        <v>134385.41666666669</v>
      </c>
      <c r="U60" s="75">
        <f t="shared" si="42"/>
        <v>141064.58333333334</v>
      </c>
      <c r="V60" s="75">
        <f t="shared" si="42"/>
        <v>147743.75</v>
      </c>
      <c r="W60" s="75">
        <f t="shared" si="42"/>
        <v>154422.91666666666</v>
      </c>
      <c r="X60" s="75">
        <f t="shared" si="42"/>
        <v>161102.08333333331</v>
      </c>
      <c r="Y60" s="75">
        <f t="shared" si="42"/>
        <v>167781.24999999997</v>
      </c>
      <c r="Z60" s="75">
        <f t="shared" si="42"/>
        <v>179460.41666666663</v>
      </c>
      <c r="AA60" s="75">
        <f t="shared" si="42"/>
        <v>189059.37499999997</v>
      </c>
      <c r="AB60" s="75">
        <f t="shared" si="42"/>
        <v>199078.12499999997</v>
      </c>
      <c r="AC60" s="75">
        <f t="shared" si="42"/>
        <v>209096.87499999997</v>
      </c>
      <c r="AD60" s="75">
        <f t="shared" si="42"/>
        <v>219115.62499999997</v>
      </c>
      <c r="AE60" s="75">
        <f t="shared" si="42"/>
        <v>229134.37499999997</v>
      </c>
      <c r="AF60" s="75">
        <f t="shared" si="42"/>
        <v>246653.12499999997</v>
      </c>
      <c r="AG60" s="75">
        <f t="shared" si="42"/>
        <v>256671.87499999997</v>
      </c>
      <c r="AH60" s="75">
        <f t="shared" si="42"/>
        <v>266690.625</v>
      </c>
      <c r="AI60" s="75">
        <f t="shared" si="42"/>
        <v>276709.375</v>
      </c>
      <c r="AJ60" s="75">
        <f t="shared" si="42"/>
        <v>286728.125</v>
      </c>
      <c r="AK60" s="75">
        <f t="shared" si="42"/>
        <v>296746.875</v>
      </c>
      <c r="AL60" s="75">
        <f t="shared" si="42"/>
        <v>314265.625</v>
      </c>
      <c r="AM60" s="75">
        <f t="shared" si="42"/>
        <v>324284.375</v>
      </c>
      <c r="AN60" s="75">
        <f t="shared" si="42"/>
        <v>334303.125</v>
      </c>
      <c r="AO60" s="75">
        <f t="shared" si="42"/>
        <v>344321.875</v>
      </c>
      <c r="AP60" s="75">
        <f t="shared" si="42"/>
        <v>354340.625</v>
      </c>
      <c r="AQ60" s="75">
        <f t="shared" si="42"/>
        <v>364359.375</v>
      </c>
      <c r="AR60" s="75">
        <f t="shared" si="42"/>
        <v>381878.125</v>
      </c>
      <c r="AS60" s="75">
        <f t="shared" si="42"/>
        <v>391896.875</v>
      </c>
      <c r="AT60" s="75">
        <f t="shared" si="42"/>
        <v>401915.625</v>
      </c>
      <c r="AU60" s="75">
        <f t="shared" si="42"/>
        <v>411934.375</v>
      </c>
      <c r="AV60" s="75">
        <f t="shared" si="42"/>
        <v>421953.125</v>
      </c>
      <c r="AW60" s="75">
        <f t="shared" si="42"/>
        <v>431971.875</v>
      </c>
      <c r="AX60" s="75">
        <f t="shared" si="42"/>
        <v>449490.625</v>
      </c>
      <c r="AY60" s="75"/>
      <c r="AZ60" s="75"/>
      <c r="BA60" s="75"/>
      <c r="BB60" s="75"/>
      <c r="BC60" s="75"/>
      <c r="BD60" s="75"/>
      <c r="BE60" s="75"/>
      <c r="BF60" s="75"/>
      <c r="BG60" s="75"/>
      <c r="BH60" s="75"/>
      <c r="BI60" s="75"/>
      <c r="BJ60" s="75"/>
      <c r="BK60" s="75"/>
      <c r="BL60" s="75"/>
      <c r="BM60" s="75"/>
      <c r="BN60" s="75"/>
      <c r="BO60" s="75"/>
      <c r="BP60" s="75"/>
      <c r="BQ60" s="75"/>
      <c r="BR60" s="75"/>
      <c r="BS60" s="75"/>
      <c r="BT60" s="75"/>
      <c r="BU60" s="75"/>
      <c r="BV60" s="75"/>
      <c r="BW60" s="75"/>
      <c r="BX60" s="75"/>
      <c r="BY60" s="75"/>
      <c r="BZ60" s="75"/>
      <c r="CA60" s="75"/>
      <c r="CB60" s="75"/>
      <c r="CC60" s="75"/>
      <c r="CD60" s="75"/>
      <c r="CE60" s="75"/>
      <c r="CF60" s="75"/>
      <c r="CG60" s="75"/>
      <c r="CH60" s="75"/>
      <c r="CI60" s="75"/>
      <c r="CJ60" s="75"/>
      <c r="CK60" s="75"/>
      <c r="CL60" s="75"/>
      <c r="CM60" s="75"/>
      <c r="CN60" s="75"/>
      <c r="CO60" s="75"/>
      <c r="CP60" s="75"/>
      <c r="CQ60" s="75"/>
      <c r="CR60" s="75"/>
      <c r="CS60" s="75"/>
    </row>
    <row r="61" spans="1:97" x14ac:dyDescent="0.2">
      <c r="A61" s="89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O61" s="90"/>
      <c r="AP61" s="90"/>
      <c r="AQ61" s="90"/>
      <c r="AR61" s="90"/>
      <c r="AS61" s="90"/>
      <c r="AT61" s="90"/>
      <c r="AU61" s="90"/>
      <c r="AV61" s="90"/>
      <c r="AW61" s="90"/>
      <c r="AX61" s="90"/>
      <c r="AY61" s="90"/>
      <c r="AZ61" s="90"/>
      <c r="BA61" s="90"/>
      <c r="BB61" s="90"/>
      <c r="BC61" s="90"/>
      <c r="BD61" s="90"/>
      <c r="BE61" s="90"/>
      <c r="BF61" s="90"/>
      <c r="BG61" s="90"/>
      <c r="BH61" s="90"/>
      <c r="BI61" s="90"/>
      <c r="BJ61" s="90"/>
      <c r="BK61" s="90"/>
      <c r="BL61" s="90"/>
      <c r="BM61" s="90"/>
      <c r="BN61" s="90"/>
      <c r="BO61" s="90"/>
      <c r="BP61" s="90"/>
      <c r="BQ61" s="90"/>
      <c r="BR61" s="90"/>
      <c r="BS61" s="90"/>
      <c r="BT61" s="90"/>
      <c r="BU61" s="90"/>
      <c r="BV61" s="90"/>
      <c r="BW61" s="90"/>
      <c r="BX61" s="90"/>
      <c r="BY61" s="90"/>
      <c r="BZ61" s="90"/>
      <c r="CA61" s="90"/>
      <c r="CB61" s="90"/>
      <c r="CC61" s="90"/>
      <c r="CD61" s="90"/>
      <c r="CE61" s="90"/>
      <c r="CF61" s="90"/>
      <c r="CG61" s="90"/>
      <c r="CH61" s="90"/>
      <c r="CI61" s="90"/>
      <c r="CJ61" s="90"/>
      <c r="CK61" s="90"/>
      <c r="CL61" s="90"/>
      <c r="CM61" s="90"/>
      <c r="CN61" s="90"/>
      <c r="CO61" s="90"/>
      <c r="CP61" s="90"/>
      <c r="CQ61" s="90"/>
      <c r="CR61" s="90"/>
      <c r="CS61" s="90"/>
    </row>
    <row r="62" spans="1:97" x14ac:dyDescent="0.2">
      <c r="A62" s="74"/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5"/>
      <c r="AB62" s="75"/>
      <c r="AC62" s="75"/>
      <c r="AD62" s="75"/>
      <c r="AE62" s="75"/>
      <c r="AF62" s="75"/>
      <c r="AG62" s="75"/>
      <c r="AH62" s="75"/>
      <c r="AI62" s="75"/>
      <c r="AJ62" s="75"/>
      <c r="AK62" s="75"/>
      <c r="AL62" s="75"/>
      <c r="AM62" s="75"/>
      <c r="AN62" s="75"/>
      <c r="AO62" s="75"/>
      <c r="AP62" s="75"/>
      <c r="AQ62" s="75"/>
      <c r="AR62" s="75"/>
      <c r="AS62" s="75"/>
      <c r="AT62" s="75"/>
      <c r="AU62" s="75"/>
      <c r="AV62" s="75"/>
      <c r="AW62" s="75"/>
      <c r="AX62" s="75"/>
      <c r="AY62" s="75"/>
      <c r="AZ62" s="75"/>
      <c r="BA62" s="75"/>
      <c r="BB62" s="75"/>
      <c r="BC62" s="75"/>
      <c r="BD62" s="75"/>
      <c r="BE62" s="75"/>
      <c r="BF62" s="75"/>
      <c r="BG62" s="75"/>
      <c r="BH62" s="75"/>
      <c r="BI62" s="75"/>
      <c r="BJ62" s="75"/>
      <c r="BK62" s="75"/>
      <c r="BL62" s="75"/>
      <c r="BM62" s="75"/>
      <c r="BN62" s="75"/>
      <c r="BO62" s="75"/>
      <c r="BP62" s="75"/>
      <c r="BQ62" s="75"/>
      <c r="BR62" s="75"/>
      <c r="BS62" s="75"/>
      <c r="BT62" s="75"/>
      <c r="BU62" s="75"/>
      <c r="BV62" s="75"/>
      <c r="BW62" s="75"/>
      <c r="BX62" s="75"/>
      <c r="BY62" s="75"/>
      <c r="BZ62" s="75"/>
      <c r="CA62" s="75"/>
      <c r="CB62" s="75"/>
      <c r="CC62" s="75"/>
      <c r="CD62" s="75"/>
      <c r="CE62" s="75"/>
      <c r="CF62" s="75"/>
      <c r="CG62" s="75"/>
      <c r="CH62" s="75"/>
      <c r="CI62" s="75"/>
      <c r="CJ62" s="75"/>
      <c r="CK62" s="75"/>
      <c r="CL62" s="75"/>
      <c r="CM62" s="75"/>
      <c r="CN62" s="75"/>
      <c r="CO62" s="75"/>
      <c r="CP62" s="75"/>
      <c r="CQ62" s="75"/>
      <c r="CR62" s="75"/>
      <c r="CS62" s="75"/>
    </row>
    <row r="63" spans="1:97" x14ac:dyDescent="0.2">
      <c r="A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</row>
    <row r="64" spans="1:97" x14ac:dyDescent="0.2">
      <c r="A64" s="67" t="s">
        <v>263</v>
      </c>
      <c r="B64" s="84">
        <f>+Personale!B21</f>
        <v>0</v>
      </c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  <c r="BL64" s="68"/>
      <c r="BM64" s="68"/>
      <c r="BN64" s="68"/>
      <c r="BO64" s="68"/>
      <c r="BP64" s="68"/>
      <c r="BQ64" s="68"/>
      <c r="BR64" s="68"/>
      <c r="BS64" s="68"/>
      <c r="BT64" s="68"/>
      <c r="BU64" s="68"/>
      <c r="BV64" s="68"/>
      <c r="BW64" s="68"/>
      <c r="BX64" s="68"/>
      <c r="BY64" s="68"/>
      <c r="BZ64" s="68"/>
      <c r="CA64" s="68"/>
      <c r="CB64" s="68"/>
      <c r="CC64" s="68"/>
      <c r="CD64" s="68"/>
      <c r="CE64" s="68"/>
      <c r="CF64" s="68"/>
      <c r="CG64" s="68"/>
      <c r="CH64" s="68"/>
      <c r="CI64" s="68"/>
      <c r="CJ64" s="68"/>
      <c r="CK64" s="68"/>
      <c r="CL64" s="68"/>
      <c r="CM64" s="68"/>
      <c r="CN64" s="68"/>
      <c r="CO64" s="68"/>
      <c r="CP64" s="68"/>
      <c r="CQ64" s="68"/>
      <c r="CR64" s="68"/>
      <c r="CS64" s="68"/>
    </row>
    <row r="65" spans="1:97" x14ac:dyDescent="0.2">
      <c r="A65" s="67" t="s">
        <v>184</v>
      </c>
      <c r="B65" s="68">
        <f>+Personale!B22</f>
        <v>1500</v>
      </c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  <c r="BP65" s="68"/>
      <c r="BQ65" s="68"/>
      <c r="BR65" s="68"/>
      <c r="BS65" s="68"/>
      <c r="BT65" s="68"/>
      <c r="BU65" s="68"/>
      <c r="BV65" s="68"/>
      <c r="BW65" s="68"/>
      <c r="BX65" s="68"/>
      <c r="BY65" s="68"/>
      <c r="BZ65" s="68"/>
      <c r="CA65" s="68"/>
      <c r="CB65" s="68"/>
      <c r="CC65" s="68"/>
      <c r="CD65" s="68"/>
      <c r="CE65" s="68"/>
      <c r="CF65" s="68"/>
      <c r="CG65" s="68"/>
      <c r="CH65" s="68"/>
      <c r="CI65" s="68"/>
      <c r="CJ65" s="68"/>
      <c r="CK65" s="68"/>
      <c r="CL65" s="68"/>
      <c r="CM65" s="68"/>
      <c r="CN65" s="68"/>
      <c r="CO65" s="68"/>
      <c r="CP65" s="68"/>
      <c r="CQ65" s="68"/>
      <c r="CR65" s="68"/>
      <c r="CS65" s="68"/>
    </row>
    <row r="66" spans="1:97" x14ac:dyDescent="0.2">
      <c r="A66" s="67" t="s">
        <v>185</v>
      </c>
      <c r="B66" s="83">
        <f>+Personale!B23</f>
        <v>0.3</v>
      </c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  <c r="BP66" s="68"/>
      <c r="BQ66" s="68"/>
      <c r="BR66" s="68"/>
      <c r="BS66" s="68"/>
      <c r="BT66" s="68"/>
      <c r="BU66" s="68"/>
      <c r="BV66" s="68"/>
      <c r="BW66" s="68"/>
      <c r="BX66" s="68"/>
      <c r="BY66" s="68"/>
      <c r="BZ66" s="68"/>
      <c r="CA66" s="68"/>
      <c r="CB66" s="68"/>
      <c r="CC66" s="68"/>
      <c r="CD66" s="68"/>
      <c r="CE66" s="68"/>
      <c r="CF66" s="68"/>
      <c r="CG66" s="68"/>
      <c r="CH66" s="68"/>
      <c r="CI66" s="68"/>
      <c r="CJ66" s="68"/>
      <c r="CK66" s="68"/>
      <c r="CL66" s="68"/>
      <c r="CM66" s="68"/>
      <c r="CN66" s="68"/>
      <c r="CO66" s="68"/>
      <c r="CP66" s="68"/>
      <c r="CQ66" s="68"/>
      <c r="CR66" s="68"/>
      <c r="CS66" s="68"/>
    </row>
    <row r="67" spans="1:97" x14ac:dyDescent="0.2">
      <c r="A67" s="67" t="s">
        <v>186</v>
      </c>
      <c r="B67" s="83">
        <f>+Personale!B24</f>
        <v>0.01</v>
      </c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  <c r="BP67" s="68"/>
      <c r="BQ67" s="68"/>
      <c r="BR67" s="68"/>
      <c r="BS67" s="68"/>
      <c r="BT67" s="68"/>
      <c r="BU67" s="68"/>
      <c r="BV67" s="68"/>
      <c r="BW67" s="68"/>
      <c r="BX67" s="68"/>
      <c r="BY67" s="68"/>
      <c r="BZ67" s="68"/>
      <c r="CA67" s="68"/>
      <c r="CB67" s="68"/>
      <c r="CC67" s="68"/>
      <c r="CD67" s="68"/>
      <c r="CE67" s="68"/>
      <c r="CF67" s="68"/>
      <c r="CG67" s="68"/>
      <c r="CH67" s="68"/>
      <c r="CI67" s="68"/>
      <c r="CJ67" s="68"/>
      <c r="CK67" s="68"/>
      <c r="CL67" s="68"/>
      <c r="CM67" s="68"/>
      <c r="CN67" s="68"/>
      <c r="CO67" s="68"/>
      <c r="CP67" s="68"/>
      <c r="CQ67" s="68"/>
      <c r="CR67" s="68"/>
      <c r="CS67" s="68"/>
    </row>
    <row r="68" spans="1:97" x14ac:dyDescent="0.2">
      <c r="A68" s="67" t="s">
        <v>187</v>
      </c>
      <c r="B68" s="83">
        <f>+Personale!B25</f>
        <v>0.08</v>
      </c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  <c r="BP68" s="68"/>
      <c r="BQ68" s="68"/>
      <c r="BR68" s="68"/>
      <c r="BS68" s="68"/>
      <c r="BT68" s="68"/>
      <c r="BU68" s="68"/>
      <c r="BV68" s="68"/>
      <c r="BW68" s="68"/>
      <c r="BX68" s="68"/>
      <c r="BY68" s="68"/>
      <c r="BZ68" s="68"/>
      <c r="CA68" s="68"/>
      <c r="CB68" s="68"/>
      <c r="CC68" s="68"/>
      <c r="CD68" s="68"/>
      <c r="CE68" s="68"/>
      <c r="CF68" s="68"/>
      <c r="CG68" s="68"/>
      <c r="CH68" s="68"/>
      <c r="CI68" s="68"/>
      <c r="CJ68" s="68"/>
      <c r="CK68" s="68"/>
      <c r="CL68" s="68"/>
      <c r="CM68" s="68"/>
      <c r="CN68" s="68"/>
      <c r="CO68" s="68"/>
      <c r="CP68" s="68"/>
      <c r="CQ68" s="68"/>
      <c r="CR68" s="68"/>
      <c r="CS68" s="68"/>
    </row>
    <row r="69" spans="1:97" ht="24" x14ac:dyDescent="0.2">
      <c r="A69" s="67" t="s">
        <v>188</v>
      </c>
      <c r="B69" s="84">
        <f>+Personale!B26</f>
        <v>8</v>
      </c>
      <c r="C69" s="72" t="str">
        <f>+IF($B$9&gt;12,"inserire mese"," lasciare vuoto ")</f>
        <v>inserire mese</v>
      </c>
      <c r="D69" s="72" t="str">
        <f>+IF($B$9&gt;13,"inserire mese"," lasciare vuoto ")</f>
        <v>inserire mese</v>
      </c>
      <c r="E69" s="72" t="str">
        <f>+IF($B$9&gt;14,"inserire mese"," lasciare vuoto ")</f>
        <v>inserire mese</v>
      </c>
      <c r="F69" s="72" t="str">
        <f>+IF($B$9&gt;15,"inserire mese"," lasciare vuoto ")</f>
        <v>inserire mese</v>
      </c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  <c r="BP69" s="68"/>
      <c r="BQ69" s="68"/>
      <c r="BR69" s="68"/>
      <c r="BS69" s="68"/>
      <c r="BT69" s="68"/>
      <c r="BU69" s="68"/>
      <c r="BV69" s="68"/>
      <c r="BW69" s="68"/>
      <c r="BX69" s="68"/>
      <c r="BY69" s="68"/>
      <c r="BZ69" s="68"/>
      <c r="CA69" s="68"/>
      <c r="CB69" s="68"/>
      <c r="CC69" s="68"/>
      <c r="CD69" s="68"/>
      <c r="CE69" s="68"/>
      <c r="CF69" s="68"/>
      <c r="CG69" s="68"/>
      <c r="CH69" s="68"/>
      <c r="CI69" s="68"/>
      <c r="CJ69" s="68"/>
      <c r="CK69" s="68"/>
      <c r="CL69" s="68"/>
      <c r="CM69" s="68"/>
      <c r="CN69" s="68"/>
      <c r="CO69" s="68"/>
      <c r="CP69" s="68"/>
      <c r="CQ69" s="68"/>
      <c r="CR69" s="68"/>
      <c r="CS69" s="68"/>
    </row>
    <row r="70" spans="1:97" ht="24" x14ac:dyDescent="0.2">
      <c r="A70" s="67" t="s">
        <v>189</v>
      </c>
      <c r="B70" s="84">
        <f>+Personale!B27</f>
        <v>22</v>
      </c>
      <c r="C70" s="88" t="s">
        <v>190</v>
      </c>
      <c r="D70" s="88" t="s">
        <v>191</v>
      </c>
      <c r="E70" s="88" t="s">
        <v>192</v>
      </c>
      <c r="F70" s="88" t="s">
        <v>193</v>
      </c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  <c r="BP70" s="68"/>
      <c r="BQ70" s="68"/>
      <c r="BR70" s="68"/>
      <c r="BS70" s="68"/>
      <c r="BT70" s="68"/>
      <c r="BU70" s="68"/>
      <c r="BV70" s="68"/>
      <c r="BW70" s="68"/>
      <c r="BX70" s="68"/>
      <c r="BY70" s="68"/>
      <c r="BZ70" s="68"/>
      <c r="CA70" s="68"/>
      <c r="CB70" s="68"/>
      <c r="CC70" s="68"/>
      <c r="CD70" s="68"/>
      <c r="CE70" s="68"/>
      <c r="CF70" s="68"/>
      <c r="CG70" s="68"/>
      <c r="CH70" s="68"/>
      <c r="CI70" s="68"/>
      <c r="CJ70" s="68"/>
      <c r="CK70" s="68"/>
      <c r="CL70" s="68"/>
      <c r="CM70" s="68"/>
      <c r="CN70" s="68"/>
      <c r="CO70" s="68"/>
      <c r="CP70" s="68"/>
      <c r="CQ70" s="68"/>
      <c r="CR70" s="68"/>
      <c r="CS70" s="68"/>
    </row>
    <row r="71" spans="1:97" x14ac:dyDescent="0.2">
      <c r="A71" s="67" t="s">
        <v>194</v>
      </c>
      <c r="B71" s="84">
        <f>+Personale!B28</f>
        <v>12</v>
      </c>
      <c r="C71" s="84" t="str">
        <f>+Personale!C28</f>
        <v>m12</v>
      </c>
      <c r="D71" s="84" t="str">
        <f>+Personale!D28</f>
        <v>m13</v>
      </c>
      <c r="E71" s="84" t="str">
        <f>+Personale!E28</f>
        <v>m14</v>
      </c>
      <c r="F71" s="84" t="str">
        <f>+Personale!F28</f>
        <v>m15</v>
      </c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  <c r="BP71" s="68"/>
      <c r="BQ71" s="68"/>
      <c r="BR71" s="68"/>
      <c r="BS71" s="68"/>
      <c r="BT71" s="68"/>
      <c r="BU71" s="68"/>
      <c r="BV71" s="68"/>
      <c r="BW71" s="68"/>
      <c r="BX71" s="68"/>
      <c r="BY71" s="68"/>
      <c r="BZ71" s="68"/>
      <c r="CA71" s="68"/>
      <c r="CB71" s="68"/>
      <c r="CC71" s="68"/>
      <c r="CD71" s="68"/>
      <c r="CE71" s="68"/>
      <c r="CF71" s="68"/>
      <c r="CG71" s="68"/>
      <c r="CH71" s="68"/>
      <c r="CI71" s="68"/>
      <c r="CJ71" s="68"/>
      <c r="CK71" s="68"/>
      <c r="CL71" s="68"/>
      <c r="CM71" s="68"/>
      <c r="CN71" s="68"/>
      <c r="CO71" s="68"/>
      <c r="CP71" s="68"/>
      <c r="CQ71" s="68"/>
      <c r="CR71" s="68"/>
      <c r="CS71" s="68"/>
    </row>
    <row r="72" spans="1:97" x14ac:dyDescent="0.2">
      <c r="A72" s="67" t="s">
        <v>197</v>
      </c>
      <c r="B72" s="83">
        <f>+Personale!B29</f>
        <v>0.09</v>
      </c>
      <c r="C72" s="84">
        <f>+Personale!C29</f>
        <v>1</v>
      </c>
      <c r="D72" s="84">
        <f>+Personale!D29</f>
        <v>0</v>
      </c>
      <c r="E72" s="84">
        <f>+Personale!E29</f>
        <v>0</v>
      </c>
      <c r="F72" s="84">
        <f>+Personale!F29</f>
        <v>0</v>
      </c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  <c r="BP72" s="68"/>
      <c r="BQ72" s="68"/>
      <c r="BR72" s="68"/>
      <c r="BS72" s="68"/>
      <c r="BT72" s="68"/>
      <c r="BU72" s="68"/>
      <c r="BV72" s="68"/>
      <c r="BW72" s="68"/>
      <c r="BX72" s="68"/>
      <c r="BY72" s="68"/>
      <c r="BZ72" s="68"/>
      <c r="CA72" s="68"/>
      <c r="CB72" s="68"/>
      <c r="CC72" s="68"/>
      <c r="CD72" s="68"/>
      <c r="CE72" s="68"/>
      <c r="CF72" s="68"/>
      <c r="CG72" s="68"/>
      <c r="CH72" s="68"/>
      <c r="CI72" s="68"/>
      <c r="CJ72" s="68"/>
      <c r="CK72" s="68"/>
      <c r="CL72" s="68"/>
      <c r="CM72" s="68"/>
      <c r="CN72" s="68"/>
      <c r="CO72" s="68"/>
      <c r="CP72" s="68"/>
      <c r="CQ72" s="68"/>
      <c r="CR72" s="68"/>
      <c r="CS72" s="68"/>
    </row>
    <row r="73" spans="1:97" x14ac:dyDescent="0.2">
      <c r="A73" s="67" t="s">
        <v>198</v>
      </c>
      <c r="B73" s="83">
        <f>+Personale!B30</f>
        <v>0.02</v>
      </c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  <c r="BP73" s="68"/>
      <c r="BQ73" s="68"/>
      <c r="BR73" s="68"/>
      <c r="BS73" s="68"/>
      <c r="BT73" s="68"/>
      <c r="BU73" s="68"/>
      <c r="BV73" s="68"/>
      <c r="BW73" s="68"/>
      <c r="BX73" s="68"/>
      <c r="BY73" s="68"/>
      <c r="BZ73" s="68"/>
      <c r="CA73" s="68"/>
      <c r="CB73" s="68"/>
      <c r="CC73" s="68"/>
      <c r="CD73" s="68"/>
      <c r="CE73" s="68"/>
      <c r="CF73" s="68"/>
      <c r="CG73" s="68"/>
      <c r="CH73" s="68"/>
      <c r="CI73" s="68"/>
      <c r="CJ73" s="68"/>
      <c r="CK73" s="68"/>
      <c r="CL73" s="68"/>
      <c r="CM73" s="68"/>
      <c r="CN73" s="68"/>
      <c r="CO73" s="68"/>
      <c r="CP73" s="68"/>
      <c r="CQ73" s="68"/>
      <c r="CR73" s="68"/>
      <c r="CS73" s="68"/>
    </row>
    <row r="74" spans="1:97" x14ac:dyDescent="0.2">
      <c r="A74" s="67" t="s">
        <v>199</v>
      </c>
      <c r="B74" s="84">
        <f>+Personale!B31</f>
        <v>15</v>
      </c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  <c r="BP74" s="68"/>
      <c r="BQ74" s="68"/>
      <c r="BR74" s="68"/>
      <c r="BS74" s="68"/>
      <c r="BT74" s="68"/>
      <c r="BU74" s="68"/>
      <c r="BV74" s="68"/>
      <c r="BW74" s="68"/>
      <c r="BX74" s="68"/>
      <c r="BY74" s="68"/>
      <c r="BZ74" s="68"/>
      <c r="CA74" s="68"/>
      <c r="CB74" s="68"/>
      <c r="CC74" s="68"/>
      <c r="CD74" s="68"/>
      <c r="CE74" s="68"/>
      <c r="CF74" s="68"/>
      <c r="CG74" s="68"/>
      <c r="CH74" s="68"/>
      <c r="CI74" s="68"/>
      <c r="CJ74" s="68"/>
      <c r="CK74" s="68"/>
      <c r="CL74" s="68"/>
      <c r="CM74" s="68"/>
      <c r="CN74" s="68"/>
      <c r="CO74" s="68"/>
      <c r="CP74" s="68"/>
      <c r="CQ74" s="68"/>
      <c r="CR74" s="68"/>
      <c r="CS74" s="68"/>
    </row>
    <row r="75" spans="1:97" x14ac:dyDescent="0.2">
      <c r="A75" s="67"/>
      <c r="B75" s="68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8"/>
      <c r="AQ75" s="68"/>
      <c r="AR75" s="68"/>
      <c r="AS75" s="68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  <c r="BP75" s="68"/>
      <c r="BQ75" s="68"/>
      <c r="BR75" s="68"/>
      <c r="BS75" s="68"/>
      <c r="BT75" s="68"/>
      <c r="BU75" s="68"/>
      <c r="BV75" s="68"/>
      <c r="BW75" s="68"/>
      <c r="BX75" s="68"/>
      <c r="BY75" s="68"/>
      <c r="BZ75" s="68"/>
      <c r="CA75" s="68"/>
      <c r="CB75" s="68"/>
      <c r="CC75" s="68"/>
      <c r="CD75" s="68"/>
      <c r="CE75" s="68"/>
      <c r="CF75" s="68"/>
      <c r="CG75" s="68"/>
      <c r="CH75" s="68"/>
      <c r="CI75" s="68"/>
      <c r="CJ75" s="68"/>
      <c r="CK75" s="68"/>
      <c r="CL75" s="68"/>
      <c r="CM75" s="68"/>
      <c r="CN75" s="68"/>
      <c r="CO75" s="68"/>
      <c r="CP75" s="68"/>
      <c r="CQ75" s="68"/>
      <c r="CR75" s="68"/>
      <c r="CS75" s="68"/>
    </row>
    <row r="76" spans="1:97" x14ac:dyDescent="0.2">
      <c r="A76" s="67"/>
      <c r="B76" s="68"/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8"/>
      <c r="AQ76" s="68"/>
      <c r="AR76" s="68"/>
      <c r="AS76" s="68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  <c r="BP76" s="68"/>
      <c r="BQ76" s="68"/>
      <c r="BR76" s="68"/>
      <c r="BS76" s="68"/>
      <c r="BT76" s="68"/>
      <c r="BU76" s="68"/>
      <c r="BV76" s="68"/>
      <c r="BW76" s="68"/>
      <c r="BX76" s="68"/>
      <c r="BY76" s="68"/>
      <c r="BZ76" s="68"/>
      <c r="CA76" s="68"/>
      <c r="CB76" s="68"/>
      <c r="CC76" s="68"/>
      <c r="CD76" s="68"/>
      <c r="CE76" s="68"/>
      <c r="CF76" s="68"/>
      <c r="CG76" s="68"/>
      <c r="CH76" s="68"/>
      <c r="CI76" s="68"/>
      <c r="CJ76" s="68"/>
      <c r="CK76" s="68"/>
      <c r="CL76" s="68"/>
      <c r="CM76" s="68"/>
      <c r="CN76" s="68"/>
      <c r="CO76" s="68"/>
      <c r="CP76" s="68"/>
      <c r="CQ76" s="68"/>
      <c r="CR76" s="68"/>
      <c r="CS76" s="68"/>
    </row>
    <row r="77" spans="1:97" x14ac:dyDescent="0.2">
      <c r="A77" s="68"/>
      <c r="B77" s="68"/>
      <c r="C77" s="22">
        <f>+SPm!B2</f>
        <v>42736</v>
      </c>
      <c r="D77" s="22">
        <f>+SPm!C2</f>
        <v>42767</v>
      </c>
      <c r="E77" s="22">
        <f>+SPm!D2</f>
        <v>42797</v>
      </c>
      <c r="F77" s="22">
        <f>+SPm!E2</f>
        <v>42828</v>
      </c>
      <c r="G77" s="22">
        <f>+SPm!F2</f>
        <v>42858</v>
      </c>
      <c r="H77" s="22">
        <f>+SPm!G2</f>
        <v>42889</v>
      </c>
      <c r="I77" s="22">
        <f>+SPm!H2</f>
        <v>42919</v>
      </c>
      <c r="J77" s="22">
        <f>+SPm!I2</f>
        <v>42950</v>
      </c>
      <c r="K77" s="22">
        <f>+SPm!J2</f>
        <v>42980</v>
      </c>
      <c r="L77" s="22">
        <f>+SPm!K2</f>
        <v>43011</v>
      </c>
      <c r="M77" s="22">
        <f>+SPm!L2</f>
        <v>43041</v>
      </c>
      <c r="N77" s="22">
        <f>+SPm!M2</f>
        <v>43072</v>
      </c>
      <c r="O77" s="22">
        <f>+SPm!N2</f>
        <v>43102</v>
      </c>
      <c r="P77" s="22">
        <f>+SPm!O2</f>
        <v>43133</v>
      </c>
      <c r="Q77" s="22">
        <f>+SPm!P2</f>
        <v>43163</v>
      </c>
      <c r="R77" s="22">
        <f>+SPm!Q2</f>
        <v>43194</v>
      </c>
      <c r="S77" s="22">
        <f>+SPm!R2</f>
        <v>43224</v>
      </c>
      <c r="T77" s="22">
        <f>+SPm!S2</f>
        <v>43255</v>
      </c>
      <c r="U77" s="22">
        <f>+SPm!T2</f>
        <v>43285</v>
      </c>
      <c r="V77" s="22">
        <f>+SPm!U2</f>
        <v>43316</v>
      </c>
      <c r="W77" s="22">
        <f>+SPm!V2</f>
        <v>43346</v>
      </c>
      <c r="X77" s="22">
        <f>+SPm!W2</f>
        <v>43377</v>
      </c>
      <c r="Y77" s="22">
        <f>+SPm!X2</f>
        <v>43407</v>
      </c>
      <c r="Z77" s="22">
        <f>+SPm!Y2</f>
        <v>43438</v>
      </c>
      <c r="AA77" s="22">
        <f>+SPm!Z2</f>
        <v>43468</v>
      </c>
      <c r="AB77" s="22">
        <f>+SPm!AA2</f>
        <v>43499</v>
      </c>
      <c r="AC77" s="22">
        <f>+SPm!AB2</f>
        <v>43529</v>
      </c>
      <c r="AD77" s="22">
        <f>+SPm!AC2</f>
        <v>43560</v>
      </c>
      <c r="AE77" s="22">
        <f>+SPm!AD2</f>
        <v>43590</v>
      </c>
      <c r="AF77" s="22">
        <f>+SPm!AE2</f>
        <v>43621</v>
      </c>
      <c r="AG77" s="22">
        <f>+SPm!AF2</f>
        <v>43651</v>
      </c>
      <c r="AH77" s="22">
        <f>+SPm!AG2</f>
        <v>43682</v>
      </c>
      <c r="AI77" s="22">
        <f>+SPm!AH2</f>
        <v>43712</v>
      </c>
      <c r="AJ77" s="22">
        <f>+SPm!AI2</f>
        <v>43743</v>
      </c>
      <c r="AK77" s="22">
        <f>+SPm!AJ2</f>
        <v>43773</v>
      </c>
      <c r="AL77" s="22">
        <f>+SPm!AK2</f>
        <v>43804</v>
      </c>
      <c r="AM77" s="22">
        <f>+SPm!AL2</f>
        <v>43834</v>
      </c>
      <c r="AN77" s="22">
        <f>+SPm!AM2</f>
        <v>43865</v>
      </c>
      <c r="AO77" s="22">
        <f>+SPm!AN2</f>
        <v>43895</v>
      </c>
      <c r="AP77" s="22">
        <f>+SPm!AO2</f>
        <v>43926</v>
      </c>
      <c r="AQ77" s="22">
        <f>+SPm!AP2</f>
        <v>43956</v>
      </c>
      <c r="AR77" s="22">
        <f>+SPm!AQ2</f>
        <v>43987</v>
      </c>
      <c r="AS77" s="22">
        <f>+SPm!AR2</f>
        <v>44017</v>
      </c>
      <c r="AT77" s="22">
        <f>+SPm!AS2</f>
        <v>44048</v>
      </c>
      <c r="AU77" s="22">
        <f>+SPm!AT2</f>
        <v>44078</v>
      </c>
      <c r="AV77" s="22">
        <f>+SPm!AU2</f>
        <v>44109</v>
      </c>
      <c r="AW77" s="22">
        <f>+SPm!AV2</f>
        <v>44139</v>
      </c>
      <c r="AX77" s="22">
        <f>+SPm!AW2</f>
        <v>44170</v>
      </c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</row>
    <row r="78" spans="1:97" x14ac:dyDescent="0.2">
      <c r="A78" s="67" t="s">
        <v>200</v>
      </c>
      <c r="B78" s="68"/>
      <c r="C78" s="68" t="s">
        <v>201</v>
      </c>
      <c r="D78" s="68" t="s">
        <v>202</v>
      </c>
      <c r="E78" s="68" t="s">
        <v>203</v>
      </c>
      <c r="F78" s="68" t="s">
        <v>204</v>
      </c>
      <c r="G78" s="68" t="s">
        <v>205</v>
      </c>
      <c r="H78" s="68" t="s">
        <v>206</v>
      </c>
      <c r="I78" s="68" t="s">
        <v>207</v>
      </c>
      <c r="J78" s="68" t="s">
        <v>208</v>
      </c>
      <c r="K78" s="68" t="s">
        <v>209</v>
      </c>
      <c r="L78" s="68" t="s">
        <v>210</v>
      </c>
      <c r="M78" s="68" t="s">
        <v>211</v>
      </c>
      <c r="N78" s="68" t="s">
        <v>212</v>
      </c>
      <c r="O78" s="68" t="s">
        <v>213</v>
      </c>
      <c r="P78" s="68" t="s">
        <v>214</v>
      </c>
      <c r="Q78" s="68" t="s">
        <v>215</v>
      </c>
      <c r="R78" s="68" t="s">
        <v>216</v>
      </c>
      <c r="S78" s="68" t="s">
        <v>217</v>
      </c>
      <c r="T78" s="68" t="s">
        <v>218</v>
      </c>
      <c r="U78" s="68" t="s">
        <v>219</v>
      </c>
      <c r="V78" s="68" t="s">
        <v>220</v>
      </c>
      <c r="W78" s="68" t="s">
        <v>221</v>
      </c>
      <c r="X78" s="68" t="s">
        <v>222</v>
      </c>
      <c r="Y78" s="68" t="s">
        <v>223</v>
      </c>
      <c r="Z78" s="68" t="s">
        <v>224</v>
      </c>
      <c r="AA78" s="68" t="s">
        <v>225</v>
      </c>
      <c r="AB78" s="68" t="s">
        <v>226</v>
      </c>
      <c r="AC78" s="68" t="s">
        <v>227</v>
      </c>
      <c r="AD78" s="68" t="s">
        <v>228</v>
      </c>
      <c r="AE78" s="68" t="s">
        <v>229</v>
      </c>
      <c r="AF78" s="68" t="s">
        <v>230</v>
      </c>
      <c r="AG78" s="68" t="s">
        <v>231</v>
      </c>
      <c r="AH78" s="68" t="s">
        <v>232</v>
      </c>
      <c r="AI78" s="68" t="s">
        <v>233</v>
      </c>
      <c r="AJ78" s="68" t="s">
        <v>234</v>
      </c>
      <c r="AK78" s="68" t="s">
        <v>235</v>
      </c>
      <c r="AL78" s="68" t="s">
        <v>236</v>
      </c>
      <c r="AM78" s="68" t="s">
        <v>399</v>
      </c>
      <c r="AN78" s="68" t="s">
        <v>400</v>
      </c>
      <c r="AO78" s="68" t="s">
        <v>401</v>
      </c>
      <c r="AP78" s="68" t="s">
        <v>402</v>
      </c>
      <c r="AQ78" s="68" t="s">
        <v>403</v>
      </c>
      <c r="AR78" s="68" t="s">
        <v>404</v>
      </c>
      <c r="AS78" s="68" t="s">
        <v>405</v>
      </c>
      <c r="AT78" s="68" t="s">
        <v>406</v>
      </c>
      <c r="AU78" s="68" t="s">
        <v>407</v>
      </c>
      <c r="AV78" s="68" t="s">
        <v>408</v>
      </c>
      <c r="AW78" s="68" t="s">
        <v>409</v>
      </c>
      <c r="AX78" s="68" t="s">
        <v>410</v>
      </c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  <c r="BP78" s="68"/>
      <c r="BQ78" s="68"/>
      <c r="BR78" s="68"/>
      <c r="BS78" s="68"/>
      <c r="BT78" s="68"/>
      <c r="BU78" s="68"/>
      <c r="BV78" s="68"/>
      <c r="BW78" s="68"/>
      <c r="BX78" s="68"/>
      <c r="BY78" s="68"/>
      <c r="BZ78" s="68"/>
      <c r="CA78" s="68"/>
      <c r="CB78" s="68"/>
      <c r="CC78" s="68"/>
      <c r="CD78" s="68"/>
      <c r="CE78" s="68"/>
      <c r="CF78" s="68"/>
      <c r="CG78" s="68"/>
      <c r="CH78" s="68"/>
      <c r="CI78" s="68"/>
      <c r="CJ78" s="68"/>
      <c r="CK78" s="68"/>
      <c r="CL78" s="68"/>
      <c r="CM78" s="68"/>
      <c r="CN78" s="68"/>
      <c r="CO78" s="68"/>
      <c r="CP78" s="68"/>
      <c r="CQ78" s="68"/>
      <c r="CR78" s="68"/>
      <c r="CS78" s="68"/>
    </row>
    <row r="79" spans="1:97" x14ac:dyDescent="0.2">
      <c r="A79" s="67" t="s">
        <v>237</v>
      </c>
      <c r="B79" s="68"/>
      <c r="C79" s="71">
        <f>+Personale!B34</f>
        <v>1</v>
      </c>
      <c r="D79" s="71">
        <f>+Personale!C34</f>
        <v>1</v>
      </c>
      <c r="E79" s="71">
        <f>+Personale!D34</f>
        <v>1</v>
      </c>
      <c r="F79" s="71">
        <f>+Personale!E34</f>
        <v>1</v>
      </c>
      <c r="G79" s="71">
        <f>+Personale!F34</f>
        <v>1</v>
      </c>
      <c r="H79" s="71">
        <f>+Personale!G34</f>
        <v>1</v>
      </c>
      <c r="I79" s="71">
        <f>+Personale!H34</f>
        <v>1</v>
      </c>
      <c r="J79" s="71">
        <f>+Personale!I34</f>
        <v>1</v>
      </c>
      <c r="K79" s="71">
        <f>+Personale!J34</f>
        <v>1</v>
      </c>
      <c r="L79" s="71">
        <f>+Personale!K34</f>
        <v>1</v>
      </c>
      <c r="M79" s="71">
        <f>+Personale!L34</f>
        <v>1</v>
      </c>
      <c r="N79" s="71">
        <f>+Personale!M34</f>
        <v>1</v>
      </c>
      <c r="O79" s="71">
        <f>+Personale!N34</f>
        <v>1</v>
      </c>
      <c r="P79" s="71">
        <f>+Personale!O34</f>
        <v>1</v>
      </c>
      <c r="Q79" s="71">
        <f>+Personale!P34</f>
        <v>1</v>
      </c>
      <c r="R79" s="71">
        <f>+Personale!Q34</f>
        <v>1</v>
      </c>
      <c r="S79" s="71">
        <f>+Personale!R34</f>
        <v>1</v>
      </c>
      <c r="T79" s="71">
        <f>+Personale!S34</f>
        <v>1</v>
      </c>
      <c r="U79" s="71">
        <f>+Personale!T34</f>
        <v>1</v>
      </c>
      <c r="V79" s="71">
        <f>+Personale!U34</f>
        <v>1</v>
      </c>
      <c r="W79" s="71">
        <f>+Personale!V34</f>
        <v>1</v>
      </c>
      <c r="X79" s="71">
        <f>+Personale!W34</f>
        <v>1</v>
      </c>
      <c r="Y79" s="71">
        <f>+Personale!X34</f>
        <v>1</v>
      </c>
      <c r="Z79" s="71">
        <f>+Personale!Y34</f>
        <v>1</v>
      </c>
      <c r="AA79" s="71">
        <f>+Personale!Z34</f>
        <v>1</v>
      </c>
      <c r="AB79" s="71">
        <f>+Personale!AA34</f>
        <v>1</v>
      </c>
      <c r="AC79" s="71">
        <f>+Personale!AB34</f>
        <v>1</v>
      </c>
      <c r="AD79" s="71">
        <f>+Personale!AC34</f>
        <v>1</v>
      </c>
      <c r="AE79" s="71">
        <f>+Personale!AD34</f>
        <v>1</v>
      </c>
      <c r="AF79" s="71">
        <f>+Personale!AE34</f>
        <v>1</v>
      </c>
      <c r="AG79" s="71">
        <f>+Personale!AF34</f>
        <v>1</v>
      </c>
      <c r="AH79" s="71">
        <f>+Personale!AG34</f>
        <v>1</v>
      </c>
      <c r="AI79" s="71">
        <f>+Personale!AH34</f>
        <v>1</v>
      </c>
      <c r="AJ79" s="71">
        <f>+Personale!AI34</f>
        <v>1</v>
      </c>
      <c r="AK79" s="71">
        <f>+Personale!AJ34</f>
        <v>1</v>
      </c>
      <c r="AL79" s="71">
        <f>+Personale!AK34</f>
        <v>1</v>
      </c>
      <c r="AM79" s="71">
        <f>+Personale!AL34</f>
        <v>1</v>
      </c>
      <c r="AN79" s="71">
        <f>+Personale!AM34</f>
        <v>1</v>
      </c>
      <c r="AO79" s="71">
        <f>+Personale!AN34</f>
        <v>1</v>
      </c>
      <c r="AP79" s="71">
        <f>+Personale!AO34</f>
        <v>1</v>
      </c>
      <c r="AQ79" s="71">
        <f>+Personale!AP34</f>
        <v>1</v>
      </c>
      <c r="AR79" s="71">
        <f>+Personale!AQ34</f>
        <v>1</v>
      </c>
      <c r="AS79" s="71">
        <f>+Personale!AR34</f>
        <v>1</v>
      </c>
      <c r="AT79" s="71">
        <f>+Personale!AS34</f>
        <v>1</v>
      </c>
      <c r="AU79" s="71">
        <f>+Personale!AT34</f>
        <v>1</v>
      </c>
      <c r="AV79" s="71">
        <f>+Personale!AU34</f>
        <v>1</v>
      </c>
      <c r="AW79" s="71">
        <f>+Personale!AV34</f>
        <v>1</v>
      </c>
      <c r="AX79" s="71">
        <f>+Personale!AW34</f>
        <v>1</v>
      </c>
      <c r="AY79" s="71"/>
      <c r="AZ79" s="71"/>
      <c r="BA79" s="71"/>
      <c r="BB79" s="71"/>
      <c r="BC79" s="71"/>
      <c r="BD79" s="71"/>
      <c r="BE79" s="71"/>
      <c r="BF79" s="71"/>
      <c r="BG79" s="71"/>
      <c r="BH79" s="71"/>
      <c r="BI79" s="71"/>
      <c r="BJ79" s="71"/>
      <c r="BK79" s="71"/>
      <c r="BL79" s="71"/>
      <c r="BM79" s="71"/>
      <c r="BN79" s="71"/>
      <c r="BO79" s="71"/>
      <c r="BP79" s="71"/>
      <c r="BQ79" s="71"/>
      <c r="BR79" s="71"/>
      <c r="BS79" s="71"/>
      <c r="BT79" s="71"/>
      <c r="BU79" s="71"/>
      <c r="BV79" s="71"/>
      <c r="BW79" s="71"/>
      <c r="BX79" s="71"/>
      <c r="BY79" s="71"/>
      <c r="BZ79" s="71"/>
      <c r="CA79" s="71"/>
      <c r="CB79" s="71"/>
      <c r="CC79" s="71"/>
      <c r="CD79" s="71"/>
      <c r="CE79" s="71"/>
      <c r="CF79" s="71"/>
      <c r="CG79" s="71"/>
      <c r="CH79" s="71"/>
      <c r="CI79" s="71"/>
      <c r="CJ79" s="71"/>
      <c r="CK79" s="71"/>
      <c r="CL79" s="71"/>
      <c r="CM79" s="71"/>
      <c r="CN79" s="71"/>
      <c r="CO79" s="71"/>
      <c r="CP79" s="71"/>
      <c r="CQ79" s="71"/>
      <c r="CR79" s="71"/>
      <c r="CS79" s="71"/>
    </row>
    <row r="80" spans="1:97" x14ac:dyDescent="0.2">
      <c r="A80" s="67"/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  <c r="BP80" s="68"/>
      <c r="BQ80" s="68"/>
      <c r="BR80" s="68"/>
      <c r="BS80" s="68"/>
      <c r="BT80" s="68"/>
      <c r="BU80" s="68"/>
      <c r="BV80" s="68"/>
      <c r="BW80" s="68"/>
      <c r="BX80" s="68"/>
      <c r="BY80" s="68"/>
      <c r="BZ80" s="68"/>
      <c r="CA80" s="68"/>
      <c r="CB80" s="68"/>
      <c r="CC80" s="68"/>
      <c r="CD80" s="68"/>
      <c r="CE80" s="68"/>
      <c r="CF80" s="68"/>
      <c r="CG80" s="68"/>
      <c r="CH80" s="68"/>
      <c r="CI80" s="68"/>
      <c r="CJ80" s="68"/>
      <c r="CK80" s="68"/>
      <c r="CL80" s="68"/>
      <c r="CM80" s="68"/>
      <c r="CN80" s="68"/>
      <c r="CO80" s="68"/>
      <c r="CP80" s="68"/>
      <c r="CQ80" s="68"/>
      <c r="CR80" s="68"/>
      <c r="CS80" s="68"/>
    </row>
    <row r="81" spans="1:97" x14ac:dyDescent="0.2">
      <c r="A81" s="67"/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  <c r="BP81" s="68"/>
      <c r="BQ81" s="68"/>
      <c r="BR81" s="68"/>
      <c r="BS81" s="68"/>
      <c r="BT81" s="68"/>
      <c r="BU81" s="68"/>
      <c r="BV81" s="68"/>
      <c r="BW81" s="68"/>
      <c r="BX81" s="68"/>
      <c r="BY81" s="68"/>
      <c r="BZ81" s="68"/>
      <c r="CA81" s="68"/>
      <c r="CB81" s="68"/>
      <c r="CC81" s="68"/>
      <c r="CD81" s="68"/>
      <c r="CE81" s="68"/>
      <c r="CF81" s="68"/>
      <c r="CG81" s="68"/>
      <c r="CH81" s="68"/>
      <c r="CI81" s="68"/>
      <c r="CJ81" s="68"/>
      <c r="CK81" s="68"/>
      <c r="CL81" s="68"/>
      <c r="CM81" s="68"/>
      <c r="CN81" s="68"/>
      <c r="CO81" s="68"/>
      <c r="CP81" s="68"/>
      <c r="CQ81" s="68"/>
      <c r="CR81" s="68"/>
      <c r="CS81" s="68"/>
    </row>
    <row r="82" spans="1:97" x14ac:dyDescent="0.2">
      <c r="A82" s="67"/>
      <c r="B82" s="68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  <c r="BP82" s="68"/>
      <c r="BQ82" s="68"/>
      <c r="BR82" s="68"/>
      <c r="BS82" s="68"/>
      <c r="BT82" s="68"/>
      <c r="BU82" s="68"/>
      <c r="BV82" s="68"/>
      <c r="BW82" s="68"/>
      <c r="BX82" s="68"/>
      <c r="BY82" s="68"/>
      <c r="BZ82" s="68"/>
      <c r="CA82" s="68"/>
      <c r="CB82" s="68"/>
      <c r="CC82" s="68"/>
      <c r="CD82" s="68"/>
      <c r="CE82" s="68"/>
      <c r="CF82" s="68"/>
      <c r="CG82" s="68"/>
      <c r="CH82" s="68"/>
      <c r="CI82" s="68"/>
      <c r="CJ82" s="68"/>
      <c r="CK82" s="68"/>
      <c r="CL82" s="68"/>
      <c r="CM82" s="68"/>
      <c r="CN82" s="68"/>
      <c r="CO82" s="68"/>
      <c r="CP82" s="68"/>
      <c r="CQ82" s="68"/>
      <c r="CR82" s="68"/>
      <c r="CS82" s="68"/>
    </row>
    <row r="83" spans="1:97" x14ac:dyDescent="0.2">
      <c r="A83" s="67"/>
      <c r="B83" s="68"/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  <c r="BP83" s="68"/>
      <c r="BQ83" s="68"/>
      <c r="BR83" s="68"/>
      <c r="BS83" s="68"/>
      <c r="BT83" s="68"/>
      <c r="BU83" s="68"/>
      <c r="BV83" s="68"/>
      <c r="BW83" s="68"/>
      <c r="BX83" s="68"/>
      <c r="BY83" s="68"/>
      <c r="BZ83" s="68"/>
      <c r="CA83" s="68"/>
      <c r="CB83" s="68"/>
      <c r="CC83" s="68"/>
      <c r="CD83" s="68"/>
      <c r="CE83" s="68"/>
      <c r="CF83" s="68"/>
      <c r="CG83" s="68"/>
      <c r="CH83" s="68"/>
      <c r="CI83" s="68"/>
      <c r="CJ83" s="68"/>
      <c r="CK83" s="68"/>
      <c r="CL83" s="68"/>
      <c r="CM83" s="68"/>
      <c r="CN83" s="68"/>
      <c r="CO83" s="68"/>
      <c r="CP83" s="68"/>
      <c r="CQ83" s="68"/>
      <c r="CR83" s="68"/>
      <c r="CS83" s="68"/>
    </row>
    <row r="84" spans="1:97" x14ac:dyDescent="0.2">
      <c r="A84" s="73" t="s">
        <v>148</v>
      </c>
      <c r="B84" s="68"/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>
        <v>1</v>
      </c>
      <c r="P84" s="68">
        <v>1</v>
      </c>
      <c r="Q84" s="68">
        <v>1</v>
      </c>
      <c r="R84" s="68">
        <v>1</v>
      </c>
      <c r="S84" s="68">
        <v>1</v>
      </c>
      <c r="T84" s="68">
        <v>1</v>
      </c>
      <c r="U84" s="68">
        <v>1</v>
      </c>
      <c r="V84" s="68">
        <v>1</v>
      </c>
      <c r="W84" s="68">
        <v>1</v>
      </c>
      <c r="X84" s="68">
        <v>1</v>
      </c>
      <c r="Y84" s="68">
        <v>1</v>
      </c>
      <c r="Z84" s="68">
        <v>1</v>
      </c>
      <c r="AA84" s="68">
        <v>2</v>
      </c>
      <c r="AB84" s="68">
        <v>2</v>
      </c>
      <c r="AC84" s="68">
        <v>2</v>
      </c>
      <c r="AD84" s="68">
        <v>2</v>
      </c>
      <c r="AE84" s="68">
        <v>2</v>
      </c>
      <c r="AF84" s="68">
        <v>2</v>
      </c>
      <c r="AG84" s="68">
        <v>2</v>
      </c>
      <c r="AH84" s="68">
        <v>2</v>
      </c>
      <c r="AI84" s="68">
        <v>2</v>
      </c>
      <c r="AJ84" s="68">
        <v>2</v>
      </c>
      <c r="AK84" s="68">
        <v>2</v>
      </c>
      <c r="AL84" s="68">
        <v>2</v>
      </c>
      <c r="AM84" s="68">
        <v>3</v>
      </c>
      <c r="AN84" s="68">
        <v>4</v>
      </c>
      <c r="AO84" s="68">
        <v>5</v>
      </c>
      <c r="AP84" s="68">
        <v>6</v>
      </c>
      <c r="AQ84" s="68">
        <v>7</v>
      </c>
      <c r="AR84" s="68">
        <v>8</v>
      </c>
      <c r="AS84" s="68">
        <v>9</v>
      </c>
      <c r="AT84" s="68">
        <v>10</v>
      </c>
      <c r="AU84" s="68">
        <v>11</v>
      </c>
      <c r="AV84" s="68">
        <v>12</v>
      </c>
      <c r="AW84" s="68">
        <v>13</v>
      </c>
      <c r="AX84" s="68">
        <v>14</v>
      </c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  <c r="BM84" s="68"/>
      <c r="BN84" s="68"/>
      <c r="BO84" s="68"/>
      <c r="BP84" s="68"/>
      <c r="BQ84" s="68"/>
      <c r="BR84" s="68"/>
      <c r="BS84" s="68"/>
      <c r="BT84" s="68"/>
      <c r="BU84" s="68"/>
      <c r="BV84" s="68"/>
      <c r="BW84" s="68"/>
      <c r="BX84" s="68"/>
      <c r="BY84" s="68"/>
      <c r="BZ84" s="68"/>
      <c r="CA84" s="68"/>
      <c r="CB84" s="68"/>
      <c r="CC84" s="68"/>
      <c r="CD84" s="68"/>
      <c r="CE84" s="68"/>
      <c r="CF84" s="68"/>
      <c r="CG84" s="68"/>
      <c r="CH84" s="68"/>
      <c r="CI84" s="68"/>
      <c r="CJ84" s="68"/>
      <c r="CK84" s="68"/>
      <c r="CL84" s="68"/>
      <c r="CM84" s="68"/>
      <c r="CN84" s="68"/>
      <c r="CO84" s="68"/>
      <c r="CP84" s="68"/>
      <c r="CQ84" s="68"/>
      <c r="CR84" s="68"/>
      <c r="CS84" s="68"/>
    </row>
    <row r="85" spans="1:97" x14ac:dyDescent="0.2">
      <c r="A85" s="67" t="s">
        <v>238</v>
      </c>
      <c r="B85" s="68"/>
      <c r="C85" s="68" t="str">
        <f>+C78</f>
        <v>A1 m1</v>
      </c>
      <c r="D85" s="68" t="str">
        <f t="shared" ref="D85:AL85" si="43">+D78</f>
        <v>A1 m2</v>
      </c>
      <c r="E85" s="68" t="str">
        <f t="shared" si="43"/>
        <v>A1 m3</v>
      </c>
      <c r="F85" s="68" t="str">
        <f t="shared" si="43"/>
        <v>A1 m4</v>
      </c>
      <c r="G85" s="68" t="str">
        <f t="shared" si="43"/>
        <v>A1 m5</v>
      </c>
      <c r="H85" s="68" t="str">
        <f t="shared" si="43"/>
        <v>A1 m6</v>
      </c>
      <c r="I85" s="68" t="str">
        <f t="shared" si="43"/>
        <v>A1 m7</v>
      </c>
      <c r="J85" s="68" t="str">
        <f t="shared" si="43"/>
        <v>A1 m8</v>
      </c>
      <c r="K85" s="68" t="str">
        <f t="shared" si="43"/>
        <v>A1 m9</v>
      </c>
      <c r="L85" s="68" t="str">
        <f t="shared" si="43"/>
        <v>A1 m10</v>
      </c>
      <c r="M85" s="68" t="str">
        <f t="shared" si="43"/>
        <v>A1 m11</v>
      </c>
      <c r="N85" s="68" t="str">
        <f t="shared" si="43"/>
        <v>A1 m12</v>
      </c>
      <c r="O85" s="68" t="str">
        <f t="shared" si="43"/>
        <v>A2 m1</v>
      </c>
      <c r="P85" s="68" t="str">
        <f t="shared" si="43"/>
        <v>A2 m2</v>
      </c>
      <c r="Q85" s="68" t="str">
        <f t="shared" si="43"/>
        <v>A2 m3</v>
      </c>
      <c r="R85" s="68" t="str">
        <f t="shared" si="43"/>
        <v>A2 m4</v>
      </c>
      <c r="S85" s="68" t="str">
        <f t="shared" si="43"/>
        <v>A2 m5</v>
      </c>
      <c r="T85" s="68" t="str">
        <f t="shared" si="43"/>
        <v>A2 m6</v>
      </c>
      <c r="U85" s="68" t="str">
        <f t="shared" si="43"/>
        <v>A2 m7</v>
      </c>
      <c r="V85" s="68" t="str">
        <f t="shared" si="43"/>
        <v>A2 m8</v>
      </c>
      <c r="W85" s="68" t="str">
        <f t="shared" si="43"/>
        <v>A2 m9</v>
      </c>
      <c r="X85" s="68" t="str">
        <f t="shared" si="43"/>
        <v>A2 m10</v>
      </c>
      <c r="Y85" s="68" t="str">
        <f t="shared" si="43"/>
        <v>A2 m11</v>
      </c>
      <c r="Z85" s="68" t="str">
        <f t="shared" si="43"/>
        <v>A2 m12</v>
      </c>
      <c r="AA85" s="68" t="str">
        <f t="shared" si="43"/>
        <v>A3 m1</v>
      </c>
      <c r="AB85" s="68" t="str">
        <f t="shared" si="43"/>
        <v>A3 m2</v>
      </c>
      <c r="AC85" s="68" t="str">
        <f t="shared" si="43"/>
        <v>A3 m3</v>
      </c>
      <c r="AD85" s="68" t="str">
        <f t="shared" si="43"/>
        <v>A3 m4</v>
      </c>
      <c r="AE85" s="68" t="str">
        <f t="shared" si="43"/>
        <v>A3 m5</v>
      </c>
      <c r="AF85" s="68" t="str">
        <f t="shared" si="43"/>
        <v>A3 m6</v>
      </c>
      <c r="AG85" s="68" t="str">
        <f t="shared" si="43"/>
        <v>A3 m7</v>
      </c>
      <c r="AH85" s="68" t="str">
        <f t="shared" si="43"/>
        <v>A3 m8</v>
      </c>
      <c r="AI85" s="68" t="str">
        <f t="shared" si="43"/>
        <v>A3 m9</v>
      </c>
      <c r="AJ85" s="68" t="str">
        <f t="shared" si="43"/>
        <v>A3 m10</v>
      </c>
      <c r="AK85" s="68" t="str">
        <f t="shared" si="43"/>
        <v>A3 m11</v>
      </c>
      <c r="AL85" s="68" t="str">
        <f t="shared" si="43"/>
        <v>A3 m12</v>
      </c>
      <c r="AM85" s="68" t="str">
        <f t="shared" ref="AM85:AX85" si="44">+AM78</f>
        <v>A3 m13</v>
      </c>
      <c r="AN85" s="68" t="str">
        <f t="shared" si="44"/>
        <v>A3 m14</v>
      </c>
      <c r="AO85" s="68" t="str">
        <f t="shared" si="44"/>
        <v>A3 m15</v>
      </c>
      <c r="AP85" s="68" t="str">
        <f t="shared" si="44"/>
        <v>A3 m16</v>
      </c>
      <c r="AQ85" s="68" t="str">
        <f t="shared" si="44"/>
        <v>A3 m17</v>
      </c>
      <c r="AR85" s="68" t="str">
        <f t="shared" si="44"/>
        <v>A3 m18</v>
      </c>
      <c r="AS85" s="68" t="str">
        <f t="shared" si="44"/>
        <v>A3 m19</v>
      </c>
      <c r="AT85" s="68" t="str">
        <f t="shared" si="44"/>
        <v>A3 m20</v>
      </c>
      <c r="AU85" s="68" t="str">
        <f t="shared" si="44"/>
        <v>A3 m21</v>
      </c>
      <c r="AV85" s="68" t="str">
        <f t="shared" si="44"/>
        <v>A3 m22</v>
      </c>
      <c r="AW85" s="68" t="str">
        <f t="shared" si="44"/>
        <v>A3 m23</v>
      </c>
      <c r="AX85" s="68" t="str">
        <f t="shared" si="44"/>
        <v>A3 m24</v>
      </c>
      <c r="AY85" s="68"/>
      <c r="AZ85" s="68"/>
      <c r="BA85" s="68"/>
      <c r="BB85" s="68"/>
      <c r="BC85" s="68"/>
      <c r="BD85" s="68"/>
      <c r="BE85" s="68"/>
      <c r="BF85" s="68"/>
      <c r="BG85" s="68"/>
      <c r="BH85" s="68"/>
      <c r="BI85" s="68"/>
      <c r="BJ85" s="68"/>
      <c r="BK85" s="68"/>
      <c r="BL85" s="68"/>
      <c r="BM85" s="68"/>
      <c r="BN85" s="68"/>
      <c r="BO85" s="68"/>
      <c r="BP85" s="68"/>
      <c r="BQ85" s="68"/>
      <c r="BR85" s="68"/>
      <c r="BS85" s="68"/>
      <c r="BT85" s="68"/>
      <c r="BU85" s="68"/>
      <c r="BV85" s="68"/>
      <c r="BW85" s="68"/>
      <c r="BX85" s="68"/>
      <c r="BY85" s="68"/>
      <c r="BZ85" s="68"/>
      <c r="CA85" s="68"/>
      <c r="CB85" s="68"/>
      <c r="CC85" s="68"/>
      <c r="CD85" s="68"/>
      <c r="CE85" s="68"/>
      <c r="CF85" s="68"/>
      <c r="CG85" s="68"/>
      <c r="CH85" s="68"/>
      <c r="CI85" s="68"/>
      <c r="CJ85" s="68"/>
      <c r="CK85" s="68"/>
      <c r="CL85" s="68"/>
      <c r="CM85" s="68"/>
      <c r="CN85" s="68"/>
      <c r="CO85" s="68"/>
      <c r="CP85" s="68"/>
      <c r="CQ85" s="68"/>
      <c r="CR85" s="68"/>
      <c r="CS85" s="68"/>
    </row>
    <row r="86" spans="1:97" x14ac:dyDescent="0.2">
      <c r="A86" s="74" t="s">
        <v>239</v>
      </c>
      <c r="B86" s="75"/>
      <c r="C86" s="75">
        <f>+(($B65+((($B71-12)*$B65)/12))*C79)*((1+$B73)^C84)</f>
        <v>1500</v>
      </c>
      <c r="D86" s="75">
        <f>+(($B65+((($B71-12)*$B65)/12))*D79)*((1+$B73)^D84)</f>
        <v>1500</v>
      </c>
      <c r="E86" s="75">
        <f t="shared" ref="E86:AL86" si="45">+(($B65+((($B71-12)*$B65)/12))*E79)*((1+$B73)^E84)</f>
        <v>1500</v>
      </c>
      <c r="F86" s="75">
        <f t="shared" si="45"/>
        <v>1500</v>
      </c>
      <c r="G86" s="75">
        <f t="shared" si="45"/>
        <v>1500</v>
      </c>
      <c r="H86" s="75">
        <f t="shared" si="45"/>
        <v>1500</v>
      </c>
      <c r="I86" s="75">
        <f t="shared" si="45"/>
        <v>1500</v>
      </c>
      <c r="J86" s="75">
        <f t="shared" si="45"/>
        <v>1500</v>
      </c>
      <c r="K86" s="75">
        <f t="shared" si="45"/>
        <v>1500</v>
      </c>
      <c r="L86" s="75">
        <f t="shared" si="45"/>
        <v>1500</v>
      </c>
      <c r="M86" s="75">
        <f t="shared" si="45"/>
        <v>1500</v>
      </c>
      <c r="N86" s="75">
        <f t="shared" si="45"/>
        <v>1500</v>
      </c>
      <c r="O86" s="75">
        <f t="shared" si="45"/>
        <v>1530</v>
      </c>
      <c r="P86" s="75">
        <f t="shared" si="45"/>
        <v>1530</v>
      </c>
      <c r="Q86" s="75">
        <f t="shared" si="45"/>
        <v>1530</v>
      </c>
      <c r="R86" s="75">
        <f t="shared" si="45"/>
        <v>1530</v>
      </c>
      <c r="S86" s="75">
        <f t="shared" si="45"/>
        <v>1530</v>
      </c>
      <c r="T86" s="75">
        <f t="shared" si="45"/>
        <v>1530</v>
      </c>
      <c r="U86" s="75">
        <f t="shared" si="45"/>
        <v>1530</v>
      </c>
      <c r="V86" s="75">
        <f t="shared" si="45"/>
        <v>1530</v>
      </c>
      <c r="W86" s="75">
        <f t="shared" si="45"/>
        <v>1530</v>
      </c>
      <c r="X86" s="75">
        <f t="shared" si="45"/>
        <v>1530</v>
      </c>
      <c r="Y86" s="75">
        <f t="shared" si="45"/>
        <v>1530</v>
      </c>
      <c r="Z86" s="75">
        <f t="shared" si="45"/>
        <v>1530</v>
      </c>
      <c r="AA86" s="75">
        <f t="shared" si="45"/>
        <v>1560.6</v>
      </c>
      <c r="AB86" s="75">
        <f t="shared" si="45"/>
        <v>1560.6</v>
      </c>
      <c r="AC86" s="75">
        <f t="shared" si="45"/>
        <v>1560.6</v>
      </c>
      <c r="AD86" s="75">
        <f t="shared" si="45"/>
        <v>1560.6</v>
      </c>
      <c r="AE86" s="75">
        <f t="shared" si="45"/>
        <v>1560.6</v>
      </c>
      <c r="AF86" s="75">
        <f t="shared" si="45"/>
        <v>1560.6</v>
      </c>
      <c r="AG86" s="75">
        <f t="shared" si="45"/>
        <v>1560.6</v>
      </c>
      <c r="AH86" s="75">
        <f t="shared" si="45"/>
        <v>1560.6</v>
      </c>
      <c r="AI86" s="75">
        <f t="shared" si="45"/>
        <v>1560.6</v>
      </c>
      <c r="AJ86" s="75">
        <f t="shared" si="45"/>
        <v>1560.6</v>
      </c>
      <c r="AK86" s="75">
        <f t="shared" si="45"/>
        <v>1560.6</v>
      </c>
      <c r="AL86" s="75">
        <f t="shared" si="45"/>
        <v>1560.6</v>
      </c>
      <c r="AM86" s="75">
        <f t="shared" ref="AM86:AX86" si="46">+(($B65+((($B71-12)*$B65)/12))*AM79)*((1+$B73)^AM84)</f>
        <v>1591.8119999999999</v>
      </c>
      <c r="AN86" s="75">
        <f t="shared" si="46"/>
        <v>1623.64824</v>
      </c>
      <c r="AO86" s="75">
        <f t="shared" si="46"/>
        <v>1656.1212048</v>
      </c>
      <c r="AP86" s="75">
        <f t="shared" si="46"/>
        <v>1689.243628896</v>
      </c>
      <c r="AQ86" s="75">
        <f t="shared" si="46"/>
        <v>1723.0285014739197</v>
      </c>
      <c r="AR86" s="75">
        <f t="shared" si="46"/>
        <v>1757.4890715033982</v>
      </c>
      <c r="AS86" s="75">
        <f t="shared" si="46"/>
        <v>1792.6388529334663</v>
      </c>
      <c r="AT86" s="75">
        <f t="shared" si="46"/>
        <v>1828.4916299921356</v>
      </c>
      <c r="AU86" s="75">
        <f t="shared" si="46"/>
        <v>1865.0614625919779</v>
      </c>
      <c r="AV86" s="75">
        <f t="shared" si="46"/>
        <v>1902.3626918438179</v>
      </c>
      <c r="AW86" s="75">
        <f t="shared" si="46"/>
        <v>1940.4099456806941</v>
      </c>
      <c r="AX86" s="75">
        <f t="shared" si="46"/>
        <v>1979.2181445943081</v>
      </c>
      <c r="AY86" s="75"/>
      <c r="AZ86" s="75"/>
      <c r="BA86" s="75"/>
      <c r="BB86" s="75"/>
      <c r="BC86" s="75"/>
      <c r="BD86" s="75"/>
      <c r="BE86" s="75"/>
      <c r="BF86" s="75"/>
      <c r="BG86" s="75"/>
      <c r="BH86" s="75"/>
      <c r="BI86" s="75"/>
      <c r="BJ86" s="75"/>
      <c r="BK86" s="75"/>
      <c r="BL86" s="75"/>
      <c r="BM86" s="75"/>
      <c r="BN86" s="75"/>
      <c r="BO86" s="75"/>
      <c r="BP86" s="75"/>
      <c r="BQ86" s="75"/>
      <c r="BR86" s="75"/>
      <c r="BS86" s="75"/>
      <c r="BT86" s="75"/>
      <c r="BU86" s="75"/>
      <c r="BV86" s="75"/>
      <c r="BW86" s="75"/>
      <c r="BX86" s="75"/>
      <c r="BY86" s="75"/>
      <c r="BZ86" s="75"/>
      <c r="CA86" s="75"/>
      <c r="CB86" s="75"/>
      <c r="CC86" s="75"/>
      <c r="CD86" s="75"/>
      <c r="CE86" s="75"/>
      <c r="CF86" s="75"/>
      <c r="CG86" s="75"/>
      <c r="CH86" s="75"/>
      <c r="CI86" s="75"/>
      <c r="CJ86" s="75"/>
      <c r="CK86" s="75"/>
      <c r="CL86" s="75"/>
      <c r="CM86" s="75"/>
      <c r="CN86" s="75"/>
      <c r="CO86" s="75"/>
      <c r="CP86" s="75"/>
      <c r="CQ86" s="75"/>
      <c r="CR86" s="75"/>
      <c r="CS86" s="75"/>
    </row>
    <row r="87" spans="1:97" x14ac:dyDescent="0.2">
      <c r="A87" s="74" t="s">
        <v>240</v>
      </c>
      <c r="B87" s="75"/>
      <c r="C87" s="75">
        <f>+C86*$B72</f>
        <v>135</v>
      </c>
      <c r="D87" s="75">
        <f>+D86*$B72</f>
        <v>135</v>
      </c>
      <c r="E87" s="75">
        <f t="shared" ref="E87:AL87" si="47">+E86*$B72</f>
        <v>135</v>
      </c>
      <c r="F87" s="75">
        <f t="shared" si="47"/>
        <v>135</v>
      </c>
      <c r="G87" s="75">
        <f t="shared" si="47"/>
        <v>135</v>
      </c>
      <c r="H87" s="75">
        <f t="shared" si="47"/>
        <v>135</v>
      </c>
      <c r="I87" s="75">
        <f t="shared" si="47"/>
        <v>135</v>
      </c>
      <c r="J87" s="75">
        <f t="shared" si="47"/>
        <v>135</v>
      </c>
      <c r="K87" s="75">
        <f t="shared" si="47"/>
        <v>135</v>
      </c>
      <c r="L87" s="75">
        <f t="shared" si="47"/>
        <v>135</v>
      </c>
      <c r="M87" s="75">
        <f t="shared" si="47"/>
        <v>135</v>
      </c>
      <c r="N87" s="75">
        <f t="shared" si="47"/>
        <v>135</v>
      </c>
      <c r="O87" s="75">
        <f t="shared" si="47"/>
        <v>137.69999999999999</v>
      </c>
      <c r="P87" s="75">
        <f t="shared" si="47"/>
        <v>137.69999999999999</v>
      </c>
      <c r="Q87" s="75">
        <f t="shared" si="47"/>
        <v>137.69999999999999</v>
      </c>
      <c r="R87" s="75">
        <f t="shared" si="47"/>
        <v>137.69999999999999</v>
      </c>
      <c r="S87" s="75">
        <f t="shared" si="47"/>
        <v>137.69999999999999</v>
      </c>
      <c r="T87" s="75">
        <f t="shared" si="47"/>
        <v>137.69999999999999</v>
      </c>
      <c r="U87" s="75">
        <f t="shared" si="47"/>
        <v>137.69999999999999</v>
      </c>
      <c r="V87" s="75">
        <f t="shared" si="47"/>
        <v>137.69999999999999</v>
      </c>
      <c r="W87" s="75">
        <f t="shared" si="47"/>
        <v>137.69999999999999</v>
      </c>
      <c r="X87" s="75">
        <f t="shared" si="47"/>
        <v>137.69999999999999</v>
      </c>
      <c r="Y87" s="75">
        <f t="shared" si="47"/>
        <v>137.69999999999999</v>
      </c>
      <c r="Z87" s="75">
        <f t="shared" si="47"/>
        <v>137.69999999999999</v>
      </c>
      <c r="AA87" s="75">
        <f t="shared" si="47"/>
        <v>140.45399999999998</v>
      </c>
      <c r="AB87" s="75">
        <f t="shared" si="47"/>
        <v>140.45399999999998</v>
      </c>
      <c r="AC87" s="75">
        <f t="shared" si="47"/>
        <v>140.45399999999998</v>
      </c>
      <c r="AD87" s="75">
        <f t="shared" si="47"/>
        <v>140.45399999999998</v>
      </c>
      <c r="AE87" s="75">
        <f t="shared" si="47"/>
        <v>140.45399999999998</v>
      </c>
      <c r="AF87" s="75">
        <f t="shared" si="47"/>
        <v>140.45399999999998</v>
      </c>
      <c r="AG87" s="75">
        <f t="shared" si="47"/>
        <v>140.45399999999998</v>
      </c>
      <c r="AH87" s="75">
        <f t="shared" si="47"/>
        <v>140.45399999999998</v>
      </c>
      <c r="AI87" s="75">
        <f t="shared" si="47"/>
        <v>140.45399999999998</v>
      </c>
      <c r="AJ87" s="75">
        <f t="shared" si="47"/>
        <v>140.45399999999998</v>
      </c>
      <c r="AK87" s="75">
        <f t="shared" si="47"/>
        <v>140.45399999999998</v>
      </c>
      <c r="AL87" s="75">
        <f t="shared" si="47"/>
        <v>140.45399999999998</v>
      </c>
      <c r="AM87" s="75">
        <f t="shared" ref="AM87:AX87" si="48">+AM86*$B72</f>
        <v>143.26307999999997</v>
      </c>
      <c r="AN87" s="75">
        <f t="shared" si="48"/>
        <v>146.1283416</v>
      </c>
      <c r="AO87" s="75">
        <f t="shared" si="48"/>
        <v>149.050908432</v>
      </c>
      <c r="AP87" s="75">
        <f t="shared" si="48"/>
        <v>152.03192660063999</v>
      </c>
      <c r="AQ87" s="75">
        <f t="shared" si="48"/>
        <v>155.07256513265278</v>
      </c>
      <c r="AR87" s="75">
        <f t="shared" si="48"/>
        <v>158.17401643530584</v>
      </c>
      <c r="AS87" s="75">
        <f t="shared" si="48"/>
        <v>161.33749676401197</v>
      </c>
      <c r="AT87" s="75">
        <f t="shared" si="48"/>
        <v>164.5642466992922</v>
      </c>
      <c r="AU87" s="75">
        <f t="shared" si="48"/>
        <v>167.85553163327802</v>
      </c>
      <c r="AV87" s="75">
        <f t="shared" si="48"/>
        <v>171.2126422659436</v>
      </c>
      <c r="AW87" s="75">
        <f t="shared" si="48"/>
        <v>174.63689511126248</v>
      </c>
      <c r="AX87" s="75">
        <f t="shared" si="48"/>
        <v>178.12963301348773</v>
      </c>
      <c r="AY87" s="75"/>
      <c r="AZ87" s="75"/>
      <c r="BA87" s="75"/>
      <c r="BB87" s="75"/>
      <c r="BC87" s="75"/>
      <c r="BD87" s="75"/>
      <c r="BE87" s="75"/>
      <c r="BF87" s="75"/>
      <c r="BG87" s="75"/>
      <c r="BH87" s="75"/>
      <c r="BI87" s="75"/>
      <c r="BJ87" s="75"/>
      <c r="BK87" s="75"/>
      <c r="BL87" s="75"/>
      <c r="BM87" s="75"/>
      <c r="BN87" s="75"/>
      <c r="BO87" s="75"/>
      <c r="BP87" s="75"/>
      <c r="BQ87" s="75"/>
      <c r="BR87" s="75"/>
      <c r="BS87" s="75"/>
      <c r="BT87" s="75"/>
      <c r="BU87" s="75"/>
      <c r="BV87" s="75"/>
      <c r="BW87" s="75"/>
      <c r="BX87" s="75"/>
      <c r="BY87" s="75"/>
      <c r="BZ87" s="75"/>
      <c r="CA87" s="75"/>
      <c r="CB87" s="75"/>
      <c r="CC87" s="75"/>
      <c r="CD87" s="75"/>
      <c r="CE87" s="75"/>
      <c r="CF87" s="75"/>
      <c r="CG87" s="75"/>
      <c r="CH87" s="75"/>
      <c r="CI87" s="75"/>
      <c r="CJ87" s="75"/>
      <c r="CK87" s="75"/>
      <c r="CL87" s="75"/>
      <c r="CM87" s="75"/>
      <c r="CN87" s="75"/>
      <c r="CO87" s="75"/>
      <c r="CP87" s="75"/>
      <c r="CQ87" s="75"/>
      <c r="CR87" s="75"/>
      <c r="CS87" s="75"/>
    </row>
    <row r="88" spans="1:97" x14ac:dyDescent="0.2">
      <c r="A88" s="74" t="s">
        <v>241</v>
      </c>
      <c r="B88" s="75"/>
      <c r="C88" s="75">
        <f>+SUM(C86:C87)*$B66</f>
        <v>490.5</v>
      </c>
      <c r="D88" s="75">
        <f>+SUM(D86:D87)*$B66</f>
        <v>490.5</v>
      </c>
      <c r="E88" s="75">
        <f t="shared" ref="E88:AL88" si="49">+SUM(E86:E87)*$B66</f>
        <v>490.5</v>
      </c>
      <c r="F88" s="75">
        <f t="shared" si="49"/>
        <v>490.5</v>
      </c>
      <c r="G88" s="75">
        <f t="shared" si="49"/>
        <v>490.5</v>
      </c>
      <c r="H88" s="75">
        <f t="shared" si="49"/>
        <v>490.5</v>
      </c>
      <c r="I88" s="75">
        <f t="shared" si="49"/>
        <v>490.5</v>
      </c>
      <c r="J88" s="75">
        <f t="shared" si="49"/>
        <v>490.5</v>
      </c>
      <c r="K88" s="75">
        <f t="shared" si="49"/>
        <v>490.5</v>
      </c>
      <c r="L88" s="75">
        <f t="shared" si="49"/>
        <v>490.5</v>
      </c>
      <c r="M88" s="75">
        <f t="shared" si="49"/>
        <v>490.5</v>
      </c>
      <c r="N88" s="75">
        <f t="shared" si="49"/>
        <v>490.5</v>
      </c>
      <c r="O88" s="75">
        <f t="shared" si="49"/>
        <v>500.31</v>
      </c>
      <c r="P88" s="75">
        <f t="shared" si="49"/>
        <v>500.31</v>
      </c>
      <c r="Q88" s="75">
        <f t="shared" si="49"/>
        <v>500.31</v>
      </c>
      <c r="R88" s="75">
        <f t="shared" si="49"/>
        <v>500.31</v>
      </c>
      <c r="S88" s="75">
        <f t="shared" si="49"/>
        <v>500.31</v>
      </c>
      <c r="T88" s="75">
        <f t="shared" si="49"/>
        <v>500.31</v>
      </c>
      <c r="U88" s="75">
        <f t="shared" si="49"/>
        <v>500.31</v>
      </c>
      <c r="V88" s="75">
        <f t="shared" si="49"/>
        <v>500.31</v>
      </c>
      <c r="W88" s="75">
        <f t="shared" si="49"/>
        <v>500.31</v>
      </c>
      <c r="X88" s="75">
        <f t="shared" si="49"/>
        <v>500.31</v>
      </c>
      <c r="Y88" s="75">
        <f t="shared" si="49"/>
        <v>500.31</v>
      </c>
      <c r="Z88" s="75">
        <f t="shared" si="49"/>
        <v>500.31</v>
      </c>
      <c r="AA88" s="75">
        <f t="shared" si="49"/>
        <v>510.31619999999992</v>
      </c>
      <c r="AB88" s="75">
        <f t="shared" si="49"/>
        <v>510.31619999999992</v>
      </c>
      <c r="AC88" s="75">
        <f t="shared" si="49"/>
        <v>510.31619999999992</v>
      </c>
      <c r="AD88" s="75">
        <f t="shared" si="49"/>
        <v>510.31619999999992</v>
      </c>
      <c r="AE88" s="75">
        <f t="shared" si="49"/>
        <v>510.31619999999992</v>
      </c>
      <c r="AF88" s="75">
        <f t="shared" si="49"/>
        <v>510.31619999999992</v>
      </c>
      <c r="AG88" s="75">
        <f t="shared" si="49"/>
        <v>510.31619999999992</v>
      </c>
      <c r="AH88" s="75">
        <f t="shared" si="49"/>
        <v>510.31619999999992</v>
      </c>
      <c r="AI88" s="75">
        <f t="shared" si="49"/>
        <v>510.31619999999992</v>
      </c>
      <c r="AJ88" s="75">
        <f t="shared" si="49"/>
        <v>510.31619999999992</v>
      </c>
      <c r="AK88" s="75">
        <f t="shared" si="49"/>
        <v>510.31619999999992</v>
      </c>
      <c r="AL88" s="75">
        <f t="shared" si="49"/>
        <v>510.31619999999992</v>
      </c>
      <c r="AM88" s="75">
        <f t="shared" ref="AM88:AX88" si="50">+SUM(AM86:AM87)*$B66</f>
        <v>520.52252399999998</v>
      </c>
      <c r="AN88" s="75">
        <f t="shared" si="50"/>
        <v>530.93297447999998</v>
      </c>
      <c r="AO88" s="75">
        <f t="shared" si="50"/>
        <v>541.55163396959995</v>
      </c>
      <c r="AP88" s="75">
        <f t="shared" si="50"/>
        <v>552.38266664899197</v>
      </c>
      <c r="AQ88" s="75">
        <f t="shared" si="50"/>
        <v>563.43031998197171</v>
      </c>
      <c r="AR88" s="75">
        <f t="shared" si="50"/>
        <v>574.69892638161127</v>
      </c>
      <c r="AS88" s="75">
        <f t="shared" si="50"/>
        <v>586.19290490924345</v>
      </c>
      <c r="AT88" s="75">
        <f t="shared" si="50"/>
        <v>597.91676300742836</v>
      </c>
      <c r="AU88" s="75">
        <f t="shared" si="50"/>
        <v>609.87509826757685</v>
      </c>
      <c r="AV88" s="75">
        <f t="shared" si="50"/>
        <v>622.07260023292849</v>
      </c>
      <c r="AW88" s="75">
        <f t="shared" si="50"/>
        <v>634.51405223758695</v>
      </c>
      <c r="AX88" s="75">
        <f t="shared" si="50"/>
        <v>647.20433328233867</v>
      </c>
      <c r="AY88" s="75"/>
      <c r="AZ88" s="75"/>
      <c r="BA88" s="75"/>
      <c r="BB88" s="75"/>
      <c r="BC88" s="75"/>
      <c r="BD88" s="75"/>
      <c r="BE88" s="75"/>
      <c r="BF88" s="75"/>
      <c r="BG88" s="75"/>
      <c r="BH88" s="75"/>
      <c r="BI88" s="75"/>
      <c r="BJ88" s="75"/>
      <c r="BK88" s="75"/>
      <c r="BL88" s="75"/>
      <c r="BM88" s="75"/>
      <c r="BN88" s="75"/>
      <c r="BO88" s="75"/>
      <c r="BP88" s="75"/>
      <c r="BQ88" s="75"/>
      <c r="BR88" s="75"/>
      <c r="BS88" s="75"/>
      <c r="BT88" s="75"/>
      <c r="BU88" s="75"/>
      <c r="BV88" s="75"/>
      <c r="BW88" s="75"/>
      <c r="BX88" s="75"/>
      <c r="BY88" s="75"/>
      <c r="BZ88" s="75"/>
      <c r="CA88" s="75"/>
      <c r="CB88" s="75"/>
      <c r="CC88" s="75"/>
      <c r="CD88" s="75"/>
      <c r="CE88" s="75"/>
      <c r="CF88" s="75"/>
      <c r="CG88" s="75"/>
      <c r="CH88" s="75"/>
      <c r="CI88" s="75"/>
      <c r="CJ88" s="75"/>
      <c r="CK88" s="75"/>
      <c r="CL88" s="75"/>
      <c r="CM88" s="75"/>
      <c r="CN88" s="75"/>
      <c r="CO88" s="75"/>
      <c r="CP88" s="75"/>
      <c r="CQ88" s="75"/>
      <c r="CR88" s="75"/>
      <c r="CS88" s="75"/>
    </row>
    <row r="89" spans="1:97" x14ac:dyDescent="0.2">
      <c r="A89" s="74" t="s">
        <v>242</v>
      </c>
      <c r="B89" s="75"/>
      <c r="C89" s="75">
        <f>+SUM(C86:C87)*$B67</f>
        <v>16.350000000000001</v>
      </c>
      <c r="D89" s="75">
        <f>+SUM(D86:D87)*$B67</f>
        <v>16.350000000000001</v>
      </c>
      <c r="E89" s="75">
        <f t="shared" ref="E89:AL89" si="51">+SUM(E86:E87)*$B67</f>
        <v>16.350000000000001</v>
      </c>
      <c r="F89" s="75">
        <f t="shared" si="51"/>
        <v>16.350000000000001</v>
      </c>
      <c r="G89" s="75">
        <f t="shared" si="51"/>
        <v>16.350000000000001</v>
      </c>
      <c r="H89" s="75">
        <f t="shared" si="51"/>
        <v>16.350000000000001</v>
      </c>
      <c r="I89" s="75">
        <f t="shared" si="51"/>
        <v>16.350000000000001</v>
      </c>
      <c r="J89" s="75">
        <f t="shared" si="51"/>
        <v>16.350000000000001</v>
      </c>
      <c r="K89" s="75">
        <f t="shared" si="51"/>
        <v>16.350000000000001</v>
      </c>
      <c r="L89" s="75">
        <f t="shared" si="51"/>
        <v>16.350000000000001</v>
      </c>
      <c r="M89" s="75">
        <f t="shared" si="51"/>
        <v>16.350000000000001</v>
      </c>
      <c r="N89" s="75">
        <f t="shared" si="51"/>
        <v>16.350000000000001</v>
      </c>
      <c r="O89" s="75">
        <f t="shared" si="51"/>
        <v>16.677</v>
      </c>
      <c r="P89" s="75">
        <f t="shared" si="51"/>
        <v>16.677</v>
      </c>
      <c r="Q89" s="75">
        <f t="shared" si="51"/>
        <v>16.677</v>
      </c>
      <c r="R89" s="75">
        <f t="shared" si="51"/>
        <v>16.677</v>
      </c>
      <c r="S89" s="75">
        <f t="shared" si="51"/>
        <v>16.677</v>
      </c>
      <c r="T89" s="75">
        <f t="shared" si="51"/>
        <v>16.677</v>
      </c>
      <c r="U89" s="75">
        <f t="shared" si="51"/>
        <v>16.677</v>
      </c>
      <c r="V89" s="75">
        <f t="shared" si="51"/>
        <v>16.677</v>
      </c>
      <c r="W89" s="75">
        <f t="shared" si="51"/>
        <v>16.677</v>
      </c>
      <c r="X89" s="75">
        <f t="shared" si="51"/>
        <v>16.677</v>
      </c>
      <c r="Y89" s="75">
        <f t="shared" si="51"/>
        <v>16.677</v>
      </c>
      <c r="Z89" s="75">
        <f t="shared" si="51"/>
        <v>16.677</v>
      </c>
      <c r="AA89" s="75">
        <f t="shared" si="51"/>
        <v>17.010539999999999</v>
      </c>
      <c r="AB89" s="75">
        <f t="shared" si="51"/>
        <v>17.010539999999999</v>
      </c>
      <c r="AC89" s="75">
        <f t="shared" si="51"/>
        <v>17.010539999999999</v>
      </c>
      <c r="AD89" s="75">
        <f t="shared" si="51"/>
        <v>17.010539999999999</v>
      </c>
      <c r="AE89" s="75">
        <f t="shared" si="51"/>
        <v>17.010539999999999</v>
      </c>
      <c r="AF89" s="75">
        <f t="shared" si="51"/>
        <v>17.010539999999999</v>
      </c>
      <c r="AG89" s="75">
        <f t="shared" si="51"/>
        <v>17.010539999999999</v>
      </c>
      <c r="AH89" s="75">
        <f t="shared" si="51"/>
        <v>17.010539999999999</v>
      </c>
      <c r="AI89" s="75">
        <f t="shared" si="51"/>
        <v>17.010539999999999</v>
      </c>
      <c r="AJ89" s="75">
        <f t="shared" si="51"/>
        <v>17.010539999999999</v>
      </c>
      <c r="AK89" s="75">
        <f t="shared" si="51"/>
        <v>17.010539999999999</v>
      </c>
      <c r="AL89" s="75">
        <f t="shared" si="51"/>
        <v>17.010539999999999</v>
      </c>
      <c r="AM89" s="75">
        <f t="shared" ref="AM89:AX89" si="52">+SUM(AM86:AM87)*$B67</f>
        <v>17.3507508</v>
      </c>
      <c r="AN89" s="75">
        <f t="shared" si="52"/>
        <v>17.697765816</v>
      </c>
      <c r="AO89" s="75">
        <f t="shared" si="52"/>
        <v>18.051721132320001</v>
      </c>
      <c r="AP89" s="75">
        <f t="shared" si="52"/>
        <v>18.412755554966399</v>
      </c>
      <c r="AQ89" s="75">
        <f t="shared" si="52"/>
        <v>18.781010666065725</v>
      </c>
      <c r="AR89" s="75">
        <f t="shared" si="52"/>
        <v>19.156630879387041</v>
      </c>
      <c r="AS89" s="75">
        <f t="shared" si="52"/>
        <v>19.539763496974782</v>
      </c>
      <c r="AT89" s="75">
        <f t="shared" si="52"/>
        <v>19.930558766914277</v>
      </c>
      <c r="AU89" s="75">
        <f t="shared" si="52"/>
        <v>20.329169942252562</v>
      </c>
      <c r="AV89" s="75">
        <f t="shared" si="52"/>
        <v>20.735753341097617</v>
      </c>
      <c r="AW89" s="75">
        <f t="shared" si="52"/>
        <v>21.150468407919565</v>
      </c>
      <c r="AX89" s="75">
        <f t="shared" si="52"/>
        <v>21.573477776077958</v>
      </c>
      <c r="AY89" s="75"/>
      <c r="AZ89" s="75"/>
      <c r="BA89" s="75"/>
      <c r="BB89" s="75"/>
      <c r="BC89" s="75"/>
      <c r="BD89" s="75"/>
      <c r="BE89" s="75"/>
      <c r="BF89" s="75"/>
      <c r="BG89" s="75"/>
      <c r="BH89" s="75"/>
      <c r="BI89" s="75"/>
      <c r="BJ89" s="75"/>
      <c r="BK89" s="75"/>
      <c r="BL89" s="75"/>
      <c r="BM89" s="75"/>
      <c r="BN89" s="75"/>
      <c r="BO89" s="75"/>
      <c r="BP89" s="75"/>
      <c r="BQ89" s="75"/>
      <c r="BR89" s="75"/>
      <c r="BS89" s="75"/>
      <c r="BT89" s="75"/>
      <c r="BU89" s="75"/>
      <c r="BV89" s="75"/>
      <c r="BW89" s="75"/>
      <c r="BX89" s="75"/>
      <c r="BY89" s="75"/>
      <c r="BZ89" s="75"/>
      <c r="CA89" s="75"/>
      <c r="CB89" s="75"/>
      <c r="CC89" s="75"/>
      <c r="CD89" s="75"/>
      <c r="CE89" s="75"/>
      <c r="CF89" s="75"/>
      <c r="CG89" s="75"/>
      <c r="CH89" s="75"/>
      <c r="CI89" s="75"/>
      <c r="CJ89" s="75"/>
      <c r="CK89" s="75"/>
      <c r="CL89" s="75"/>
      <c r="CM89" s="75"/>
      <c r="CN89" s="75"/>
      <c r="CO89" s="75"/>
      <c r="CP89" s="75"/>
      <c r="CQ89" s="75"/>
      <c r="CR89" s="75"/>
      <c r="CS89" s="75"/>
    </row>
    <row r="90" spans="1:97" x14ac:dyDescent="0.2">
      <c r="A90" s="74" t="s">
        <v>243</v>
      </c>
      <c r="B90" s="75"/>
      <c r="C90" s="75">
        <f>+SUM(C86:C87)*$B68</f>
        <v>130.80000000000001</v>
      </c>
      <c r="D90" s="75">
        <f>+SUM(D86:D87)*$B68</f>
        <v>130.80000000000001</v>
      </c>
      <c r="E90" s="75">
        <f t="shared" ref="E90:AL90" si="53">+SUM(E86:E87)*$B68</f>
        <v>130.80000000000001</v>
      </c>
      <c r="F90" s="75">
        <f t="shared" si="53"/>
        <v>130.80000000000001</v>
      </c>
      <c r="G90" s="75">
        <f t="shared" si="53"/>
        <v>130.80000000000001</v>
      </c>
      <c r="H90" s="75">
        <f t="shared" si="53"/>
        <v>130.80000000000001</v>
      </c>
      <c r="I90" s="75">
        <f t="shared" si="53"/>
        <v>130.80000000000001</v>
      </c>
      <c r="J90" s="75">
        <f t="shared" si="53"/>
        <v>130.80000000000001</v>
      </c>
      <c r="K90" s="75">
        <f t="shared" si="53"/>
        <v>130.80000000000001</v>
      </c>
      <c r="L90" s="75">
        <f t="shared" si="53"/>
        <v>130.80000000000001</v>
      </c>
      <c r="M90" s="75">
        <f t="shared" si="53"/>
        <v>130.80000000000001</v>
      </c>
      <c r="N90" s="75">
        <f t="shared" si="53"/>
        <v>130.80000000000001</v>
      </c>
      <c r="O90" s="75">
        <f t="shared" si="53"/>
        <v>133.416</v>
      </c>
      <c r="P90" s="75">
        <f t="shared" si="53"/>
        <v>133.416</v>
      </c>
      <c r="Q90" s="75">
        <f t="shared" si="53"/>
        <v>133.416</v>
      </c>
      <c r="R90" s="75">
        <f t="shared" si="53"/>
        <v>133.416</v>
      </c>
      <c r="S90" s="75">
        <f t="shared" si="53"/>
        <v>133.416</v>
      </c>
      <c r="T90" s="75">
        <f t="shared" si="53"/>
        <v>133.416</v>
      </c>
      <c r="U90" s="75">
        <f t="shared" si="53"/>
        <v>133.416</v>
      </c>
      <c r="V90" s="75">
        <f t="shared" si="53"/>
        <v>133.416</v>
      </c>
      <c r="W90" s="75">
        <f t="shared" si="53"/>
        <v>133.416</v>
      </c>
      <c r="X90" s="75">
        <f t="shared" si="53"/>
        <v>133.416</v>
      </c>
      <c r="Y90" s="75">
        <f t="shared" si="53"/>
        <v>133.416</v>
      </c>
      <c r="Z90" s="75">
        <f t="shared" si="53"/>
        <v>133.416</v>
      </c>
      <c r="AA90" s="75">
        <f t="shared" si="53"/>
        <v>136.08431999999999</v>
      </c>
      <c r="AB90" s="75">
        <f t="shared" si="53"/>
        <v>136.08431999999999</v>
      </c>
      <c r="AC90" s="75">
        <f t="shared" si="53"/>
        <v>136.08431999999999</v>
      </c>
      <c r="AD90" s="75">
        <f t="shared" si="53"/>
        <v>136.08431999999999</v>
      </c>
      <c r="AE90" s="75">
        <f t="shared" si="53"/>
        <v>136.08431999999999</v>
      </c>
      <c r="AF90" s="75">
        <f t="shared" si="53"/>
        <v>136.08431999999999</v>
      </c>
      <c r="AG90" s="75">
        <f t="shared" si="53"/>
        <v>136.08431999999999</v>
      </c>
      <c r="AH90" s="75">
        <f t="shared" si="53"/>
        <v>136.08431999999999</v>
      </c>
      <c r="AI90" s="75">
        <f t="shared" si="53"/>
        <v>136.08431999999999</v>
      </c>
      <c r="AJ90" s="75">
        <f t="shared" si="53"/>
        <v>136.08431999999999</v>
      </c>
      <c r="AK90" s="75">
        <f t="shared" si="53"/>
        <v>136.08431999999999</v>
      </c>
      <c r="AL90" s="75">
        <f t="shared" si="53"/>
        <v>136.08431999999999</v>
      </c>
      <c r="AM90" s="75">
        <f t="shared" ref="AM90:AX90" si="54">+SUM(AM86:AM87)*$B68</f>
        <v>138.8060064</v>
      </c>
      <c r="AN90" s="75">
        <f t="shared" si="54"/>
        <v>141.582126528</v>
      </c>
      <c r="AO90" s="75">
        <f t="shared" si="54"/>
        <v>144.41376905856001</v>
      </c>
      <c r="AP90" s="75">
        <f t="shared" si="54"/>
        <v>147.30204443973119</v>
      </c>
      <c r="AQ90" s="75">
        <f t="shared" si="54"/>
        <v>150.2480853285258</v>
      </c>
      <c r="AR90" s="75">
        <f t="shared" si="54"/>
        <v>153.25304703509633</v>
      </c>
      <c r="AS90" s="75">
        <f t="shared" si="54"/>
        <v>156.31810797579826</v>
      </c>
      <c r="AT90" s="75">
        <f t="shared" si="54"/>
        <v>159.44447013531422</v>
      </c>
      <c r="AU90" s="75">
        <f t="shared" si="54"/>
        <v>162.6333595380205</v>
      </c>
      <c r="AV90" s="75">
        <f t="shared" si="54"/>
        <v>165.88602672878093</v>
      </c>
      <c r="AW90" s="75">
        <f t="shared" si="54"/>
        <v>169.20374726335652</v>
      </c>
      <c r="AX90" s="75">
        <f t="shared" si="54"/>
        <v>172.58782220862366</v>
      </c>
      <c r="AY90" s="75"/>
      <c r="AZ90" s="75"/>
      <c r="BA90" s="75"/>
      <c r="BB90" s="75"/>
      <c r="BC90" s="75"/>
      <c r="BD90" s="75"/>
      <c r="BE90" s="75"/>
      <c r="BF90" s="75"/>
      <c r="BG90" s="75"/>
      <c r="BH90" s="75"/>
      <c r="BI90" s="75"/>
      <c r="BJ90" s="75"/>
      <c r="BK90" s="75"/>
      <c r="BL90" s="75"/>
      <c r="BM90" s="75"/>
      <c r="BN90" s="75"/>
      <c r="BO90" s="75"/>
      <c r="BP90" s="75"/>
      <c r="BQ90" s="75"/>
      <c r="BR90" s="75"/>
      <c r="BS90" s="75"/>
      <c r="BT90" s="75"/>
      <c r="BU90" s="75"/>
      <c r="BV90" s="75"/>
      <c r="BW90" s="75"/>
      <c r="BX90" s="75"/>
      <c r="BY90" s="75"/>
      <c r="BZ90" s="75"/>
      <c r="CA90" s="75"/>
      <c r="CB90" s="75"/>
      <c r="CC90" s="75"/>
      <c r="CD90" s="75"/>
      <c r="CE90" s="75"/>
      <c r="CF90" s="75"/>
      <c r="CG90" s="75"/>
      <c r="CH90" s="75"/>
      <c r="CI90" s="75"/>
      <c r="CJ90" s="75"/>
      <c r="CK90" s="75"/>
      <c r="CL90" s="75"/>
      <c r="CM90" s="75"/>
      <c r="CN90" s="75"/>
      <c r="CO90" s="75"/>
      <c r="CP90" s="75"/>
      <c r="CQ90" s="75"/>
      <c r="CR90" s="75"/>
      <c r="CS90" s="75"/>
    </row>
    <row r="91" spans="1:97" x14ac:dyDescent="0.2">
      <c r="A91" s="67" t="s">
        <v>128</v>
      </c>
      <c r="B91" s="68"/>
      <c r="C91" s="68">
        <f>SUM(C86:C90)</f>
        <v>2272.65</v>
      </c>
      <c r="D91" s="68">
        <f t="shared" ref="D91:AL91" si="55">SUM(D86:D90)</f>
        <v>2272.65</v>
      </c>
      <c r="E91" s="68">
        <f t="shared" si="55"/>
        <v>2272.65</v>
      </c>
      <c r="F91" s="68">
        <f t="shared" si="55"/>
        <v>2272.65</v>
      </c>
      <c r="G91" s="68">
        <f t="shared" si="55"/>
        <v>2272.65</v>
      </c>
      <c r="H91" s="68">
        <f t="shared" si="55"/>
        <v>2272.65</v>
      </c>
      <c r="I91" s="68">
        <f t="shared" si="55"/>
        <v>2272.65</v>
      </c>
      <c r="J91" s="68">
        <f t="shared" si="55"/>
        <v>2272.65</v>
      </c>
      <c r="K91" s="68">
        <f t="shared" si="55"/>
        <v>2272.65</v>
      </c>
      <c r="L91" s="68">
        <f t="shared" si="55"/>
        <v>2272.65</v>
      </c>
      <c r="M91" s="68">
        <f t="shared" si="55"/>
        <v>2272.65</v>
      </c>
      <c r="N91" s="68">
        <f t="shared" si="55"/>
        <v>2272.65</v>
      </c>
      <c r="O91" s="68">
        <f t="shared" si="55"/>
        <v>2318.1030000000005</v>
      </c>
      <c r="P91" s="68">
        <f t="shared" si="55"/>
        <v>2318.1030000000005</v>
      </c>
      <c r="Q91" s="68">
        <f t="shared" si="55"/>
        <v>2318.1030000000005</v>
      </c>
      <c r="R91" s="68">
        <f t="shared" si="55"/>
        <v>2318.1030000000005</v>
      </c>
      <c r="S91" s="68">
        <f t="shared" si="55"/>
        <v>2318.1030000000005</v>
      </c>
      <c r="T91" s="68">
        <f t="shared" si="55"/>
        <v>2318.1030000000005</v>
      </c>
      <c r="U91" s="68">
        <f t="shared" si="55"/>
        <v>2318.1030000000005</v>
      </c>
      <c r="V91" s="68">
        <f t="shared" si="55"/>
        <v>2318.1030000000005</v>
      </c>
      <c r="W91" s="68">
        <f t="shared" si="55"/>
        <v>2318.1030000000005</v>
      </c>
      <c r="X91" s="68">
        <f t="shared" si="55"/>
        <v>2318.1030000000005</v>
      </c>
      <c r="Y91" s="68">
        <f t="shared" si="55"/>
        <v>2318.1030000000005</v>
      </c>
      <c r="Z91" s="68">
        <f t="shared" si="55"/>
        <v>2318.1030000000005</v>
      </c>
      <c r="AA91" s="68">
        <f t="shared" si="55"/>
        <v>2364.46506</v>
      </c>
      <c r="AB91" s="68">
        <f t="shared" si="55"/>
        <v>2364.46506</v>
      </c>
      <c r="AC91" s="68">
        <f t="shared" si="55"/>
        <v>2364.46506</v>
      </c>
      <c r="AD91" s="68">
        <f t="shared" si="55"/>
        <v>2364.46506</v>
      </c>
      <c r="AE91" s="68">
        <f t="shared" si="55"/>
        <v>2364.46506</v>
      </c>
      <c r="AF91" s="68">
        <f t="shared" si="55"/>
        <v>2364.46506</v>
      </c>
      <c r="AG91" s="68">
        <f t="shared" si="55"/>
        <v>2364.46506</v>
      </c>
      <c r="AH91" s="68">
        <f t="shared" si="55"/>
        <v>2364.46506</v>
      </c>
      <c r="AI91" s="68">
        <f t="shared" si="55"/>
        <v>2364.46506</v>
      </c>
      <c r="AJ91" s="68">
        <f t="shared" si="55"/>
        <v>2364.46506</v>
      </c>
      <c r="AK91" s="68">
        <f t="shared" si="55"/>
        <v>2364.46506</v>
      </c>
      <c r="AL91" s="68">
        <f t="shared" si="55"/>
        <v>2364.46506</v>
      </c>
      <c r="AM91" s="68">
        <f t="shared" ref="AM91:AX91" si="56">SUM(AM86:AM90)</f>
        <v>2411.7543611999995</v>
      </c>
      <c r="AN91" s="68">
        <f t="shared" si="56"/>
        <v>2459.9894484239999</v>
      </c>
      <c r="AO91" s="68">
        <f t="shared" si="56"/>
        <v>2509.1892373924798</v>
      </c>
      <c r="AP91" s="68">
        <f t="shared" si="56"/>
        <v>2559.3730221403293</v>
      </c>
      <c r="AQ91" s="68">
        <f t="shared" si="56"/>
        <v>2610.560482583136</v>
      </c>
      <c r="AR91" s="68">
        <f t="shared" si="56"/>
        <v>2662.7716922347986</v>
      </c>
      <c r="AS91" s="68">
        <f t="shared" si="56"/>
        <v>2716.0271260794948</v>
      </c>
      <c r="AT91" s="68">
        <f t="shared" si="56"/>
        <v>2770.3476686010845</v>
      </c>
      <c r="AU91" s="68">
        <f t="shared" si="56"/>
        <v>2825.7546219731062</v>
      </c>
      <c r="AV91" s="68">
        <f t="shared" si="56"/>
        <v>2882.2697144125686</v>
      </c>
      <c r="AW91" s="68">
        <f t="shared" si="56"/>
        <v>2939.9151087008195</v>
      </c>
      <c r="AX91" s="68">
        <f t="shared" si="56"/>
        <v>2998.713410874836</v>
      </c>
      <c r="AY91" s="68"/>
      <c r="AZ91" s="68"/>
      <c r="BA91" s="68"/>
      <c r="BB91" s="68"/>
      <c r="BC91" s="68"/>
      <c r="BD91" s="68"/>
      <c r="BE91" s="68"/>
      <c r="BF91" s="68"/>
      <c r="BG91" s="68"/>
      <c r="BH91" s="68"/>
      <c r="BI91" s="68"/>
      <c r="BJ91" s="68"/>
      <c r="BK91" s="68"/>
      <c r="BL91" s="68"/>
      <c r="BM91" s="68"/>
      <c r="BN91" s="68"/>
      <c r="BO91" s="68"/>
      <c r="BP91" s="68"/>
      <c r="BQ91" s="68"/>
      <c r="BR91" s="68"/>
      <c r="BS91" s="68"/>
      <c r="BT91" s="68"/>
      <c r="BU91" s="68"/>
      <c r="BV91" s="68"/>
      <c r="BW91" s="68"/>
      <c r="BX91" s="68"/>
      <c r="BY91" s="68"/>
      <c r="BZ91" s="68"/>
      <c r="CA91" s="68"/>
      <c r="CB91" s="68"/>
      <c r="CC91" s="68"/>
      <c r="CD91" s="68"/>
      <c r="CE91" s="68"/>
      <c r="CF91" s="68"/>
      <c r="CG91" s="68"/>
      <c r="CH91" s="68"/>
      <c r="CI91" s="68"/>
      <c r="CJ91" s="68"/>
      <c r="CK91" s="68"/>
      <c r="CL91" s="68"/>
      <c r="CM91" s="68"/>
      <c r="CN91" s="68"/>
      <c r="CO91" s="68"/>
      <c r="CP91" s="68"/>
      <c r="CQ91" s="68"/>
      <c r="CR91" s="68"/>
      <c r="CS91" s="68"/>
    </row>
    <row r="92" spans="1:97" x14ac:dyDescent="0.2">
      <c r="A92" s="67"/>
      <c r="B92" s="68"/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  <c r="AG92" s="68"/>
      <c r="AH92" s="68"/>
      <c r="AI92" s="68"/>
      <c r="AJ92" s="68"/>
      <c r="AK92" s="68"/>
      <c r="AL92" s="68"/>
      <c r="AM92" s="68"/>
      <c r="AN92" s="68"/>
      <c r="AO92" s="68"/>
      <c r="AP92" s="68"/>
      <c r="AQ92" s="68"/>
      <c r="AR92" s="68"/>
      <c r="AS92" s="68"/>
      <c r="AT92" s="68"/>
      <c r="AU92" s="68"/>
      <c r="AV92" s="68"/>
      <c r="AW92" s="68"/>
      <c r="AX92" s="68"/>
      <c r="AY92" s="68"/>
      <c r="AZ92" s="68"/>
      <c r="BA92" s="68"/>
      <c r="BB92" s="68"/>
      <c r="BC92" s="68"/>
      <c r="BD92" s="68"/>
      <c r="BE92" s="68"/>
      <c r="BF92" s="68"/>
      <c r="BG92" s="68"/>
      <c r="BH92" s="68"/>
      <c r="BI92" s="68"/>
      <c r="BJ92" s="68"/>
      <c r="BK92" s="68"/>
      <c r="BL92" s="68"/>
      <c r="BM92" s="68"/>
      <c r="BN92" s="68"/>
      <c r="BO92" s="68"/>
      <c r="BP92" s="68"/>
      <c r="BQ92" s="68"/>
      <c r="BR92" s="68"/>
      <c r="BS92" s="68"/>
      <c r="BT92" s="68"/>
      <c r="BU92" s="68"/>
      <c r="BV92" s="68"/>
      <c r="BW92" s="68"/>
      <c r="BX92" s="68"/>
      <c r="BY92" s="68"/>
      <c r="BZ92" s="68"/>
      <c r="CA92" s="68"/>
      <c r="CB92" s="68"/>
      <c r="CC92" s="68"/>
      <c r="CD92" s="68"/>
      <c r="CE92" s="68"/>
      <c r="CF92" s="68"/>
      <c r="CG92" s="68"/>
      <c r="CH92" s="68"/>
      <c r="CI92" s="68"/>
      <c r="CJ92" s="68"/>
      <c r="CK92" s="68"/>
      <c r="CL92" s="68"/>
      <c r="CM92" s="68"/>
      <c r="CN92" s="68"/>
      <c r="CO92" s="68"/>
      <c r="CP92" s="68"/>
      <c r="CQ92" s="68"/>
      <c r="CR92" s="68"/>
      <c r="CS92" s="68"/>
    </row>
    <row r="93" spans="1:97" x14ac:dyDescent="0.2">
      <c r="A93" s="74" t="s">
        <v>692</v>
      </c>
      <c r="B93" s="68"/>
      <c r="C93" s="75">
        <f>+(C86+C87+C88+C89)*Personale!B35</f>
        <v>428.37</v>
      </c>
      <c r="D93" s="75">
        <f>+(D86+D87+D88+D89)*Personale!C35</f>
        <v>428.37</v>
      </c>
      <c r="E93" s="75">
        <f>+(E86+E87+E88+E89)*Personale!D35</f>
        <v>428.37</v>
      </c>
      <c r="F93" s="75">
        <f>+(F86+F87+F88+F89)*Personale!E35</f>
        <v>428.37</v>
      </c>
      <c r="G93" s="75">
        <f>+(G86+G87+G88+G89)*Personale!F35</f>
        <v>428.37</v>
      </c>
      <c r="H93" s="75">
        <f>+(H86+H87+H88+H89)*Personale!G35</f>
        <v>428.37</v>
      </c>
      <c r="I93" s="75">
        <f>+(I86+I87+I88+I89)*Personale!H35</f>
        <v>428.37</v>
      </c>
      <c r="J93" s="75">
        <f>+(J86+J87+J88+J89)*Personale!I35</f>
        <v>428.37</v>
      </c>
      <c r="K93" s="75">
        <f>+(K86+K87+K88+K89)*Personale!J35</f>
        <v>428.37</v>
      </c>
      <c r="L93" s="75">
        <f>+(L86+L87+L88+L89)*Personale!K35</f>
        <v>428.37</v>
      </c>
      <c r="M93" s="75">
        <f>+(M86+M87+M88+M89)*Personale!L35</f>
        <v>428.37</v>
      </c>
      <c r="N93" s="75">
        <f>+(N86+N87+N88+N89)*Personale!M35</f>
        <v>428.37</v>
      </c>
      <c r="O93" s="75">
        <f>+(O86+O87+O88+O89)*Personale!N35</f>
        <v>436.93740000000008</v>
      </c>
      <c r="P93" s="75">
        <f>+(P86+P87+P88+P89)*Personale!O35</f>
        <v>436.93740000000008</v>
      </c>
      <c r="Q93" s="75">
        <f>+(Q86+Q87+Q88+Q89)*Personale!P35</f>
        <v>436.93740000000008</v>
      </c>
      <c r="R93" s="75">
        <f>+(R86+R87+R88+R89)*Personale!Q35</f>
        <v>436.93740000000008</v>
      </c>
      <c r="S93" s="75">
        <f>+(S86+S87+S88+S89)*Personale!R35</f>
        <v>436.93740000000008</v>
      </c>
      <c r="T93" s="75">
        <f>+(T86+T87+T88+T89)*Personale!S35</f>
        <v>436.93740000000008</v>
      </c>
      <c r="U93" s="75">
        <f>+(U86+U87+U88+U89)*Personale!T35</f>
        <v>436.93740000000008</v>
      </c>
      <c r="V93" s="75">
        <f>+(V86+V87+V88+V89)*Personale!U35</f>
        <v>436.93740000000008</v>
      </c>
      <c r="W93" s="75">
        <f>+(W86+W87+W88+W89)*Personale!V35</f>
        <v>436.93740000000008</v>
      </c>
      <c r="X93" s="75">
        <f>+(X86+X87+X88+X89)*Personale!W35</f>
        <v>436.93740000000008</v>
      </c>
      <c r="Y93" s="75">
        <f>+(Y86+Y87+Y88+Y89)*Personale!X35</f>
        <v>436.93740000000008</v>
      </c>
      <c r="Z93" s="75">
        <f>+(Z86+Z87+Z88+Z89)*Personale!Y35</f>
        <v>436.93740000000008</v>
      </c>
      <c r="AA93" s="75">
        <f>+(AA86+AA87+AA88+AA89)*Personale!Z35</f>
        <v>0</v>
      </c>
      <c r="AB93" s="75">
        <f>+(AB86+AB87+AB88+AB89)*Personale!AA35</f>
        <v>0</v>
      </c>
      <c r="AC93" s="75">
        <f>+(AC86+AC87+AC88+AC89)*Personale!AB35</f>
        <v>0</v>
      </c>
      <c r="AD93" s="75">
        <f>+(AD86+AD87+AD88+AD89)*Personale!AC35</f>
        <v>0</v>
      </c>
      <c r="AE93" s="75">
        <f>+(AE86+AE87+AE88+AE89)*Personale!AD35</f>
        <v>0</v>
      </c>
      <c r="AF93" s="75">
        <f>+(AF86+AF87+AF88+AF89)*Personale!AE35</f>
        <v>0</v>
      </c>
      <c r="AG93" s="75">
        <f>+(AG86+AG87+AG88+AG89)*Personale!AF35</f>
        <v>0</v>
      </c>
      <c r="AH93" s="75">
        <f>+(AH86+AH87+AH88+AH89)*Personale!AG35</f>
        <v>0</v>
      </c>
      <c r="AI93" s="75">
        <f>+(AI86+AI87+AI88+AI89)*Personale!AH35</f>
        <v>0</v>
      </c>
      <c r="AJ93" s="75">
        <f>+(AJ86+AJ87+AJ88+AJ89)*Personale!AI35</f>
        <v>0</v>
      </c>
      <c r="AK93" s="75">
        <f>+(AK86+AK87+AK88+AK89)*Personale!AJ35</f>
        <v>0</v>
      </c>
      <c r="AL93" s="75">
        <f>+(AL86+AL87+AL88+AL89)*Personale!AK35</f>
        <v>0</v>
      </c>
      <c r="AM93" s="75">
        <f>+(AM86+AM87+AM88+AM89)*Personale!AL35</f>
        <v>0</v>
      </c>
      <c r="AN93" s="75">
        <f>+(AN86+AN87+AN88+AN89)*Personale!AM35</f>
        <v>0</v>
      </c>
      <c r="AO93" s="75">
        <f>+(AO86+AO87+AO88+AO89)*Personale!AN35</f>
        <v>0</v>
      </c>
      <c r="AP93" s="75">
        <f>+(AP86+AP87+AP88+AP89)*Personale!AO35</f>
        <v>0</v>
      </c>
      <c r="AQ93" s="75">
        <f>+(AQ86+AQ87+AQ88+AQ89)*Personale!AP35</f>
        <v>0</v>
      </c>
      <c r="AR93" s="75">
        <f>+(AR86+AR87+AR88+AR89)*Personale!AQ35</f>
        <v>0</v>
      </c>
      <c r="AS93" s="75">
        <f>+(AS86+AS87+AS88+AS89)*Personale!AR35</f>
        <v>0</v>
      </c>
      <c r="AT93" s="75">
        <f>+(AT86+AT87+AT88+AT89)*Personale!AS35</f>
        <v>0</v>
      </c>
      <c r="AU93" s="75">
        <f>+(AU86+AU87+AU88+AU89)*Personale!AT35</f>
        <v>0</v>
      </c>
      <c r="AV93" s="75">
        <f>+(AV86+AV87+AV88+AV89)*Personale!AU35</f>
        <v>0</v>
      </c>
      <c r="AW93" s="75">
        <f>+(AW86+AW87+AW88+AW89)*Personale!AV35</f>
        <v>0</v>
      </c>
      <c r="AX93" s="75">
        <f>+(AX86+AX87+AX88+AX89)*Personale!AW35</f>
        <v>0</v>
      </c>
      <c r="AY93" s="68"/>
      <c r="AZ93" s="68"/>
      <c r="BA93" s="68"/>
      <c r="BB93" s="68"/>
      <c r="BC93" s="68"/>
      <c r="BD93" s="68"/>
      <c r="BE93" s="68"/>
      <c r="BF93" s="68"/>
      <c r="BG93" s="68"/>
      <c r="BH93" s="68"/>
      <c r="BI93" s="68"/>
      <c r="BJ93" s="68"/>
      <c r="BK93" s="68"/>
      <c r="BL93" s="68"/>
      <c r="BM93" s="68"/>
      <c r="BN93" s="68"/>
      <c r="BO93" s="68"/>
      <c r="BP93" s="68"/>
      <c r="BQ93" s="68"/>
      <c r="BR93" s="68"/>
      <c r="BS93" s="68"/>
      <c r="BT93" s="68"/>
      <c r="BU93" s="68"/>
      <c r="BV93" s="68"/>
      <c r="BW93" s="68"/>
      <c r="BX93" s="68"/>
      <c r="BY93" s="68"/>
      <c r="BZ93" s="68"/>
      <c r="CA93" s="68"/>
      <c r="CB93" s="68"/>
      <c r="CC93" s="68"/>
      <c r="CD93" s="68"/>
      <c r="CE93" s="68"/>
      <c r="CF93" s="68"/>
      <c r="CG93" s="68"/>
      <c r="CH93" s="68"/>
      <c r="CI93" s="68"/>
      <c r="CJ93" s="68"/>
      <c r="CK93" s="68"/>
      <c r="CL93" s="68"/>
      <c r="CM93" s="68"/>
      <c r="CN93" s="68"/>
      <c r="CO93" s="68"/>
      <c r="CP93" s="68"/>
      <c r="CQ93" s="68"/>
      <c r="CR93" s="68"/>
      <c r="CS93" s="68"/>
    </row>
    <row r="94" spans="1:97" x14ac:dyDescent="0.2">
      <c r="A94" s="74" t="s">
        <v>693</v>
      </c>
      <c r="B94" s="68"/>
      <c r="C94" s="75">
        <f>+C90*Personale!B97</f>
        <v>0</v>
      </c>
      <c r="D94" s="75">
        <f>+D90*Personale!C97</f>
        <v>0</v>
      </c>
      <c r="E94" s="75">
        <f>+E90*Personale!D97</f>
        <v>0</v>
      </c>
      <c r="F94" s="75">
        <f>+F90*Personale!E97</f>
        <v>0</v>
      </c>
      <c r="G94" s="75">
        <f>+G90*Personale!F97</f>
        <v>0</v>
      </c>
      <c r="H94" s="75">
        <f>+H90*Personale!G97</f>
        <v>0</v>
      </c>
      <c r="I94" s="75">
        <f>+I90*Personale!H97</f>
        <v>0</v>
      </c>
      <c r="J94" s="75">
        <f>+J90*Personale!I97</f>
        <v>0</v>
      </c>
      <c r="K94" s="75">
        <f>+K90*Personale!J97</f>
        <v>0</v>
      </c>
      <c r="L94" s="75">
        <f>+L90*Personale!K97</f>
        <v>0</v>
      </c>
      <c r="M94" s="75">
        <f>+M90*Personale!L97</f>
        <v>0</v>
      </c>
      <c r="N94" s="75">
        <f>+N90*Personale!M97</f>
        <v>0</v>
      </c>
      <c r="O94" s="75">
        <f>+O90*Personale!N97</f>
        <v>0</v>
      </c>
      <c r="P94" s="75">
        <f>+P90*Personale!O97</f>
        <v>0</v>
      </c>
      <c r="Q94" s="75">
        <f>+Q90*Personale!P97</f>
        <v>0</v>
      </c>
      <c r="R94" s="75">
        <f>+R90*Personale!Q97</f>
        <v>0</v>
      </c>
      <c r="S94" s="75">
        <f>+S90*Personale!R97</f>
        <v>0</v>
      </c>
      <c r="T94" s="75">
        <f>+T90*Personale!S97</f>
        <v>0</v>
      </c>
      <c r="U94" s="75">
        <f>+U90*Personale!T97</f>
        <v>0</v>
      </c>
      <c r="V94" s="75">
        <f>+V90*Personale!U97</f>
        <v>0</v>
      </c>
      <c r="W94" s="75">
        <f>+W90*Personale!V97</f>
        <v>0</v>
      </c>
      <c r="X94" s="75">
        <f>+X90*Personale!W97</f>
        <v>0</v>
      </c>
      <c r="Y94" s="75">
        <f>+Y90*Personale!X97</f>
        <v>0</v>
      </c>
      <c r="Z94" s="75">
        <f>+Z90*Personale!Y97</f>
        <v>0</v>
      </c>
      <c r="AA94" s="75">
        <f>+AA90*Personale!Z97</f>
        <v>0</v>
      </c>
      <c r="AB94" s="75">
        <f>+AB90*Personale!AA97</f>
        <v>0</v>
      </c>
      <c r="AC94" s="75">
        <f>+AC90*Personale!AB97</f>
        <v>0</v>
      </c>
      <c r="AD94" s="75">
        <f>+AD90*Personale!AC97</f>
        <v>0</v>
      </c>
      <c r="AE94" s="75">
        <f>+AE90*Personale!AD97</f>
        <v>0</v>
      </c>
      <c r="AF94" s="75">
        <f>+AF90*Personale!AE97</f>
        <v>0</v>
      </c>
      <c r="AG94" s="75">
        <f>+AG90*Personale!AF97</f>
        <v>0</v>
      </c>
      <c r="AH94" s="75">
        <f>+AH90*Personale!AG97</f>
        <v>0</v>
      </c>
      <c r="AI94" s="75">
        <f>+AI90*Personale!AH97</f>
        <v>0</v>
      </c>
      <c r="AJ94" s="75">
        <f>+AJ90*Personale!AI97</f>
        <v>0</v>
      </c>
      <c r="AK94" s="75">
        <f>+AK90*Personale!AJ97</f>
        <v>0</v>
      </c>
      <c r="AL94" s="75">
        <f>+AL90*Personale!AK97</f>
        <v>0</v>
      </c>
      <c r="AM94" s="75">
        <f>+AM90*Personale!AL97</f>
        <v>0</v>
      </c>
      <c r="AN94" s="75">
        <f>+AN90*Personale!AM97</f>
        <v>0</v>
      </c>
      <c r="AO94" s="75">
        <f>+AO90*Personale!AN97</f>
        <v>0</v>
      </c>
      <c r="AP94" s="75">
        <f>+AP90*Personale!AO97</f>
        <v>0</v>
      </c>
      <c r="AQ94" s="75">
        <f>+AQ90*Personale!AP97</f>
        <v>0</v>
      </c>
      <c r="AR94" s="75">
        <f>+AR90*Personale!AQ97</f>
        <v>0</v>
      </c>
      <c r="AS94" s="75">
        <f>+AS90*Personale!AR97</f>
        <v>0</v>
      </c>
      <c r="AT94" s="75">
        <f>+AT90*Personale!AS97</f>
        <v>0</v>
      </c>
      <c r="AU94" s="75">
        <f>+AU90*Personale!AT97</f>
        <v>0</v>
      </c>
      <c r="AV94" s="75">
        <f>+AV90*Personale!AU97</f>
        <v>0</v>
      </c>
      <c r="AW94" s="75">
        <f>+AW90*Personale!AV97</f>
        <v>0</v>
      </c>
      <c r="AX94" s="75">
        <f>+AX90*Personale!AW97</f>
        <v>0</v>
      </c>
      <c r="AY94" s="68"/>
      <c r="AZ94" s="68"/>
      <c r="BA94" s="68"/>
      <c r="BB94" s="68"/>
      <c r="BC94" s="68"/>
      <c r="BD94" s="68"/>
      <c r="BE94" s="68"/>
      <c r="BF94" s="68"/>
      <c r="BG94" s="68"/>
      <c r="BH94" s="68"/>
      <c r="BI94" s="68"/>
      <c r="BJ94" s="68"/>
      <c r="BK94" s="68"/>
      <c r="BL94" s="68"/>
      <c r="BM94" s="68"/>
      <c r="BN94" s="68"/>
      <c r="BO94" s="68"/>
      <c r="BP94" s="68"/>
      <c r="BQ94" s="68"/>
      <c r="BR94" s="68"/>
      <c r="BS94" s="68"/>
      <c r="BT94" s="68"/>
      <c r="BU94" s="68"/>
      <c r="BV94" s="68"/>
      <c r="BW94" s="68"/>
      <c r="BX94" s="68"/>
      <c r="BY94" s="68"/>
      <c r="BZ94" s="68"/>
      <c r="CA94" s="68"/>
      <c r="CB94" s="68"/>
      <c r="CC94" s="68"/>
      <c r="CD94" s="68"/>
      <c r="CE94" s="68"/>
      <c r="CF94" s="68"/>
      <c r="CG94" s="68"/>
      <c r="CH94" s="68"/>
      <c r="CI94" s="68"/>
      <c r="CJ94" s="68"/>
      <c r="CK94" s="68"/>
      <c r="CL94" s="68"/>
      <c r="CM94" s="68"/>
      <c r="CN94" s="68"/>
      <c r="CO94" s="68"/>
      <c r="CP94" s="68"/>
      <c r="CQ94" s="68"/>
      <c r="CR94" s="68"/>
      <c r="CS94" s="68"/>
    </row>
    <row r="95" spans="1:97" x14ac:dyDescent="0.2">
      <c r="A95" s="74" t="s">
        <v>694</v>
      </c>
      <c r="B95" s="68"/>
      <c r="C95" s="75">
        <f>+C93+C94</f>
        <v>428.37</v>
      </c>
      <c r="D95" s="75">
        <f>+C95+D93+D94</f>
        <v>856.74</v>
      </c>
      <c r="E95" s="75">
        <f t="shared" ref="E95:AX95" si="57">+D95+E93+E94</f>
        <v>1285.1100000000001</v>
      </c>
      <c r="F95" s="75">
        <f t="shared" si="57"/>
        <v>1713.48</v>
      </c>
      <c r="G95" s="75">
        <f t="shared" si="57"/>
        <v>2141.85</v>
      </c>
      <c r="H95" s="75">
        <f t="shared" si="57"/>
        <v>2570.2199999999998</v>
      </c>
      <c r="I95" s="75">
        <f t="shared" si="57"/>
        <v>2998.5899999999997</v>
      </c>
      <c r="J95" s="75">
        <f t="shared" si="57"/>
        <v>3426.9599999999996</v>
      </c>
      <c r="K95" s="75">
        <f t="shared" si="57"/>
        <v>3855.3299999999995</v>
      </c>
      <c r="L95" s="75">
        <f t="shared" si="57"/>
        <v>4283.7</v>
      </c>
      <c r="M95" s="75">
        <f t="shared" si="57"/>
        <v>4712.07</v>
      </c>
      <c r="N95" s="75">
        <f t="shared" si="57"/>
        <v>5140.4399999999996</v>
      </c>
      <c r="O95" s="75">
        <f t="shared" si="57"/>
        <v>5577.3773999999994</v>
      </c>
      <c r="P95" s="75">
        <f t="shared" si="57"/>
        <v>6014.3147999999992</v>
      </c>
      <c r="Q95" s="75">
        <f t="shared" si="57"/>
        <v>6451.252199999999</v>
      </c>
      <c r="R95" s="75">
        <f t="shared" si="57"/>
        <v>6888.1895999999988</v>
      </c>
      <c r="S95" s="75">
        <f t="shared" si="57"/>
        <v>7325.1269999999986</v>
      </c>
      <c r="T95" s="75">
        <f t="shared" si="57"/>
        <v>7762.0643999999984</v>
      </c>
      <c r="U95" s="75">
        <f t="shared" si="57"/>
        <v>8199.0017999999982</v>
      </c>
      <c r="V95" s="75">
        <f t="shared" si="57"/>
        <v>8635.9391999999989</v>
      </c>
      <c r="W95" s="75">
        <f t="shared" si="57"/>
        <v>9072.8765999999996</v>
      </c>
      <c r="X95" s="75">
        <f t="shared" si="57"/>
        <v>9509.8140000000003</v>
      </c>
      <c r="Y95" s="75">
        <f t="shared" si="57"/>
        <v>9946.751400000001</v>
      </c>
      <c r="Z95" s="75">
        <f t="shared" si="57"/>
        <v>10383.688800000002</v>
      </c>
      <c r="AA95" s="75">
        <f t="shared" si="57"/>
        <v>10383.688800000002</v>
      </c>
      <c r="AB95" s="75">
        <f t="shared" si="57"/>
        <v>10383.688800000002</v>
      </c>
      <c r="AC95" s="75">
        <f t="shared" si="57"/>
        <v>10383.688800000002</v>
      </c>
      <c r="AD95" s="75">
        <f t="shared" si="57"/>
        <v>10383.688800000002</v>
      </c>
      <c r="AE95" s="75">
        <f t="shared" si="57"/>
        <v>10383.688800000002</v>
      </c>
      <c r="AF95" s="75">
        <f t="shared" si="57"/>
        <v>10383.688800000002</v>
      </c>
      <c r="AG95" s="75">
        <f t="shared" si="57"/>
        <v>10383.688800000002</v>
      </c>
      <c r="AH95" s="75">
        <f t="shared" si="57"/>
        <v>10383.688800000002</v>
      </c>
      <c r="AI95" s="75">
        <f t="shared" si="57"/>
        <v>10383.688800000002</v>
      </c>
      <c r="AJ95" s="75">
        <f t="shared" si="57"/>
        <v>10383.688800000002</v>
      </c>
      <c r="AK95" s="75">
        <f t="shared" si="57"/>
        <v>10383.688800000002</v>
      </c>
      <c r="AL95" s="75">
        <f t="shared" si="57"/>
        <v>10383.688800000002</v>
      </c>
      <c r="AM95" s="75">
        <f t="shared" si="57"/>
        <v>10383.688800000002</v>
      </c>
      <c r="AN95" s="75">
        <f t="shared" si="57"/>
        <v>10383.688800000002</v>
      </c>
      <c r="AO95" s="75">
        <f t="shared" si="57"/>
        <v>10383.688800000002</v>
      </c>
      <c r="AP95" s="75">
        <f t="shared" si="57"/>
        <v>10383.688800000002</v>
      </c>
      <c r="AQ95" s="75">
        <f t="shared" si="57"/>
        <v>10383.688800000002</v>
      </c>
      <c r="AR95" s="75">
        <f t="shared" si="57"/>
        <v>10383.688800000002</v>
      </c>
      <c r="AS95" s="75">
        <f t="shared" si="57"/>
        <v>10383.688800000002</v>
      </c>
      <c r="AT95" s="75">
        <f t="shared" si="57"/>
        <v>10383.688800000002</v>
      </c>
      <c r="AU95" s="75">
        <f t="shared" si="57"/>
        <v>10383.688800000002</v>
      </c>
      <c r="AV95" s="75">
        <f t="shared" si="57"/>
        <v>10383.688800000002</v>
      </c>
      <c r="AW95" s="75">
        <f t="shared" si="57"/>
        <v>10383.688800000002</v>
      </c>
      <c r="AX95" s="75">
        <f t="shared" si="57"/>
        <v>10383.688800000002</v>
      </c>
      <c r="AY95" s="68"/>
      <c r="AZ95" s="68"/>
      <c r="BA95" s="68"/>
      <c r="BB95" s="68"/>
      <c r="BC95" s="68"/>
      <c r="BD95" s="68"/>
      <c r="BE95" s="68"/>
      <c r="BF95" s="68"/>
      <c r="BG95" s="68"/>
      <c r="BH95" s="68"/>
      <c r="BI95" s="68"/>
      <c r="BJ95" s="68"/>
      <c r="BK95" s="68"/>
      <c r="BL95" s="68"/>
      <c r="BM95" s="68"/>
      <c r="BN95" s="68"/>
      <c r="BO95" s="68"/>
      <c r="BP95" s="68"/>
      <c r="BQ95" s="68"/>
      <c r="BR95" s="68"/>
      <c r="BS95" s="68"/>
      <c r="BT95" s="68"/>
      <c r="BU95" s="68"/>
      <c r="BV95" s="68"/>
      <c r="BW95" s="68"/>
      <c r="BX95" s="68"/>
      <c r="BY95" s="68"/>
      <c r="BZ95" s="68"/>
      <c r="CA95" s="68"/>
      <c r="CB95" s="68"/>
      <c r="CC95" s="68"/>
      <c r="CD95" s="68"/>
      <c r="CE95" s="68"/>
      <c r="CF95" s="68"/>
      <c r="CG95" s="68"/>
      <c r="CH95" s="68"/>
      <c r="CI95" s="68"/>
      <c r="CJ95" s="68"/>
      <c r="CK95" s="68"/>
      <c r="CL95" s="68"/>
      <c r="CM95" s="68"/>
      <c r="CN95" s="68"/>
      <c r="CO95" s="68"/>
      <c r="CP95" s="68"/>
      <c r="CQ95" s="68"/>
      <c r="CR95" s="68"/>
      <c r="CS95" s="68"/>
    </row>
    <row r="96" spans="1:97" x14ac:dyDescent="0.2">
      <c r="A96" s="74" t="s">
        <v>278</v>
      </c>
      <c r="B96" s="68"/>
      <c r="C96" s="75">
        <f>+(C95*Personale!B36)/12</f>
        <v>0</v>
      </c>
      <c r="D96" s="75">
        <f>+(D95*Personale!C36)/12</f>
        <v>0</v>
      </c>
      <c r="E96" s="75">
        <f>+(E95*Personale!D36)/12</f>
        <v>0</v>
      </c>
      <c r="F96" s="75">
        <f>+(F95*Personale!E36)/12</f>
        <v>0</v>
      </c>
      <c r="G96" s="75">
        <f>+(G95*Personale!F36)/12</f>
        <v>0</v>
      </c>
      <c r="H96" s="75">
        <f>+(H95*Personale!G36)/12</f>
        <v>0</v>
      </c>
      <c r="I96" s="75">
        <f>+(I95*Personale!H36)/12</f>
        <v>0</v>
      </c>
      <c r="J96" s="75">
        <f>+(J95*Personale!I36)/12</f>
        <v>0</v>
      </c>
      <c r="K96" s="75">
        <f>+(K95*Personale!J36)/12</f>
        <v>0</v>
      </c>
      <c r="L96" s="75">
        <f>+(L95*Personale!K36)/12</f>
        <v>0</v>
      </c>
      <c r="M96" s="75">
        <f>+(M95*Personale!L36)/12</f>
        <v>0</v>
      </c>
      <c r="N96" s="75">
        <f>+(N95*Personale!M36)/12</f>
        <v>0</v>
      </c>
      <c r="O96" s="75">
        <f>+(O95*Personale!N36)/12</f>
        <v>0</v>
      </c>
      <c r="P96" s="75">
        <f>+(P95*Personale!O36)/12</f>
        <v>0</v>
      </c>
      <c r="Q96" s="75">
        <f>+(Q95*Personale!P36)/12</f>
        <v>0</v>
      </c>
      <c r="R96" s="75">
        <f>+(R95*Personale!Q36)/12</f>
        <v>0</v>
      </c>
      <c r="S96" s="75">
        <f>+(S95*Personale!R36)/12</f>
        <v>0</v>
      </c>
      <c r="T96" s="75">
        <f>+(T95*Personale!S36)/12</f>
        <v>0</v>
      </c>
      <c r="U96" s="75">
        <f>+(U95*Personale!T36)/12</f>
        <v>0</v>
      </c>
      <c r="V96" s="75">
        <f>+(V95*Personale!U36)/12</f>
        <v>0</v>
      </c>
      <c r="W96" s="75">
        <f>+(W95*Personale!V36)/12</f>
        <v>0</v>
      </c>
      <c r="X96" s="75">
        <f>+(X95*Personale!W36)/12</f>
        <v>0</v>
      </c>
      <c r="Y96" s="75">
        <f>+(Y95*Personale!X36)/12</f>
        <v>0</v>
      </c>
      <c r="Z96" s="75">
        <f>+(Z95*Personale!Y36)/12</f>
        <v>0</v>
      </c>
      <c r="AA96" s="75">
        <f>+(AA95*Personale!Z36)/12</f>
        <v>86.530740000000023</v>
      </c>
      <c r="AB96" s="75">
        <f>+(AB95*Personale!AA36)/12</f>
        <v>86.530740000000023</v>
      </c>
      <c r="AC96" s="75">
        <f>+(AC95*Personale!AB36)/12</f>
        <v>86.530740000000023</v>
      </c>
      <c r="AD96" s="75">
        <f>+(AD95*Personale!AC36)/12</f>
        <v>86.530740000000023</v>
      </c>
      <c r="AE96" s="75">
        <f>+(AE95*Personale!AD36)/12</f>
        <v>86.530740000000023</v>
      </c>
      <c r="AF96" s="75">
        <f>+(AF95*Personale!AE36)/12</f>
        <v>86.530740000000023</v>
      </c>
      <c r="AG96" s="75">
        <f>+(AG95*Personale!AF36)/12</f>
        <v>86.530740000000023</v>
      </c>
      <c r="AH96" s="75">
        <f>+(AH95*Personale!AG36)/12</f>
        <v>86.530740000000023</v>
      </c>
      <c r="AI96" s="75">
        <f>+(AI95*Personale!AH36)/12</f>
        <v>86.530740000000023</v>
      </c>
      <c r="AJ96" s="75">
        <f>+(AJ95*Personale!AI36)/12</f>
        <v>86.530740000000023</v>
      </c>
      <c r="AK96" s="75">
        <f>+(AK95*Personale!AJ36)/12</f>
        <v>86.530740000000023</v>
      </c>
      <c r="AL96" s="75">
        <f>+(AL95*Personale!AK36)/12</f>
        <v>86.530740000000023</v>
      </c>
      <c r="AM96" s="75">
        <f>+(AM95*Personale!AL36)/12</f>
        <v>86.530740000000023</v>
      </c>
      <c r="AN96" s="75">
        <f>+(AN95*Personale!AM36)/12</f>
        <v>86.530740000000023</v>
      </c>
      <c r="AO96" s="75">
        <f>+(AO95*Personale!AN36)/12</f>
        <v>86.530740000000023</v>
      </c>
      <c r="AP96" s="75">
        <f>+(AP95*Personale!AO36)/12</f>
        <v>86.530740000000023</v>
      </c>
      <c r="AQ96" s="75">
        <f>+(AQ95*Personale!AP36)/12</f>
        <v>86.530740000000023</v>
      </c>
      <c r="AR96" s="75">
        <f>+(AR95*Personale!AQ36)/12</f>
        <v>86.530740000000023</v>
      </c>
      <c r="AS96" s="75">
        <f>+(AS95*Personale!AR36)/12</f>
        <v>86.530740000000023</v>
      </c>
      <c r="AT96" s="75">
        <f>+(AT95*Personale!AS36)/12</f>
        <v>86.530740000000023</v>
      </c>
      <c r="AU96" s="75">
        <f>+(AU95*Personale!AT36)/12</f>
        <v>86.530740000000023</v>
      </c>
      <c r="AV96" s="75">
        <f>+(AV95*Personale!AU36)/12</f>
        <v>86.530740000000023</v>
      </c>
      <c r="AW96" s="75">
        <f>+(AW95*Personale!AV36)/12</f>
        <v>86.530740000000023</v>
      </c>
      <c r="AX96" s="75">
        <f>+(AX95*Personale!AW36)/12</f>
        <v>86.530740000000023</v>
      </c>
      <c r="AY96" s="68"/>
      <c r="AZ96" s="68"/>
      <c r="BA96" s="68"/>
      <c r="BB96" s="68"/>
      <c r="BC96" s="68"/>
      <c r="BD96" s="68"/>
      <c r="BE96" s="68"/>
      <c r="BF96" s="68"/>
      <c r="BG96" s="68"/>
      <c r="BH96" s="68"/>
      <c r="BI96" s="68"/>
      <c r="BJ96" s="68"/>
      <c r="BK96" s="68"/>
      <c r="BL96" s="68"/>
      <c r="BM96" s="68"/>
      <c r="BN96" s="68"/>
      <c r="BO96" s="68"/>
      <c r="BP96" s="68"/>
      <c r="BQ96" s="68"/>
      <c r="BR96" s="68"/>
      <c r="BS96" s="68"/>
      <c r="BT96" s="68"/>
      <c r="BU96" s="68"/>
      <c r="BV96" s="68"/>
      <c r="BW96" s="68"/>
      <c r="BX96" s="68"/>
      <c r="BY96" s="68"/>
      <c r="BZ96" s="68"/>
      <c r="CA96" s="68"/>
      <c r="CB96" s="68"/>
      <c r="CC96" s="68"/>
      <c r="CD96" s="68"/>
      <c r="CE96" s="68"/>
      <c r="CF96" s="68"/>
      <c r="CG96" s="68"/>
      <c r="CH96" s="68"/>
      <c r="CI96" s="68"/>
      <c r="CJ96" s="68"/>
      <c r="CK96" s="68"/>
      <c r="CL96" s="68"/>
      <c r="CM96" s="68"/>
      <c r="CN96" s="68"/>
      <c r="CO96" s="68"/>
      <c r="CP96" s="68"/>
      <c r="CQ96" s="68"/>
      <c r="CR96" s="68"/>
      <c r="CS96" s="68"/>
    </row>
    <row r="97" spans="1:97" x14ac:dyDescent="0.2">
      <c r="A97" s="74" t="s">
        <v>695</v>
      </c>
      <c r="B97" s="68"/>
      <c r="C97" s="75">
        <f>+C96</f>
        <v>0</v>
      </c>
      <c r="D97" s="75">
        <f>+C97+D96</f>
        <v>0</v>
      </c>
      <c r="E97" s="75">
        <f t="shared" ref="E97:AX97" si="58">+D97+E96</f>
        <v>0</v>
      </c>
      <c r="F97" s="75">
        <f t="shared" si="58"/>
        <v>0</v>
      </c>
      <c r="G97" s="75">
        <f t="shared" si="58"/>
        <v>0</v>
      </c>
      <c r="H97" s="75">
        <f t="shared" si="58"/>
        <v>0</v>
      </c>
      <c r="I97" s="75">
        <f t="shared" si="58"/>
        <v>0</v>
      </c>
      <c r="J97" s="75">
        <f t="shared" si="58"/>
        <v>0</v>
      </c>
      <c r="K97" s="75">
        <f t="shared" si="58"/>
        <v>0</v>
      </c>
      <c r="L97" s="75">
        <f t="shared" si="58"/>
        <v>0</v>
      </c>
      <c r="M97" s="75">
        <f t="shared" si="58"/>
        <v>0</v>
      </c>
      <c r="N97" s="75">
        <f t="shared" si="58"/>
        <v>0</v>
      </c>
      <c r="O97" s="75">
        <f t="shared" si="58"/>
        <v>0</v>
      </c>
      <c r="P97" s="75">
        <f t="shared" si="58"/>
        <v>0</v>
      </c>
      <c r="Q97" s="75">
        <f t="shared" si="58"/>
        <v>0</v>
      </c>
      <c r="R97" s="75">
        <f t="shared" si="58"/>
        <v>0</v>
      </c>
      <c r="S97" s="75">
        <f t="shared" si="58"/>
        <v>0</v>
      </c>
      <c r="T97" s="75">
        <f t="shared" si="58"/>
        <v>0</v>
      </c>
      <c r="U97" s="75">
        <f t="shared" si="58"/>
        <v>0</v>
      </c>
      <c r="V97" s="75">
        <f t="shared" si="58"/>
        <v>0</v>
      </c>
      <c r="W97" s="75">
        <f t="shared" si="58"/>
        <v>0</v>
      </c>
      <c r="X97" s="75">
        <f t="shared" si="58"/>
        <v>0</v>
      </c>
      <c r="Y97" s="75">
        <f t="shared" si="58"/>
        <v>0</v>
      </c>
      <c r="Z97" s="75">
        <f t="shared" si="58"/>
        <v>0</v>
      </c>
      <c r="AA97" s="75">
        <f t="shared" si="58"/>
        <v>86.530740000000023</v>
      </c>
      <c r="AB97" s="75">
        <f t="shared" si="58"/>
        <v>173.06148000000005</v>
      </c>
      <c r="AC97" s="75">
        <f t="shared" si="58"/>
        <v>259.59222000000005</v>
      </c>
      <c r="AD97" s="75">
        <f t="shared" si="58"/>
        <v>346.12296000000009</v>
      </c>
      <c r="AE97" s="75">
        <f t="shared" si="58"/>
        <v>432.65370000000013</v>
      </c>
      <c r="AF97" s="75">
        <f t="shared" si="58"/>
        <v>519.18444000000011</v>
      </c>
      <c r="AG97" s="75">
        <f t="shared" si="58"/>
        <v>605.71518000000015</v>
      </c>
      <c r="AH97" s="75">
        <f t="shared" si="58"/>
        <v>692.24592000000018</v>
      </c>
      <c r="AI97" s="75">
        <f t="shared" si="58"/>
        <v>778.77666000000022</v>
      </c>
      <c r="AJ97" s="75">
        <f t="shared" si="58"/>
        <v>865.30740000000026</v>
      </c>
      <c r="AK97" s="75">
        <f t="shared" si="58"/>
        <v>951.83814000000029</v>
      </c>
      <c r="AL97" s="75">
        <f t="shared" si="58"/>
        <v>1038.3688800000002</v>
      </c>
      <c r="AM97" s="75">
        <f t="shared" si="58"/>
        <v>1124.8996200000001</v>
      </c>
      <c r="AN97" s="75">
        <f t="shared" si="58"/>
        <v>1211.4303600000001</v>
      </c>
      <c r="AO97" s="75">
        <f t="shared" si="58"/>
        <v>1297.9611</v>
      </c>
      <c r="AP97" s="75">
        <f t="shared" si="58"/>
        <v>1384.4918399999999</v>
      </c>
      <c r="AQ97" s="75">
        <f t="shared" si="58"/>
        <v>1471.0225799999998</v>
      </c>
      <c r="AR97" s="75">
        <f t="shared" si="58"/>
        <v>1557.5533199999998</v>
      </c>
      <c r="AS97" s="75">
        <f t="shared" si="58"/>
        <v>1644.0840599999997</v>
      </c>
      <c r="AT97" s="75">
        <f t="shared" si="58"/>
        <v>1730.6147999999996</v>
      </c>
      <c r="AU97" s="75">
        <f t="shared" si="58"/>
        <v>1817.1455399999995</v>
      </c>
      <c r="AV97" s="75">
        <f t="shared" si="58"/>
        <v>1903.6762799999995</v>
      </c>
      <c r="AW97" s="75">
        <f t="shared" si="58"/>
        <v>1990.2070199999994</v>
      </c>
      <c r="AX97" s="75">
        <f t="shared" si="58"/>
        <v>2076.7377599999995</v>
      </c>
      <c r="AY97" s="68"/>
      <c r="AZ97" s="68"/>
      <c r="BA97" s="68"/>
      <c r="BB97" s="68"/>
      <c r="BC97" s="68"/>
      <c r="BD97" s="68"/>
      <c r="BE97" s="68"/>
      <c r="BF97" s="68"/>
      <c r="BG97" s="68"/>
      <c r="BH97" s="68"/>
      <c r="BI97" s="68"/>
      <c r="BJ97" s="68"/>
      <c r="BK97" s="68"/>
      <c r="BL97" s="68"/>
      <c r="BM97" s="68"/>
      <c r="BN97" s="68"/>
      <c r="BO97" s="68"/>
      <c r="BP97" s="68"/>
      <c r="BQ97" s="68"/>
      <c r="BR97" s="68"/>
      <c r="BS97" s="68"/>
      <c r="BT97" s="68"/>
      <c r="BU97" s="68"/>
      <c r="BV97" s="68"/>
      <c r="BW97" s="68"/>
      <c r="BX97" s="68"/>
      <c r="BY97" s="68"/>
      <c r="BZ97" s="68"/>
      <c r="CA97" s="68"/>
      <c r="CB97" s="68"/>
      <c r="CC97" s="68"/>
      <c r="CD97" s="68"/>
      <c r="CE97" s="68"/>
      <c r="CF97" s="68"/>
      <c r="CG97" s="68"/>
      <c r="CH97" s="68"/>
      <c r="CI97" s="68"/>
      <c r="CJ97" s="68"/>
      <c r="CK97" s="68"/>
      <c r="CL97" s="68"/>
      <c r="CM97" s="68"/>
      <c r="CN97" s="68"/>
      <c r="CO97" s="68"/>
      <c r="CP97" s="68"/>
      <c r="CQ97" s="68"/>
      <c r="CR97" s="68"/>
      <c r="CS97" s="68"/>
    </row>
    <row r="98" spans="1:97" x14ac:dyDescent="0.2">
      <c r="A98" s="67"/>
      <c r="B98" s="68"/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  <c r="AG98" s="68"/>
      <c r="AH98" s="68"/>
      <c r="AI98" s="68"/>
      <c r="AJ98" s="68"/>
      <c r="AK98" s="68"/>
      <c r="AL98" s="68"/>
      <c r="AM98" s="68"/>
      <c r="AN98" s="68"/>
      <c r="AO98" s="68"/>
      <c r="AP98" s="68"/>
      <c r="AQ98" s="68"/>
      <c r="AR98" s="68"/>
      <c r="AS98" s="68"/>
      <c r="AT98" s="68"/>
      <c r="AU98" s="68"/>
      <c r="AV98" s="68"/>
      <c r="AW98" s="68"/>
      <c r="AX98" s="68"/>
      <c r="AY98" s="68"/>
      <c r="AZ98" s="68"/>
      <c r="BA98" s="68"/>
      <c r="BB98" s="68"/>
      <c r="BC98" s="68"/>
      <c r="BD98" s="68"/>
      <c r="BE98" s="68"/>
      <c r="BF98" s="68"/>
      <c r="BG98" s="68"/>
      <c r="BH98" s="68"/>
      <c r="BI98" s="68"/>
      <c r="BJ98" s="68"/>
      <c r="BK98" s="68"/>
      <c r="BL98" s="68"/>
      <c r="BM98" s="68"/>
      <c r="BN98" s="68"/>
      <c r="BO98" s="68"/>
      <c r="BP98" s="68"/>
      <c r="BQ98" s="68"/>
      <c r="BR98" s="68"/>
      <c r="BS98" s="68"/>
      <c r="BT98" s="68"/>
      <c r="BU98" s="68"/>
      <c r="BV98" s="68"/>
      <c r="BW98" s="68"/>
      <c r="BX98" s="68"/>
      <c r="BY98" s="68"/>
      <c r="BZ98" s="68"/>
      <c r="CA98" s="68"/>
      <c r="CB98" s="68"/>
      <c r="CC98" s="68"/>
      <c r="CD98" s="68"/>
      <c r="CE98" s="68"/>
      <c r="CF98" s="68"/>
      <c r="CG98" s="68"/>
      <c r="CH98" s="68"/>
      <c r="CI98" s="68"/>
      <c r="CJ98" s="68"/>
      <c r="CK98" s="68"/>
      <c r="CL98" s="68"/>
      <c r="CM98" s="68"/>
      <c r="CN98" s="68"/>
      <c r="CO98" s="68"/>
      <c r="CP98" s="68"/>
      <c r="CQ98" s="68"/>
      <c r="CR98" s="68"/>
      <c r="CS98" s="68"/>
    </row>
    <row r="99" spans="1:97" x14ac:dyDescent="0.2">
      <c r="A99" s="74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5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75"/>
      <c r="BN99" s="75"/>
      <c r="BO99" s="75"/>
      <c r="BP99" s="75"/>
      <c r="BQ99" s="75"/>
      <c r="BR99" s="75"/>
      <c r="BS99" s="75"/>
      <c r="BT99" s="75"/>
      <c r="BU99" s="75"/>
      <c r="BV99" s="75"/>
      <c r="BW99" s="75"/>
      <c r="BX99" s="75"/>
      <c r="BY99" s="75"/>
      <c r="BZ99" s="75"/>
      <c r="CA99" s="75"/>
      <c r="CB99" s="75"/>
      <c r="CC99" s="75"/>
      <c r="CD99" s="75"/>
      <c r="CE99" s="75"/>
      <c r="CF99" s="75"/>
      <c r="CG99" s="75"/>
      <c r="CH99" s="75"/>
      <c r="CI99" s="75"/>
      <c r="CJ99" s="75"/>
      <c r="CK99" s="75"/>
      <c r="CL99" s="75"/>
      <c r="CM99" s="75"/>
      <c r="CN99" s="75"/>
      <c r="CO99" s="75"/>
      <c r="CP99" s="75"/>
      <c r="CQ99" s="75"/>
      <c r="CR99" s="75"/>
      <c r="CS99" s="75"/>
    </row>
    <row r="100" spans="1:97" x14ac:dyDescent="0.2">
      <c r="A100" s="77"/>
      <c r="B100" s="78"/>
      <c r="C100" s="166" t="s">
        <v>244</v>
      </c>
      <c r="D100" s="166" t="s">
        <v>245</v>
      </c>
      <c r="E100" s="166" t="s">
        <v>246</v>
      </c>
      <c r="F100" s="166" t="s">
        <v>247</v>
      </c>
      <c r="G100" s="166" t="s">
        <v>248</v>
      </c>
      <c r="H100" s="166" t="s">
        <v>249</v>
      </c>
      <c r="I100" s="166" t="s">
        <v>196</v>
      </c>
      <c r="J100" s="166" t="s">
        <v>250</v>
      </c>
      <c r="K100" s="166" t="s">
        <v>251</v>
      </c>
      <c r="L100" s="166" t="s">
        <v>252</v>
      </c>
      <c r="M100" s="166" t="s">
        <v>253</v>
      </c>
      <c r="N100" s="166" t="s">
        <v>195</v>
      </c>
      <c r="O100" s="166" t="s">
        <v>244</v>
      </c>
      <c r="P100" s="166" t="s">
        <v>245</v>
      </c>
      <c r="Q100" s="166" t="s">
        <v>246</v>
      </c>
      <c r="R100" s="166" t="s">
        <v>247</v>
      </c>
      <c r="S100" s="166" t="s">
        <v>248</v>
      </c>
      <c r="T100" s="166" t="s">
        <v>249</v>
      </c>
      <c r="U100" s="166" t="s">
        <v>196</v>
      </c>
      <c r="V100" s="166" t="s">
        <v>250</v>
      </c>
      <c r="W100" s="166" t="s">
        <v>251</v>
      </c>
      <c r="X100" s="166" t="s">
        <v>252</v>
      </c>
      <c r="Y100" s="166" t="s">
        <v>253</v>
      </c>
      <c r="Z100" s="166" t="s">
        <v>195</v>
      </c>
      <c r="AA100" s="166" t="s">
        <v>244</v>
      </c>
      <c r="AB100" s="166" t="s">
        <v>245</v>
      </c>
      <c r="AC100" s="166" t="s">
        <v>246</v>
      </c>
      <c r="AD100" s="166" t="s">
        <v>247</v>
      </c>
      <c r="AE100" s="166" t="s">
        <v>248</v>
      </c>
      <c r="AF100" s="166" t="s">
        <v>249</v>
      </c>
      <c r="AG100" s="166" t="s">
        <v>196</v>
      </c>
      <c r="AH100" s="166" t="s">
        <v>250</v>
      </c>
      <c r="AI100" s="166" t="s">
        <v>251</v>
      </c>
      <c r="AJ100" s="166" t="s">
        <v>252</v>
      </c>
      <c r="AK100" s="166" t="s">
        <v>253</v>
      </c>
      <c r="AL100" s="166" t="s">
        <v>195</v>
      </c>
      <c r="AM100" s="166" t="s">
        <v>423</v>
      </c>
      <c r="AN100" s="166" t="s">
        <v>424</v>
      </c>
      <c r="AO100" s="166" t="s">
        <v>425</v>
      </c>
      <c r="AP100" s="166" t="s">
        <v>426</v>
      </c>
      <c r="AQ100" s="166" t="s">
        <v>427</v>
      </c>
      <c r="AR100" s="166" t="s">
        <v>428</v>
      </c>
      <c r="AS100" s="166" t="s">
        <v>429</v>
      </c>
      <c r="AT100" s="166" t="s">
        <v>430</v>
      </c>
      <c r="AU100" s="166" t="s">
        <v>431</v>
      </c>
      <c r="AV100" s="166" t="s">
        <v>432</v>
      </c>
      <c r="AW100" s="166" t="s">
        <v>433</v>
      </c>
      <c r="AX100" s="166" t="s">
        <v>434</v>
      </c>
      <c r="AY100" s="78"/>
      <c r="AZ100" s="78"/>
      <c r="BA100" s="78"/>
      <c r="BB100" s="78"/>
      <c r="BC100" s="78"/>
      <c r="BD100" s="78"/>
      <c r="BE100" s="78"/>
      <c r="BF100" s="78"/>
      <c r="BG100" s="78"/>
      <c r="BH100" s="78"/>
      <c r="BI100" s="78"/>
      <c r="BJ100" s="78"/>
      <c r="BK100" s="78"/>
      <c r="BL100" s="78"/>
      <c r="BM100" s="78"/>
      <c r="BN100" s="78"/>
      <c r="BO100" s="78"/>
      <c r="BP100" s="78"/>
      <c r="BQ100" s="78"/>
      <c r="BR100" s="78"/>
      <c r="BS100" s="78"/>
      <c r="BT100" s="78"/>
      <c r="BU100" s="78"/>
      <c r="BV100" s="78"/>
      <c r="BW100" s="78"/>
      <c r="BX100" s="78"/>
      <c r="BY100" s="78"/>
      <c r="BZ100" s="78"/>
      <c r="CA100" s="78"/>
      <c r="CB100" s="78"/>
      <c r="CC100" s="78"/>
      <c r="CD100" s="78"/>
      <c r="CE100" s="78"/>
      <c r="CF100" s="78"/>
      <c r="CG100" s="78"/>
      <c r="CH100" s="78"/>
      <c r="CI100" s="78"/>
      <c r="CJ100" s="78"/>
      <c r="CK100" s="78"/>
      <c r="CL100" s="78"/>
      <c r="CM100" s="78"/>
      <c r="CN100" s="78"/>
      <c r="CO100" s="78"/>
      <c r="CP100" s="78"/>
      <c r="CQ100" s="78"/>
      <c r="CR100" s="78"/>
      <c r="CS100" s="78"/>
    </row>
    <row r="101" spans="1:97" x14ac:dyDescent="0.2">
      <c r="A101" s="74"/>
      <c r="B101" s="75"/>
      <c r="C101" s="165">
        <f>IF(ISERROR(HLOOKUP(C100,$C71:$F72,2,0)),0,1)</f>
        <v>0</v>
      </c>
      <c r="D101" s="165">
        <f t="shared" ref="D101:AX101" si="59">IF(ISERROR(HLOOKUP(D100,$C71:$F72,2,0)),0,1)</f>
        <v>0</v>
      </c>
      <c r="E101" s="165">
        <f t="shared" si="59"/>
        <v>0</v>
      </c>
      <c r="F101" s="165">
        <f t="shared" si="59"/>
        <v>0</v>
      </c>
      <c r="G101" s="165">
        <f t="shared" si="59"/>
        <v>0</v>
      </c>
      <c r="H101" s="165">
        <f t="shared" si="59"/>
        <v>0</v>
      </c>
      <c r="I101" s="165">
        <f t="shared" si="59"/>
        <v>0</v>
      </c>
      <c r="J101" s="165">
        <f t="shared" si="59"/>
        <v>0</v>
      </c>
      <c r="K101" s="165">
        <f t="shared" si="59"/>
        <v>0</v>
      </c>
      <c r="L101" s="165">
        <f t="shared" si="59"/>
        <v>0</v>
      </c>
      <c r="M101" s="165">
        <f t="shared" si="59"/>
        <v>0</v>
      </c>
      <c r="N101" s="165">
        <f t="shared" si="59"/>
        <v>1</v>
      </c>
      <c r="O101" s="165">
        <f t="shared" si="59"/>
        <v>0</v>
      </c>
      <c r="P101" s="165">
        <f t="shared" si="59"/>
        <v>0</v>
      </c>
      <c r="Q101" s="165">
        <f t="shared" si="59"/>
        <v>0</v>
      </c>
      <c r="R101" s="165">
        <f t="shared" si="59"/>
        <v>0</v>
      </c>
      <c r="S101" s="165">
        <f t="shared" si="59"/>
        <v>0</v>
      </c>
      <c r="T101" s="165">
        <f t="shared" si="59"/>
        <v>0</v>
      </c>
      <c r="U101" s="165">
        <f t="shared" si="59"/>
        <v>0</v>
      </c>
      <c r="V101" s="165">
        <f t="shared" si="59"/>
        <v>0</v>
      </c>
      <c r="W101" s="165">
        <f t="shared" si="59"/>
        <v>0</v>
      </c>
      <c r="X101" s="165">
        <f t="shared" si="59"/>
        <v>0</v>
      </c>
      <c r="Y101" s="165">
        <f t="shared" si="59"/>
        <v>0</v>
      </c>
      <c r="Z101" s="165">
        <f t="shared" si="59"/>
        <v>1</v>
      </c>
      <c r="AA101" s="165">
        <f t="shared" si="59"/>
        <v>0</v>
      </c>
      <c r="AB101" s="165">
        <f t="shared" si="59"/>
        <v>0</v>
      </c>
      <c r="AC101" s="165">
        <f t="shared" si="59"/>
        <v>0</v>
      </c>
      <c r="AD101" s="165">
        <f t="shared" si="59"/>
        <v>0</v>
      </c>
      <c r="AE101" s="165">
        <f t="shared" si="59"/>
        <v>0</v>
      </c>
      <c r="AF101" s="165">
        <f t="shared" si="59"/>
        <v>0</v>
      </c>
      <c r="AG101" s="165">
        <f t="shared" si="59"/>
        <v>0</v>
      </c>
      <c r="AH101" s="165">
        <f t="shared" si="59"/>
        <v>0</v>
      </c>
      <c r="AI101" s="165">
        <f t="shared" si="59"/>
        <v>0</v>
      </c>
      <c r="AJ101" s="165">
        <f t="shared" si="59"/>
        <v>0</v>
      </c>
      <c r="AK101" s="165">
        <f t="shared" si="59"/>
        <v>0</v>
      </c>
      <c r="AL101" s="165">
        <f t="shared" si="59"/>
        <v>1</v>
      </c>
      <c r="AM101" s="165">
        <f t="shared" si="59"/>
        <v>1</v>
      </c>
      <c r="AN101" s="165">
        <f t="shared" si="59"/>
        <v>1</v>
      </c>
      <c r="AO101" s="165">
        <f t="shared" si="59"/>
        <v>1</v>
      </c>
      <c r="AP101" s="165">
        <f t="shared" si="59"/>
        <v>0</v>
      </c>
      <c r="AQ101" s="165">
        <f t="shared" si="59"/>
        <v>0</v>
      </c>
      <c r="AR101" s="165">
        <f t="shared" si="59"/>
        <v>0</v>
      </c>
      <c r="AS101" s="165">
        <f t="shared" si="59"/>
        <v>0</v>
      </c>
      <c r="AT101" s="165">
        <f t="shared" si="59"/>
        <v>0</v>
      </c>
      <c r="AU101" s="165">
        <f t="shared" si="59"/>
        <v>0</v>
      </c>
      <c r="AV101" s="165">
        <f t="shared" si="59"/>
        <v>0</v>
      </c>
      <c r="AW101" s="165">
        <f t="shared" si="59"/>
        <v>0</v>
      </c>
      <c r="AX101" s="165">
        <f t="shared" si="59"/>
        <v>0</v>
      </c>
      <c r="AY101" s="75"/>
      <c r="AZ101" s="75"/>
      <c r="BA101" s="75"/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75"/>
      <c r="BN101" s="75"/>
      <c r="BO101" s="75"/>
      <c r="BP101" s="75"/>
      <c r="BQ101" s="75"/>
      <c r="BR101" s="75"/>
      <c r="BS101" s="75"/>
      <c r="BT101" s="75"/>
      <c r="BU101" s="75"/>
      <c r="BV101" s="75"/>
      <c r="BW101" s="75"/>
      <c r="BX101" s="75"/>
      <c r="BY101" s="75"/>
      <c r="BZ101" s="75"/>
      <c r="CA101" s="75"/>
      <c r="CB101" s="75"/>
      <c r="CC101" s="75"/>
      <c r="CD101" s="75"/>
      <c r="CE101" s="75"/>
      <c r="CF101" s="75"/>
      <c r="CG101" s="75"/>
      <c r="CH101" s="75"/>
      <c r="CI101" s="75"/>
      <c r="CJ101" s="75"/>
      <c r="CK101" s="75"/>
      <c r="CL101" s="75"/>
      <c r="CM101" s="75"/>
      <c r="CN101" s="75"/>
      <c r="CO101" s="75"/>
      <c r="CP101" s="75"/>
      <c r="CQ101" s="75"/>
      <c r="CR101" s="75"/>
      <c r="CS101" s="75"/>
    </row>
    <row r="102" spans="1:97" x14ac:dyDescent="0.2">
      <c r="A102" s="67" t="s">
        <v>254</v>
      </c>
      <c r="B102" s="68"/>
      <c r="C102" s="68" t="str">
        <f>+C85</f>
        <v>A1 m1</v>
      </c>
      <c r="D102" s="68" t="str">
        <f t="shared" ref="D102:AL102" si="60">+D85</f>
        <v>A1 m2</v>
      </c>
      <c r="E102" s="68" t="str">
        <f t="shared" si="60"/>
        <v>A1 m3</v>
      </c>
      <c r="F102" s="68" t="str">
        <f t="shared" si="60"/>
        <v>A1 m4</v>
      </c>
      <c r="G102" s="68" t="str">
        <f t="shared" si="60"/>
        <v>A1 m5</v>
      </c>
      <c r="H102" s="68" t="str">
        <f t="shared" si="60"/>
        <v>A1 m6</v>
      </c>
      <c r="I102" s="68" t="str">
        <f t="shared" si="60"/>
        <v>A1 m7</v>
      </c>
      <c r="J102" s="68" t="str">
        <f t="shared" si="60"/>
        <v>A1 m8</v>
      </c>
      <c r="K102" s="68" t="str">
        <f t="shared" si="60"/>
        <v>A1 m9</v>
      </c>
      <c r="L102" s="68" t="str">
        <f t="shared" si="60"/>
        <v>A1 m10</v>
      </c>
      <c r="M102" s="68" t="str">
        <f t="shared" si="60"/>
        <v>A1 m11</v>
      </c>
      <c r="N102" s="68" t="str">
        <f t="shared" si="60"/>
        <v>A1 m12</v>
      </c>
      <c r="O102" s="68" t="str">
        <f t="shared" si="60"/>
        <v>A2 m1</v>
      </c>
      <c r="P102" s="68" t="str">
        <f t="shared" si="60"/>
        <v>A2 m2</v>
      </c>
      <c r="Q102" s="68" t="str">
        <f t="shared" si="60"/>
        <v>A2 m3</v>
      </c>
      <c r="R102" s="68" t="str">
        <f t="shared" si="60"/>
        <v>A2 m4</v>
      </c>
      <c r="S102" s="68" t="str">
        <f t="shared" si="60"/>
        <v>A2 m5</v>
      </c>
      <c r="T102" s="68" t="str">
        <f t="shared" si="60"/>
        <v>A2 m6</v>
      </c>
      <c r="U102" s="68" t="str">
        <f t="shared" si="60"/>
        <v>A2 m7</v>
      </c>
      <c r="V102" s="68" t="str">
        <f t="shared" si="60"/>
        <v>A2 m8</v>
      </c>
      <c r="W102" s="68" t="str">
        <f t="shared" si="60"/>
        <v>A2 m9</v>
      </c>
      <c r="X102" s="68" t="str">
        <f t="shared" si="60"/>
        <v>A2 m10</v>
      </c>
      <c r="Y102" s="68" t="str">
        <f t="shared" si="60"/>
        <v>A2 m11</v>
      </c>
      <c r="Z102" s="68" t="str">
        <f t="shared" si="60"/>
        <v>A2 m12</v>
      </c>
      <c r="AA102" s="68" t="str">
        <f t="shared" si="60"/>
        <v>A3 m1</v>
      </c>
      <c r="AB102" s="68" t="str">
        <f t="shared" si="60"/>
        <v>A3 m2</v>
      </c>
      <c r="AC102" s="68" t="str">
        <f t="shared" si="60"/>
        <v>A3 m3</v>
      </c>
      <c r="AD102" s="68" t="str">
        <f t="shared" si="60"/>
        <v>A3 m4</v>
      </c>
      <c r="AE102" s="68" t="str">
        <f t="shared" si="60"/>
        <v>A3 m5</v>
      </c>
      <c r="AF102" s="68" t="str">
        <f t="shared" si="60"/>
        <v>A3 m6</v>
      </c>
      <c r="AG102" s="68" t="str">
        <f t="shared" si="60"/>
        <v>A3 m7</v>
      </c>
      <c r="AH102" s="68" t="str">
        <f t="shared" si="60"/>
        <v>A3 m8</v>
      </c>
      <c r="AI102" s="68" t="str">
        <f t="shared" si="60"/>
        <v>A3 m9</v>
      </c>
      <c r="AJ102" s="68" t="str">
        <f t="shared" si="60"/>
        <v>A3 m10</v>
      </c>
      <c r="AK102" s="68" t="str">
        <f t="shared" si="60"/>
        <v>A3 m11</v>
      </c>
      <c r="AL102" s="68" t="str">
        <f t="shared" si="60"/>
        <v>A3 m12</v>
      </c>
      <c r="AM102" s="68" t="str">
        <f t="shared" ref="AM102:AX102" si="61">+AM85</f>
        <v>A3 m13</v>
      </c>
      <c r="AN102" s="68" t="str">
        <f t="shared" si="61"/>
        <v>A3 m14</v>
      </c>
      <c r="AO102" s="68" t="str">
        <f t="shared" si="61"/>
        <v>A3 m15</v>
      </c>
      <c r="AP102" s="68" t="str">
        <f t="shared" si="61"/>
        <v>A3 m16</v>
      </c>
      <c r="AQ102" s="68" t="str">
        <f t="shared" si="61"/>
        <v>A3 m17</v>
      </c>
      <c r="AR102" s="68" t="str">
        <f t="shared" si="61"/>
        <v>A3 m18</v>
      </c>
      <c r="AS102" s="68" t="str">
        <f t="shared" si="61"/>
        <v>A3 m19</v>
      </c>
      <c r="AT102" s="68" t="str">
        <f t="shared" si="61"/>
        <v>A3 m20</v>
      </c>
      <c r="AU102" s="68" t="str">
        <f t="shared" si="61"/>
        <v>A3 m21</v>
      </c>
      <c r="AV102" s="68" t="str">
        <f t="shared" si="61"/>
        <v>A3 m22</v>
      </c>
      <c r="AW102" s="68" t="str">
        <f t="shared" si="61"/>
        <v>A3 m23</v>
      </c>
      <c r="AX102" s="68" t="str">
        <f t="shared" si="61"/>
        <v>A3 m24</v>
      </c>
      <c r="AY102" s="68"/>
      <c r="AZ102" s="68"/>
      <c r="BA102" s="68"/>
      <c r="BB102" s="68"/>
      <c r="BC102" s="68"/>
      <c r="BD102" s="68"/>
      <c r="BE102" s="68"/>
      <c r="BF102" s="68"/>
      <c r="BG102" s="68"/>
      <c r="BH102" s="68"/>
      <c r="BI102" s="68"/>
      <c r="BJ102" s="68"/>
      <c r="BK102" s="68"/>
      <c r="BL102" s="68"/>
      <c r="BM102" s="68"/>
      <c r="BN102" s="68"/>
      <c r="BO102" s="68"/>
      <c r="BP102" s="68"/>
      <c r="BQ102" s="68"/>
      <c r="BR102" s="68"/>
      <c r="BS102" s="68"/>
      <c r="BT102" s="68"/>
      <c r="BU102" s="68"/>
      <c r="BV102" s="68"/>
      <c r="BW102" s="68"/>
      <c r="BX102" s="68"/>
      <c r="BY102" s="68"/>
      <c r="BZ102" s="68"/>
      <c r="CA102" s="68"/>
      <c r="CB102" s="68"/>
      <c r="CC102" s="68"/>
      <c r="CD102" s="68"/>
      <c r="CE102" s="68"/>
      <c r="CF102" s="68"/>
      <c r="CG102" s="68"/>
      <c r="CH102" s="68"/>
      <c r="CI102" s="68"/>
      <c r="CJ102" s="68"/>
      <c r="CK102" s="68"/>
      <c r="CL102" s="68"/>
      <c r="CM102" s="68"/>
      <c r="CN102" s="68"/>
      <c r="CO102" s="68"/>
      <c r="CP102" s="68"/>
      <c r="CQ102" s="68"/>
      <c r="CR102" s="68"/>
      <c r="CS102" s="68"/>
    </row>
    <row r="103" spans="1:97" x14ac:dyDescent="0.2">
      <c r="A103" s="74" t="s">
        <v>239</v>
      </c>
      <c r="B103" s="75"/>
      <c r="C103" s="75">
        <f>+C79*$B65</f>
        <v>1500</v>
      </c>
      <c r="D103" s="75">
        <f t="shared" ref="D103:N103" si="62">+D79*$B$3</f>
        <v>2500</v>
      </c>
      <c r="E103" s="75">
        <f t="shared" si="62"/>
        <v>2500</v>
      </c>
      <c r="F103" s="75">
        <f t="shared" si="62"/>
        <v>2500</v>
      </c>
      <c r="G103" s="75">
        <f t="shared" si="62"/>
        <v>2500</v>
      </c>
      <c r="H103" s="75">
        <f t="shared" si="62"/>
        <v>2500</v>
      </c>
      <c r="I103" s="75">
        <f t="shared" si="62"/>
        <v>2500</v>
      </c>
      <c r="J103" s="75">
        <f t="shared" si="62"/>
        <v>2500</v>
      </c>
      <c r="K103" s="75">
        <f t="shared" si="62"/>
        <v>2500</v>
      </c>
      <c r="L103" s="75">
        <f t="shared" si="62"/>
        <v>2500</v>
      </c>
      <c r="M103" s="75">
        <f t="shared" si="62"/>
        <v>2500</v>
      </c>
      <c r="N103" s="75">
        <f t="shared" si="62"/>
        <v>2500</v>
      </c>
      <c r="O103" s="75">
        <f>+(O79*$B$3)*(1+$B$11^O84)</f>
        <v>2500</v>
      </c>
      <c r="P103" s="75">
        <f t="shared" ref="P103:Z103" si="63">+(P79*$B$3)*(1+$B$11^P84)</f>
        <v>2500</v>
      </c>
      <c r="Q103" s="75">
        <f t="shared" si="63"/>
        <v>2500</v>
      </c>
      <c r="R103" s="75">
        <f t="shared" si="63"/>
        <v>2500</v>
      </c>
      <c r="S103" s="75">
        <f t="shared" si="63"/>
        <v>2500</v>
      </c>
      <c r="T103" s="75">
        <f t="shared" si="63"/>
        <v>2500</v>
      </c>
      <c r="U103" s="75">
        <f t="shared" si="63"/>
        <v>2500</v>
      </c>
      <c r="V103" s="75">
        <f t="shared" si="63"/>
        <v>2500</v>
      </c>
      <c r="W103" s="75">
        <f t="shared" si="63"/>
        <v>2500</v>
      </c>
      <c r="X103" s="75">
        <f t="shared" si="63"/>
        <v>2500</v>
      </c>
      <c r="Y103" s="75">
        <f t="shared" si="63"/>
        <v>2500</v>
      </c>
      <c r="Z103" s="75">
        <f t="shared" si="63"/>
        <v>2500</v>
      </c>
      <c r="AA103" s="75">
        <f>+(AA79*$B$3)*((1+$B$11)^AA84)</f>
        <v>2500</v>
      </c>
      <c r="AB103" s="75">
        <f t="shared" ref="AB103:AL103" si="64">+(AB79*$B$3)*((1+$B$11)^AB84)</f>
        <v>2500</v>
      </c>
      <c r="AC103" s="75">
        <f t="shared" si="64"/>
        <v>2500</v>
      </c>
      <c r="AD103" s="75">
        <f t="shared" si="64"/>
        <v>2500</v>
      </c>
      <c r="AE103" s="75">
        <f t="shared" si="64"/>
        <v>2500</v>
      </c>
      <c r="AF103" s="75">
        <f t="shared" si="64"/>
        <v>2500</v>
      </c>
      <c r="AG103" s="75">
        <f t="shared" si="64"/>
        <v>2500</v>
      </c>
      <c r="AH103" s="75">
        <f t="shared" si="64"/>
        <v>2500</v>
      </c>
      <c r="AI103" s="75">
        <f t="shared" si="64"/>
        <v>2500</v>
      </c>
      <c r="AJ103" s="75">
        <f t="shared" si="64"/>
        <v>2500</v>
      </c>
      <c r="AK103" s="75">
        <f t="shared" si="64"/>
        <v>2500</v>
      </c>
      <c r="AL103" s="75">
        <f t="shared" si="64"/>
        <v>2500</v>
      </c>
      <c r="AM103" s="75">
        <f t="shared" ref="AM103:AX103" si="65">+(AM79*$B$3)*((1+$B$11)^AM84)</f>
        <v>2500</v>
      </c>
      <c r="AN103" s="75">
        <f t="shared" si="65"/>
        <v>2500</v>
      </c>
      <c r="AO103" s="75">
        <f t="shared" si="65"/>
        <v>2500</v>
      </c>
      <c r="AP103" s="75">
        <f t="shared" si="65"/>
        <v>2500</v>
      </c>
      <c r="AQ103" s="75">
        <f t="shared" si="65"/>
        <v>2500</v>
      </c>
      <c r="AR103" s="75">
        <f t="shared" si="65"/>
        <v>2500</v>
      </c>
      <c r="AS103" s="75">
        <f t="shared" si="65"/>
        <v>2500</v>
      </c>
      <c r="AT103" s="75">
        <f t="shared" si="65"/>
        <v>2500</v>
      </c>
      <c r="AU103" s="75">
        <f t="shared" si="65"/>
        <v>2500</v>
      </c>
      <c r="AV103" s="75">
        <f t="shared" si="65"/>
        <v>2500</v>
      </c>
      <c r="AW103" s="75">
        <f t="shared" si="65"/>
        <v>2500</v>
      </c>
      <c r="AX103" s="75">
        <f t="shared" si="65"/>
        <v>2500</v>
      </c>
      <c r="AY103" s="75"/>
      <c r="AZ103" s="75"/>
      <c r="BA103" s="75"/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75"/>
      <c r="BN103" s="75"/>
      <c r="BO103" s="75"/>
      <c r="BP103" s="75"/>
      <c r="BQ103" s="75"/>
      <c r="BR103" s="75"/>
      <c r="BS103" s="75"/>
      <c r="BT103" s="75"/>
      <c r="BU103" s="75"/>
      <c r="BV103" s="75"/>
      <c r="BW103" s="75"/>
      <c r="BX103" s="75"/>
      <c r="BY103" s="75"/>
      <c r="BZ103" s="75"/>
      <c r="CA103" s="75"/>
      <c r="CB103" s="75"/>
      <c r="CC103" s="75"/>
      <c r="CD103" s="75"/>
      <c r="CE103" s="75"/>
      <c r="CF103" s="75"/>
      <c r="CG103" s="75"/>
      <c r="CH103" s="75"/>
      <c r="CI103" s="75"/>
      <c r="CJ103" s="75"/>
      <c r="CK103" s="75"/>
      <c r="CL103" s="75"/>
      <c r="CM103" s="75"/>
      <c r="CN103" s="75"/>
      <c r="CO103" s="75"/>
      <c r="CP103" s="75"/>
      <c r="CQ103" s="75"/>
      <c r="CR103" s="75"/>
      <c r="CS103" s="75"/>
    </row>
    <row r="104" spans="1:97" x14ac:dyDescent="0.2">
      <c r="A104" s="74" t="s">
        <v>240</v>
      </c>
      <c r="B104" s="75"/>
      <c r="C104" s="75">
        <f>+C87</f>
        <v>135</v>
      </c>
      <c r="D104" s="75">
        <f t="shared" ref="D104:AL104" si="66">+D87</f>
        <v>135</v>
      </c>
      <c r="E104" s="75">
        <f t="shared" si="66"/>
        <v>135</v>
      </c>
      <c r="F104" s="75">
        <f t="shared" si="66"/>
        <v>135</v>
      </c>
      <c r="G104" s="75">
        <f t="shared" si="66"/>
        <v>135</v>
      </c>
      <c r="H104" s="75">
        <f t="shared" si="66"/>
        <v>135</v>
      </c>
      <c r="I104" s="75">
        <f t="shared" si="66"/>
        <v>135</v>
      </c>
      <c r="J104" s="75">
        <f t="shared" si="66"/>
        <v>135</v>
      </c>
      <c r="K104" s="75">
        <f t="shared" si="66"/>
        <v>135</v>
      </c>
      <c r="L104" s="75">
        <f t="shared" si="66"/>
        <v>135</v>
      </c>
      <c r="M104" s="75">
        <f t="shared" si="66"/>
        <v>135</v>
      </c>
      <c r="N104" s="75">
        <f t="shared" si="66"/>
        <v>135</v>
      </c>
      <c r="O104" s="75">
        <f t="shared" si="66"/>
        <v>137.69999999999999</v>
      </c>
      <c r="P104" s="75">
        <f t="shared" si="66"/>
        <v>137.69999999999999</v>
      </c>
      <c r="Q104" s="75">
        <f t="shared" si="66"/>
        <v>137.69999999999999</v>
      </c>
      <c r="R104" s="75">
        <f t="shared" si="66"/>
        <v>137.69999999999999</v>
      </c>
      <c r="S104" s="75">
        <f t="shared" si="66"/>
        <v>137.69999999999999</v>
      </c>
      <c r="T104" s="75">
        <f t="shared" si="66"/>
        <v>137.69999999999999</v>
      </c>
      <c r="U104" s="75">
        <f t="shared" si="66"/>
        <v>137.69999999999999</v>
      </c>
      <c r="V104" s="75">
        <f t="shared" si="66"/>
        <v>137.69999999999999</v>
      </c>
      <c r="W104" s="75">
        <f t="shared" si="66"/>
        <v>137.69999999999999</v>
      </c>
      <c r="X104" s="75">
        <f t="shared" si="66"/>
        <v>137.69999999999999</v>
      </c>
      <c r="Y104" s="75">
        <f t="shared" si="66"/>
        <v>137.69999999999999</v>
      </c>
      <c r="Z104" s="75">
        <f t="shared" si="66"/>
        <v>137.69999999999999</v>
      </c>
      <c r="AA104" s="75">
        <f t="shared" si="66"/>
        <v>140.45399999999998</v>
      </c>
      <c r="AB104" s="75">
        <f t="shared" si="66"/>
        <v>140.45399999999998</v>
      </c>
      <c r="AC104" s="75">
        <f t="shared" si="66"/>
        <v>140.45399999999998</v>
      </c>
      <c r="AD104" s="75">
        <f t="shared" si="66"/>
        <v>140.45399999999998</v>
      </c>
      <c r="AE104" s="75">
        <f t="shared" si="66"/>
        <v>140.45399999999998</v>
      </c>
      <c r="AF104" s="75">
        <f t="shared" si="66"/>
        <v>140.45399999999998</v>
      </c>
      <c r="AG104" s="75">
        <f t="shared" si="66"/>
        <v>140.45399999999998</v>
      </c>
      <c r="AH104" s="75">
        <f t="shared" si="66"/>
        <v>140.45399999999998</v>
      </c>
      <c r="AI104" s="75">
        <f t="shared" si="66"/>
        <v>140.45399999999998</v>
      </c>
      <c r="AJ104" s="75">
        <f t="shared" si="66"/>
        <v>140.45399999999998</v>
      </c>
      <c r="AK104" s="75">
        <f t="shared" si="66"/>
        <v>140.45399999999998</v>
      </c>
      <c r="AL104" s="75">
        <f t="shared" si="66"/>
        <v>140.45399999999998</v>
      </c>
      <c r="AM104" s="75">
        <f t="shared" ref="AM104:AX104" si="67">+AM87</f>
        <v>143.26307999999997</v>
      </c>
      <c r="AN104" s="75">
        <f t="shared" si="67"/>
        <v>146.1283416</v>
      </c>
      <c r="AO104" s="75">
        <f t="shared" si="67"/>
        <v>149.050908432</v>
      </c>
      <c r="AP104" s="75">
        <f t="shared" si="67"/>
        <v>152.03192660063999</v>
      </c>
      <c r="AQ104" s="75">
        <f t="shared" si="67"/>
        <v>155.07256513265278</v>
      </c>
      <c r="AR104" s="75">
        <f t="shared" si="67"/>
        <v>158.17401643530584</v>
      </c>
      <c r="AS104" s="75">
        <f t="shared" si="67"/>
        <v>161.33749676401197</v>
      </c>
      <c r="AT104" s="75">
        <f t="shared" si="67"/>
        <v>164.5642466992922</v>
      </c>
      <c r="AU104" s="75">
        <f t="shared" si="67"/>
        <v>167.85553163327802</v>
      </c>
      <c r="AV104" s="75">
        <f t="shared" si="67"/>
        <v>171.2126422659436</v>
      </c>
      <c r="AW104" s="75">
        <f t="shared" si="67"/>
        <v>174.63689511126248</v>
      </c>
      <c r="AX104" s="75">
        <f t="shared" si="67"/>
        <v>178.12963301348773</v>
      </c>
      <c r="AY104" s="75"/>
      <c r="AZ104" s="75"/>
      <c r="BA104" s="75"/>
      <c r="BB104" s="75"/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75"/>
      <c r="BN104" s="75"/>
      <c r="BO104" s="75"/>
      <c r="BP104" s="75"/>
      <c r="BQ104" s="75"/>
      <c r="BR104" s="75"/>
      <c r="BS104" s="75"/>
      <c r="BT104" s="75"/>
      <c r="BU104" s="75"/>
      <c r="BV104" s="75"/>
      <c r="BW104" s="75"/>
      <c r="BX104" s="75"/>
      <c r="BY104" s="75"/>
      <c r="BZ104" s="75"/>
      <c r="CA104" s="75"/>
      <c r="CB104" s="75"/>
      <c r="CC104" s="75"/>
      <c r="CD104" s="75"/>
      <c r="CE104" s="75"/>
      <c r="CF104" s="75"/>
      <c r="CG104" s="75"/>
      <c r="CH104" s="75"/>
      <c r="CI104" s="75"/>
      <c r="CJ104" s="75"/>
      <c r="CK104" s="75"/>
      <c r="CL104" s="75"/>
      <c r="CM104" s="75"/>
      <c r="CN104" s="75"/>
      <c r="CO104" s="75"/>
      <c r="CP104" s="75"/>
      <c r="CQ104" s="75"/>
      <c r="CR104" s="75"/>
      <c r="CS104" s="75"/>
    </row>
    <row r="105" spans="1:97" x14ac:dyDescent="0.2">
      <c r="A105" s="74" t="s">
        <v>255</v>
      </c>
      <c r="B105" s="75"/>
      <c r="C105" s="75">
        <f>C103*C101*((1+$B73)^D84)</f>
        <v>0</v>
      </c>
      <c r="D105" s="75">
        <f t="shared" ref="D105:AX105" si="68">D103*D101*((1+$B73)^E84)</f>
        <v>0</v>
      </c>
      <c r="E105" s="75">
        <f t="shared" si="68"/>
        <v>0</v>
      </c>
      <c r="F105" s="75">
        <f t="shared" si="68"/>
        <v>0</v>
      </c>
      <c r="G105" s="75">
        <f t="shared" si="68"/>
        <v>0</v>
      </c>
      <c r="H105" s="75">
        <f t="shared" si="68"/>
        <v>0</v>
      </c>
      <c r="I105" s="75">
        <f t="shared" si="68"/>
        <v>0</v>
      </c>
      <c r="J105" s="75">
        <f t="shared" si="68"/>
        <v>0</v>
      </c>
      <c r="K105" s="75">
        <f t="shared" si="68"/>
        <v>0</v>
      </c>
      <c r="L105" s="75">
        <f t="shared" si="68"/>
        <v>0</v>
      </c>
      <c r="M105" s="75">
        <f t="shared" si="68"/>
        <v>0</v>
      </c>
      <c r="N105" s="75">
        <f t="shared" si="68"/>
        <v>2550</v>
      </c>
      <c r="O105" s="75">
        <f t="shared" si="68"/>
        <v>0</v>
      </c>
      <c r="P105" s="75">
        <f t="shared" si="68"/>
        <v>0</v>
      </c>
      <c r="Q105" s="75">
        <f t="shared" si="68"/>
        <v>0</v>
      </c>
      <c r="R105" s="75">
        <f t="shared" si="68"/>
        <v>0</v>
      </c>
      <c r="S105" s="75">
        <f t="shared" si="68"/>
        <v>0</v>
      </c>
      <c r="T105" s="75">
        <f t="shared" si="68"/>
        <v>0</v>
      </c>
      <c r="U105" s="75">
        <f t="shared" si="68"/>
        <v>0</v>
      </c>
      <c r="V105" s="75">
        <f t="shared" si="68"/>
        <v>0</v>
      </c>
      <c r="W105" s="75">
        <f t="shared" si="68"/>
        <v>0</v>
      </c>
      <c r="X105" s="75">
        <f t="shared" si="68"/>
        <v>0</v>
      </c>
      <c r="Y105" s="75">
        <f t="shared" si="68"/>
        <v>0</v>
      </c>
      <c r="Z105" s="75">
        <f t="shared" si="68"/>
        <v>2601</v>
      </c>
      <c r="AA105" s="75">
        <f t="shared" si="68"/>
        <v>0</v>
      </c>
      <c r="AB105" s="75">
        <f t="shared" si="68"/>
        <v>0</v>
      </c>
      <c r="AC105" s="75">
        <f t="shared" si="68"/>
        <v>0</v>
      </c>
      <c r="AD105" s="75">
        <f t="shared" si="68"/>
        <v>0</v>
      </c>
      <c r="AE105" s="75">
        <f t="shared" si="68"/>
        <v>0</v>
      </c>
      <c r="AF105" s="75">
        <f t="shared" si="68"/>
        <v>0</v>
      </c>
      <c r="AG105" s="75">
        <f t="shared" si="68"/>
        <v>0</v>
      </c>
      <c r="AH105" s="75">
        <f t="shared" si="68"/>
        <v>0</v>
      </c>
      <c r="AI105" s="75">
        <f t="shared" si="68"/>
        <v>0</v>
      </c>
      <c r="AJ105" s="75">
        <f t="shared" si="68"/>
        <v>0</v>
      </c>
      <c r="AK105" s="75">
        <f t="shared" si="68"/>
        <v>0</v>
      </c>
      <c r="AL105" s="75">
        <f t="shared" si="68"/>
        <v>2653.02</v>
      </c>
      <c r="AM105" s="75">
        <f t="shared" si="68"/>
        <v>2706.0803999999998</v>
      </c>
      <c r="AN105" s="75">
        <f t="shared" si="68"/>
        <v>2760.2020080000002</v>
      </c>
      <c r="AO105" s="75">
        <f t="shared" si="68"/>
        <v>2815.40604816</v>
      </c>
      <c r="AP105" s="75">
        <f t="shared" si="68"/>
        <v>0</v>
      </c>
      <c r="AQ105" s="75">
        <f t="shared" si="68"/>
        <v>0</v>
      </c>
      <c r="AR105" s="75">
        <f t="shared" si="68"/>
        <v>0</v>
      </c>
      <c r="AS105" s="75">
        <f t="shared" si="68"/>
        <v>0</v>
      </c>
      <c r="AT105" s="75">
        <f t="shared" si="68"/>
        <v>0</v>
      </c>
      <c r="AU105" s="75">
        <f t="shared" si="68"/>
        <v>0</v>
      </c>
      <c r="AV105" s="75">
        <f t="shared" si="68"/>
        <v>0</v>
      </c>
      <c r="AW105" s="75">
        <f t="shared" si="68"/>
        <v>0</v>
      </c>
      <c r="AX105" s="75">
        <f t="shared" si="68"/>
        <v>0</v>
      </c>
      <c r="AY105" s="75"/>
      <c r="AZ105" s="75"/>
      <c r="BA105" s="75"/>
      <c r="BB105" s="75"/>
      <c r="BC105" s="75"/>
      <c r="BD105" s="75"/>
      <c r="BE105" s="75"/>
      <c r="BF105" s="75"/>
      <c r="BG105" s="75"/>
      <c r="BH105" s="75"/>
      <c r="BI105" s="75"/>
      <c r="BJ105" s="75"/>
      <c r="BK105" s="75"/>
      <c r="BL105" s="75"/>
      <c r="BM105" s="75"/>
      <c r="BN105" s="75"/>
      <c r="BO105" s="75"/>
      <c r="BP105" s="75"/>
      <c r="BQ105" s="75"/>
      <c r="BR105" s="75"/>
      <c r="BS105" s="75"/>
      <c r="BT105" s="75"/>
      <c r="BU105" s="75"/>
      <c r="BV105" s="75"/>
      <c r="BW105" s="75"/>
      <c r="BX105" s="75"/>
      <c r="BY105" s="75"/>
      <c r="BZ105" s="75"/>
      <c r="CA105" s="75"/>
      <c r="CB105" s="75"/>
      <c r="CC105" s="75"/>
      <c r="CD105" s="75"/>
      <c r="CE105" s="75"/>
      <c r="CF105" s="75"/>
      <c r="CG105" s="75"/>
      <c r="CH105" s="75"/>
      <c r="CI105" s="75"/>
      <c r="CJ105" s="75"/>
      <c r="CK105" s="75"/>
      <c r="CL105" s="75"/>
      <c r="CM105" s="75"/>
      <c r="CN105" s="75"/>
      <c r="CO105" s="75"/>
      <c r="CP105" s="75"/>
      <c r="CQ105" s="75"/>
      <c r="CR105" s="75"/>
      <c r="CS105" s="75"/>
    </row>
    <row r="106" spans="1:97" x14ac:dyDescent="0.2">
      <c r="A106" s="74" t="s">
        <v>241</v>
      </c>
      <c r="B106" s="75"/>
      <c r="C106" s="75">
        <f>IF($B74=0,C88,IF($B74=15,(C88/2),0))</f>
        <v>245.25</v>
      </c>
      <c r="D106" s="75">
        <f>IF($B74=0,D88,IF($B74=15,(D88/2)+(C88/2),IF($B74=30,C88,IF($B74=45,C88/2,0))))</f>
        <v>490.5</v>
      </c>
      <c r="E106" s="75">
        <f>IF($B74=0,E88,IF($B74=15,(E88/2)+(D88/2),IF($B74=30,D88,IF($B74=45,(D88/2)+(C90/2),IF($B74=60,C88,IF($B74=75,C88/2,0))))))</f>
        <v>490.5</v>
      </c>
      <c r="F106" s="75">
        <f t="shared" ref="F106:AL106" si="69">IF($B74=0,F88,IF($B74=15,(F88/2)+(E88/2),IF($B74=30,E88,IF($B74=45,(E88/2)+(D88/2),IF($B74=60,D88,IF($B74=75,D88/2,0))))))</f>
        <v>490.5</v>
      </c>
      <c r="G106" s="75">
        <f t="shared" si="69"/>
        <v>490.5</v>
      </c>
      <c r="H106" s="75">
        <f t="shared" si="69"/>
        <v>490.5</v>
      </c>
      <c r="I106" s="75">
        <f t="shared" si="69"/>
        <v>490.5</v>
      </c>
      <c r="J106" s="75">
        <f t="shared" si="69"/>
        <v>490.5</v>
      </c>
      <c r="K106" s="75">
        <f t="shared" si="69"/>
        <v>490.5</v>
      </c>
      <c r="L106" s="75">
        <f t="shared" si="69"/>
        <v>490.5</v>
      </c>
      <c r="M106" s="75">
        <f t="shared" si="69"/>
        <v>490.5</v>
      </c>
      <c r="N106" s="75">
        <f t="shared" si="69"/>
        <v>490.5</v>
      </c>
      <c r="O106" s="75">
        <f t="shared" si="69"/>
        <v>495.40499999999997</v>
      </c>
      <c r="P106" s="75">
        <f t="shared" si="69"/>
        <v>500.31</v>
      </c>
      <c r="Q106" s="75">
        <f t="shared" si="69"/>
        <v>500.31</v>
      </c>
      <c r="R106" s="75">
        <f t="shared" si="69"/>
        <v>500.31</v>
      </c>
      <c r="S106" s="75">
        <f t="shared" si="69"/>
        <v>500.31</v>
      </c>
      <c r="T106" s="75">
        <f t="shared" si="69"/>
        <v>500.31</v>
      </c>
      <c r="U106" s="75">
        <f t="shared" si="69"/>
        <v>500.31</v>
      </c>
      <c r="V106" s="75">
        <f t="shared" si="69"/>
        <v>500.31</v>
      </c>
      <c r="W106" s="75">
        <f t="shared" si="69"/>
        <v>500.31</v>
      </c>
      <c r="X106" s="75">
        <f t="shared" si="69"/>
        <v>500.31</v>
      </c>
      <c r="Y106" s="75">
        <f t="shared" si="69"/>
        <v>500.31</v>
      </c>
      <c r="Z106" s="75">
        <f t="shared" si="69"/>
        <v>500.31</v>
      </c>
      <c r="AA106" s="75">
        <f t="shared" si="69"/>
        <v>505.31309999999996</v>
      </c>
      <c r="AB106" s="75">
        <f t="shared" si="69"/>
        <v>510.31619999999992</v>
      </c>
      <c r="AC106" s="75">
        <f t="shared" si="69"/>
        <v>510.31619999999992</v>
      </c>
      <c r="AD106" s="75">
        <f t="shared" si="69"/>
        <v>510.31619999999992</v>
      </c>
      <c r="AE106" s="75">
        <f t="shared" si="69"/>
        <v>510.31619999999992</v>
      </c>
      <c r="AF106" s="75">
        <f t="shared" si="69"/>
        <v>510.31619999999992</v>
      </c>
      <c r="AG106" s="75">
        <f t="shared" si="69"/>
        <v>510.31619999999992</v>
      </c>
      <c r="AH106" s="75">
        <f t="shared" si="69"/>
        <v>510.31619999999992</v>
      </c>
      <c r="AI106" s="75">
        <f t="shared" si="69"/>
        <v>510.31619999999992</v>
      </c>
      <c r="AJ106" s="75">
        <f t="shared" si="69"/>
        <v>510.31619999999992</v>
      </c>
      <c r="AK106" s="75">
        <f t="shared" si="69"/>
        <v>510.31619999999992</v>
      </c>
      <c r="AL106" s="75">
        <f t="shared" si="69"/>
        <v>510.31619999999992</v>
      </c>
      <c r="AM106" s="75">
        <f t="shared" ref="AM106:AX106" si="70">IF($B74=0,AM88,IF($B74=15,(AM88/2)+(AL88/2),IF($B74=30,AL88,IF($B74=45,(AL88/2)+(AK88/2),IF($B74=60,AK88,IF($B74=75,AK88/2,0))))))</f>
        <v>515.41936199999998</v>
      </c>
      <c r="AN106" s="75">
        <f t="shared" si="70"/>
        <v>525.72774923999998</v>
      </c>
      <c r="AO106" s="75">
        <f t="shared" si="70"/>
        <v>536.24230422479991</v>
      </c>
      <c r="AP106" s="75">
        <f t="shared" si="70"/>
        <v>546.9671503092959</v>
      </c>
      <c r="AQ106" s="75">
        <f t="shared" si="70"/>
        <v>557.90649331548184</v>
      </c>
      <c r="AR106" s="75">
        <f t="shared" si="70"/>
        <v>569.06462318179149</v>
      </c>
      <c r="AS106" s="75">
        <f t="shared" si="70"/>
        <v>580.44591564542736</v>
      </c>
      <c r="AT106" s="75">
        <f t="shared" si="70"/>
        <v>592.05483395833585</v>
      </c>
      <c r="AU106" s="75">
        <f t="shared" si="70"/>
        <v>603.8959306375026</v>
      </c>
      <c r="AV106" s="75">
        <f t="shared" si="70"/>
        <v>615.97384925025267</v>
      </c>
      <c r="AW106" s="75">
        <f t="shared" si="70"/>
        <v>628.29332623525772</v>
      </c>
      <c r="AX106" s="75">
        <f t="shared" si="70"/>
        <v>640.85919275996275</v>
      </c>
      <c r="AY106" s="75"/>
      <c r="AZ106" s="75"/>
      <c r="BA106" s="75"/>
      <c r="BB106" s="75"/>
      <c r="BC106" s="75"/>
      <c r="BD106" s="75"/>
      <c r="BE106" s="75"/>
      <c r="BF106" s="75"/>
      <c r="BG106" s="75"/>
      <c r="BH106" s="75"/>
      <c r="BI106" s="75"/>
      <c r="BJ106" s="75"/>
      <c r="BK106" s="75"/>
      <c r="BL106" s="75"/>
      <c r="BM106" s="75"/>
      <c r="BN106" s="75"/>
      <c r="BO106" s="75"/>
      <c r="BP106" s="75"/>
      <c r="BQ106" s="75"/>
      <c r="BR106" s="75"/>
      <c r="BS106" s="75"/>
      <c r="BT106" s="75"/>
      <c r="BU106" s="75"/>
      <c r="BV106" s="75"/>
      <c r="BW106" s="75"/>
      <c r="BX106" s="75"/>
      <c r="BY106" s="75"/>
      <c r="BZ106" s="75"/>
      <c r="CA106" s="75"/>
      <c r="CB106" s="75"/>
      <c r="CC106" s="75"/>
      <c r="CD106" s="75"/>
      <c r="CE106" s="75"/>
      <c r="CF106" s="75"/>
      <c r="CG106" s="75"/>
      <c r="CH106" s="75"/>
      <c r="CI106" s="75"/>
      <c r="CJ106" s="75"/>
      <c r="CK106" s="75"/>
      <c r="CL106" s="75"/>
      <c r="CM106" s="75"/>
      <c r="CN106" s="75"/>
      <c r="CO106" s="75"/>
      <c r="CP106" s="75"/>
      <c r="CQ106" s="75"/>
      <c r="CR106" s="75"/>
      <c r="CS106" s="75"/>
    </row>
    <row r="107" spans="1:97" x14ac:dyDescent="0.2">
      <c r="A107" s="74" t="s">
        <v>242</v>
      </c>
      <c r="B107" s="75"/>
      <c r="C107" s="75">
        <f>IF($B74=0,C89,IF($B74=15,(C89/2),0))</f>
        <v>8.1750000000000007</v>
      </c>
      <c r="D107" s="75">
        <f>IF($B74=0,D89,IF($B74=15,(D89/2)+(C89/2),IF($B74=30,C89,IF($B74=45,C89/2,0))))</f>
        <v>16.350000000000001</v>
      </c>
      <c r="E107" s="75">
        <f>IF($B74=0,E89,IF($B74=15,(E89/2)+(D89/2),IF($B74=30,D89,IF($B74=45,(D89/2)+(C91/2),IF($B74=60,C89,IF($B74=75,C89/2,0))))))</f>
        <v>16.350000000000001</v>
      </c>
      <c r="F107" s="75">
        <f t="shared" ref="F107:AL107" si="71">IF($B74=0,F89,IF($B74=15,(F89/2)+(E89/2),IF($B74=30,E89,IF($B74=45,(E89/2)+(D89/2),IF($B74=60,D89,IF($B74=75,D89/2,0))))))</f>
        <v>16.350000000000001</v>
      </c>
      <c r="G107" s="75">
        <f t="shared" si="71"/>
        <v>16.350000000000001</v>
      </c>
      <c r="H107" s="75">
        <f t="shared" si="71"/>
        <v>16.350000000000001</v>
      </c>
      <c r="I107" s="75">
        <f t="shared" si="71"/>
        <v>16.350000000000001</v>
      </c>
      <c r="J107" s="75">
        <f t="shared" si="71"/>
        <v>16.350000000000001</v>
      </c>
      <c r="K107" s="75">
        <f t="shared" si="71"/>
        <v>16.350000000000001</v>
      </c>
      <c r="L107" s="75">
        <f t="shared" si="71"/>
        <v>16.350000000000001</v>
      </c>
      <c r="M107" s="75">
        <f t="shared" si="71"/>
        <v>16.350000000000001</v>
      </c>
      <c r="N107" s="75">
        <f t="shared" si="71"/>
        <v>16.350000000000001</v>
      </c>
      <c r="O107" s="75">
        <f t="shared" si="71"/>
        <v>16.513500000000001</v>
      </c>
      <c r="P107" s="75">
        <f t="shared" si="71"/>
        <v>16.677</v>
      </c>
      <c r="Q107" s="75">
        <f t="shared" si="71"/>
        <v>16.677</v>
      </c>
      <c r="R107" s="75">
        <f t="shared" si="71"/>
        <v>16.677</v>
      </c>
      <c r="S107" s="75">
        <f t="shared" si="71"/>
        <v>16.677</v>
      </c>
      <c r="T107" s="75">
        <f t="shared" si="71"/>
        <v>16.677</v>
      </c>
      <c r="U107" s="75">
        <f t="shared" si="71"/>
        <v>16.677</v>
      </c>
      <c r="V107" s="75">
        <f t="shared" si="71"/>
        <v>16.677</v>
      </c>
      <c r="W107" s="75">
        <f t="shared" si="71"/>
        <v>16.677</v>
      </c>
      <c r="X107" s="75">
        <f t="shared" si="71"/>
        <v>16.677</v>
      </c>
      <c r="Y107" s="75">
        <f t="shared" si="71"/>
        <v>16.677</v>
      </c>
      <c r="Z107" s="75">
        <f t="shared" si="71"/>
        <v>16.677</v>
      </c>
      <c r="AA107" s="75">
        <f t="shared" si="71"/>
        <v>16.843769999999999</v>
      </c>
      <c r="AB107" s="75">
        <f t="shared" si="71"/>
        <v>17.010539999999999</v>
      </c>
      <c r="AC107" s="75">
        <f t="shared" si="71"/>
        <v>17.010539999999999</v>
      </c>
      <c r="AD107" s="75">
        <f t="shared" si="71"/>
        <v>17.010539999999999</v>
      </c>
      <c r="AE107" s="75">
        <f t="shared" si="71"/>
        <v>17.010539999999999</v>
      </c>
      <c r="AF107" s="75">
        <f t="shared" si="71"/>
        <v>17.010539999999999</v>
      </c>
      <c r="AG107" s="75">
        <f t="shared" si="71"/>
        <v>17.010539999999999</v>
      </c>
      <c r="AH107" s="75">
        <f t="shared" si="71"/>
        <v>17.010539999999999</v>
      </c>
      <c r="AI107" s="75">
        <f t="shared" si="71"/>
        <v>17.010539999999999</v>
      </c>
      <c r="AJ107" s="75">
        <f t="shared" si="71"/>
        <v>17.010539999999999</v>
      </c>
      <c r="AK107" s="75">
        <f t="shared" si="71"/>
        <v>17.010539999999999</v>
      </c>
      <c r="AL107" s="75">
        <f t="shared" si="71"/>
        <v>17.010539999999999</v>
      </c>
      <c r="AM107" s="75">
        <f t="shared" ref="AM107:AX107" si="72">IF($B74=0,AM89,IF($B74=15,(AM89/2)+(AL89/2),IF($B74=30,AL89,IF($B74=45,(AL89/2)+(AK89/2),IF($B74=60,AK89,IF($B74=75,AK89/2,0))))))</f>
        <v>17.1806454</v>
      </c>
      <c r="AN107" s="75">
        <f t="shared" si="72"/>
        <v>17.524258308</v>
      </c>
      <c r="AO107" s="75">
        <f t="shared" si="72"/>
        <v>17.874743474159999</v>
      </c>
      <c r="AP107" s="75">
        <f t="shared" si="72"/>
        <v>18.2322383436432</v>
      </c>
      <c r="AQ107" s="75">
        <f t="shared" si="72"/>
        <v>18.59688311051606</v>
      </c>
      <c r="AR107" s="75">
        <f t="shared" si="72"/>
        <v>18.968820772726382</v>
      </c>
      <c r="AS107" s="75">
        <f t="shared" si="72"/>
        <v>19.348197188180912</v>
      </c>
      <c r="AT107" s="75">
        <f t="shared" si="72"/>
        <v>19.73516113194453</v>
      </c>
      <c r="AU107" s="75">
        <f t="shared" si="72"/>
        <v>20.129864354583418</v>
      </c>
      <c r="AV107" s="75">
        <f t="shared" si="72"/>
        <v>20.532461641675091</v>
      </c>
      <c r="AW107" s="75">
        <f t="shared" si="72"/>
        <v>20.943110874508591</v>
      </c>
      <c r="AX107" s="75">
        <f t="shared" si="72"/>
        <v>21.361973091998763</v>
      </c>
      <c r="AY107" s="75"/>
      <c r="AZ107" s="75"/>
      <c r="BA107" s="75"/>
      <c r="BB107" s="75"/>
      <c r="BC107" s="75"/>
      <c r="BD107" s="75"/>
      <c r="BE107" s="75"/>
      <c r="BF107" s="75"/>
      <c r="BG107" s="75"/>
      <c r="BH107" s="75"/>
      <c r="BI107" s="75"/>
      <c r="BJ107" s="75"/>
      <c r="BK107" s="75"/>
      <c r="BL107" s="75"/>
      <c r="BM107" s="75"/>
      <c r="BN107" s="75"/>
      <c r="BO107" s="75"/>
      <c r="BP107" s="75"/>
      <c r="BQ107" s="75"/>
      <c r="BR107" s="75"/>
      <c r="BS107" s="75"/>
      <c r="BT107" s="75"/>
      <c r="BU107" s="75"/>
      <c r="BV107" s="75"/>
      <c r="BW107" s="75"/>
      <c r="BX107" s="75"/>
      <c r="BY107" s="75"/>
      <c r="BZ107" s="75"/>
      <c r="CA107" s="75"/>
      <c r="CB107" s="75"/>
      <c r="CC107" s="75"/>
      <c r="CD107" s="75"/>
      <c r="CE107" s="75"/>
      <c r="CF107" s="75"/>
      <c r="CG107" s="75"/>
      <c r="CH107" s="75"/>
      <c r="CI107" s="75"/>
      <c r="CJ107" s="75"/>
      <c r="CK107" s="75"/>
      <c r="CL107" s="75"/>
      <c r="CM107" s="75"/>
      <c r="CN107" s="75"/>
      <c r="CO107" s="75"/>
      <c r="CP107" s="75"/>
      <c r="CQ107" s="75"/>
      <c r="CR107" s="75"/>
      <c r="CS107" s="75"/>
    </row>
    <row r="108" spans="1:97" x14ac:dyDescent="0.2">
      <c r="A108" s="74" t="s">
        <v>256</v>
      </c>
      <c r="B108" s="75"/>
      <c r="C108" s="75">
        <f t="shared" ref="C108:AL108" si="73">IF(C79-B79&lt;0,((B112/B79)*(B79-C79)),0)</f>
        <v>0</v>
      </c>
      <c r="D108" s="75">
        <f t="shared" si="73"/>
        <v>0</v>
      </c>
      <c r="E108" s="75">
        <f t="shared" si="73"/>
        <v>0</v>
      </c>
      <c r="F108" s="75">
        <f t="shared" si="73"/>
        <v>0</v>
      </c>
      <c r="G108" s="75">
        <f t="shared" si="73"/>
        <v>0</v>
      </c>
      <c r="H108" s="75">
        <f t="shared" si="73"/>
        <v>0</v>
      </c>
      <c r="I108" s="75">
        <f t="shared" si="73"/>
        <v>0</v>
      </c>
      <c r="J108" s="75">
        <f t="shared" si="73"/>
        <v>0</v>
      </c>
      <c r="K108" s="75">
        <f t="shared" si="73"/>
        <v>0</v>
      </c>
      <c r="L108" s="75">
        <f t="shared" si="73"/>
        <v>0</v>
      </c>
      <c r="M108" s="75">
        <f t="shared" si="73"/>
        <v>0</v>
      </c>
      <c r="N108" s="75">
        <f t="shared" si="73"/>
        <v>0</v>
      </c>
      <c r="O108" s="75">
        <f t="shared" si="73"/>
        <v>0</v>
      </c>
      <c r="P108" s="75">
        <f t="shared" si="73"/>
        <v>0</v>
      </c>
      <c r="Q108" s="75">
        <f t="shared" si="73"/>
        <v>0</v>
      </c>
      <c r="R108" s="75">
        <f t="shared" si="73"/>
        <v>0</v>
      </c>
      <c r="S108" s="75">
        <f t="shared" si="73"/>
        <v>0</v>
      </c>
      <c r="T108" s="75">
        <f t="shared" si="73"/>
        <v>0</v>
      </c>
      <c r="U108" s="75">
        <f t="shared" si="73"/>
        <v>0</v>
      </c>
      <c r="V108" s="75">
        <f t="shared" si="73"/>
        <v>0</v>
      </c>
      <c r="W108" s="75">
        <f t="shared" si="73"/>
        <v>0</v>
      </c>
      <c r="X108" s="75">
        <f t="shared" si="73"/>
        <v>0</v>
      </c>
      <c r="Y108" s="75">
        <f t="shared" si="73"/>
        <v>0</v>
      </c>
      <c r="Z108" s="75">
        <f t="shared" si="73"/>
        <v>0</v>
      </c>
      <c r="AA108" s="75">
        <f t="shared" si="73"/>
        <v>0</v>
      </c>
      <c r="AB108" s="75">
        <f t="shared" si="73"/>
        <v>0</v>
      </c>
      <c r="AC108" s="75">
        <f t="shared" si="73"/>
        <v>0</v>
      </c>
      <c r="AD108" s="75">
        <f t="shared" si="73"/>
        <v>0</v>
      </c>
      <c r="AE108" s="75">
        <f t="shared" si="73"/>
        <v>0</v>
      </c>
      <c r="AF108" s="75">
        <f t="shared" si="73"/>
        <v>0</v>
      </c>
      <c r="AG108" s="75">
        <f t="shared" si="73"/>
        <v>0</v>
      </c>
      <c r="AH108" s="75">
        <f t="shared" si="73"/>
        <v>0</v>
      </c>
      <c r="AI108" s="75">
        <f t="shared" si="73"/>
        <v>0</v>
      </c>
      <c r="AJ108" s="75">
        <f t="shared" si="73"/>
        <v>0</v>
      </c>
      <c r="AK108" s="75">
        <f t="shared" si="73"/>
        <v>0</v>
      </c>
      <c r="AL108" s="75">
        <f t="shared" si="73"/>
        <v>0</v>
      </c>
      <c r="AM108" s="75">
        <f t="shared" ref="AM108:AX108" si="74">IF(AM79-AL79&lt;0,((AL112/AL79)*(AL79-AM79)),0)</f>
        <v>0</v>
      </c>
      <c r="AN108" s="75">
        <f t="shared" si="74"/>
        <v>0</v>
      </c>
      <c r="AO108" s="75">
        <f t="shared" si="74"/>
        <v>0</v>
      </c>
      <c r="AP108" s="75">
        <f t="shared" si="74"/>
        <v>0</v>
      </c>
      <c r="AQ108" s="75">
        <f t="shared" si="74"/>
        <v>0</v>
      </c>
      <c r="AR108" s="75">
        <f t="shared" si="74"/>
        <v>0</v>
      </c>
      <c r="AS108" s="75">
        <f t="shared" si="74"/>
        <v>0</v>
      </c>
      <c r="AT108" s="75">
        <f t="shared" si="74"/>
        <v>0</v>
      </c>
      <c r="AU108" s="75">
        <f t="shared" si="74"/>
        <v>0</v>
      </c>
      <c r="AV108" s="75">
        <f t="shared" si="74"/>
        <v>0</v>
      </c>
      <c r="AW108" s="75">
        <f t="shared" si="74"/>
        <v>0</v>
      </c>
      <c r="AX108" s="75">
        <f t="shared" si="74"/>
        <v>0</v>
      </c>
      <c r="AY108" s="75"/>
      <c r="AZ108" s="75"/>
      <c r="BA108" s="75"/>
      <c r="BB108" s="75"/>
      <c r="BC108" s="75"/>
      <c r="BD108" s="75"/>
      <c r="BE108" s="75"/>
      <c r="BF108" s="75"/>
      <c r="BG108" s="75"/>
      <c r="BH108" s="75"/>
      <c r="BI108" s="75"/>
      <c r="BJ108" s="75"/>
      <c r="BK108" s="75"/>
      <c r="BL108" s="75"/>
      <c r="BM108" s="75"/>
      <c r="BN108" s="75"/>
      <c r="BO108" s="75"/>
      <c r="BP108" s="75"/>
      <c r="BQ108" s="75"/>
      <c r="BR108" s="75"/>
      <c r="BS108" s="75"/>
      <c r="BT108" s="75"/>
      <c r="BU108" s="75"/>
      <c r="BV108" s="75"/>
      <c r="BW108" s="75"/>
      <c r="BX108" s="75"/>
      <c r="BY108" s="75"/>
      <c r="BZ108" s="75"/>
      <c r="CA108" s="75"/>
      <c r="CB108" s="75"/>
      <c r="CC108" s="75"/>
      <c r="CD108" s="75"/>
      <c r="CE108" s="75"/>
      <c r="CF108" s="75"/>
      <c r="CG108" s="75"/>
      <c r="CH108" s="75"/>
      <c r="CI108" s="75"/>
      <c r="CJ108" s="75"/>
      <c r="CK108" s="75"/>
      <c r="CL108" s="75"/>
      <c r="CM108" s="75"/>
      <c r="CN108" s="75"/>
      <c r="CO108" s="75"/>
      <c r="CP108" s="75"/>
      <c r="CQ108" s="75"/>
      <c r="CR108" s="75"/>
      <c r="CS108" s="75"/>
    </row>
    <row r="109" spans="1:97" x14ac:dyDescent="0.2">
      <c r="A109" s="67" t="s">
        <v>128</v>
      </c>
      <c r="B109" s="68"/>
      <c r="C109" s="68">
        <f>SUM(C103:C108)</f>
        <v>1888.425</v>
      </c>
      <c r="D109" s="68">
        <f t="shared" ref="D109:AL109" si="75">SUM(D103:D108)</f>
        <v>3141.85</v>
      </c>
      <c r="E109" s="68">
        <f t="shared" si="75"/>
        <v>3141.85</v>
      </c>
      <c r="F109" s="68">
        <f t="shared" si="75"/>
        <v>3141.85</v>
      </c>
      <c r="G109" s="68">
        <f t="shared" si="75"/>
        <v>3141.85</v>
      </c>
      <c r="H109" s="68">
        <f t="shared" si="75"/>
        <v>3141.85</v>
      </c>
      <c r="I109" s="68">
        <f t="shared" si="75"/>
        <v>3141.85</v>
      </c>
      <c r="J109" s="68">
        <f t="shared" si="75"/>
        <v>3141.85</v>
      </c>
      <c r="K109" s="68">
        <f t="shared" si="75"/>
        <v>3141.85</v>
      </c>
      <c r="L109" s="68">
        <f t="shared" si="75"/>
        <v>3141.85</v>
      </c>
      <c r="M109" s="68">
        <f t="shared" si="75"/>
        <v>3141.85</v>
      </c>
      <c r="N109" s="68">
        <f t="shared" si="75"/>
        <v>5691.85</v>
      </c>
      <c r="O109" s="68">
        <f t="shared" si="75"/>
        <v>3149.6184999999996</v>
      </c>
      <c r="P109" s="68">
        <f t="shared" si="75"/>
        <v>3154.6869999999999</v>
      </c>
      <c r="Q109" s="68">
        <f t="shared" si="75"/>
        <v>3154.6869999999999</v>
      </c>
      <c r="R109" s="68">
        <f t="shared" si="75"/>
        <v>3154.6869999999999</v>
      </c>
      <c r="S109" s="68">
        <f t="shared" si="75"/>
        <v>3154.6869999999999</v>
      </c>
      <c r="T109" s="68">
        <f t="shared" si="75"/>
        <v>3154.6869999999999</v>
      </c>
      <c r="U109" s="68">
        <f t="shared" si="75"/>
        <v>3154.6869999999999</v>
      </c>
      <c r="V109" s="68">
        <f t="shared" si="75"/>
        <v>3154.6869999999999</v>
      </c>
      <c r="W109" s="68">
        <f t="shared" si="75"/>
        <v>3154.6869999999999</v>
      </c>
      <c r="X109" s="68">
        <f t="shared" si="75"/>
        <v>3154.6869999999999</v>
      </c>
      <c r="Y109" s="68">
        <f t="shared" si="75"/>
        <v>3154.6869999999999</v>
      </c>
      <c r="Z109" s="68">
        <f t="shared" si="75"/>
        <v>5755.6869999999999</v>
      </c>
      <c r="AA109" s="68">
        <f t="shared" si="75"/>
        <v>3162.61087</v>
      </c>
      <c r="AB109" s="68">
        <f t="shared" si="75"/>
        <v>3167.7807400000002</v>
      </c>
      <c r="AC109" s="68">
        <f t="shared" si="75"/>
        <v>3167.7807400000002</v>
      </c>
      <c r="AD109" s="68">
        <f t="shared" si="75"/>
        <v>3167.7807400000002</v>
      </c>
      <c r="AE109" s="68">
        <f t="shared" si="75"/>
        <v>3167.7807400000002</v>
      </c>
      <c r="AF109" s="68">
        <f t="shared" si="75"/>
        <v>3167.7807400000002</v>
      </c>
      <c r="AG109" s="68">
        <f t="shared" si="75"/>
        <v>3167.7807400000002</v>
      </c>
      <c r="AH109" s="68">
        <f t="shared" si="75"/>
        <v>3167.7807400000002</v>
      </c>
      <c r="AI109" s="68">
        <f t="shared" si="75"/>
        <v>3167.7807400000002</v>
      </c>
      <c r="AJ109" s="68">
        <f t="shared" si="75"/>
        <v>3167.7807400000002</v>
      </c>
      <c r="AK109" s="68">
        <f t="shared" si="75"/>
        <v>3167.7807400000002</v>
      </c>
      <c r="AL109" s="68">
        <f t="shared" si="75"/>
        <v>5820.8007400000006</v>
      </c>
      <c r="AM109" s="68">
        <f t="shared" ref="AM109:AX109" si="76">SUM(AM103:AM108)</f>
        <v>5881.943487399999</v>
      </c>
      <c r="AN109" s="68">
        <f t="shared" si="76"/>
        <v>5949.5823571480005</v>
      </c>
      <c r="AO109" s="68">
        <f t="shared" si="76"/>
        <v>6018.5740042909601</v>
      </c>
      <c r="AP109" s="68">
        <f t="shared" si="76"/>
        <v>3217.2313152535789</v>
      </c>
      <c r="AQ109" s="68">
        <f t="shared" si="76"/>
        <v>3231.5759415586508</v>
      </c>
      <c r="AR109" s="68">
        <f t="shared" si="76"/>
        <v>3246.2074603898236</v>
      </c>
      <c r="AS109" s="68">
        <f t="shared" si="76"/>
        <v>3261.1316095976204</v>
      </c>
      <c r="AT109" s="68">
        <f t="shared" si="76"/>
        <v>3276.3542417895724</v>
      </c>
      <c r="AU109" s="68">
        <f t="shared" si="76"/>
        <v>3291.8813266253642</v>
      </c>
      <c r="AV109" s="68">
        <f t="shared" si="76"/>
        <v>3307.7189531578711</v>
      </c>
      <c r="AW109" s="68">
        <f t="shared" si="76"/>
        <v>3323.8733322210287</v>
      </c>
      <c r="AX109" s="68">
        <f t="shared" si="76"/>
        <v>3340.3507988654492</v>
      </c>
      <c r="AY109" s="68"/>
      <c r="AZ109" s="68"/>
      <c r="BA109" s="68"/>
      <c r="BB109" s="68"/>
      <c r="BC109" s="68"/>
      <c r="BD109" s="68"/>
      <c r="BE109" s="68"/>
      <c r="BF109" s="68"/>
      <c r="BG109" s="68"/>
      <c r="BH109" s="68"/>
      <c r="BI109" s="68"/>
      <c r="BJ109" s="68"/>
      <c r="BK109" s="68"/>
      <c r="BL109" s="68"/>
      <c r="BM109" s="68"/>
      <c r="BN109" s="68"/>
      <c r="BO109" s="68"/>
      <c r="BP109" s="68"/>
      <c r="BQ109" s="68"/>
      <c r="BR109" s="68"/>
      <c r="BS109" s="68"/>
      <c r="BT109" s="68"/>
      <c r="BU109" s="68"/>
      <c r="BV109" s="68"/>
      <c r="BW109" s="68"/>
      <c r="BX109" s="68"/>
      <c r="BY109" s="68"/>
      <c r="BZ109" s="68"/>
      <c r="CA109" s="68"/>
      <c r="CB109" s="68"/>
      <c r="CC109" s="68"/>
      <c r="CD109" s="68"/>
      <c r="CE109" s="68"/>
      <c r="CF109" s="68"/>
      <c r="CG109" s="68"/>
      <c r="CH109" s="68"/>
      <c r="CI109" s="68"/>
      <c r="CJ109" s="68"/>
      <c r="CK109" s="68"/>
      <c r="CL109" s="68"/>
      <c r="CM109" s="68"/>
      <c r="CN109" s="68"/>
      <c r="CO109" s="68"/>
      <c r="CP109" s="68"/>
      <c r="CQ109" s="68"/>
      <c r="CR109" s="68"/>
      <c r="CS109" s="68"/>
    </row>
    <row r="110" spans="1:97" x14ac:dyDescent="0.2">
      <c r="A110" s="73" t="s">
        <v>151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  <c r="AJ110" s="75"/>
      <c r="AK110" s="75"/>
      <c r="AL110" s="75"/>
      <c r="AM110" s="75"/>
      <c r="AN110" s="75"/>
      <c r="AO110" s="75"/>
      <c r="AP110" s="75"/>
      <c r="AQ110" s="75"/>
      <c r="AR110" s="75"/>
      <c r="AS110" s="75"/>
      <c r="AT110" s="75"/>
      <c r="AU110" s="75"/>
      <c r="AV110" s="75"/>
      <c r="AW110" s="75"/>
      <c r="AX110" s="75"/>
      <c r="AY110" s="75"/>
      <c r="AZ110" s="75"/>
      <c r="BA110" s="75"/>
      <c r="BB110" s="75"/>
      <c r="BC110" s="75"/>
      <c r="BD110" s="75"/>
      <c r="BE110" s="75"/>
      <c r="BF110" s="75"/>
      <c r="BG110" s="75"/>
      <c r="BH110" s="75"/>
      <c r="BI110" s="75"/>
      <c r="BJ110" s="75"/>
      <c r="BK110" s="75"/>
      <c r="BL110" s="75"/>
      <c r="BM110" s="75"/>
      <c r="BN110" s="75"/>
      <c r="BO110" s="75"/>
      <c r="BP110" s="75"/>
      <c r="BQ110" s="75"/>
      <c r="BR110" s="75"/>
      <c r="BS110" s="75"/>
      <c r="BT110" s="75"/>
      <c r="BU110" s="75"/>
      <c r="BV110" s="75"/>
      <c r="BW110" s="75"/>
      <c r="BX110" s="75"/>
      <c r="BY110" s="75"/>
      <c r="BZ110" s="75"/>
      <c r="CA110" s="75"/>
      <c r="CB110" s="75"/>
      <c r="CC110" s="75"/>
      <c r="CD110" s="75"/>
      <c r="CE110" s="75"/>
      <c r="CF110" s="75"/>
      <c r="CG110" s="75"/>
      <c r="CH110" s="75"/>
      <c r="CI110" s="75"/>
      <c r="CJ110" s="75"/>
      <c r="CK110" s="75"/>
      <c r="CL110" s="75"/>
      <c r="CM110" s="75"/>
      <c r="CN110" s="75"/>
      <c r="CO110" s="75"/>
      <c r="CP110" s="75"/>
      <c r="CQ110" s="75"/>
      <c r="CR110" s="75"/>
      <c r="CS110" s="75"/>
    </row>
    <row r="111" spans="1:97" x14ac:dyDescent="0.2">
      <c r="A111" s="67" t="s">
        <v>257</v>
      </c>
      <c r="B111" s="68"/>
      <c r="C111" s="68" t="str">
        <f>+C85</f>
        <v>A1 m1</v>
      </c>
      <c r="D111" s="68" t="str">
        <f t="shared" ref="D111:AL111" si="77">+D85</f>
        <v>A1 m2</v>
      </c>
      <c r="E111" s="68" t="str">
        <f t="shared" si="77"/>
        <v>A1 m3</v>
      </c>
      <c r="F111" s="68" t="str">
        <f t="shared" si="77"/>
        <v>A1 m4</v>
      </c>
      <c r="G111" s="68" t="str">
        <f t="shared" si="77"/>
        <v>A1 m5</v>
      </c>
      <c r="H111" s="68" t="str">
        <f t="shared" si="77"/>
        <v>A1 m6</v>
      </c>
      <c r="I111" s="68" t="str">
        <f t="shared" si="77"/>
        <v>A1 m7</v>
      </c>
      <c r="J111" s="68" t="str">
        <f t="shared" si="77"/>
        <v>A1 m8</v>
      </c>
      <c r="K111" s="68" t="str">
        <f t="shared" si="77"/>
        <v>A1 m9</v>
      </c>
      <c r="L111" s="68" t="str">
        <f t="shared" si="77"/>
        <v>A1 m10</v>
      </c>
      <c r="M111" s="68" t="str">
        <f t="shared" si="77"/>
        <v>A1 m11</v>
      </c>
      <c r="N111" s="68" t="str">
        <f t="shared" si="77"/>
        <v>A1 m12</v>
      </c>
      <c r="O111" s="68" t="str">
        <f t="shared" si="77"/>
        <v>A2 m1</v>
      </c>
      <c r="P111" s="68" t="str">
        <f t="shared" si="77"/>
        <v>A2 m2</v>
      </c>
      <c r="Q111" s="68" t="str">
        <f t="shared" si="77"/>
        <v>A2 m3</v>
      </c>
      <c r="R111" s="68" t="str">
        <f t="shared" si="77"/>
        <v>A2 m4</v>
      </c>
      <c r="S111" s="68" t="str">
        <f t="shared" si="77"/>
        <v>A2 m5</v>
      </c>
      <c r="T111" s="68" t="str">
        <f t="shared" si="77"/>
        <v>A2 m6</v>
      </c>
      <c r="U111" s="68" t="str">
        <f t="shared" si="77"/>
        <v>A2 m7</v>
      </c>
      <c r="V111" s="68" t="str">
        <f t="shared" si="77"/>
        <v>A2 m8</v>
      </c>
      <c r="W111" s="68" t="str">
        <f t="shared" si="77"/>
        <v>A2 m9</v>
      </c>
      <c r="X111" s="68" t="str">
        <f t="shared" si="77"/>
        <v>A2 m10</v>
      </c>
      <c r="Y111" s="68" t="str">
        <f t="shared" si="77"/>
        <v>A2 m11</v>
      </c>
      <c r="Z111" s="68" t="str">
        <f t="shared" si="77"/>
        <v>A2 m12</v>
      </c>
      <c r="AA111" s="68" t="str">
        <f t="shared" si="77"/>
        <v>A3 m1</v>
      </c>
      <c r="AB111" s="68" t="str">
        <f t="shared" si="77"/>
        <v>A3 m2</v>
      </c>
      <c r="AC111" s="68" t="str">
        <f t="shared" si="77"/>
        <v>A3 m3</v>
      </c>
      <c r="AD111" s="68" t="str">
        <f t="shared" si="77"/>
        <v>A3 m4</v>
      </c>
      <c r="AE111" s="68" t="str">
        <f t="shared" si="77"/>
        <v>A3 m5</v>
      </c>
      <c r="AF111" s="68" t="str">
        <f t="shared" si="77"/>
        <v>A3 m6</v>
      </c>
      <c r="AG111" s="68" t="str">
        <f t="shared" si="77"/>
        <v>A3 m7</v>
      </c>
      <c r="AH111" s="68" t="str">
        <f t="shared" si="77"/>
        <v>A3 m8</v>
      </c>
      <c r="AI111" s="68" t="str">
        <f t="shared" si="77"/>
        <v>A3 m9</v>
      </c>
      <c r="AJ111" s="68" t="str">
        <f t="shared" si="77"/>
        <v>A3 m10</v>
      </c>
      <c r="AK111" s="68" t="str">
        <f t="shared" si="77"/>
        <v>A3 m11</v>
      </c>
      <c r="AL111" s="68" t="str">
        <f t="shared" si="77"/>
        <v>A3 m12</v>
      </c>
      <c r="AM111" s="68" t="str">
        <f t="shared" ref="AM111:AX111" si="78">+AM85</f>
        <v>A3 m13</v>
      </c>
      <c r="AN111" s="68" t="str">
        <f t="shared" si="78"/>
        <v>A3 m14</v>
      </c>
      <c r="AO111" s="68" t="str">
        <f t="shared" si="78"/>
        <v>A3 m15</v>
      </c>
      <c r="AP111" s="68" t="str">
        <f t="shared" si="78"/>
        <v>A3 m16</v>
      </c>
      <c r="AQ111" s="68" t="str">
        <f t="shared" si="78"/>
        <v>A3 m17</v>
      </c>
      <c r="AR111" s="68" t="str">
        <f t="shared" si="78"/>
        <v>A3 m18</v>
      </c>
      <c r="AS111" s="68" t="str">
        <f t="shared" si="78"/>
        <v>A3 m19</v>
      </c>
      <c r="AT111" s="68" t="str">
        <f t="shared" si="78"/>
        <v>A3 m20</v>
      </c>
      <c r="AU111" s="68" t="str">
        <f t="shared" si="78"/>
        <v>A3 m21</v>
      </c>
      <c r="AV111" s="68" t="str">
        <f t="shared" si="78"/>
        <v>A3 m22</v>
      </c>
      <c r="AW111" s="68" t="str">
        <f t="shared" si="78"/>
        <v>A3 m23</v>
      </c>
      <c r="AX111" s="68" t="str">
        <f t="shared" si="78"/>
        <v>A3 m24</v>
      </c>
      <c r="AY111" s="68"/>
      <c r="AZ111" s="68"/>
      <c r="BA111" s="68"/>
      <c r="BB111" s="68"/>
      <c r="BC111" s="68"/>
      <c r="BD111" s="68"/>
      <c r="BE111" s="68"/>
      <c r="BF111" s="68"/>
      <c r="BG111" s="68"/>
      <c r="BH111" s="68"/>
      <c r="BI111" s="68"/>
      <c r="BJ111" s="68"/>
      <c r="BK111" s="68"/>
      <c r="BL111" s="68"/>
      <c r="BM111" s="68"/>
      <c r="BN111" s="68"/>
      <c r="BO111" s="68"/>
      <c r="BP111" s="68"/>
      <c r="BQ111" s="68"/>
      <c r="BR111" s="68"/>
      <c r="BS111" s="68"/>
      <c r="BT111" s="68"/>
      <c r="BU111" s="68"/>
      <c r="BV111" s="68"/>
      <c r="BW111" s="68"/>
      <c r="BX111" s="68"/>
      <c r="BY111" s="68"/>
      <c r="BZ111" s="68"/>
      <c r="CA111" s="68"/>
      <c r="CB111" s="68"/>
      <c r="CC111" s="68"/>
      <c r="CD111" s="68"/>
      <c r="CE111" s="68"/>
      <c r="CF111" s="68"/>
      <c r="CG111" s="68"/>
      <c r="CH111" s="68"/>
      <c r="CI111" s="68"/>
      <c r="CJ111" s="68"/>
      <c r="CK111" s="68"/>
      <c r="CL111" s="68"/>
      <c r="CM111" s="68"/>
      <c r="CN111" s="68"/>
      <c r="CO111" s="68"/>
      <c r="CP111" s="68"/>
      <c r="CQ111" s="68"/>
      <c r="CR111" s="68"/>
      <c r="CS111" s="68"/>
    </row>
    <row r="112" spans="1:97" x14ac:dyDescent="0.2">
      <c r="A112" s="74"/>
      <c r="B112" s="75">
        <v>0</v>
      </c>
      <c r="C112" s="75">
        <f t="shared" ref="C112:AL112" si="79">B112+C90-C108</f>
        <v>130.80000000000001</v>
      </c>
      <c r="D112" s="75">
        <f t="shared" si="79"/>
        <v>261.60000000000002</v>
      </c>
      <c r="E112" s="75">
        <f t="shared" si="79"/>
        <v>392.40000000000003</v>
      </c>
      <c r="F112" s="75">
        <f t="shared" si="79"/>
        <v>523.20000000000005</v>
      </c>
      <c r="G112" s="75">
        <f t="shared" si="79"/>
        <v>654</v>
      </c>
      <c r="H112" s="75">
        <f t="shared" si="79"/>
        <v>784.8</v>
      </c>
      <c r="I112" s="75">
        <f t="shared" si="79"/>
        <v>915.59999999999991</v>
      </c>
      <c r="J112" s="75">
        <f t="shared" si="79"/>
        <v>1046.3999999999999</v>
      </c>
      <c r="K112" s="75">
        <f t="shared" si="79"/>
        <v>1177.1999999999998</v>
      </c>
      <c r="L112" s="75">
        <f t="shared" si="79"/>
        <v>1307.9999999999998</v>
      </c>
      <c r="M112" s="75">
        <f t="shared" si="79"/>
        <v>1438.7999999999997</v>
      </c>
      <c r="N112" s="75">
        <f t="shared" si="79"/>
        <v>1569.5999999999997</v>
      </c>
      <c r="O112" s="75">
        <f t="shared" si="79"/>
        <v>1703.0159999999996</v>
      </c>
      <c r="P112" s="75">
        <f t="shared" si="79"/>
        <v>1836.4319999999996</v>
      </c>
      <c r="Q112" s="75">
        <f t="shared" si="79"/>
        <v>1969.8479999999995</v>
      </c>
      <c r="R112" s="75">
        <f t="shared" si="79"/>
        <v>2103.2639999999997</v>
      </c>
      <c r="S112" s="75">
        <f t="shared" si="79"/>
        <v>2236.6799999999998</v>
      </c>
      <c r="T112" s="75">
        <f t="shared" si="79"/>
        <v>2370.096</v>
      </c>
      <c r="U112" s="75">
        <f t="shared" si="79"/>
        <v>2503.5120000000002</v>
      </c>
      <c r="V112" s="75">
        <f t="shared" si="79"/>
        <v>2636.9280000000003</v>
      </c>
      <c r="W112" s="75">
        <f t="shared" si="79"/>
        <v>2770.3440000000005</v>
      </c>
      <c r="X112" s="75">
        <f t="shared" si="79"/>
        <v>2903.7600000000007</v>
      </c>
      <c r="Y112" s="75">
        <f t="shared" si="79"/>
        <v>3037.1760000000008</v>
      </c>
      <c r="Z112" s="75">
        <f t="shared" si="79"/>
        <v>3170.592000000001</v>
      </c>
      <c r="AA112" s="75">
        <f t="shared" si="79"/>
        <v>3306.6763200000009</v>
      </c>
      <c r="AB112" s="75">
        <f t="shared" si="79"/>
        <v>3442.7606400000009</v>
      </c>
      <c r="AC112" s="75">
        <f t="shared" si="79"/>
        <v>3578.8449600000008</v>
      </c>
      <c r="AD112" s="75">
        <f t="shared" si="79"/>
        <v>3714.9292800000007</v>
      </c>
      <c r="AE112" s="75">
        <f t="shared" si="79"/>
        <v>3851.0136000000007</v>
      </c>
      <c r="AF112" s="75">
        <f t="shared" si="79"/>
        <v>3987.0979200000006</v>
      </c>
      <c r="AG112" s="75">
        <f t="shared" si="79"/>
        <v>4123.182240000001</v>
      </c>
      <c r="AH112" s="75">
        <f t="shared" si="79"/>
        <v>4259.2665600000009</v>
      </c>
      <c r="AI112" s="75">
        <f t="shared" si="79"/>
        <v>4395.3508800000009</v>
      </c>
      <c r="AJ112" s="75">
        <f t="shared" si="79"/>
        <v>4531.4352000000008</v>
      </c>
      <c r="AK112" s="75">
        <f t="shared" si="79"/>
        <v>4667.5195200000007</v>
      </c>
      <c r="AL112" s="75">
        <f t="shared" si="79"/>
        <v>4803.6038400000007</v>
      </c>
      <c r="AM112" s="75">
        <f t="shared" ref="AM112:AX112" si="80">AL112+AM90-AM108</f>
        <v>4942.4098464000008</v>
      </c>
      <c r="AN112" s="75">
        <f t="shared" si="80"/>
        <v>5083.9919729280009</v>
      </c>
      <c r="AO112" s="75">
        <f t="shared" si="80"/>
        <v>5228.4057419865612</v>
      </c>
      <c r="AP112" s="75">
        <f t="shared" si="80"/>
        <v>5375.7077864262928</v>
      </c>
      <c r="AQ112" s="75">
        <f t="shared" si="80"/>
        <v>5525.9558717548189</v>
      </c>
      <c r="AR112" s="75">
        <f t="shared" si="80"/>
        <v>5679.2089187899155</v>
      </c>
      <c r="AS112" s="75">
        <f t="shared" si="80"/>
        <v>5835.5270267657133</v>
      </c>
      <c r="AT112" s="75">
        <f t="shared" si="80"/>
        <v>5994.9714969010274</v>
      </c>
      <c r="AU112" s="75">
        <f t="shared" si="80"/>
        <v>6157.6048564390476</v>
      </c>
      <c r="AV112" s="75">
        <f t="shared" si="80"/>
        <v>6323.4908831678285</v>
      </c>
      <c r="AW112" s="75">
        <f t="shared" si="80"/>
        <v>6492.694630431185</v>
      </c>
      <c r="AX112" s="75">
        <f t="shared" si="80"/>
        <v>6665.282452639809</v>
      </c>
      <c r="AY112" s="75"/>
      <c r="AZ112" s="75"/>
      <c r="BA112" s="75"/>
      <c r="BB112" s="75"/>
      <c r="BC112" s="75"/>
      <c r="BD112" s="75"/>
      <c r="BE112" s="75"/>
      <c r="BF112" s="75"/>
      <c r="BG112" s="75"/>
      <c r="BH112" s="75"/>
      <c r="BI112" s="75"/>
      <c r="BJ112" s="75"/>
      <c r="BK112" s="75"/>
      <c r="BL112" s="75"/>
      <c r="BM112" s="75"/>
      <c r="BN112" s="75"/>
      <c r="BO112" s="75"/>
      <c r="BP112" s="75"/>
      <c r="BQ112" s="75"/>
      <c r="BR112" s="75"/>
      <c r="BS112" s="75"/>
      <c r="BT112" s="75"/>
      <c r="BU112" s="75"/>
      <c r="BV112" s="75"/>
      <c r="BW112" s="75"/>
      <c r="BX112" s="75"/>
      <c r="BY112" s="75"/>
      <c r="BZ112" s="75"/>
      <c r="CA112" s="75"/>
      <c r="CB112" s="75"/>
      <c r="CC112" s="75"/>
      <c r="CD112" s="75"/>
      <c r="CE112" s="75"/>
      <c r="CF112" s="75"/>
      <c r="CG112" s="75"/>
      <c r="CH112" s="75"/>
      <c r="CI112" s="75"/>
      <c r="CJ112" s="75"/>
      <c r="CK112" s="75"/>
      <c r="CL112" s="75"/>
      <c r="CM112" s="75"/>
      <c r="CN112" s="75"/>
      <c r="CO112" s="75"/>
      <c r="CP112" s="75"/>
      <c r="CQ112" s="75"/>
      <c r="CR112" s="75"/>
      <c r="CS112" s="75"/>
    </row>
    <row r="113" spans="1:97" x14ac:dyDescent="0.2">
      <c r="A113" s="73" t="s">
        <v>151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75"/>
      <c r="AO113" s="75"/>
      <c r="AP113" s="75"/>
      <c r="AQ113" s="75"/>
      <c r="AR113" s="75"/>
      <c r="AS113" s="75"/>
      <c r="AT113" s="75"/>
      <c r="AU113" s="75"/>
      <c r="AV113" s="75"/>
      <c r="AW113" s="75"/>
      <c r="AX113" s="75"/>
      <c r="AY113" s="75"/>
      <c r="AZ113" s="75"/>
      <c r="BA113" s="75"/>
      <c r="BB113" s="75"/>
      <c r="BC113" s="75"/>
      <c r="BD113" s="75"/>
      <c r="BE113" s="75"/>
      <c r="BF113" s="75"/>
      <c r="BG113" s="75"/>
      <c r="BH113" s="75"/>
      <c r="BI113" s="75"/>
      <c r="BJ113" s="75"/>
      <c r="BK113" s="75"/>
      <c r="BL113" s="75"/>
      <c r="BM113" s="75"/>
      <c r="BN113" s="75"/>
      <c r="BO113" s="75"/>
      <c r="BP113" s="75"/>
      <c r="BQ113" s="75"/>
      <c r="BR113" s="75"/>
      <c r="BS113" s="75"/>
      <c r="BT113" s="75"/>
      <c r="BU113" s="75"/>
      <c r="BV113" s="75"/>
      <c r="BW113" s="75"/>
      <c r="BX113" s="75"/>
      <c r="BY113" s="75"/>
      <c r="BZ113" s="75"/>
      <c r="CA113" s="75"/>
      <c r="CB113" s="75"/>
      <c r="CC113" s="75"/>
      <c r="CD113" s="75"/>
      <c r="CE113" s="75"/>
      <c r="CF113" s="75"/>
      <c r="CG113" s="75"/>
      <c r="CH113" s="75"/>
      <c r="CI113" s="75"/>
      <c r="CJ113" s="75"/>
      <c r="CK113" s="75"/>
      <c r="CL113" s="75"/>
      <c r="CM113" s="75"/>
      <c r="CN113" s="75"/>
      <c r="CO113" s="75"/>
      <c r="CP113" s="75"/>
      <c r="CQ113" s="75"/>
      <c r="CR113" s="75"/>
      <c r="CS113" s="75"/>
    </row>
    <row r="114" spans="1:97" x14ac:dyDescent="0.2">
      <c r="A114" s="80" t="s">
        <v>258</v>
      </c>
      <c r="B114" s="68"/>
      <c r="C114" s="68" t="str">
        <f>+C85</f>
        <v>A1 m1</v>
      </c>
      <c r="D114" s="68" t="str">
        <f t="shared" ref="D114:AL114" si="81">+D85</f>
        <v>A1 m2</v>
      </c>
      <c r="E114" s="68" t="str">
        <f t="shared" si="81"/>
        <v>A1 m3</v>
      </c>
      <c r="F114" s="68" t="str">
        <f t="shared" si="81"/>
        <v>A1 m4</v>
      </c>
      <c r="G114" s="68" t="str">
        <f t="shared" si="81"/>
        <v>A1 m5</v>
      </c>
      <c r="H114" s="68" t="str">
        <f t="shared" si="81"/>
        <v>A1 m6</v>
      </c>
      <c r="I114" s="68" t="str">
        <f t="shared" si="81"/>
        <v>A1 m7</v>
      </c>
      <c r="J114" s="68" t="str">
        <f t="shared" si="81"/>
        <v>A1 m8</v>
      </c>
      <c r="K114" s="68" t="str">
        <f t="shared" si="81"/>
        <v>A1 m9</v>
      </c>
      <c r="L114" s="68" t="str">
        <f t="shared" si="81"/>
        <v>A1 m10</v>
      </c>
      <c r="M114" s="68" t="str">
        <f t="shared" si="81"/>
        <v>A1 m11</v>
      </c>
      <c r="N114" s="68" t="str">
        <f t="shared" si="81"/>
        <v>A1 m12</v>
      </c>
      <c r="O114" s="68" t="str">
        <f t="shared" si="81"/>
        <v>A2 m1</v>
      </c>
      <c r="P114" s="68" t="str">
        <f t="shared" si="81"/>
        <v>A2 m2</v>
      </c>
      <c r="Q114" s="68" t="str">
        <f t="shared" si="81"/>
        <v>A2 m3</v>
      </c>
      <c r="R114" s="68" t="str">
        <f t="shared" si="81"/>
        <v>A2 m4</v>
      </c>
      <c r="S114" s="68" t="str">
        <f t="shared" si="81"/>
        <v>A2 m5</v>
      </c>
      <c r="T114" s="68" t="str">
        <f t="shared" si="81"/>
        <v>A2 m6</v>
      </c>
      <c r="U114" s="68" t="str">
        <f t="shared" si="81"/>
        <v>A2 m7</v>
      </c>
      <c r="V114" s="68" t="str">
        <f t="shared" si="81"/>
        <v>A2 m8</v>
      </c>
      <c r="W114" s="68" t="str">
        <f t="shared" si="81"/>
        <v>A2 m9</v>
      </c>
      <c r="X114" s="68" t="str">
        <f t="shared" si="81"/>
        <v>A2 m10</v>
      </c>
      <c r="Y114" s="68" t="str">
        <f t="shared" si="81"/>
        <v>A2 m11</v>
      </c>
      <c r="Z114" s="68" t="str">
        <f t="shared" si="81"/>
        <v>A2 m12</v>
      </c>
      <c r="AA114" s="68" t="str">
        <f t="shared" si="81"/>
        <v>A3 m1</v>
      </c>
      <c r="AB114" s="68" t="str">
        <f t="shared" si="81"/>
        <v>A3 m2</v>
      </c>
      <c r="AC114" s="68" t="str">
        <f t="shared" si="81"/>
        <v>A3 m3</v>
      </c>
      <c r="AD114" s="68" t="str">
        <f t="shared" si="81"/>
        <v>A3 m4</v>
      </c>
      <c r="AE114" s="68" t="str">
        <f t="shared" si="81"/>
        <v>A3 m5</v>
      </c>
      <c r="AF114" s="68" t="str">
        <f t="shared" si="81"/>
        <v>A3 m6</v>
      </c>
      <c r="AG114" s="68" t="str">
        <f t="shared" si="81"/>
        <v>A3 m7</v>
      </c>
      <c r="AH114" s="68" t="str">
        <f t="shared" si="81"/>
        <v>A3 m8</v>
      </c>
      <c r="AI114" s="68" t="str">
        <f t="shared" si="81"/>
        <v>A3 m9</v>
      </c>
      <c r="AJ114" s="68" t="str">
        <f t="shared" si="81"/>
        <v>A3 m10</v>
      </c>
      <c r="AK114" s="68" t="str">
        <f t="shared" si="81"/>
        <v>A3 m11</v>
      </c>
      <c r="AL114" s="68" t="str">
        <f t="shared" si="81"/>
        <v>A3 m12</v>
      </c>
      <c r="AM114" s="68" t="str">
        <f t="shared" ref="AM114:AX114" si="82">+AM85</f>
        <v>A3 m13</v>
      </c>
      <c r="AN114" s="68" t="str">
        <f t="shared" si="82"/>
        <v>A3 m14</v>
      </c>
      <c r="AO114" s="68" t="str">
        <f t="shared" si="82"/>
        <v>A3 m15</v>
      </c>
      <c r="AP114" s="68" t="str">
        <f t="shared" si="82"/>
        <v>A3 m16</v>
      </c>
      <c r="AQ114" s="68" t="str">
        <f t="shared" si="82"/>
        <v>A3 m17</v>
      </c>
      <c r="AR114" s="68" t="str">
        <f t="shared" si="82"/>
        <v>A3 m18</v>
      </c>
      <c r="AS114" s="68" t="str">
        <f t="shared" si="82"/>
        <v>A3 m19</v>
      </c>
      <c r="AT114" s="68" t="str">
        <f t="shared" si="82"/>
        <v>A3 m20</v>
      </c>
      <c r="AU114" s="68" t="str">
        <f t="shared" si="82"/>
        <v>A3 m21</v>
      </c>
      <c r="AV114" s="68" t="str">
        <f t="shared" si="82"/>
        <v>A3 m22</v>
      </c>
      <c r="AW114" s="68" t="str">
        <f t="shared" si="82"/>
        <v>A3 m23</v>
      </c>
      <c r="AX114" s="68" t="str">
        <f t="shared" si="82"/>
        <v>A3 m24</v>
      </c>
      <c r="AY114" s="68"/>
      <c r="AZ114" s="68"/>
      <c r="BA114" s="68"/>
      <c r="BB114" s="68"/>
      <c r="BC114" s="68"/>
      <c r="BD114" s="68"/>
      <c r="BE114" s="68"/>
      <c r="BF114" s="68"/>
      <c r="BG114" s="68"/>
      <c r="BH114" s="68"/>
      <c r="BI114" s="68"/>
      <c r="BJ114" s="68"/>
      <c r="BK114" s="68"/>
      <c r="BL114" s="68"/>
      <c r="BM114" s="68"/>
      <c r="BN114" s="68"/>
      <c r="BO114" s="68"/>
      <c r="BP114" s="68"/>
      <c r="BQ114" s="68"/>
      <c r="BR114" s="68"/>
      <c r="BS114" s="68"/>
      <c r="BT114" s="68"/>
      <c r="BU114" s="68"/>
      <c r="BV114" s="68"/>
      <c r="BW114" s="68"/>
      <c r="BX114" s="68"/>
      <c r="BY114" s="68"/>
      <c r="BZ114" s="68"/>
      <c r="CA114" s="68"/>
      <c r="CB114" s="68"/>
      <c r="CC114" s="68"/>
      <c r="CD114" s="68"/>
      <c r="CE114" s="68"/>
      <c r="CF114" s="68"/>
      <c r="CG114" s="68"/>
      <c r="CH114" s="68"/>
      <c r="CI114" s="68"/>
      <c r="CJ114" s="68"/>
      <c r="CK114" s="68"/>
      <c r="CL114" s="68"/>
      <c r="CM114" s="68"/>
      <c r="CN114" s="68"/>
      <c r="CO114" s="68"/>
      <c r="CP114" s="68"/>
      <c r="CQ114" s="68"/>
      <c r="CR114" s="68"/>
      <c r="CS114" s="68"/>
    </row>
    <row r="115" spans="1:97" x14ac:dyDescent="0.2">
      <c r="A115" s="74"/>
      <c r="B115" s="75"/>
      <c r="C115" s="75">
        <f>+C86-C103-C105</f>
        <v>0</v>
      </c>
      <c r="D115" s="75">
        <f t="shared" ref="D115:AL115" si="83">+D86-D103-D105+C115</f>
        <v>-1000</v>
      </c>
      <c r="E115" s="75">
        <f t="shared" si="83"/>
        <v>-2000</v>
      </c>
      <c r="F115" s="75">
        <f t="shared" si="83"/>
        <v>-3000</v>
      </c>
      <c r="G115" s="75">
        <f t="shared" si="83"/>
        <v>-4000</v>
      </c>
      <c r="H115" s="75">
        <f t="shared" si="83"/>
        <v>-5000</v>
      </c>
      <c r="I115" s="75">
        <f t="shared" si="83"/>
        <v>-6000</v>
      </c>
      <c r="J115" s="75">
        <f t="shared" si="83"/>
        <v>-7000</v>
      </c>
      <c r="K115" s="75">
        <f t="shared" si="83"/>
        <v>-8000</v>
      </c>
      <c r="L115" s="75">
        <f t="shared" si="83"/>
        <v>-9000</v>
      </c>
      <c r="M115" s="75">
        <f t="shared" si="83"/>
        <v>-10000</v>
      </c>
      <c r="N115" s="75">
        <f t="shared" si="83"/>
        <v>-13550</v>
      </c>
      <c r="O115" s="75">
        <f t="shared" si="83"/>
        <v>-14520</v>
      </c>
      <c r="P115" s="75">
        <f t="shared" si="83"/>
        <v>-15490</v>
      </c>
      <c r="Q115" s="75">
        <f t="shared" si="83"/>
        <v>-16460</v>
      </c>
      <c r="R115" s="75">
        <f t="shared" si="83"/>
        <v>-17430</v>
      </c>
      <c r="S115" s="75">
        <f t="shared" si="83"/>
        <v>-18400</v>
      </c>
      <c r="T115" s="75">
        <f t="shared" si="83"/>
        <v>-19370</v>
      </c>
      <c r="U115" s="75">
        <f t="shared" si="83"/>
        <v>-20340</v>
      </c>
      <c r="V115" s="75">
        <f t="shared" si="83"/>
        <v>-21310</v>
      </c>
      <c r="W115" s="75">
        <f t="shared" si="83"/>
        <v>-22280</v>
      </c>
      <c r="X115" s="75">
        <f t="shared" si="83"/>
        <v>-23250</v>
      </c>
      <c r="Y115" s="75">
        <f t="shared" si="83"/>
        <v>-24220</v>
      </c>
      <c r="Z115" s="75">
        <f t="shared" si="83"/>
        <v>-27791</v>
      </c>
      <c r="AA115" s="75">
        <f t="shared" si="83"/>
        <v>-28730.400000000001</v>
      </c>
      <c r="AB115" s="75">
        <f t="shared" si="83"/>
        <v>-29669.800000000003</v>
      </c>
      <c r="AC115" s="75">
        <f t="shared" si="83"/>
        <v>-30609.200000000004</v>
      </c>
      <c r="AD115" s="75">
        <f t="shared" si="83"/>
        <v>-31548.600000000006</v>
      </c>
      <c r="AE115" s="75">
        <f t="shared" si="83"/>
        <v>-32488.000000000007</v>
      </c>
      <c r="AF115" s="75">
        <f t="shared" si="83"/>
        <v>-33427.400000000009</v>
      </c>
      <c r="AG115" s="75">
        <f t="shared" si="83"/>
        <v>-34366.80000000001</v>
      </c>
      <c r="AH115" s="75">
        <f t="shared" si="83"/>
        <v>-35306.200000000012</v>
      </c>
      <c r="AI115" s="75">
        <f t="shared" si="83"/>
        <v>-36245.600000000013</v>
      </c>
      <c r="AJ115" s="75">
        <f t="shared" si="83"/>
        <v>-37185.000000000015</v>
      </c>
      <c r="AK115" s="75">
        <f t="shared" si="83"/>
        <v>-38124.400000000016</v>
      </c>
      <c r="AL115" s="75">
        <f t="shared" si="83"/>
        <v>-41716.820000000014</v>
      </c>
      <c r="AM115" s="75">
        <f t="shared" ref="AM115:AX115" si="84">+AM86-AM103-AM105+AL115</f>
        <v>-45331.088400000015</v>
      </c>
      <c r="AN115" s="75">
        <f t="shared" si="84"/>
        <v>-48967.642168000013</v>
      </c>
      <c r="AO115" s="75">
        <f t="shared" si="84"/>
        <v>-52626.927011360014</v>
      </c>
      <c r="AP115" s="75">
        <f t="shared" si="84"/>
        <v>-53437.683382464013</v>
      </c>
      <c r="AQ115" s="75">
        <f t="shared" si="84"/>
        <v>-54214.654880990092</v>
      </c>
      <c r="AR115" s="75">
        <f t="shared" si="84"/>
        <v>-54957.165809486694</v>
      </c>
      <c r="AS115" s="75">
        <f t="shared" si="84"/>
        <v>-55664.526956553229</v>
      </c>
      <c r="AT115" s="75">
        <f t="shared" si="84"/>
        <v>-56336.03532656109</v>
      </c>
      <c r="AU115" s="75">
        <f t="shared" si="84"/>
        <v>-56970.973863969113</v>
      </c>
      <c r="AV115" s="75">
        <f t="shared" si="84"/>
        <v>-57568.611172125296</v>
      </c>
      <c r="AW115" s="75">
        <f t="shared" si="84"/>
        <v>-58128.201226444602</v>
      </c>
      <c r="AX115" s="75">
        <f t="shared" si="84"/>
        <v>-58648.983081850296</v>
      </c>
      <c r="AY115" s="75"/>
      <c r="AZ115" s="75"/>
      <c r="BA115" s="75"/>
      <c r="BB115" s="75"/>
      <c r="BC115" s="75"/>
      <c r="BD115" s="75"/>
      <c r="BE115" s="75"/>
      <c r="BF115" s="75"/>
      <c r="BG115" s="75"/>
      <c r="BH115" s="75"/>
      <c r="BI115" s="75"/>
      <c r="BJ115" s="75"/>
      <c r="BK115" s="75"/>
      <c r="BL115" s="75"/>
      <c r="BM115" s="75"/>
      <c r="BN115" s="75"/>
      <c r="BO115" s="75"/>
      <c r="BP115" s="75"/>
      <c r="BQ115" s="75"/>
      <c r="BR115" s="75"/>
      <c r="BS115" s="75"/>
      <c r="BT115" s="75"/>
      <c r="BU115" s="75"/>
      <c r="BV115" s="75"/>
      <c r="BW115" s="75"/>
      <c r="BX115" s="75"/>
      <c r="BY115" s="75"/>
      <c r="BZ115" s="75"/>
      <c r="CA115" s="75"/>
      <c r="CB115" s="75"/>
      <c r="CC115" s="75"/>
      <c r="CD115" s="75"/>
      <c r="CE115" s="75"/>
      <c r="CF115" s="75"/>
      <c r="CG115" s="75"/>
      <c r="CH115" s="75"/>
      <c r="CI115" s="75"/>
      <c r="CJ115" s="75"/>
      <c r="CK115" s="75"/>
      <c r="CL115" s="75"/>
      <c r="CM115" s="75"/>
      <c r="CN115" s="75"/>
      <c r="CO115" s="75"/>
      <c r="CP115" s="75"/>
      <c r="CQ115" s="75"/>
      <c r="CR115" s="75"/>
      <c r="CS115" s="75"/>
    </row>
    <row r="116" spans="1:97" x14ac:dyDescent="0.2">
      <c r="A116" s="73" t="s">
        <v>151</v>
      </c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75"/>
      <c r="AO116" s="75"/>
      <c r="AP116" s="75"/>
      <c r="AQ116" s="75"/>
      <c r="AR116" s="75"/>
      <c r="AS116" s="75"/>
      <c r="AT116" s="75"/>
      <c r="AU116" s="75"/>
      <c r="AV116" s="75"/>
      <c r="AW116" s="75"/>
      <c r="AX116" s="75"/>
      <c r="AY116" s="75"/>
      <c r="AZ116" s="75"/>
      <c r="BA116" s="75"/>
      <c r="BB116" s="75"/>
      <c r="BC116" s="75"/>
      <c r="BD116" s="75"/>
      <c r="BE116" s="75"/>
      <c r="BF116" s="75"/>
      <c r="BG116" s="75"/>
      <c r="BH116" s="75"/>
      <c r="BI116" s="75"/>
      <c r="BJ116" s="75"/>
      <c r="BK116" s="75"/>
      <c r="BL116" s="75"/>
      <c r="BM116" s="75"/>
      <c r="BN116" s="75"/>
      <c r="BO116" s="75"/>
      <c r="BP116" s="75"/>
      <c r="BQ116" s="75"/>
      <c r="BR116" s="75"/>
      <c r="BS116" s="75"/>
      <c r="BT116" s="75"/>
      <c r="BU116" s="75"/>
      <c r="BV116" s="75"/>
      <c r="BW116" s="75"/>
      <c r="BX116" s="75"/>
      <c r="BY116" s="75"/>
      <c r="BZ116" s="75"/>
      <c r="CA116" s="75"/>
      <c r="CB116" s="75"/>
      <c r="CC116" s="75"/>
      <c r="CD116" s="75"/>
      <c r="CE116" s="75"/>
      <c r="CF116" s="75"/>
      <c r="CG116" s="75"/>
      <c r="CH116" s="75"/>
      <c r="CI116" s="75"/>
      <c r="CJ116" s="75"/>
      <c r="CK116" s="75"/>
      <c r="CL116" s="75"/>
      <c r="CM116" s="75"/>
      <c r="CN116" s="75"/>
      <c r="CO116" s="75"/>
      <c r="CP116" s="75"/>
      <c r="CQ116" s="75"/>
      <c r="CR116" s="75"/>
      <c r="CS116" s="75"/>
    </row>
    <row r="117" spans="1:97" x14ac:dyDescent="0.2">
      <c r="A117" s="80" t="s">
        <v>259</v>
      </c>
      <c r="B117" s="68"/>
      <c r="C117" s="68" t="str">
        <f>+C85</f>
        <v>A1 m1</v>
      </c>
      <c r="D117" s="68" t="str">
        <f t="shared" ref="D117:AL117" si="85">+D85</f>
        <v>A1 m2</v>
      </c>
      <c r="E117" s="68" t="str">
        <f t="shared" si="85"/>
        <v>A1 m3</v>
      </c>
      <c r="F117" s="68" t="str">
        <f t="shared" si="85"/>
        <v>A1 m4</v>
      </c>
      <c r="G117" s="68" t="str">
        <f t="shared" si="85"/>
        <v>A1 m5</v>
      </c>
      <c r="H117" s="68" t="str">
        <f t="shared" si="85"/>
        <v>A1 m6</v>
      </c>
      <c r="I117" s="68" t="str">
        <f t="shared" si="85"/>
        <v>A1 m7</v>
      </c>
      <c r="J117" s="68" t="str">
        <f t="shared" si="85"/>
        <v>A1 m8</v>
      </c>
      <c r="K117" s="68" t="str">
        <f t="shared" si="85"/>
        <v>A1 m9</v>
      </c>
      <c r="L117" s="68" t="str">
        <f t="shared" si="85"/>
        <v>A1 m10</v>
      </c>
      <c r="M117" s="68" t="str">
        <f t="shared" si="85"/>
        <v>A1 m11</v>
      </c>
      <c r="N117" s="68" t="str">
        <f t="shared" si="85"/>
        <v>A1 m12</v>
      </c>
      <c r="O117" s="68" t="str">
        <f t="shared" si="85"/>
        <v>A2 m1</v>
      </c>
      <c r="P117" s="68" t="str">
        <f t="shared" si="85"/>
        <v>A2 m2</v>
      </c>
      <c r="Q117" s="68" t="str">
        <f t="shared" si="85"/>
        <v>A2 m3</v>
      </c>
      <c r="R117" s="68" t="str">
        <f t="shared" si="85"/>
        <v>A2 m4</v>
      </c>
      <c r="S117" s="68" t="str">
        <f t="shared" si="85"/>
        <v>A2 m5</v>
      </c>
      <c r="T117" s="68" t="str">
        <f t="shared" si="85"/>
        <v>A2 m6</v>
      </c>
      <c r="U117" s="68" t="str">
        <f t="shared" si="85"/>
        <v>A2 m7</v>
      </c>
      <c r="V117" s="68" t="str">
        <f t="shared" si="85"/>
        <v>A2 m8</v>
      </c>
      <c r="W117" s="68" t="str">
        <f t="shared" si="85"/>
        <v>A2 m9</v>
      </c>
      <c r="X117" s="68" t="str">
        <f t="shared" si="85"/>
        <v>A2 m10</v>
      </c>
      <c r="Y117" s="68" t="str">
        <f t="shared" si="85"/>
        <v>A2 m11</v>
      </c>
      <c r="Z117" s="68" t="str">
        <f t="shared" si="85"/>
        <v>A2 m12</v>
      </c>
      <c r="AA117" s="68" t="str">
        <f t="shared" si="85"/>
        <v>A3 m1</v>
      </c>
      <c r="AB117" s="68" t="str">
        <f t="shared" si="85"/>
        <v>A3 m2</v>
      </c>
      <c r="AC117" s="68" t="str">
        <f t="shared" si="85"/>
        <v>A3 m3</v>
      </c>
      <c r="AD117" s="68" t="str">
        <f t="shared" si="85"/>
        <v>A3 m4</v>
      </c>
      <c r="AE117" s="68" t="str">
        <f t="shared" si="85"/>
        <v>A3 m5</v>
      </c>
      <c r="AF117" s="68" t="str">
        <f t="shared" si="85"/>
        <v>A3 m6</v>
      </c>
      <c r="AG117" s="68" t="str">
        <f t="shared" si="85"/>
        <v>A3 m7</v>
      </c>
      <c r="AH117" s="68" t="str">
        <f t="shared" si="85"/>
        <v>A3 m8</v>
      </c>
      <c r="AI117" s="68" t="str">
        <f t="shared" si="85"/>
        <v>A3 m9</v>
      </c>
      <c r="AJ117" s="68" t="str">
        <f t="shared" si="85"/>
        <v>A3 m10</v>
      </c>
      <c r="AK117" s="68" t="str">
        <f t="shared" si="85"/>
        <v>A3 m11</v>
      </c>
      <c r="AL117" s="68" t="str">
        <f t="shared" si="85"/>
        <v>A3 m12</v>
      </c>
      <c r="AM117" s="68" t="str">
        <f t="shared" ref="AM117:AX117" si="86">+AM85</f>
        <v>A3 m13</v>
      </c>
      <c r="AN117" s="68" t="str">
        <f t="shared" si="86"/>
        <v>A3 m14</v>
      </c>
      <c r="AO117" s="68" t="str">
        <f t="shared" si="86"/>
        <v>A3 m15</v>
      </c>
      <c r="AP117" s="68" t="str">
        <f t="shared" si="86"/>
        <v>A3 m16</v>
      </c>
      <c r="AQ117" s="68" t="str">
        <f t="shared" si="86"/>
        <v>A3 m17</v>
      </c>
      <c r="AR117" s="68" t="str">
        <f t="shared" si="86"/>
        <v>A3 m18</v>
      </c>
      <c r="AS117" s="68" t="str">
        <f t="shared" si="86"/>
        <v>A3 m19</v>
      </c>
      <c r="AT117" s="68" t="str">
        <f t="shared" si="86"/>
        <v>A3 m20</v>
      </c>
      <c r="AU117" s="68" t="str">
        <f t="shared" si="86"/>
        <v>A3 m21</v>
      </c>
      <c r="AV117" s="68" t="str">
        <f t="shared" si="86"/>
        <v>A3 m22</v>
      </c>
      <c r="AW117" s="68" t="str">
        <f t="shared" si="86"/>
        <v>A3 m23</v>
      </c>
      <c r="AX117" s="68" t="str">
        <f t="shared" si="86"/>
        <v>A3 m24</v>
      </c>
      <c r="AY117" s="68"/>
      <c r="AZ117" s="68"/>
      <c r="BA117" s="68"/>
      <c r="BB117" s="68"/>
      <c r="BC117" s="68"/>
      <c r="BD117" s="68"/>
      <c r="BE117" s="68"/>
      <c r="BF117" s="68"/>
      <c r="BG117" s="68"/>
      <c r="BH117" s="68"/>
      <c r="BI117" s="68"/>
      <c r="BJ117" s="68"/>
      <c r="BK117" s="68"/>
      <c r="BL117" s="68"/>
      <c r="BM117" s="68"/>
      <c r="BN117" s="68"/>
      <c r="BO117" s="68"/>
      <c r="BP117" s="68"/>
      <c r="BQ117" s="68"/>
      <c r="BR117" s="68"/>
      <c r="BS117" s="68"/>
      <c r="BT117" s="68"/>
      <c r="BU117" s="68"/>
      <c r="BV117" s="68"/>
      <c r="BW117" s="68"/>
      <c r="BX117" s="68"/>
      <c r="BY117" s="68"/>
      <c r="BZ117" s="68"/>
      <c r="CA117" s="68"/>
      <c r="CB117" s="68"/>
      <c r="CC117" s="68"/>
      <c r="CD117" s="68"/>
      <c r="CE117" s="68"/>
      <c r="CF117" s="68"/>
      <c r="CG117" s="68"/>
      <c r="CH117" s="68"/>
      <c r="CI117" s="68"/>
      <c r="CJ117" s="68"/>
      <c r="CK117" s="68"/>
      <c r="CL117" s="68"/>
      <c r="CM117" s="68"/>
      <c r="CN117" s="68"/>
      <c r="CO117" s="68"/>
      <c r="CP117" s="68"/>
      <c r="CQ117" s="68"/>
      <c r="CR117" s="68"/>
      <c r="CS117" s="68"/>
    </row>
    <row r="118" spans="1:97" x14ac:dyDescent="0.2">
      <c r="A118" s="74"/>
      <c r="B118" s="75"/>
      <c r="C118" s="75">
        <f>+C88+C89-C106-C107</f>
        <v>253.42500000000001</v>
      </c>
      <c r="D118" s="75">
        <f t="shared" ref="D118:AL118" si="87">+C118+D88+D89-D106-D107</f>
        <v>253.42499999999998</v>
      </c>
      <c r="E118" s="75">
        <f t="shared" si="87"/>
        <v>253.42499999999998</v>
      </c>
      <c r="F118" s="75">
        <f t="shared" si="87"/>
        <v>253.42499999999998</v>
      </c>
      <c r="G118" s="75">
        <f t="shared" si="87"/>
        <v>253.42499999999998</v>
      </c>
      <c r="H118" s="75">
        <f t="shared" si="87"/>
        <v>253.42499999999998</v>
      </c>
      <c r="I118" s="75">
        <f t="shared" si="87"/>
        <v>253.42499999999998</v>
      </c>
      <c r="J118" s="75">
        <f t="shared" si="87"/>
        <v>253.42499999999998</v>
      </c>
      <c r="K118" s="75">
        <f t="shared" si="87"/>
        <v>253.42499999999998</v>
      </c>
      <c r="L118" s="75">
        <f t="shared" si="87"/>
        <v>253.42499999999998</v>
      </c>
      <c r="M118" s="75">
        <f t="shared" si="87"/>
        <v>253.42499999999998</v>
      </c>
      <c r="N118" s="75">
        <f t="shared" si="87"/>
        <v>253.42499999999998</v>
      </c>
      <c r="O118" s="75">
        <f t="shared" si="87"/>
        <v>258.49350000000004</v>
      </c>
      <c r="P118" s="75">
        <f t="shared" si="87"/>
        <v>258.49349999999998</v>
      </c>
      <c r="Q118" s="75">
        <f t="shared" si="87"/>
        <v>258.49349999999998</v>
      </c>
      <c r="R118" s="75">
        <f t="shared" si="87"/>
        <v>258.49349999999998</v>
      </c>
      <c r="S118" s="75">
        <f t="shared" si="87"/>
        <v>258.49349999999998</v>
      </c>
      <c r="T118" s="75">
        <f t="shared" si="87"/>
        <v>258.49349999999998</v>
      </c>
      <c r="U118" s="75">
        <f t="shared" si="87"/>
        <v>258.49349999999998</v>
      </c>
      <c r="V118" s="75">
        <f t="shared" si="87"/>
        <v>258.49349999999998</v>
      </c>
      <c r="W118" s="75">
        <f t="shared" si="87"/>
        <v>258.49349999999998</v>
      </c>
      <c r="X118" s="75">
        <f t="shared" si="87"/>
        <v>258.49349999999998</v>
      </c>
      <c r="Y118" s="75">
        <f t="shared" si="87"/>
        <v>258.49349999999998</v>
      </c>
      <c r="Z118" s="75">
        <f t="shared" si="87"/>
        <v>258.49349999999998</v>
      </c>
      <c r="AA118" s="75">
        <f t="shared" si="87"/>
        <v>263.66336999999993</v>
      </c>
      <c r="AB118" s="75">
        <f t="shared" si="87"/>
        <v>263.66336999999993</v>
      </c>
      <c r="AC118" s="75">
        <f t="shared" si="87"/>
        <v>263.66336999999993</v>
      </c>
      <c r="AD118" s="75">
        <f t="shared" si="87"/>
        <v>263.66336999999993</v>
      </c>
      <c r="AE118" s="75">
        <f t="shared" si="87"/>
        <v>263.66336999999993</v>
      </c>
      <c r="AF118" s="75">
        <f t="shared" si="87"/>
        <v>263.66336999999993</v>
      </c>
      <c r="AG118" s="75">
        <f t="shared" si="87"/>
        <v>263.66336999999993</v>
      </c>
      <c r="AH118" s="75">
        <f t="shared" si="87"/>
        <v>263.66336999999993</v>
      </c>
      <c r="AI118" s="75">
        <f t="shared" si="87"/>
        <v>263.66336999999993</v>
      </c>
      <c r="AJ118" s="75">
        <f t="shared" si="87"/>
        <v>263.66336999999993</v>
      </c>
      <c r="AK118" s="75">
        <f t="shared" si="87"/>
        <v>263.66336999999993</v>
      </c>
      <c r="AL118" s="75">
        <f t="shared" si="87"/>
        <v>263.66336999999993</v>
      </c>
      <c r="AM118" s="75">
        <f t="shared" ref="AM118:AX118" si="88">+AL118+AM88+AM89-AM106-AM107</f>
        <v>268.9366374</v>
      </c>
      <c r="AN118" s="75">
        <f t="shared" si="88"/>
        <v>274.315370148</v>
      </c>
      <c r="AO118" s="75">
        <f t="shared" si="88"/>
        <v>279.80167755095999</v>
      </c>
      <c r="AP118" s="75">
        <f t="shared" si="88"/>
        <v>285.39771110197933</v>
      </c>
      <c r="AQ118" s="75">
        <f t="shared" si="88"/>
        <v>291.1056653240189</v>
      </c>
      <c r="AR118" s="75">
        <f t="shared" si="88"/>
        <v>296.9277786304994</v>
      </c>
      <c r="AS118" s="75">
        <f t="shared" si="88"/>
        <v>302.86633420310937</v>
      </c>
      <c r="AT118" s="75">
        <f t="shared" si="88"/>
        <v>308.92366088717165</v>
      </c>
      <c r="AU118" s="75">
        <f t="shared" si="88"/>
        <v>315.10213410491497</v>
      </c>
      <c r="AV118" s="75">
        <f t="shared" si="88"/>
        <v>321.40417678701334</v>
      </c>
      <c r="AW118" s="75">
        <f t="shared" si="88"/>
        <v>327.8322603227536</v>
      </c>
      <c r="AX118" s="75">
        <f t="shared" si="88"/>
        <v>334.38890552920878</v>
      </c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75"/>
      <c r="CR118" s="75"/>
      <c r="CS118" s="75"/>
    </row>
    <row r="119" spans="1:97" x14ac:dyDescent="0.2">
      <c r="A119" s="74"/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  <c r="AL119" s="75"/>
      <c r="AM119" s="75"/>
      <c r="AN119" s="75"/>
      <c r="AO119" s="75"/>
      <c r="AP119" s="75"/>
      <c r="AQ119" s="75"/>
      <c r="AR119" s="75"/>
      <c r="AS119" s="75"/>
      <c r="AT119" s="75"/>
      <c r="AU119" s="75"/>
      <c r="AV119" s="75"/>
      <c r="AW119" s="75"/>
      <c r="AX119" s="75"/>
      <c r="AY119" s="75"/>
      <c r="AZ119" s="75"/>
      <c r="BA119" s="75"/>
      <c r="BB119" s="75"/>
      <c r="BC119" s="75"/>
      <c r="BD119" s="75"/>
      <c r="BE119" s="75"/>
      <c r="BF119" s="75"/>
      <c r="BG119" s="75"/>
      <c r="BH119" s="75"/>
      <c r="BI119" s="75"/>
      <c r="BJ119" s="75"/>
      <c r="BK119" s="75"/>
      <c r="BL119" s="75"/>
      <c r="BM119" s="75"/>
      <c r="BN119" s="75"/>
      <c r="BO119" s="75"/>
      <c r="BP119" s="75"/>
      <c r="BQ119" s="75"/>
      <c r="BR119" s="75"/>
      <c r="BS119" s="75"/>
      <c r="BT119" s="75"/>
      <c r="BU119" s="75"/>
      <c r="BV119" s="75"/>
      <c r="BW119" s="75"/>
      <c r="BX119" s="75"/>
      <c r="BY119" s="75"/>
      <c r="BZ119" s="75"/>
      <c r="CA119" s="75"/>
      <c r="CB119" s="75"/>
      <c r="CC119" s="75"/>
      <c r="CD119" s="75"/>
      <c r="CE119" s="75"/>
      <c r="CF119" s="75"/>
      <c r="CG119" s="75"/>
      <c r="CH119" s="75"/>
      <c r="CI119" s="75"/>
      <c r="CJ119" s="75"/>
      <c r="CK119" s="75"/>
      <c r="CL119" s="75"/>
      <c r="CM119" s="75"/>
      <c r="CN119" s="75"/>
      <c r="CO119" s="75"/>
      <c r="CP119" s="75"/>
      <c r="CQ119" s="75"/>
      <c r="CR119" s="75"/>
      <c r="CS119" s="75"/>
    </row>
    <row r="120" spans="1:97" x14ac:dyDescent="0.2">
      <c r="A120" s="73" t="s">
        <v>151</v>
      </c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  <c r="AJ120" s="75"/>
      <c r="AK120" s="75"/>
      <c r="AL120" s="75"/>
      <c r="AM120" s="75"/>
      <c r="AN120" s="75"/>
      <c r="AO120" s="75"/>
      <c r="AP120" s="75"/>
      <c r="AQ120" s="75"/>
      <c r="AR120" s="75"/>
      <c r="AS120" s="75"/>
      <c r="AT120" s="75"/>
      <c r="AU120" s="75"/>
      <c r="AV120" s="75"/>
      <c r="AW120" s="75"/>
      <c r="AX120" s="75"/>
      <c r="AY120" s="75"/>
      <c r="AZ120" s="75"/>
      <c r="BA120" s="75"/>
      <c r="BB120" s="75"/>
      <c r="BC120" s="75"/>
      <c r="BD120" s="75"/>
      <c r="BE120" s="75"/>
      <c r="BF120" s="75"/>
      <c r="BG120" s="75"/>
      <c r="BH120" s="75"/>
      <c r="BI120" s="75"/>
      <c r="BJ120" s="75"/>
      <c r="BK120" s="75"/>
      <c r="BL120" s="75"/>
      <c r="BM120" s="75"/>
      <c r="BN120" s="75"/>
      <c r="BO120" s="75"/>
      <c r="BP120" s="75"/>
      <c r="BQ120" s="75"/>
      <c r="BR120" s="75"/>
      <c r="BS120" s="75"/>
      <c r="BT120" s="75"/>
      <c r="BU120" s="75"/>
      <c r="BV120" s="75"/>
      <c r="BW120" s="75"/>
      <c r="BX120" s="75"/>
      <c r="BY120" s="75"/>
      <c r="BZ120" s="75"/>
      <c r="CA120" s="75"/>
      <c r="CB120" s="75"/>
      <c r="CC120" s="75"/>
      <c r="CD120" s="75"/>
      <c r="CE120" s="75"/>
      <c r="CF120" s="75"/>
      <c r="CG120" s="75"/>
      <c r="CH120" s="75"/>
      <c r="CI120" s="75"/>
      <c r="CJ120" s="75"/>
      <c r="CK120" s="75"/>
      <c r="CL120" s="75"/>
      <c r="CM120" s="75"/>
      <c r="CN120" s="75"/>
      <c r="CO120" s="75"/>
      <c r="CP120" s="75"/>
      <c r="CQ120" s="75"/>
      <c r="CR120" s="75"/>
      <c r="CS120" s="75"/>
    </row>
    <row r="121" spans="1:97" x14ac:dyDescent="0.2">
      <c r="A121" s="80" t="s">
        <v>260</v>
      </c>
      <c r="B121" s="68"/>
      <c r="C121" s="68" t="str">
        <f>+C85</f>
        <v>A1 m1</v>
      </c>
      <c r="D121" s="68" t="str">
        <f t="shared" ref="D121:AL121" si="89">+D85</f>
        <v>A1 m2</v>
      </c>
      <c r="E121" s="68" t="str">
        <f t="shared" si="89"/>
        <v>A1 m3</v>
      </c>
      <c r="F121" s="68" t="str">
        <f t="shared" si="89"/>
        <v>A1 m4</v>
      </c>
      <c r="G121" s="68" t="str">
        <f t="shared" si="89"/>
        <v>A1 m5</v>
      </c>
      <c r="H121" s="68" t="str">
        <f t="shared" si="89"/>
        <v>A1 m6</v>
      </c>
      <c r="I121" s="68" t="str">
        <f t="shared" si="89"/>
        <v>A1 m7</v>
      </c>
      <c r="J121" s="68" t="str">
        <f t="shared" si="89"/>
        <v>A1 m8</v>
      </c>
      <c r="K121" s="68" t="str">
        <f t="shared" si="89"/>
        <v>A1 m9</v>
      </c>
      <c r="L121" s="68" t="str">
        <f t="shared" si="89"/>
        <v>A1 m10</v>
      </c>
      <c r="M121" s="68" t="str">
        <f t="shared" si="89"/>
        <v>A1 m11</v>
      </c>
      <c r="N121" s="68" t="str">
        <f t="shared" si="89"/>
        <v>A1 m12</v>
      </c>
      <c r="O121" s="68" t="str">
        <f t="shared" si="89"/>
        <v>A2 m1</v>
      </c>
      <c r="P121" s="68" t="str">
        <f t="shared" si="89"/>
        <v>A2 m2</v>
      </c>
      <c r="Q121" s="68" t="str">
        <f t="shared" si="89"/>
        <v>A2 m3</v>
      </c>
      <c r="R121" s="68" t="str">
        <f t="shared" si="89"/>
        <v>A2 m4</v>
      </c>
      <c r="S121" s="68" t="str">
        <f t="shared" si="89"/>
        <v>A2 m5</v>
      </c>
      <c r="T121" s="68" t="str">
        <f t="shared" si="89"/>
        <v>A2 m6</v>
      </c>
      <c r="U121" s="68" t="str">
        <f t="shared" si="89"/>
        <v>A2 m7</v>
      </c>
      <c r="V121" s="68" t="str">
        <f t="shared" si="89"/>
        <v>A2 m8</v>
      </c>
      <c r="W121" s="68" t="str">
        <f t="shared" si="89"/>
        <v>A2 m9</v>
      </c>
      <c r="X121" s="68" t="str">
        <f t="shared" si="89"/>
        <v>A2 m10</v>
      </c>
      <c r="Y121" s="68" t="str">
        <f t="shared" si="89"/>
        <v>A2 m11</v>
      </c>
      <c r="Z121" s="68" t="str">
        <f t="shared" si="89"/>
        <v>A2 m12</v>
      </c>
      <c r="AA121" s="68" t="str">
        <f t="shared" si="89"/>
        <v>A3 m1</v>
      </c>
      <c r="AB121" s="68" t="str">
        <f t="shared" si="89"/>
        <v>A3 m2</v>
      </c>
      <c r="AC121" s="68" t="str">
        <f t="shared" si="89"/>
        <v>A3 m3</v>
      </c>
      <c r="AD121" s="68" t="str">
        <f t="shared" si="89"/>
        <v>A3 m4</v>
      </c>
      <c r="AE121" s="68" t="str">
        <f t="shared" si="89"/>
        <v>A3 m5</v>
      </c>
      <c r="AF121" s="68" t="str">
        <f t="shared" si="89"/>
        <v>A3 m6</v>
      </c>
      <c r="AG121" s="68" t="str">
        <f t="shared" si="89"/>
        <v>A3 m7</v>
      </c>
      <c r="AH121" s="68" t="str">
        <f t="shared" si="89"/>
        <v>A3 m8</v>
      </c>
      <c r="AI121" s="68" t="str">
        <f t="shared" si="89"/>
        <v>A3 m9</v>
      </c>
      <c r="AJ121" s="68" t="str">
        <f t="shared" si="89"/>
        <v>A3 m10</v>
      </c>
      <c r="AK121" s="68" t="str">
        <f t="shared" si="89"/>
        <v>A3 m11</v>
      </c>
      <c r="AL121" s="68" t="str">
        <f t="shared" si="89"/>
        <v>A3 m12</v>
      </c>
      <c r="AM121" s="68" t="str">
        <f t="shared" ref="AM121:AX121" si="90">+AM85</f>
        <v>A3 m13</v>
      </c>
      <c r="AN121" s="68" t="str">
        <f t="shared" si="90"/>
        <v>A3 m14</v>
      </c>
      <c r="AO121" s="68" t="str">
        <f t="shared" si="90"/>
        <v>A3 m15</v>
      </c>
      <c r="AP121" s="68" t="str">
        <f t="shared" si="90"/>
        <v>A3 m16</v>
      </c>
      <c r="AQ121" s="68" t="str">
        <f t="shared" si="90"/>
        <v>A3 m17</v>
      </c>
      <c r="AR121" s="68" t="str">
        <f t="shared" si="90"/>
        <v>A3 m18</v>
      </c>
      <c r="AS121" s="68" t="str">
        <f t="shared" si="90"/>
        <v>A3 m19</v>
      </c>
      <c r="AT121" s="68" t="str">
        <f t="shared" si="90"/>
        <v>A3 m20</v>
      </c>
      <c r="AU121" s="68" t="str">
        <f t="shared" si="90"/>
        <v>A3 m21</v>
      </c>
      <c r="AV121" s="68" t="str">
        <f t="shared" si="90"/>
        <v>A3 m22</v>
      </c>
      <c r="AW121" s="68" t="str">
        <f t="shared" si="90"/>
        <v>A3 m23</v>
      </c>
      <c r="AX121" s="68" t="str">
        <f t="shared" si="90"/>
        <v>A3 m24</v>
      </c>
      <c r="AY121" s="68"/>
      <c r="AZ121" s="68"/>
      <c r="BA121" s="68"/>
      <c r="BB121" s="68"/>
      <c r="BC121" s="68"/>
      <c r="BD121" s="68"/>
      <c r="BE121" s="68"/>
      <c r="BF121" s="68"/>
      <c r="BG121" s="68"/>
      <c r="BH121" s="68"/>
      <c r="BI121" s="68"/>
      <c r="BJ121" s="68"/>
      <c r="BK121" s="68"/>
      <c r="BL121" s="68"/>
      <c r="BM121" s="68"/>
      <c r="BN121" s="68"/>
      <c r="BO121" s="68"/>
      <c r="BP121" s="68"/>
      <c r="BQ121" s="68"/>
      <c r="BR121" s="68"/>
      <c r="BS121" s="68"/>
      <c r="BT121" s="68"/>
      <c r="BU121" s="68"/>
      <c r="BV121" s="68"/>
      <c r="BW121" s="68"/>
      <c r="BX121" s="68"/>
      <c r="BY121" s="68"/>
      <c r="BZ121" s="68"/>
      <c r="CA121" s="68"/>
      <c r="CB121" s="68"/>
      <c r="CC121" s="68"/>
      <c r="CD121" s="68"/>
      <c r="CE121" s="68"/>
      <c r="CF121" s="68"/>
      <c r="CG121" s="68"/>
      <c r="CH121" s="68"/>
      <c r="CI121" s="68"/>
      <c r="CJ121" s="68"/>
      <c r="CK121" s="68"/>
      <c r="CL121" s="68"/>
      <c r="CM121" s="68"/>
      <c r="CN121" s="68"/>
      <c r="CO121" s="68"/>
      <c r="CP121" s="68"/>
      <c r="CQ121" s="68"/>
      <c r="CR121" s="68"/>
      <c r="CS121" s="68"/>
    </row>
    <row r="122" spans="1:97" x14ac:dyDescent="0.2">
      <c r="A122" s="74"/>
      <c r="B122" s="75"/>
      <c r="C122" s="75">
        <f>+C109</f>
        <v>1888.425</v>
      </c>
      <c r="D122" s="75">
        <f t="shared" ref="D122:AL122" si="91">+C122+D109</f>
        <v>5030.2749999999996</v>
      </c>
      <c r="E122" s="75">
        <f t="shared" si="91"/>
        <v>8172.125</v>
      </c>
      <c r="F122" s="75">
        <f t="shared" si="91"/>
        <v>11313.975</v>
      </c>
      <c r="G122" s="75">
        <f t="shared" si="91"/>
        <v>14455.825000000001</v>
      </c>
      <c r="H122" s="75">
        <f t="shared" si="91"/>
        <v>17597.674999999999</v>
      </c>
      <c r="I122" s="75">
        <f t="shared" si="91"/>
        <v>20739.524999999998</v>
      </c>
      <c r="J122" s="75">
        <f t="shared" si="91"/>
        <v>23881.374999999996</v>
      </c>
      <c r="K122" s="75">
        <f t="shared" si="91"/>
        <v>27023.224999999995</v>
      </c>
      <c r="L122" s="75">
        <f t="shared" si="91"/>
        <v>30165.074999999993</v>
      </c>
      <c r="M122" s="75">
        <f t="shared" si="91"/>
        <v>33306.924999999996</v>
      </c>
      <c r="N122" s="75">
        <f t="shared" si="91"/>
        <v>38998.774999999994</v>
      </c>
      <c r="O122" s="75">
        <f t="shared" si="91"/>
        <v>42148.393499999991</v>
      </c>
      <c r="P122" s="75">
        <f t="shared" si="91"/>
        <v>45303.080499999989</v>
      </c>
      <c r="Q122" s="75">
        <f t="shared" si="91"/>
        <v>48457.767499999987</v>
      </c>
      <c r="R122" s="75">
        <f t="shared" si="91"/>
        <v>51612.454499999985</v>
      </c>
      <c r="S122" s="75">
        <f t="shared" si="91"/>
        <v>54767.141499999983</v>
      </c>
      <c r="T122" s="75">
        <f t="shared" si="91"/>
        <v>57921.828499999981</v>
      </c>
      <c r="U122" s="75">
        <f t="shared" si="91"/>
        <v>61076.51549999998</v>
      </c>
      <c r="V122" s="75">
        <f t="shared" si="91"/>
        <v>64231.202499999978</v>
      </c>
      <c r="W122" s="75">
        <f t="shared" si="91"/>
        <v>67385.889499999976</v>
      </c>
      <c r="X122" s="75">
        <f t="shared" si="91"/>
        <v>70540.576499999981</v>
      </c>
      <c r="Y122" s="75">
        <f t="shared" si="91"/>
        <v>73695.263499999986</v>
      </c>
      <c r="Z122" s="75">
        <f t="shared" si="91"/>
        <v>79450.950499999992</v>
      </c>
      <c r="AA122" s="75">
        <f t="shared" si="91"/>
        <v>82613.561369999996</v>
      </c>
      <c r="AB122" s="75">
        <f t="shared" si="91"/>
        <v>85781.342109999998</v>
      </c>
      <c r="AC122" s="75">
        <f t="shared" si="91"/>
        <v>88949.12285</v>
      </c>
      <c r="AD122" s="75">
        <f t="shared" si="91"/>
        <v>92116.903590000002</v>
      </c>
      <c r="AE122" s="75">
        <f t="shared" si="91"/>
        <v>95284.684330000004</v>
      </c>
      <c r="AF122" s="75">
        <f t="shared" si="91"/>
        <v>98452.465070000006</v>
      </c>
      <c r="AG122" s="75">
        <f t="shared" si="91"/>
        <v>101620.24581000001</v>
      </c>
      <c r="AH122" s="75">
        <f t="shared" si="91"/>
        <v>104788.02655000001</v>
      </c>
      <c r="AI122" s="75">
        <f t="shared" si="91"/>
        <v>107955.80729000001</v>
      </c>
      <c r="AJ122" s="75">
        <f t="shared" si="91"/>
        <v>111123.58803000001</v>
      </c>
      <c r="AK122" s="75">
        <f t="shared" si="91"/>
        <v>114291.36877000002</v>
      </c>
      <c r="AL122" s="75">
        <f t="shared" si="91"/>
        <v>120112.16951000002</v>
      </c>
      <c r="AM122" s="75">
        <f t="shared" ref="AM122:AX122" si="92">+AL122+AM109</f>
        <v>125994.11299740002</v>
      </c>
      <c r="AN122" s="75">
        <f t="shared" si="92"/>
        <v>131943.69535454802</v>
      </c>
      <c r="AO122" s="75">
        <f t="shared" si="92"/>
        <v>137962.26935883897</v>
      </c>
      <c r="AP122" s="75">
        <f t="shared" si="92"/>
        <v>141179.50067409256</v>
      </c>
      <c r="AQ122" s="75">
        <f t="shared" si="92"/>
        <v>144411.0766156512</v>
      </c>
      <c r="AR122" s="75">
        <f t="shared" si="92"/>
        <v>147657.28407604102</v>
      </c>
      <c r="AS122" s="75">
        <f t="shared" si="92"/>
        <v>150918.41568563864</v>
      </c>
      <c r="AT122" s="75">
        <f t="shared" si="92"/>
        <v>154194.76992742822</v>
      </c>
      <c r="AU122" s="75">
        <f t="shared" si="92"/>
        <v>157486.65125405358</v>
      </c>
      <c r="AV122" s="75">
        <f t="shared" si="92"/>
        <v>160794.37020721144</v>
      </c>
      <c r="AW122" s="75">
        <f t="shared" si="92"/>
        <v>164118.24353943247</v>
      </c>
      <c r="AX122" s="75">
        <f t="shared" si="92"/>
        <v>167458.59433829793</v>
      </c>
      <c r="AY122" s="75"/>
      <c r="AZ122" s="75"/>
      <c r="BA122" s="75"/>
      <c r="BB122" s="75"/>
      <c r="BC122" s="75"/>
      <c r="BD122" s="75"/>
      <c r="BE122" s="75"/>
      <c r="BF122" s="75"/>
      <c r="BG122" s="75"/>
      <c r="BH122" s="75"/>
      <c r="BI122" s="75"/>
      <c r="BJ122" s="75"/>
      <c r="BK122" s="75"/>
      <c r="BL122" s="75"/>
      <c r="BM122" s="75"/>
      <c r="BN122" s="75"/>
      <c r="BO122" s="75"/>
      <c r="BP122" s="75"/>
      <c r="BQ122" s="75"/>
      <c r="BR122" s="75"/>
      <c r="BS122" s="75"/>
      <c r="BT122" s="75"/>
      <c r="BU122" s="75"/>
      <c r="BV122" s="75"/>
      <c r="BW122" s="75"/>
      <c r="BX122" s="75"/>
      <c r="BY122" s="75"/>
      <c r="BZ122" s="75"/>
      <c r="CA122" s="75"/>
      <c r="CB122" s="75"/>
      <c r="CC122" s="75"/>
      <c r="CD122" s="75"/>
      <c r="CE122" s="75"/>
      <c r="CF122" s="75"/>
      <c r="CG122" s="75"/>
      <c r="CH122" s="75"/>
      <c r="CI122" s="75"/>
      <c r="CJ122" s="75"/>
      <c r="CK122" s="75"/>
      <c r="CL122" s="75"/>
      <c r="CM122" s="75"/>
      <c r="CN122" s="75"/>
      <c r="CO122" s="75"/>
      <c r="CP122" s="75"/>
      <c r="CQ122" s="75"/>
      <c r="CR122" s="75"/>
      <c r="CS122" s="75"/>
    </row>
    <row r="123" spans="1:97" x14ac:dyDescent="0.2">
      <c r="A123" s="89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  <c r="BA123" s="90"/>
      <c r="BB123" s="90"/>
      <c r="BC123" s="90"/>
      <c r="BD123" s="90"/>
      <c r="BE123" s="90"/>
      <c r="BF123" s="90"/>
      <c r="BG123" s="90"/>
      <c r="BH123" s="90"/>
      <c r="BI123" s="90"/>
      <c r="BJ123" s="90"/>
      <c r="BK123" s="90"/>
      <c r="BL123" s="90"/>
      <c r="BM123" s="90"/>
      <c r="BN123" s="90"/>
      <c r="BO123" s="90"/>
      <c r="BP123" s="90"/>
      <c r="BQ123" s="90"/>
      <c r="BR123" s="90"/>
      <c r="BS123" s="90"/>
      <c r="BT123" s="90"/>
      <c r="BU123" s="90"/>
      <c r="BV123" s="90"/>
      <c r="BW123" s="90"/>
      <c r="BX123" s="90"/>
      <c r="BY123" s="90"/>
      <c r="BZ123" s="90"/>
      <c r="CA123" s="90"/>
      <c r="CB123" s="90"/>
      <c r="CC123" s="90"/>
      <c r="CD123" s="90"/>
      <c r="CE123" s="90"/>
      <c r="CF123" s="90"/>
      <c r="CG123" s="90"/>
      <c r="CH123" s="90"/>
      <c r="CI123" s="90"/>
      <c r="CJ123" s="90"/>
      <c r="CK123" s="90"/>
      <c r="CL123" s="90"/>
      <c r="CM123" s="90"/>
      <c r="CN123" s="90"/>
      <c r="CO123" s="90"/>
      <c r="CP123" s="90"/>
      <c r="CQ123" s="90"/>
      <c r="CR123" s="90"/>
      <c r="CS123" s="90"/>
    </row>
    <row r="124" spans="1:97" x14ac:dyDescent="0.2">
      <c r="A124" s="74"/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5"/>
      <c r="AJ124" s="75"/>
      <c r="AK124" s="75"/>
      <c r="AL124" s="75"/>
      <c r="AM124" s="75"/>
      <c r="AN124" s="75"/>
      <c r="AO124" s="75"/>
      <c r="AP124" s="75"/>
      <c r="AQ124" s="75"/>
      <c r="AR124" s="75"/>
      <c r="AS124" s="75"/>
      <c r="AT124" s="75"/>
      <c r="AU124" s="75"/>
      <c r="AV124" s="75"/>
      <c r="AW124" s="75"/>
      <c r="AX124" s="75"/>
      <c r="AY124" s="75"/>
      <c r="AZ124" s="75"/>
      <c r="BA124" s="75"/>
      <c r="BB124" s="75"/>
      <c r="BC124" s="75"/>
      <c r="BD124" s="75"/>
      <c r="BE124" s="75"/>
      <c r="BF124" s="75"/>
      <c r="BG124" s="75"/>
      <c r="BH124" s="75"/>
      <c r="BI124" s="75"/>
      <c r="BJ124" s="75"/>
      <c r="BK124" s="75"/>
      <c r="BL124" s="75"/>
      <c r="BM124" s="75"/>
      <c r="BN124" s="75"/>
      <c r="BO124" s="75"/>
      <c r="BP124" s="75"/>
      <c r="BQ124" s="75"/>
      <c r="BR124" s="75"/>
      <c r="BS124" s="75"/>
      <c r="BT124" s="75"/>
      <c r="BU124" s="75"/>
      <c r="BV124" s="75"/>
      <c r="BW124" s="75"/>
      <c r="BX124" s="75"/>
      <c r="BY124" s="75"/>
      <c r="BZ124" s="75"/>
      <c r="CA124" s="75"/>
      <c r="CB124" s="75"/>
      <c r="CC124" s="75"/>
      <c r="CD124" s="75"/>
      <c r="CE124" s="75"/>
      <c r="CF124" s="75"/>
      <c r="CG124" s="75"/>
      <c r="CH124" s="75"/>
      <c r="CI124" s="75"/>
      <c r="CJ124" s="75"/>
      <c r="CK124" s="75"/>
      <c r="CL124" s="75"/>
      <c r="CM124" s="75"/>
      <c r="CN124" s="75"/>
      <c r="CO124" s="75"/>
      <c r="CP124" s="75"/>
      <c r="CQ124" s="75"/>
      <c r="CR124" s="75"/>
      <c r="CS124" s="75"/>
    </row>
    <row r="125" spans="1:97" x14ac:dyDescent="0.2">
      <c r="A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</row>
    <row r="126" spans="1:97" x14ac:dyDescent="0.2">
      <c r="A126" s="67" t="s">
        <v>264</v>
      </c>
      <c r="B126" s="84">
        <f>+Personale!B40</f>
        <v>0</v>
      </c>
      <c r="C126" s="68"/>
      <c r="D126" s="68"/>
      <c r="E126" s="68"/>
      <c r="F126" s="68"/>
      <c r="G126" s="68"/>
      <c r="H126" s="68"/>
      <c r="I126" s="68"/>
      <c r="J126" s="68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  <c r="X126" s="68"/>
      <c r="Y126" s="68"/>
      <c r="Z126" s="68"/>
      <c r="AA126" s="68"/>
      <c r="AB126" s="68"/>
      <c r="AC126" s="68"/>
      <c r="AD126" s="68"/>
      <c r="AE126" s="68"/>
      <c r="AF126" s="68"/>
      <c r="AG126" s="68"/>
      <c r="AH126" s="68"/>
      <c r="AI126" s="68"/>
      <c r="AJ126" s="68"/>
      <c r="AK126" s="68"/>
      <c r="AL126" s="68"/>
      <c r="AM126" s="68"/>
      <c r="AN126" s="68"/>
      <c r="AO126" s="68"/>
      <c r="AP126" s="68"/>
      <c r="AQ126" s="68"/>
      <c r="AR126" s="68"/>
      <c r="AS126" s="68"/>
      <c r="AT126" s="68"/>
      <c r="AU126" s="68"/>
      <c r="AV126" s="68"/>
      <c r="AW126" s="68"/>
      <c r="AX126" s="68"/>
      <c r="AY126" s="68"/>
      <c r="AZ126" s="68"/>
      <c r="BA126" s="68"/>
      <c r="BB126" s="68"/>
      <c r="BC126" s="68"/>
      <c r="BD126" s="68"/>
      <c r="BE126" s="68"/>
      <c r="BF126" s="68"/>
      <c r="BG126" s="68"/>
      <c r="BH126" s="68"/>
      <c r="BI126" s="68"/>
      <c r="BJ126" s="68"/>
      <c r="BK126" s="68"/>
      <c r="BL126" s="68"/>
      <c r="BM126" s="68"/>
      <c r="BN126" s="68"/>
      <c r="BO126" s="68"/>
      <c r="BP126" s="68"/>
      <c r="BQ126" s="68"/>
      <c r="BR126" s="68"/>
      <c r="BS126" s="68"/>
      <c r="BT126" s="68"/>
      <c r="BU126" s="68"/>
      <c r="BV126" s="68"/>
      <c r="BW126" s="68"/>
      <c r="BX126" s="68"/>
      <c r="BY126" s="68"/>
      <c r="BZ126" s="68"/>
      <c r="CA126" s="68"/>
      <c r="CB126" s="68"/>
      <c r="CC126" s="68"/>
      <c r="CD126" s="68"/>
      <c r="CE126" s="68"/>
      <c r="CF126" s="68"/>
      <c r="CG126" s="68"/>
      <c r="CH126" s="68"/>
      <c r="CI126" s="68"/>
      <c r="CJ126" s="68"/>
      <c r="CK126" s="68"/>
      <c r="CL126" s="68"/>
      <c r="CM126" s="68"/>
      <c r="CN126" s="68"/>
      <c r="CO126" s="68"/>
      <c r="CP126" s="68"/>
      <c r="CQ126" s="68"/>
      <c r="CR126" s="68"/>
      <c r="CS126" s="68"/>
    </row>
    <row r="127" spans="1:97" x14ac:dyDescent="0.2">
      <c r="A127" s="67" t="s">
        <v>184</v>
      </c>
      <c r="B127" s="68">
        <f>+Personale!B41</f>
        <v>1500</v>
      </c>
      <c r="C127" s="68"/>
      <c r="D127" s="68"/>
      <c r="E127" s="68"/>
      <c r="F127" s="68"/>
      <c r="G127" s="68"/>
      <c r="H127" s="68"/>
      <c r="I127" s="68"/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68"/>
      <c r="X127" s="68"/>
      <c r="Y127" s="68"/>
      <c r="Z127" s="68"/>
      <c r="AA127" s="68"/>
      <c r="AB127" s="68"/>
      <c r="AC127" s="68"/>
      <c r="AD127" s="68"/>
      <c r="AE127" s="68"/>
      <c r="AF127" s="68"/>
      <c r="AG127" s="68"/>
      <c r="AH127" s="68"/>
      <c r="AI127" s="68"/>
      <c r="AJ127" s="68"/>
      <c r="AK127" s="68"/>
      <c r="AL127" s="68"/>
      <c r="AM127" s="68"/>
      <c r="AN127" s="68"/>
      <c r="AO127" s="68"/>
      <c r="AP127" s="68"/>
      <c r="AQ127" s="68"/>
      <c r="AR127" s="68"/>
      <c r="AS127" s="68"/>
      <c r="AT127" s="68"/>
      <c r="AU127" s="68"/>
      <c r="AV127" s="68"/>
      <c r="AW127" s="68"/>
      <c r="AX127" s="68"/>
      <c r="AY127" s="68"/>
      <c r="AZ127" s="68"/>
      <c r="BA127" s="68"/>
      <c r="BB127" s="68"/>
      <c r="BC127" s="68"/>
      <c r="BD127" s="68"/>
      <c r="BE127" s="68"/>
      <c r="BF127" s="68"/>
      <c r="BG127" s="68"/>
      <c r="BH127" s="68"/>
      <c r="BI127" s="68"/>
      <c r="BJ127" s="68"/>
      <c r="BK127" s="68"/>
      <c r="BL127" s="68"/>
      <c r="BM127" s="68"/>
      <c r="BN127" s="68"/>
      <c r="BO127" s="68"/>
      <c r="BP127" s="68"/>
      <c r="BQ127" s="68"/>
      <c r="BR127" s="68"/>
      <c r="BS127" s="68"/>
      <c r="BT127" s="68"/>
      <c r="BU127" s="68"/>
      <c r="BV127" s="68"/>
      <c r="BW127" s="68"/>
      <c r="BX127" s="68"/>
      <c r="BY127" s="68"/>
      <c r="BZ127" s="68"/>
      <c r="CA127" s="68"/>
      <c r="CB127" s="68"/>
      <c r="CC127" s="68"/>
      <c r="CD127" s="68"/>
      <c r="CE127" s="68"/>
      <c r="CF127" s="68"/>
      <c r="CG127" s="68"/>
      <c r="CH127" s="68"/>
      <c r="CI127" s="68"/>
      <c r="CJ127" s="68"/>
      <c r="CK127" s="68"/>
      <c r="CL127" s="68"/>
      <c r="CM127" s="68"/>
      <c r="CN127" s="68"/>
      <c r="CO127" s="68"/>
      <c r="CP127" s="68"/>
      <c r="CQ127" s="68"/>
      <c r="CR127" s="68"/>
      <c r="CS127" s="68"/>
    </row>
    <row r="128" spans="1:97" x14ac:dyDescent="0.2">
      <c r="A128" s="67" t="s">
        <v>185</v>
      </c>
      <c r="B128" s="83">
        <f>+Personale!B42</f>
        <v>0.3</v>
      </c>
      <c r="C128" s="68"/>
      <c r="D128" s="68"/>
      <c r="E128" s="68"/>
      <c r="F128" s="68"/>
      <c r="G128" s="68"/>
      <c r="H128" s="68"/>
      <c r="I128" s="68"/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  <c r="AA128" s="68"/>
      <c r="AB128" s="68"/>
      <c r="AC128" s="68"/>
      <c r="AD128" s="68"/>
      <c r="AE128" s="68"/>
      <c r="AF128" s="68"/>
      <c r="AG128" s="68"/>
      <c r="AH128" s="68"/>
      <c r="AI128" s="68"/>
      <c r="AJ128" s="68"/>
      <c r="AK128" s="68"/>
      <c r="AL128" s="68"/>
      <c r="AM128" s="68"/>
      <c r="AN128" s="68"/>
      <c r="AO128" s="68"/>
      <c r="AP128" s="68"/>
      <c r="AQ128" s="68"/>
      <c r="AR128" s="68"/>
      <c r="AS128" s="68"/>
      <c r="AT128" s="68"/>
      <c r="AU128" s="68"/>
      <c r="AV128" s="68"/>
      <c r="AW128" s="68"/>
      <c r="AX128" s="68"/>
      <c r="AY128" s="68"/>
      <c r="AZ128" s="68"/>
      <c r="BA128" s="68"/>
      <c r="BB128" s="68"/>
      <c r="BC128" s="68"/>
      <c r="BD128" s="68"/>
      <c r="BE128" s="68"/>
      <c r="BF128" s="68"/>
      <c r="BG128" s="68"/>
      <c r="BH128" s="68"/>
      <c r="BI128" s="68"/>
      <c r="BJ128" s="68"/>
      <c r="BK128" s="68"/>
      <c r="BL128" s="68"/>
      <c r="BM128" s="68"/>
      <c r="BN128" s="68"/>
      <c r="BO128" s="68"/>
      <c r="BP128" s="68"/>
      <c r="BQ128" s="68"/>
      <c r="BR128" s="68"/>
      <c r="BS128" s="68"/>
      <c r="BT128" s="68"/>
      <c r="BU128" s="68"/>
      <c r="BV128" s="68"/>
      <c r="BW128" s="68"/>
      <c r="BX128" s="68"/>
      <c r="BY128" s="68"/>
      <c r="BZ128" s="68"/>
      <c r="CA128" s="68"/>
      <c r="CB128" s="68"/>
      <c r="CC128" s="68"/>
      <c r="CD128" s="68"/>
      <c r="CE128" s="68"/>
      <c r="CF128" s="68"/>
      <c r="CG128" s="68"/>
      <c r="CH128" s="68"/>
      <c r="CI128" s="68"/>
      <c r="CJ128" s="68"/>
      <c r="CK128" s="68"/>
      <c r="CL128" s="68"/>
      <c r="CM128" s="68"/>
      <c r="CN128" s="68"/>
      <c r="CO128" s="68"/>
      <c r="CP128" s="68"/>
      <c r="CQ128" s="68"/>
      <c r="CR128" s="68"/>
      <c r="CS128" s="68"/>
    </row>
    <row r="129" spans="1:97" x14ac:dyDescent="0.2">
      <c r="A129" s="67" t="s">
        <v>186</v>
      </c>
      <c r="B129" s="83">
        <f>+Personale!B43</f>
        <v>0.01</v>
      </c>
      <c r="C129" s="68"/>
      <c r="D129" s="68"/>
      <c r="E129" s="68"/>
      <c r="F129" s="68"/>
      <c r="G129" s="68"/>
      <c r="H129" s="68"/>
      <c r="I129" s="68"/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  <c r="X129" s="68"/>
      <c r="Y129" s="68"/>
      <c r="Z129" s="68"/>
      <c r="AA129" s="68"/>
      <c r="AB129" s="68"/>
      <c r="AC129" s="68"/>
      <c r="AD129" s="68"/>
      <c r="AE129" s="68"/>
      <c r="AF129" s="68"/>
      <c r="AG129" s="68"/>
      <c r="AH129" s="68"/>
      <c r="AI129" s="68"/>
      <c r="AJ129" s="68"/>
      <c r="AK129" s="68"/>
      <c r="AL129" s="68"/>
      <c r="AM129" s="68"/>
      <c r="AN129" s="68"/>
      <c r="AO129" s="68"/>
      <c r="AP129" s="68"/>
      <c r="AQ129" s="68"/>
      <c r="AR129" s="68"/>
      <c r="AS129" s="68"/>
      <c r="AT129" s="68"/>
      <c r="AU129" s="68"/>
      <c r="AV129" s="68"/>
      <c r="AW129" s="68"/>
      <c r="AX129" s="68"/>
      <c r="AY129" s="68"/>
      <c r="AZ129" s="68"/>
      <c r="BA129" s="68"/>
      <c r="BB129" s="68"/>
      <c r="BC129" s="68"/>
      <c r="BD129" s="68"/>
      <c r="BE129" s="68"/>
      <c r="BF129" s="68"/>
      <c r="BG129" s="68"/>
      <c r="BH129" s="68"/>
      <c r="BI129" s="68"/>
      <c r="BJ129" s="68"/>
      <c r="BK129" s="68"/>
      <c r="BL129" s="68"/>
      <c r="BM129" s="68"/>
      <c r="BN129" s="68"/>
      <c r="BO129" s="68"/>
      <c r="BP129" s="68"/>
      <c r="BQ129" s="68"/>
      <c r="BR129" s="68"/>
      <c r="BS129" s="68"/>
      <c r="BT129" s="68"/>
      <c r="BU129" s="68"/>
      <c r="BV129" s="68"/>
      <c r="BW129" s="68"/>
      <c r="BX129" s="68"/>
      <c r="BY129" s="68"/>
      <c r="BZ129" s="68"/>
      <c r="CA129" s="68"/>
      <c r="CB129" s="68"/>
      <c r="CC129" s="68"/>
      <c r="CD129" s="68"/>
      <c r="CE129" s="68"/>
      <c r="CF129" s="68"/>
      <c r="CG129" s="68"/>
      <c r="CH129" s="68"/>
      <c r="CI129" s="68"/>
      <c r="CJ129" s="68"/>
      <c r="CK129" s="68"/>
      <c r="CL129" s="68"/>
      <c r="CM129" s="68"/>
      <c r="CN129" s="68"/>
      <c r="CO129" s="68"/>
      <c r="CP129" s="68"/>
      <c r="CQ129" s="68"/>
      <c r="CR129" s="68"/>
      <c r="CS129" s="68"/>
    </row>
    <row r="130" spans="1:97" x14ac:dyDescent="0.2">
      <c r="A130" s="67" t="s">
        <v>187</v>
      </c>
      <c r="B130" s="83">
        <f>+Personale!B44</f>
        <v>0.08</v>
      </c>
      <c r="C130" s="68"/>
      <c r="D130" s="68"/>
      <c r="E130" s="68"/>
      <c r="F130" s="68"/>
      <c r="G130" s="68"/>
      <c r="H130" s="68"/>
      <c r="I130" s="68"/>
      <c r="J130" s="68"/>
      <c r="K130" s="68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  <c r="X130" s="68"/>
      <c r="Y130" s="68"/>
      <c r="Z130" s="68"/>
      <c r="AA130" s="68"/>
      <c r="AB130" s="68"/>
      <c r="AC130" s="68"/>
      <c r="AD130" s="68"/>
      <c r="AE130" s="68"/>
      <c r="AF130" s="68"/>
      <c r="AG130" s="68"/>
      <c r="AH130" s="68"/>
      <c r="AI130" s="68"/>
      <c r="AJ130" s="68"/>
      <c r="AK130" s="68"/>
      <c r="AL130" s="68"/>
      <c r="AM130" s="68"/>
      <c r="AN130" s="68"/>
      <c r="AO130" s="68"/>
      <c r="AP130" s="68"/>
      <c r="AQ130" s="68"/>
      <c r="AR130" s="68"/>
      <c r="AS130" s="68"/>
      <c r="AT130" s="68"/>
      <c r="AU130" s="68"/>
      <c r="AV130" s="68"/>
      <c r="AW130" s="68"/>
      <c r="AX130" s="68"/>
      <c r="AY130" s="68"/>
      <c r="AZ130" s="68"/>
      <c r="BA130" s="68"/>
      <c r="BB130" s="68"/>
      <c r="BC130" s="68"/>
      <c r="BD130" s="68"/>
      <c r="BE130" s="68"/>
      <c r="BF130" s="68"/>
      <c r="BG130" s="68"/>
      <c r="BH130" s="68"/>
      <c r="BI130" s="68"/>
      <c r="BJ130" s="68"/>
      <c r="BK130" s="68"/>
      <c r="BL130" s="68"/>
      <c r="BM130" s="68"/>
      <c r="BN130" s="68"/>
      <c r="BO130" s="68"/>
      <c r="BP130" s="68"/>
      <c r="BQ130" s="68"/>
      <c r="BR130" s="68"/>
      <c r="BS130" s="68"/>
      <c r="BT130" s="68"/>
      <c r="BU130" s="68"/>
      <c r="BV130" s="68"/>
      <c r="BW130" s="68"/>
      <c r="BX130" s="68"/>
      <c r="BY130" s="68"/>
      <c r="BZ130" s="68"/>
      <c r="CA130" s="68"/>
      <c r="CB130" s="68"/>
      <c r="CC130" s="68"/>
      <c r="CD130" s="68"/>
      <c r="CE130" s="68"/>
      <c r="CF130" s="68"/>
      <c r="CG130" s="68"/>
      <c r="CH130" s="68"/>
      <c r="CI130" s="68"/>
      <c r="CJ130" s="68"/>
      <c r="CK130" s="68"/>
      <c r="CL130" s="68"/>
      <c r="CM130" s="68"/>
      <c r="CN130" s="68"/>
      <c r="CO130" s="68"/>
      <c r="CP130" s="68"/>
      <c r="CQ130" s="68"/>
      <c r="CR130" s="68"/>
      <c r="CS130" s="68"/>
    </row>
    <row r="131" spans="1:97" ht="24" x14ac:dyDescent="0.2">
      <c r="A131" s="67" t="s">
        <v>188</v>
      </c>
      <c r="B131" s="84">
        <f>+Personale!B45</f>
        <v>8</v>
      </c>
      <c r="C131" s="72" t="str">
        <f>+IF($B$9&gt;12,"inserire mese"," lasciare vuoto ")</f>
        <v>inserire mese</v>
      </c>
      <c r="D131" s="72" t="str">
        <f>+IF($B$9&gt;13,"inserire mese"," lasciare vuoto ")</f>
        <v>inserire mese</v>
      </c>
      <c r="E131" s="72" t="str">
        <f>+IF($B$9&gt;14,"inserire mese"," lasciare vuoto ")</f>
        <v>inserire mese</v>
      </c>
      <c r="F131" s="72" t="str">
        <f>+IF($B$9&gt;15,"inserire mese"," lasciare vuoto ")</f>
        <v>inserire mese</v>
      </c>
      <c r="G131" s="68"/>
      <c r="H131" s="68"/>
      <c r="I131" s="68"/>
      <c r="J131" s="68"/>
      <c r="K131" s="68"/>
      <c r="L131" s="68"/>
      <c r="M131" s="68"/>
      <c r="N131" s="68"/>
      <c r="O131" s="68"/>
      <c r="P131" s="68"/>
      <c r="Q131" s="68"/>
      <c r="R131" s="68"/>
      <c r="S131" s="68"/>
      <c r="T131" s="68"/>
      <c r="U131" s="68"/>
      <c r="V131" s="68"/>
      <c r="W131" s="68"/>
      <c r="X131" s="68"/>
      <c r="Y131" s="68"/>
      <c r="Z131" s="68"/>
      <c r="AA131" s="68"/>
      <c r="AB131" s="68"/>
      <c r="AC131" s="68"/>
      <c r="AD131" s="68"/>
      <c r="AE131" s="68"/>
      <c r="AF131" s="68"/>
      <c r="AG131" s="68"/>
      <c r="AH131" s="68"/>
      <c r="AI131" s="68"/>
      <c r="AJ131" s="68"/>
      <c r="AK131" s="68"/>
      <c r="AL131" s="68"/>
      <c r="AM131" s="68"/>
      <c r="AN131" s="68"/>
      <c r="AO131" s="68"/>
      <c r="AP131" s="68"/>
      <c r="AQ131" s="68"/>
      <c r="AR131" s="68"/>
      <c r="AS131" s="68"/>
      <c r="AT131" s="68"/>
      <c r="AU131" s="68"/>
      <c r="AV131" s="68"/>
      <c r="AW131" s="68"/>
      <c r="AX131" s="68"/>
      <c r="AY131" s="68"/>
      <c r="AZ131" s="68"/>
      <c r="BA131" s="68"/>
      <c r="BB131" s="68"/>
      <c r="BC131" s="68"/>
      <c r="BD131" s="68"/>
      <c r="BE131" s="68"/>
      <c r="BF131" s="68"/>
      <c r="BG131" s="68"/>
      <c r="BH131" s="68"/>
      <c r="BI131" s="68"/>
      <c r="BJ131" s="68"/>
      <c r="BK131" s="68"/>
      <c r="BL131" s="68"/>
      <c r="BM131" s="68"/>
      <c r="BN131" s="68"/>
      <c r="BO131" s="68"/>
      <c r="BP131" s="68"/>
      <c r="BQ131" s="68"/>
      <c r="BR131" s="68"/>
      <c r="BS131" s="68"/>
      <c r="BT131" s="68"/>
      <c r="BU131" s="68"/>
      <c r="BV131" s="68"/>
      <c r="BW131" s="68"/>
      <c r="BX131" s="68"/>
      <c r="BY131" s="68"/>
      <c r="BZ131" s="68"/>
      <c r="CA131" s="68"/>
      <c r="CB131" s="68"/>
      <c r="CC131" s="68"/>
      <c r="CD131" s="68"/>
      <c r="CE131" s="68"/>
      <c r="CF131" s="68"/>
      <c r="CG131" s="68"/>
      <c r="CH131" s="68"/>
      <c r="CI131" s="68"/>
      <c r="CJ131" s="68"/>
      <c r="CK131" s="68"/>
      <c r="CL131" s="68"/>
      <c r="CM131" s="68"/>
      <c r="CN131" s="68"/>
      <c r="CO131" s="68"/>
      <c r="CP131" s="68"/>
      <c r="CQ131" s="68"/>
      <c r="CR131" s="68"/>
      <c r="CS131" s="68"/>
    </row>
    <row r="132" spans="1:97" ht="24" x14ac:dyDescent="0.2">
      <c r="A132" s="67" t="s">
        <v>189</v>
      </c>
      <c r="B132" s="84">
        <f>+Personale!B46</f>
        <v>22</v>
      </c>
      <c r="C132" s="88" t="s">
        <v>190</v>
      </c>
      <c r="D132" s="88" t="s">
        <v>191</v>
      </c>
      <c r="E132" s="88" t="s">
        <v>192</v>
      </c>
      <c r="F132" s="88" t="s">
        <v>193</v>
      </c>
      <c r="G132" s="68"/>
      <c r="H132" s="68"/>
      <c r="I132" s="68"/>
      <c r="J132" s="68"/>
      <c r="K132" s="68"/>
      <c r="L132" s="68"/>
      <c r="M132" s="68"/>
      <c r="N132" s="68"/>
      <c r="O132" s="68"/>
      <c r="P132" s="68"/>
      <c r="Q132" s="68"/>
      <c r="R132" s="68"/>
      <c r="S132" s="68"/>
      <c r="T132" s="68"/>
      <c r="U132" s="68"/>
      <c r="V132" s="68"/>
      <c r="W132" s="68"/>
      <c r="X132" s="68"/>
      <c r="Y132" s="68"/>
      <c r="Z132" s="68"/>
      <c r="AA132" s="68"/>
      <c r="AB132" s="68"/>
      <c r="AC132" s="68"/>
      <c r="AD132" s="68"/>
      <c r="AE132" s="68"/>
      <c r="AF132" s="68"/>
      <c r="AG132" s="68"/>
      <c r="AH132" s="68"/>
      <c r="AI132" s="68"/>
      <c r="AJ132" s="68"/>
      <c r="AK132" s="68"/>
      <c r="AL132" s="68"/>
      <c r="AM132" s="68"/>
      <c r="AN132" s="68"/>
      <c r="AO132" s="68"/>
      <c r="AP132" s="68"/>
      <c r="AQ132" s="68"/>
      <c r="AR132" s="68"/>
      <c r="AS132" s="68"/>
      <c r="AT132" s="68"/>
      <c r="AU132" s="68"/>
      <c r="AV132" s="68"/>
      <c r="AW132" s="68"/>
      <c r="AX132" s="68"/>
      <c r="AY132" s="68"/>
      <c r="AZ132" s="68"/>
      <c r="BA132" s="68"/>
      <c r="BB132" s="68"/>
      <c r="BC132" s="68"/>
      <c r="BD132" s="68"/>
      <c r="BE132" s="68"/>
      <c r="BF132" s="68"/>
      <c r="BG132" s="68"/>
      <c r="BH132" s="68"/>
      <c r="BI132" s="68"/>
      <c r="BJ132" s="68"/>
      <c r="BK132" s="68"/>
      <c r="BL132" s="68"/>
      <c r="BM132" s="68"/>
      <c r="BN132" s="68"/>
      <c r="BO132" s="68"/>
      <c r="BP132" s="68"/>
      <c r="BQ132" s="68"/>
      <c r="BR132" s="68"/>
      <c r="BS132" s="68"/>
      <c r="BT132" s="68"/>
      <c r="BU132" s="68"/>
      <c r="BV132" s="68"/>
      <c r="BW132" s="68"/>
      <c r="BX132" s="68"/>
      <c r="BY132" s="68"/>
      <c r="BZ132" s="68"/>
      <c r="CA132" s="68"/>
      <c r="CB132" s="68"/>
      <c r="CC132" s="68"/>
      <c r="CD132" s="68"/>
      <c r="CE132" s="68"/>
      <c r="CF132" s="68"/>
      <c r="CG132" s="68"/>
      <c r="CH132" s="68"/>
      <c r="CI132" s="68"/>
      <c r="CJ132" s="68"/>
      <c r="CK132" s="68"/>
      <c r="CL132" s="68"/>
      <c r="CM132" s="68"/>
      <c r="CN132" s="68"/>
      <c r="CO132" s="68"/>
      <c r="CP132" s="68"/>
      <c r="CQ132" s="68"/>
      <c r="CR132" s="68"/>
      <c r="CS132" s="68"/>
    </row>
    <row r="133" spans="1:97" x14ac:dyDescent="0.2">
      <c r="A133" s="67" t="s">
        <v>194</v>
      </c>
      <c r="B133" s="84">
        <f>+Personale!B47</f>
        <v>12</v>
      </c>
      <c r="C133" s="84" t="str">
        <f>+Personale!C47</f>
        <v>m5</v>
      </c>
      <c r="D133" s="84" t="str">
        <f>+Personale!D47</f>
        <v>m6</v>
      </c>
      <c r="E133" s="84">
        <f>+Personale!E47</f>
        <v>0</v>
      </c>
      <c r="F133" s="84">
        <f>+Personale!F47</f>
        <v>0</v>
      </c>
      <c r="G133" s="68"/>
      <c r="H133" s="68"/>
      <c r="I133" s="68"/>
      <c r="J133" s="68"/>
      <c r="K133" s="68"/>
      <c r="L133" s="68"/>
      <c r="M133" s="68"/>
      <c r="N133" s="68"/>
      <c r="O133" s="68"/>
      <c r="P133" s="68"/>
      <c r="Q133" s="68"/>
      <c r="R133" s="68"/>
      <c r="S133" s="68"/>
      <c r="T133" s="68"/>
      <c r="U133" s="68"/>
      <c r="V133" s="68"/>
      <c r="W133" s="68"/>
      <c r="X133" s="68"/>
      <c r="Y133" s="68"/>
      <c r="Z133" s="68"/>
      <c r="AA133" s="68"/>
      <c r="AB133" s="68"/>
      <c r="AC133" s="68"/>
      <c r="AD133" s="68"/>
      <c r="AE133" s="68"/>
      <c r="AF133" s="68"/>
      <c r="AG133" s="68"/>
      <c r="AH133" s="68"/>
      <c r="AI133" s="68"/>
      <c r="AJ133" s="68"/>
      <c r="AK133" s="68"/>
      <c r="AL133" s="68"/>
      <c r="AM133" s="68"/>
      <c r="AN133" s="68"/>
      <c r="AO133" s="68"/>
      <c r="AP133" s="68"/>
      <c r="AQ133" s="68"/>
      <c r="AR133" s="68"/>
      <c r="AS133" s="68"/>
      <c r="AT133" s="68"/>
      <c r="AU133" s="68"/>
      <c r="AV133" s="68"/>
      <c r="AW133" s="68"/>
      <c r="AX133" s="68"/>
      <c r="AY133" s="68"/>
      <c r="AZ133" s="68"/>
      <c r="BA133" s="68"/>
      <c r="BB133" s="68"/>
      <c r="BC133" s="68"/>
      <c r="BD133" s="68"/>
      <c r="BE133" s="68"/>
      <c r="BF133" s="68"/>
      <c r="BG133" s="68"/>
      <c r="BH133" s="68"/>
      <c r="BI133" s="68"/>
      <c r="BJ133" s="68"/>
      <c r="BK133" s="68"/>
      <c r="BL133" s="68"/>
      <c r="BM133" s="68"/>
      <c r="BN133" s="68"/>
      <c r="BO133" s="68"/>
      <c r="BP133" s="68"/>
      <c r="BQ133" s="68"/>
      <c r="BR133" s="68"/>
      <c r="BS133" s="68"/>
      <c r="BT133" s="68"/>
      <c r="BU133" s="68"/>
      <c r="BV133" s="68"/>
      <c r="BW133" s="68"/>
      <c r="BX133" s="68"/>
      <c r="BY133" s="68"/>
      <c r="BZ133" s="68"/>
      <c r="CA133" s="68"/>
      <c r="CB133" s="68"/>
      <c r="CC133" s="68"/>
      <c r="CD133" s="68"/>
      <c r="CE133" s="68"/>
      <c r="CF133" s="68"/>
      <c r="CG133" s="68"/>
      <c r="CH133" s="68"/>
      <c r="CI133" s="68"/>
      <c r="CJ133" s="68"/>
      <c r="CK133" s="68"/>
      <c r="CL133" s="68"/>
      <c r="CM133" s="68"/>
      <c r="CN133" s="68"/>
      <c r="CO133" s="68"/>
      <c r="CP133" s="68"/>
      <c r="CQ133" s="68"/>
      <c r="CR133" s="68"/>
      <c r="CS133" s="68"/>
    </row>
    <row r="134" spans="1:97" x14ac:dyDescent="0.2">
      <c r="A134" s="67" t="s">
        <v>197</v>
      </c>
      <c r="B134" s="83">
        <f>+Personale!B48</f>
        <v>0</v>
      </c>
      <c r="C134" s="84">
        <f>+Personale!C48</f>
        <v>1</v>
      </c>
      <c r="D134" s="84">
        <f>+Personale!D48</f>
        <v>0</v>
      </c>
      <c r="E134" s="84">
        <f>+Personale!E48</f>
        <v>0</v>
      </c>
      <c r="F134" s="84">
        <f>+Personale!F48</f>
        <v>0</v>
      </c>
      <c r="G134" s="68"/>
      <c r="H134" s="68"/>
      <c r="I134" s="68"/>
      <c r="J134" s="68"/>
      <c r="K134" s="68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68"/>
      <c r="Z134" s="68"/>
      <c r="AA134" s="68"/>
      <c r="AB134" s="68"/>
      <c r="AC134" s="68"/>
      <c r="AD134" s="68"/>
      <c r="AE134" s="68"/>
      <c r="AF134" s="68"/>
      <c r="AG134" s="68"/>
      <c r="AH134" s="68"/>
      <c r="AI134" s="68"/>
      <c r="AJ134" s="68"/>
      <c r="AK134" s="68"/>
      <c r="AL134" s="68"/>
      <c r="AM134" s="68"/>
      <c r="AN134" s="68"/>
      <c r="AO134" s="68"/>
      <c r="AP134" s="68"/>
      <c r="AQ134" s="68"/>
      <c r="AR134" s="68"/>
      <c r="AS134" s="68"/>
      <c r="AT134" s="68"/>
      <c r="AU134" s="68"/>
      <c r="AV134" s="68"/>
      <c r="AW134" s="68"/>
      <c r="AX134" s="68"/>
      <c r="AY134" s="68"/>
      <c r="AZ134" s="68"/>
      <c r="BA134" s="68"/>
      <c r="BB134" s="68"/>
      <c r="BC134" s="68"/>
      <c r="BD134" s="68"/>
      <c r="BE134" s="68"/>
      <c r="BF134" s="68"/>
      <c r="BG134" s="68"/>
      <c r="BH134" s="68"/>
      <c r="BI134" s="68"/>
      <c r="BJ134" s="68"/>
      <c r="BK134" s="68"/>
      <c r="BL134" s="68"/>
      <c r="BM134" s="68"/>
      <c r="BN134" s="68"/>
      <c r="BO134" s="68"/>
      <c r="BP134" s="68"/>
      <c r="BQ134" s="68"/>
      <c r="BR134" s="68"/>
      <c r="BS134" s="68"/>
      <c r="BT134" s="68"/>
      <c r="BU134" s="68"/>
      <c r="BV134" s="68"/>
      <c r="BW134" s="68"/>
      <c r="BX134" s="68"/>
      <c r="BY134" s="68"/>
      <c r="BZ134" s="68"/>
      <c r="CA134" s="68"/>
      <c r="CB134" s="68"/>
      <c r="CC134" s="68"/>
      <c r="CD134" s="68"/>
      <c r="CE134" s="68"/>
      <c r="CF134" s="68"/>
      <c r="CG134" s="68"/>
      <c r="CH134" s="68"/>
      <c r="CI134" s="68"/>
      <c r="CJ134" s="68"/>
      <c r="CK134" s="68"/>
      <c r="CL134" s="68"/>
      <c r="CM134" s="68"/>
      <c r="CN134" s="68"/>
      <c r="CO134" s="68"/>
      <c r="CP134" s="68"/>
      <c r="CQ134" s="68"/>
      <c r="CR134" s="68"/>
      <c r="CS134" s="68"/>
    </row>
    <row r="135" spans="1:97" x14ac:dyDescent="0.2">
      <c r="A135" s="67" t="s">
        <v>198</v>
      </c>
      <c r="B135" s="83">
        <f>+Personale!B49</f>
        <v>1.4999999999999999E-2</v>
      </c>
      <c r="C135" s="68"/>
      <c r="D135" s="68"/>
      <c r="E135" s="68"/>
      <c r="F135" s="68"/>
      <c r="G135" s="68"/>
      <c r="H135" s="68"/>
      <c r="I135" s="68"/>
      <c r="J135" s="68"/>
      <c r="K135" s="68"/>
      <c r="L135" s="68"/>
      <c r="M135" s="68"/>
      <c r="N135" s="68"/>
      <c r="O135" s="68"/>
      <c r="P135" s="68"/>
      <c r="Q135" s="68"/>
      <c r="R135" s="68"/>
      <c r="S135" s="68"/>
      <c r="T135" s="68"/>
      <c r="U135" s="68"/>
      <c r="V135" s="68"/>
      <c r="W135" s="68"/>
      <c r="X135" s="68"/>
      <c r="Y135" s="68"/>
      <c r="Z135" s="68"/>
      <c r="AA135" s="68"/>
      <c r="AB135" s="68"/>
      <c r="AC135" s="68"/>
      <c r="AD135" s="68"/>
      <c r="AE135" s="68"/>
      <c r="AF135" s="68"/>
      <c r="AG135" s="68"/>
      <c r="AH135" s="68"/>
      <c r="AI135" s="68"/>
      <c r="AJ135" s="68"/>
      <c r="AK135" s="68"/>
      <c r="AL135" s="68"/>
      <c r="AM135" s="68"/>
      <c r="AN135" s="68"/>
      <c r="AO135" s="68"/>
      <c r="AP135" s="68"/>
      <c r="AQ135" s="68"/>
      <c r="AR135" s="68"/>
      <c r="AS135" s="68"/>
      <c r="AT135" s="68"/>
      <c r="AU135" s="68"/>
      <c r="AV135" s="68"/>
      <c r="AW135" s="68"/>
      <c r="AX135" s="68"/>
      <c r="AY135" s="68"/>
      <c r="AZ135" s="68"/>
      <c r="BA135" s="68"/>
      <c r="BB135" s="68"/>
      <c r="BC135" s="68"/>
      <c r="BD135" s="68"/>
      <c r="BE135" s="68"/>
      <c r="BF135" s="68"/>
      <c r="BG135" s="68"/>
      <c r="BH135" s="68"/>
      <c r="BI135" s="68"/>
      <c r="BJ135" s="68"/>
      <c r="BK135" s="68"/>
      <c r="BL135" s="68"/>
      <c r="BM135" s="68"/>
      <c r="BN135" s="68"/>
      <c r="BO135" s="68"/>
      <c r="BP135" s="68"/>
      <c r="BQ135" s="68"/>
      <c r="BR135" s="68"/>
      <c r="BS135" s="68"/>
      <c r="BT135" s="68"/>
      <c r="BU135" s="68"/>
      <c r="BV135" s="68"/>
      <c r="BW135" s="68"/>
      <c r="BX135" s="68"/>
      <c r="BY135" s="68"/>
      <c r="BZ135" s="68"/>
      <c r="CA135" s="68"/>
      <c r="CB135" s="68"/>
      <c r="CC135" s="68"/>
      <c r="CD135" s="68"/>
      <c r="CE135" s="68"/>
      <c r="CF135" s="68"/>
      <c r="CG135" s="68"/>
      <c r="CH135" s="68"/>
      <c r="CI135" s="68"/>
      <c r="CJ135" s="68"/>
      <c r="CK135" s="68"/>
      <c r="CL135" s="68"/>
      <c r="CM135" s="68"/>
      <c r="CN135" s="68"/>
      <c r="CO135" s="68"/>
      <c r="CP135" s="68"/>
      <c r="CQ135" s="68"/>
      <c r="CR135" s="68"/>
      <c r="CS135" s="68"/>
    </row>
    <row r="136" spans="1:97" x14ac:dyDescent="0.2">
      <c r="A136" s="67" t="s">
        <v>199</v>
      </c>
      <c r="B136" s="84">
        <f>+Personale!B50</f>
        <v>0</v>
      </c>
      <c r="C136" s="68"/>
      <c r="D136" s="68"/>
      <c r="E136" s="68"/>
      <c r="F136" s="68"/>
      <c r="G136" s="68"/>
      <c r="H136" s="68"/>
      <c r="I136" s="68"/>
      <c r="J136" s="68"/>
      <c r="K136" s="68"/>
      <c r="L136" s="68"/>
      <c r="M136" s="68"/>
      <c r="N136" s="68"/>
      <c r="O136" s="68"/>
      <c r="P136" s="68"/>
      <c r="Q136" s="68"/>
      <c r="R136" s="68"/>
      <c r="S136" s="68"/>
      <c r="T136" s="68"/>
      <c r="U136" s="68"/>
      <c r="V136" s="68"/>
      <c r="W136" s="68"/>
      <c r="X136" s="68"/>
      <c r="Y136" s="68"/>
      <c r="Z136" s="68"/>
      <c r="AA136" s="68"/>
      <c r="AB136" s="68"/>
      <c r="AC136" s="68"/>
      <c r="AD136" s="68"/>
      <c r="AE136" s="68"/>
      <c r="AF136" s="68"/>
      <c r="AG136" s="68"/>
      <c r="AH136" s="68"/>
      <c r="AI136" s="68"/>
      <c r="AJ136" s="68"/>
      <c r="AK136" s="68"/>
      <c r="AL136" s="68"/>
      <c r="AM136" s="68"/>
      <c r="AN136" s="68"/>
      <c r="AO136" s="68"/>
      <c r="AP136" s="68"/>
      <c r="AQ136" s="68"/>
      <c r="AR136" s="68"/>
      <c r="AS136" s="68"/>
      <c r="AT136" s="68"/>
      <c r="AU136" s="68"/>
      <c r="AV136" s="68"/>
      <c r="AW136" s="68"/>
      <c r="AX136" s="68"/>
      <c r="AY136" s="68"/>
      <c r="AZ136" s="68"/>
      <c r="BA136" s="68"/>
      <c r="BB136" s="68"/>
      <c r="BC136" s="68"/>
      <c r="BD136" s="68"/>
      <c r="BE136" s="68"/>
      <c r="BF136" s="68"/>
      <c r="BG136" s="68"/>
      <c r="BH136" s="68"/>
      <c r="BI136" s="68"/>
      <c r="BJ136" s="68"/>
      <c r="BK136" s="68"/>
      <c r="BL136" s="68"/>
      <c r="BM136" s="68"/>
      <c r="BN136" s="68"/>
      <c r="BO136" s="68"/>
      <c r="BP136" s="68"/>
      <c r="BQ136" s="68"/>
      <c r="BR136" s="68"/>
      <c r="BS136" s="68"/>
      <c r="BT136" s="68"/>
      <c r="BU136" s="68"/>
      <c r="BV136" s="68"/>
      <c r="BW136" s="68"/>
      <c r="BX136" s="68"/>
      <c r="BY136" s="68"/>
      <c r="BZ136" s="68"/>
      <c r="CA136" s="68"/>
      <c r="CB136" s="68"/>
      <c r="CC136" s="68"/>
      <c r="CD136" s="68"/>
      <c r="CE136" s="68"/>
      <c r="CF136" s="68"/>
      <c r="CG136" s="68"/>
      <c r="CH136" s="68"/>
      <c r="CI136" s="68"/>
      <c r="CJ136" s="68"/>
      <c r="CK136" s="68"/>
      <c r="CL136" s="68"/>
      <c r="CM136" s="68"/>
      <c r="CN136" s="68"/>
      <c r="CO136" s="68"/>
      <c r="CP136" s="68"/>
      <c r="CQ136" s="68"/>
      <c r="CR136" s="68"/>
      <c r="CS136" s="68"/>
    </row>
    <row r="137" spans="1:97" x14ac:dyDescent="0.2">
      <c r="A137" s="67"/>
      <c r="B137" s="68"/>
      <c r="C137" s="68"/>
      <c r="D137" s="68"/>
      <c r="E137" s="68"/>
      <c r="F137" s="68"/>
      <c r="G137" s="68"/>
      <c r="H137" s="68"/>
      <c r="I137" s="68"/>
      <c r="J137" s="68"/>
      <c r="K137" s="68"/>
      <c r="L137" s="68"/>
      <c r="M137" s="68"/>
      <c r="N137" s="68"/>
      <c r="O137" s="68"/>
      <c r="P137" s="68"/>
      <c r="Q137" s="68"/>
      <c r="R137" s="68"/>
      <c r="S137" s="68"/>
      <c r="T137" s="68"/>
      <c r="U137" s="68"/>
      <c r="V137" s="68"/>
      <c r="W137" s="68"/>
      <c r="X137" s="68"/>
      <c r="Y137" s="68"/>
      <c r="Z137" s="68"/>
      <c r="AA137" s="68"/>
      <c r="AB137" s="68"/>
      <c r="AC137" s="68"/>
      <c r="AD137" s="68"/>
      <c r="AE137" s="68"/>
      <c r="AF137" s="68"/>
      <c r="AG137" s="68"/>
      <c r="AH137" s="68"/>
      <c r="AI137" s="68"/>
      <c r="AJ137" s="68"/>
      <c r="AK137" s="68"/>
      <c r="AL137" s="68"/>
      <c r="AM137" s="68"/>
      <c r="AN137" s="68"/>
      <c r="AO137" s="68"/>
      <c r="AP137" s="68"/>
      <c r="AQ137" s="68"/>
      <c r="AR137" s="68"/>
      <c r="AS137" s="68"/>
      <c r="AT137" s="68"/>
      <c r="AU137" s="68"/>
      <c r="AV137" s="68"/>
      <c r="AW137" s="68"/>
      <c r="AX137" s="68"/>
      <c r="AY137" s="68"/>
      <c r="AZ137" s="68"/>
      <c r="BA137" s="68"/>
      <c r="BB137" s="68"/>
      <c r="BC137" s="68"/>
      <c r="BD137" s="68"/>
      <c r="BE137" s="68"/>
      <c r="BF137" s="68"/>
      <c r="BG137" s="68"/>
      <c r="BH137" s="68"/>
      <c r="BI137" s="68"/>
      <c r="BJ137" s="68"/>
      <c r="BK137" s="68"/>
      <c r="BL137" s="68"/>
      <c r="BM137" s="68"/>
      <c r="BN137" s="68"/>
      <c r="BO137" s="68"/>
      <c r="BP137" s="68"/>
      <c r="BQ137" s="68"/>
      <c r="BR137" s="68"/>
      <c r="BS137" s="68"/>
      <c r="BT137" s="68"/>
      <c r="BU137" s="68"/>
      <c r="BV137" s="68"/>
      <c r="BW137" s="68"/>
      <c r="BX137" s="68"/>
      <c r="BY137" s="68"/>
      <c r="BZ137" s="68"/>
      <c r="CA137" s="68"/>
      <c r="CB137" s="68"/>
      <c r="CC137" s="68"/>
      <c r="CD137" s="68"/>
      <c r="CE137" s="68"/>
      <c r="CF137" s="68"/>
      <c r="CG137" s="68"/>
      <c r="CH137" s="68"/>
      <c r="CI137" s="68"/>
      <c r="CJ137" s="68"/>
      <c r="CK137" s="68"/>
      <c r="CL137" s="68"/>
      <c r="CM137" s="68"/>
      <c r="CN137" s="68"/>
      <c r="CO137" s="68"/>
      <c r="CP137" s="68"/>
      <c r="CQ137" s="68"/>
      <c r="CR137" s="68"/>
      <c r="CS137" s="68"/>
    </row>
    <row r="138" spans="1:97" x14ac:dyDescent="0.2">
      <c r="A138" s="67"/>
      <c r="B138" s="68"/>
      <c r="C138" s="68"/>
      <c r="D138" s="68"/>
      <c r="E138" s="68"/>
      <c r="F138" s="68"/>
      <c r="G138" s="68"/>
      <c r="H138" s="68"/>
      <c r="I138" s="68"/>
      <c r="J138" s="68"/>
      <c r="K138" s="68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  <c r="X138" s="68"/>
      <c r="Y138" s="68"/>
      <c r="Z138" s="68"/>
      <c r="AA138" s="68"/>
      <c r="AB138" s="68"/>
      <c r="AC138" s="68"/>
      <c r="AD138" s="68"/>
      <c r="AE138" s="68"/>
      <c r="AF138" s="68"/>
      <c r="AG138" s="68"/>
      <c r="AH138" s="68"/>
      <c r="AI138" s="68"/>
      <c r="AJ138" s="68"/>
      <c r="AK138" s="68"/>
      <c r="AL138" s="68"/>
      <c r="AM138" s="68"/>
      <c r="AN138" s="68"/>
      <c r="AO138" s="68"/>
      <c r="AP138" s="68"/>
      <c r="AQ138" s="68"/>
      <c r="AR138" s="68"/>
      <c r="AS138" s="68"/>
      <c r="AT138" s="68"/>
      <c r="AU138" s="68"/>
      <c r="AV138" s="68"/>
      <c r="AW138" s="68"/>
      <c r="AX138" s="68"/>
      <c r="AY138" s="68"/>
      <c r="AZ138" s="68"/>
      <c r="BA138" s="68"/>
      <c r="BB138" s="68"/>
      <c r="BC138" s="68"/>
      <c r="BD138" s="68"/>
      <c r="BE138" s="68"/>
      <c r="BF138" s="68"/>
      <c r="BG138" s="68"/>
      <c r="BH138" s="68"/>
      <c r="BI138" s="68"/>
      <c r="BJ138" s="68"/>
      <c r="BK138" s="68"/>
      <c r="BL138" s="68"/>
      <c r="BM138" s="68"/>
      <c r="BN138" s="68"/>
      <c r="BO138" s="68"/>
      <c r="BP138" s="68"/>
      <c r="BQ138" s="68"/>
      <c r="BR138" s="68"/>
      <c r="BS138" s="68"/>
      <c r="BT138" s="68"/>
      <c r="BU138" s="68"/>
      <c r="BV138" s="68"/>
      <c r="BW138" s="68"/>
      <c r="BX138" s="68"/>
      <c r="BY138" s="68"/>
      <c r="BZ138" s="68"/>
      <c r="CA138" s="68"/>
      <c r="CB138" s="68"/>
      <c r="CC138" s="68"/>
      <c r="CD138" s="68"/>
      <c r="CE138" s="68"/>
      <c r="CF138" s="68"/>
      <c r="CG138" s="68"/>
      <c r="CH138" s="68"/>
      <c r="CI138" s="68"/>
      <c r="CJ138" s="68"/>
      <c r="CK138" s="68"/>
      <c r="CL138" s="68"/>
      <c r="CM138" s="68"/>
      <c r="CN138" s="68"/>
      <c r="CO138" s="68"/>
      <c r="CP138" s="68"/>
      <c r="CQ138" s="68"/>
      <c r="CR138" s="68"/>
      <c r="CS138" s="68"/>
    </row>
    <row r="139" spans="1:97" x14ac:dyDescent="0.2">
      <c r="A139" s="68"/>
      <c r="B139" s="68"/>
      <c r="C139" s="22">
        <f>+SPm!B57</f>
        <v>0</v>
      </c>
      <c r="D139" s="22">
        <f>+SPm!C57</f>
        <v>12534.57309045488</v>
      </c>
      <c r="E139" s="22">
        <f>+SPm!D57</f>
        <v>0</v>
      </c>
      <c r="F139" s="22">
        <f>+SPm!E57</f>
        <v>0</v>
      </c>
      <c r="G139" s="22">
        <f>+SPm!F57</f>
        <v>0</v>
      </c>
      <c r="H139" s="22">
        <f>+SPm!G57</f>
        <v>0</v>
      </c>
      <c r="I139" s="22">
        <f>+SPm!H57</f>
        <v>0</v>
      </c>
      <c r="J139" s="22">
        <f>+SPm!I57</f>
        <v>0</v>
      </c>
      <c r="K139" s="22">
        <f>+SPm!J57</f>
        <v>0</v>
      </c>
      <c r="L139" s="22">
        <f>+SPm!K57</f>
        <v>3509.333185211759</v>
      </c>
      <c r="M139" s="22">
        <f>+SPm!L57</f>
        <v>11614.814393039585</v>
      </c>
      <c r="N139" s="22">
        <f>+SPm!M57</f>
        <v>25981.694999010204</v>
      </c>
      <c r="O139" s="22">
        <f>+SPm!N57</f>
        <v>31999.79105135729</v>
      </c>
      <c r="P139" s="22">
        <f>+SPm!O57</f>
        <v>0</v>
      </c>
      <c r="Q139" s="22">
        <f>+SPm!P57</f>
        <v>0</v>
      </c>
      <c r="R139" s="22">
        <f>+SPm!Q57</f>
        <v>0</v>
      </c>
      <c r="S139" s="22">
        <f>+SPm!R57</f>
        <v>0</v>
      </c>
      <c r="T139" s="22">
        <f>+SPm!S57</f>
        <v>0</v>
      </c>
      <c r="U139" s="22">
        <f>+SPm!T57</f>
        <v>0</v>
      </c>
      <c r="V139" s="22">
        <f>+SPm!U57</f>
        <v>0</v>
      </c>
      <c r="W139" s="22">
        <f>+SPm!V57</f>
        <v>0</v>
      </c>
      <c r="X139" s="22">
        <f>+SPm!W57</f>
        <v>0</v>
      </c>
      <c r="Y139" s="22">
        <f>+SPm!X57</f>
        <v>0</v>
      </c>
      <c r="Z139" s="22">
        <f>+SPm!Y57</f>
        <v>0</v>
      </c>
      <c r="AA139" s="22">
        <f>+SPm!Z57</f>
        <v>0</v>
      </c>
      <c r="AB139" s="22">
        <f>+SPm!AA57</f>
        <v>0</v>
      </c>
      <c r="AC139" s="22">
        <f>+SPm!AB57</f>
        <v>0</v>
      </c>
      <c r="AD139" s="22">
        <f>+SPm!AC57</f>
        <v>0</v>
      </c>
      <c r="AE139" s="22">
        <f>+SPm!AD57</f>
        <v>0</v>
      </c>
      <c r="AF139" s="22">
        <f>+SPm!AE57</f>
        <v>10882.199637502039</v>
      </c>
      <c r="AG139" s="22">
        <f>+SPm!AF57</f>
        <v>3663.4503269206616</v>
      </c>
      <c r="AH139" s="22">
        <f>+SPm!AG57</f>
        <v>0</v>
      </c>
      <c r="AI139" s="22">
        <f>+SPm!AH57</f>
        <v>0</v>
      </c>
      <c r="AJ139" s="22">
        <f>+SPm!AI57</f>
        <v>0</v>
      </c>
      <c r="AK139" s="22">
        <f>+SPm!AJ57</f>
        <v>0</v>
      </c>
      <c r="AL139" s="22">
        <f>+SPm!AK57</f>
        <v>0</v>
      </c>
      <c r="AM139" s="22">
        <f>+SPm!AL57</f>
        <v>0</v>
      </c>
      <c r="AN139" s="22">
        <f>+SPm!AM57</f>
        <v>0</v>
      </c>
      <c r="AO139" s="22">
        <f>+SPm!AN57</f>
        <v>0</v>
      </c>
      <c r="AP139" s="22">
        <f>+SPm!AO57</f>
        <v>0</v>
      </c>
      <c r="AQ139" s="22">
        <f>+SPm!AP57</f>
        <v>0</v>
      </c>
      <c r="AR139" s="22">
        <f>+SPm!AQ57</f>
        <v>0</v>
      </c>
      <c r="AS139" s="22">
        <f>+SPm!AR57</f>
        <v>0</v>
      </c>
      <c r="AT139" s="22">
        <f>+SPm!AS57</f>
        <v>0</v>
      </c>
      <c r="AU139" s="22">
        <f>+SPm!AT57</f>
        <v>0</v>
      </c>
      <c r="AV139" s="22">
        <f>+SPm!AU57</f>
        <v>0</v>
      </c>
      <c r="AW139" s="22">
        <f>+SPm!AV57</f>
        <v>0</v>
      </c>
      <c r="AX139" s="22">
        <f>+SPm!AW57</f>
        <v>0</v>
      </c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</row>
    <row r="140" spans="1:97" x14ac:dyDescent="0.2">
      <c r="A140" s="67" t="s">
        <v>200</v>
      </c>
      <c r="B140" s="68"/>
      <c r="C140" s="68" t="s">
        <v>201</v>
      </c>
      <c r="D140" s="68" t="s">
        <v>202</v>
      </c>
      <c r="E140" s="68" t="s">
        <v>203</v>
      </c>
      <c r="F140" s="68" t="s">
        <v>204</v>
      </c>
      <c r="G140" s="68" t="s">
        <v>205</v>
      </c>
      <c r="H140" s="68" t="s">
        <v>206</v>
      </c>
      <c r="I140" s="68" t="s">
        <v>207</v>
      </c>
      <c r="J140" s="68" t="s">
        <v>208</v>
      </c>
      <c r="K140" s="68" t="s">
        <v>209</v>
      </c>
      <c r="L140" s="68" t="s">
        <v>210</v>
      </c>
      <c r="M140" s="68" t="s">
        <v>211</v>
      </c>
      <c r="N140" s="68" t="s">
        <v>212</v>
      </c>
      <c r="O140" s="68" t="s">
        <v>213</v>
      </c>
      <c r="P140" s="68" t="s">
        <v>214</v>
      </c>
      <c r="Q140" s="68" t="s">
        <v>215</v>
      </c>
      <c r="R140" s="68" t="s">
        <v>216</v>
      </c>
      <c r="S140" s="68" t="s">
        <v>217</v>
      </c>
      <c r="T140" s="68" t="s">
        <v>218</v>
      </c>
      <c r="U140" s="68" t="s">
        <v>219</v>
      </c>
      <c r="V140" s="68" t="s">
        <v>220</v>
      </c>
      <c r="W140" s="68" t="s">
        <v>221</v>
      </c>
      <c r="X140" s="68" t="s">
        <v>222</v>
      </c>
      <c r="Y140" s="68" t="s">
        <v>223</v>
      </c>
      <c r="Z140" s="68" t="s">
        <v>224</v>
      </c>
      <c r="AA140" s="68" t="s">
        <v>225</v>
      </c>
      <c r="AB140" s="68" t="s">
        <v>226</v>
      </c>
      <c r="AC140" s="68" t="s">
        <v>227</v>
      </c>
      <c r="AD140" s="68" t="s">
        <v>228</v>
      </c>
      <c r="AE140" s="68" t="s">
        <v>229</v>
      </c>
      <c r="AF140" s="68" t="s">
        <v>230</v>
      </c>
      <c r="AG140" s="68" t="s">
        <v>231</v>
      </c>
      <c r="AH140" s="68" t="s">
        <v>232</v>
      </c>
      <c r="AI140" s="68" t="s">
        <v>233</v>
      </c>
      <c r="AJ140" s="68" t="s">
        <v>234</v>
      </c>
      <c r="AK140" s="68" t="s">
        <v>235</v>
      </c>
      <c r="AL140" s="68" t="s">
        <v>236</v>
      </c>
      <c r="AM140" s="68" t="s">
        <v>399</v>
      </c>
      <c r="AN140" s="68" t="s">
        <v>400</v>
      </c>
      <c r="AO140" s="68" t="s">
        <v>401</v>
      </c>
      <c r="AP140" s="68" t="s">
        <v>402</v>
      </c>
      <c r="AQ140" s="68" t="s">
        <v>403</v>
      </c>
      <c r="AR140" s="68" t="s">
        <v>404</v>
      </c>
      <c r="AS140" s="68" t="s">
        <v>405</v>
      </c>
      <c r="AT140" s="68" t="s">
        <v>406</v>
      </c>
      <c r="AU140" s="68" t="s">
        <v>407</v>
      </c>
      <c r="AV140" s="68" t="s">
        <v>408</v>
      </c>
      <c r="AW140" s="68" t="s">
        <v>409</v>
      </c>
      <c r="AX140" s="68" t="s">
        <v>410</v>
      </c>
      <c r="AY140" s="68"/>
      <c r="AZ140" s="68"/>
      <c r="BA140" s="68"/>
      <c r="BB140" s="68"/>
      <c r="BC140" s="68"/>
      <c r="BD140" s="68"/>
      <c r="BE140" s="68"/>
      <c r="BF140" s="68"/>
      <c r="BG140" s="68"/>
      <c r="BH140" s="68"/>
      <c r="BI140" s="68"/>
      <c r="BJ140" s="68"/>
      <c r="BK140" s="68"/>
      <c r="BL140" s="68"/>
      <c r="BM140" s="68"/>
      <c r="BN140" s="68"/>
      <c r="BO140" s="68"/>
      <c r="BP140" s="68"/>
      <c r="BQ140" s="68"/>
      <c r="BR140" s="68"/>
      <c r="BS140" s="68"/>
      <c r="BT140" s="68"/>
      <c r="BU140" s="68"/>
      <c r="BV140" s="68"/>
      <c r="BW140" s="68"/>
      <c r="BX140" s="68"/>
      <c r="BY140" s="68"/>
      <c r="BZ140" s="68"/>
      <c r="CA140" s="68"/>
      <c r="CB140" s="68"/>
      <c r="CC140" s="68"/>
      <c r="CD140" s="68"/>
      <c r="CE140" s="68"/>
      <c r="CF140" s="68"/>
      <c r="CG140" s="68"/>
      <c r="CH140" s="68"/>
      <c r="CI140" s="68"/>
      <c r="CJ140" s="68"/>
      <c r="CK140" s="68"/>
      <c r="CL140" s="68"/>
      <c r="CM140" s="68"/>
      <c r="CN140" s="68"/>
      <c r="CO140" s="68"/>
      <c r="CP140" s="68"/>
      <c r="CQ140" s="68"/>
      <c r="CR140" s="68"/>
      <c r="CS140" s="68"/>
    </row>
    <row r="141" spans="1:97" x14ac:dyDescent="0.2">
      <c r="A141" s="67" t="s">
        <v>237</v>
      </c>
      <c r="B141" s="68"/>
      <c r="C141" s="71">
        <f>+Personale!B53</f>
        <v>2</v>
      </c>
      <c r="D141" s="71">
        <f>+Personale!C53</f>
        <v>2</v>
      </c>
      <c r="E141" s="71">
        <f>+Personale!D53</f>
        <v>2</v>
      </c>
      <c r="F141" s="71">
        <f>+Personale!E53</f>
        <v>2</v>
      </c>
      <c r="G141" s="71">
        <f>+Personale!F53</f>
        <v>2</v>
      </c>
      <c r="H141" s="71">
        <f>+Personale!G53</f>
        <v>2</v>
      </c>
      <c r="I141" s="71">
        <f>+Personale!H53</f>
        <v>2</v>
      </c>
      <c r="J141" s="71">
        <f>+Personale!I53</f>
        <v>2</v>
      </c>
      <c r="K141" s="71">
        <f>+Personale!J53</f>
        <v>2</v>
      </c>
      <c r="L141" s="71">
        <f>+Personale!K53</f>
        <v>2</v>
      </c>
      <c r="M141" s="71">
        <f>+Personale!L53</f>
        <v>2</v>
      </c>
      <c r="N141" s="71">
        <f>+Personale!M53</f>
        <v>2</v>
      </c>
      <c r="O141" s="71">
        <f>+Personale!N53</f>
        <v>2</v>
      </c>
      <c r="P141" s="71">
        <f>+Personale!O53</f>
        <v>2</v>
      </c>
      <c r="Q141" s="71">
        <f>+Personale!P53</f>
        <v>2</v>
      </c>
      <c r="R141" s="71">
        <f>+Personale!Q53</f>
        <v>2</v>
      </c>
      <c r="S141" s="71">
        <f>+Personale!R53</f>
        <v>2</v>
      </c>
      <c r="T141" s="71">
        <f>+Personale!S53</f>
        <v>2</v>
      </c>
      <c r="U141" s="71">
        <f>+Personale!T53</f>
        <v>2</v>
      </c>
      <c r="V141" s="71">
        <f>+Personale!U53</f>
        <v>2</v>
      </c>
      <c r="W141" s="71">
        <f>+Personale!V53</f>
        <v>2</v>
      </c>
      <c r="X141" s="71">
        <f>+Personale!W53</f>
        <v>2</v>
      </c>
      <c r="Y141" s="71">
        <f>+Personale!X53</f>
        <v>2</v>
      </c>
      <c r="Z141" s="71">
        <f>+Personale!Y53</f>
        <v>2</v>
      </c>
      <c r="AA141" s="71">
        <f>+Personale!Z53</f>
        <v>2</v>
      </c>
      <c r="AB141" s="71">
        <f>+Personale!AA53</f>
        <v>2</v>
      </c>
      <c r="AC141" s="71">
        <f>+Personale!AB53</f>
        <v>2</v>
      </c>
      <c r="AD141" s="71">
        <f>+Personale!AC53</f>
        <v>2</v>
      </c>
      <c r="AE141" s="71">
        <f>+Personale!AD53</f>
        <v>2</v>
      </c>
      <c r="AF141" s="71">
        <f>+Personale!AE53</f>
        <v>2</v>
      </c>
      <c r="AG141" s="71">
        <f>+Personale!AF53</f>
        <v>2</v>
      </c>
      <c r="AH141" s="71">
        <f>+Personale!AG53</f>
        <v>2</v>
      </c>
      <c r="AI141" s="71">
        <f>+Personale!AH53</f>
        <v>2</v>
      </c>
      <c r="AJ141" s="71">
        <f>+Personale!AI53</f>
        <v>2</v>
      </c>
      <c r="AK141" s="71">
        <f>+Personale!AJ53</f>
        <v>2</v>
      </c>
      <c r="AL141" s="71">
        <f>+Personale!AK53</f>
        <v>2</v>
      </c>
      <c r="AM141" s="71">
        <f>+Personale!AL53</f>
        <v>2</v>
      </c>
      <c r="AN141" s="71">
        <f>+Personale!AM53</f>
        <v>2</v>
      </c>
      <c r="AO141" s="71">
        <f>+Personale!AN53</f>
        <v>2</v>
      </c>
      <c r="AP141" s="71">
        <f>+Personale!AO53</f>
        <v>2</v>
      </c>
      <c r="AQ141" s="71">
        <f>+Personale!AP53</f>
        <v>2</v>
      </c>
      <c r="AR141" s="71">
        <f>+Personale!AQ53</f>
        <v>2</v>
      </c>
      <c r="AS141" s="71">
        <f>+Personale!AR53</f>
        <v>2</v>
      </c>
      <c r="AT141" s="71">
        <f>+Personale!AS53</f>
        <v>2</v>
      </c>
      <c r="AU141" s="71">
        <f>+Personale!AT53</f>
        <v>2</v>
      </c>
      <c r="AV141" s="71">
        <f>+Personale!AU53</f>
        <v>2</v>
      </c>
      <c r="AW141" s="71">
        <f>+Personale!AV53</f>
        <v>2</v>
      </c>
      <c r="AX141" s="71">
        <f>+Personale!AW53</f>
        <v>2</v>
      </c>
      <c r="AY141" s="71"/>
      <c r="AZ141" s="71"/>
      <c r="BA141" s="71"/>
      <c r="BB141" s="71"/>
      <c r="BC141" s="71"/>
      <c r="BD141" s="71"/>
      <c r="BE141" s="71"/>
      <c r="BF141" s="71"/>
      <c r="BG141" s="71"/>
      <c r="BH141" s="71"/>
      <c r="BI141" s="71"/>
      <c r="BJ141" s="71"/>
      <c r="BK141" s="71"/>
      <c r="BL141" s="71"/>
      <c r="BM141" s="71"/>
      <c r="BN141" s="71"/>
      <c r="BO141" s="71"/>
      <c r="BP141" s="71"/>
      <c r="BQ141" s="71"/>
      <c r="BR141" s="71"/>
      <c r="BS141" s="71"/>
      <c r="BT141" s="71"/>
      <c r="BU141" s="71"/>
      <c r="BV141" s="71"/>
      <c r="BW141" s="71"/>
      <c r="BX141" s="71"/>
      <c r="BY141" s="71"/>
      <c r="BZ141" s="71"/>
      <c r="CA141" s="71"/>
      <c r="CB141" s="71"/>
      <c r="CC141" s="71"/>
      <c r="CD141" s="71"/>
      <c r="CE141" s="71"/>
      <c r="CF141" s="71"/>
      <c r="CG141" s="71"/>
      <c r="CH141" s="71"/>
      <c r="CI141" s="71"/>
      <c r="CJ141" s="71"/>
      <c r="CK141" s="71"/>
      <c r="CL141" s="71"/>
      <c r="CM141" s="71"/>
      <c r="CN141" s="71"/>
      <c r="CO141" s="71"/>
      <c r="CP141" s="71"/>
      <c r="CQ141" s="71"/>
      <c r="CR141" s="71"/>
      <c r="CS141" s="71"/>
    </row>
    <row r="142" spans="1:97" x14ac:dyDescent="0.2">
      <c r="A142" s="67"/>
      <c r="B142" s="68"/>
      <c r="C142" s="68"/>
      <c r="D142" s="68"/>
      <c r="E142" s="68"/>
      <c r="F142" s="68"/>
      <c r="G142" s="68"/>
      <c r="H142" s="68"/>
      <c r="I142" s="68"/>
      <c r="J142" s="68"/>
      <c r="K142" s="68"/>
      <c r="L142" s="68"/>
      <c r="M142" s="68"/>
      <c r="N142" s="68"/>
      <c r="O142" s="68"/>
      <c r="P142" s="68"/>
      <c r="Q142" s="68"/>
      <c r="R142" s="68"/>
      <c r="S142" s="68"/>
      <c r="T142" s="68"/>
      <c r="U142" s="68"/>
      <c r="V142" s="68"/>
      <c r="W142" s="68"/>
      <c r="X142" s="68"/>
      <c r="Y142" s="68"/>
      <c r="Z142" s="68"/>
      <c r="AA142" s="68"/>
      <c r="AB142" s="68"/>
      <c r="AC142" s="68"/>
      <c r="AD142" s="68"/>
      <c r="AE142" s="68"/>
      <c r="AF142" s="68"/>
      <c r="AG142" s="68"/>
      <c r="AH142" s="68"/>
      <c r="AI142" s="68"/>
      <c r="AJ142" s="68"/>
      <c r="AK142" s="68"/>
      <c r="AL142" s="68"/>
      <c r="AM142" s="68"/>
      <c r="AN142" s="68"/>
      <c r="AO142" s="68"/>
      <c r="AP142" s="68"/>
      <c r="AQ142" s="68"/>
      <c r="AR142" s="68"/>
      <c r="AS142" s="68"/>
      <c r="AT142" s="68"/>
      <c r="AU142" s="68"/>
      <c r="AV142" s="68"/>
      <c r="AW142" s="68"/>
      <c r="AX142" s="68"/>
      <c r="AY142" s="68"/>
      <c r="AZ142" s="68"/>
      <c r="BA142" s="68"/>
      <c r="BB142" s="68"/>
      <c r="BC142" s="68"/>
      <c r="BD142" s="68"/>
      <c r="BE142" s="68"/>
      <c r="BF142" s="68"/>
      <c r="BG142" s="68"/>
      <c r="BH142" s="68"/>
      <c r="BI142" s="68"/>
      <c r="BJ142" s="68"/>
      <c r="BK142" s="68"/>
      <c r="BL142" s="68"/>
      <c r="BM142" s="68"/>
      <c r="BN142" s="68"/>
      <c r="BO142" s="68"/>
      <c r="BP142" s="68"/>
      <c r="BQ142" s="68"/>
      <c r="BR142" s="68"/>
      <c r="BS142" s="68"/>
      <c r="BT142" s="68"/>
      <c r="BU142" s="68"/>
      <c r="BV142" s="68"/>
      <c r="BW142" s="68"/>
      <c r="BX142" s="68"/>
      <c r="BY142" s="68"/>
      <c r="BZ142" s="68"/>
      <c r="CA142" s="68"/>
      <c r="CB142" s="68"/>
      <c r="CC142" s="68"/>
      <c r="CD142" s="68"/>
      <c r="CE142" s="68"/>
      <c r="CF142" s="68"/>
      <c r="CG142" s="68"/>
      <c r="CH142" s="68"/>
      <c r="CI142" s="68"/>
      <c r="CJ142" s="68"/>
      <c r="CK142" s="68"/>
      <c r="CL142" s="68"/>
      <c r="CM142" s="68"/>
      <c r="CN142" s="68"/>
      <c r="CO142" s="68"/>
      <c r="CP142" s="68"/>
      <c r="CQ142" s="68"/>
      <c r="CR142" s="68"/>
      <c r="CS142" s="68"/>
    </row>
    <row r="143" spans="1:97" x14ac:dyDescent="0.2">
      <c r="A143" s="67"/>
      <c r="B143" s="68"/>
      <c r="C143" s="68"/>
      <c r="D143" s="68"/>
      <c r="E143" s="68"/>
      <c r="F143" s="68"/>
      <c r="G143" s="68"/>
      <c r="H143" s="68"/>
      <c r="I143" s="68"/>
      <c r="J143" s="68"/>
      <c r="K143" s="68"/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8"/>
      <c r="W143" s="68"/>
      <c r="X143" s="68"/>
      <c r="Y143" s="68"/>
      <c r="Z143" s="68"/>
      <c r="AA143" s="68"/>
      <c r="AB143" s="68"/>
      <c r="AC143" s="68"/>
      <c r="AD143" s="68"/>
      <c r="AE143" s="68"/>
      <c r="AF143" s="68"/>
      <c r="AG143" s="68"/>
      <c r="AH143" s="68"/>
      <c r="AI143" s="68"/>
      <c r="AJ143" s="68"/>
      <c r="AK143" s="68"/>
      <c r="AL143" s="68"/>
      <c r="AM143" s="68"/>
      <c r="AN143" s="68"/>
      <c r="AO143" s="68"/>
      <c r="AP143" s="68"/>
      <c r="AQ143" s="68"/>
      <c r="AR143" s="68"/>
      <c r="AS143" s="68"/>
      <c r="AT143" s="68"/>
      <c r="AU143" s="68"/>
      <c r="AV143" s="68"/>
      <c r="AW143" s="68"/>
      <c r="AX143" s="68"/>
      <c r="AY143" s="68"/>
      <c r="AZ143" s="68"/>
      <c r="BA143" s="68"/>
      <c r="BB143" s="68"/>
      <c r="BC143" s="68"/>
      <c r="BD143" s="68"/>
      <c r="BE143" s="68"/>
      <c r="BF143" s="68"/>
      <c r="BG143" s="68"/>
      <c r="BH143" s="68"/>
      <c r="BI143" s="68"/>
      <c r="BJ143" s="68"/>
      <c r="BK143" s="68"/>
      <c r="BL143" s="68"/>
      <c r="BM143" s="68"/>
      <c r="BN143" s="68"/>
      <c r="BO143" s="68"/>
      <c r="BP143" s="68"/>
      <c r="BQ143" s="68"/>
      <c r="BR143" s="68"/>
      <c r="BS143" s="68"/>
      <c r="BT143" s="68"/>
      <c r="BU143" s="68"/>
      <c r="BV143" s="68"/>
      <c r="BW143" s="68"/>
      <c r="BX143" s="68"/>
      <c r="BY143" s="68"/>
      <c r="BZ143" s="68"/>
      <c r="CA143" s="68"/>
      <c r="CB143" s="68"/>
      <c r="CC143" s="68"/>
      <c r="CD143" s="68"/>
      <c r="CE143" s="68"/>
      <c r="CF143" s="68"/>
      <c r="CG143" s="68"/>
      <c r="CH143" s="68"/>
      <c r="CI143" s="68"/>
      <c r="CJ143" s="68"/>
      <c r="CK143" s="68"/>
      <c r="CL143" s="68"/>
      <c r="CM143" s="68"/>
      <c r="CN143" s="68"/>
      <c r="CO143" s="68"/>
      <c r="CP143" s="68"/>
      <c r="CQ143" s="68"/>
      <c r="CR143" s="68"/>
      <c r="CS143" s="68"/>
    </row>
    <row r="144" spans="1:97" x14ac:dyDescent="0.2">
      <c r="A144" s="67"/>
      <c r="B144" s="68"/>
      <c r="C144" s="68"/>
      <c r="D144" s="68"/>
      <c r="E144" s="68"/>
      <c r="F144" s="68"/>
      <c r="G144" s="68"/>
      <c r="H144" s="68"/>
      <c r="I144" s="68"/>
      <c r="J144" s="68"/>
      <c r="K144" s="68"/>
      <c r="L144" s="68"/>
      <c r="M144" s="68"/>
      <c r="N144" s="68"/>
      <c r="O144" s="68"/>
      <c r="P144" s="68"/>
      <c r="Q144" s="68"/>
      <c r="R144" s="68"/>
      <c r="S144" s="68"/>
      <c r="T144" s="68"/>
      <c r="U144" s="68"/>
      <c r="V144" s="68"/>
      <c r="W144" s="68"/>
      <c r="X144" s="68"/>
      <c r="Y144" s="68"/>
      <c r="Z144" s="68"/>
      <c r="AA144" s="68"/>
      <c r="AB144" s="68"/>
      <c r="AC144" s="68"/>
      <c r="AD144" s="68"/>
      <c r="AE144" s="68"/>
      <c r="AF144" s="68"/>
      <c r="AG144" s="68"/>
      <c r="AH144" s="68"/>
      <c r="AI144" s="68"/>
      <c r="AJ144" s="68"/>
      <c r="AK144" s="68"/>
      <c r="AL144" s="68"/>
      <c r="AM144" s="68"/>
      <c r="AN144" s="68"/>
      <c r="AO144" s="68"/>
      <c r="AP144" s="68"/>
      <c r="AQ144" s="68"/>
      <c r="AR144" s="68"/>
      <c r="AS144" s="68"/>
      <c r="AT144" s="68"/>
      <c r="AU144" s="68"/>
      <c r="AV144" s="68"/>
      <c r="AW144" s="68"/>
      <c r="AX144" s="68"/>
      <c r="AY144" s="68"/>
      <c r="AZ144" s="68"/>
      <c r="BA144" s="68"/>
      <c r="BB144" s="68"/>
      <c r="BC144" s="68"/>
      <c r="BD144" s="68"/>
      <c r="BE144" s="68"/>
      <c r="BF144" s="68"/>
      <c r="BG144" s="68"/>
      <c r="BH144" s="68"/>
      <c r="BI144" s="68"/>
      <c r="BJ144" s="68"/>
      <c r="BK144" s="68"/>
      <c r="BL144" s="68"/>
      <c r="BM144" s="68"/>
      <c r="BN144" s="68"/>
      <c r="BO144" s="68"/>
      <c r="BP144" s="68"/>
      <c r="BQ144" s="68"/>
      <c r="BR144" s="68"/>
      <c r="BS144" s="68"/>
      <c r="BT144" s="68"/>
      <c r="BU144" s="68"/>
      <c r="BV144" s="68"/>
      <c r="BW144" s="68"/>
      <c r="BX144" s="68"/>
      <c r="BY144" s="68"/>
      <c r="BZ144" s="68"/>
      <c r="CA144" s="68"/>
      <c r="CB144" s="68"/>
      <c r="CC144" s="68"/>
      <c r="CD144" s="68"/>
      <c r="CE144" s="68"/>
      <c r="CF144" s="68"/>
      <c r="CG144" s="68"/>
      <c r="CH144" s="68"/>
      <c r="CI144" s="68"/>
      <c r="CJ144" s="68"/>
      <c r="CK144" s="68"/>
      <c r="CL144" s="68"/>
      <c r="CM144" s="68"/>
      <c r="CN144" s="68"/>
      <c r="CO144" s="68"/>
      <c r="CP144" s="68"/>
      <c r="CQ144" s="68"/>
      <c r="CR144" s="68"/>
      <c r="CS144" s="68"/>
    </row>
    <row r="145" spans="1:97" x14ac:dyDescent="0.2">
      <c r="A145" s="67"/>
      <c r="B145" s="68"/>
      <c r="C145" s="68"/>
      <c r="D145" s="68"/>
      <c r="E145" s="68"/>
      <c r="F145" s="68"/>
      <c r="G145" s="68"/>
      <c r="H145" s="68"/>
      <c r="I145" s="68"/>
      <c r="J145" s="68"/>
      <c r="K145" s="68"/>
      <c r="L145" s="68"/>
      <c r="M145" s="68"/>
      <c r="N145" s="68"/>
      <c r="O145" s="68"/>
      <c r="P145" s="68"/>
      <c r="Q145" s="68"/>
      <c r="R145" s="68"/>
      <c r="S145" s="68"/>
      <c r="T145" s="68"/>
      <c r="U145" s="68"/>
      <c r="V145" s="68"/>
      <c r="W145" s="68"/>
      <c r="X145" s="68"/>
      <c r="Y145" s="68"/>
      <c r="Z145" s="68"/>
      <c r="AA145" s="68"/>
      <c r="AB145" s="68"/>
      <c r="AC145" s="68"/>
      <c r="AD145" s="68"/>
      <c r="AE145" s="68"/>
      <c r="AF145" s="68"/>
      <c r="AG145" s="68"/>
      <c r="AH145" s="68"/>
      <c r="AI145" s="68"/>
      <c r="AJ145" s="68"/>
      <c r="AK145" s="68"/>
      <c r="AL145" s="68"/>
      <c r="AM145" s="68"/>
      <c r="AN145" s="68"/>
      <c r="AO145" s="68"/>
      <c r="AP145" s="68"/>
      <c r="AQ145" s="68"/>
      <c r="AR145" s="68"/>
      <c r="AS145" s="68"/>
      <c r="AT145" s="68"/>
      <c r="AU145" s="68"/>
      <c r="AV145" s="68"/>
      <c r="AW145" s="68"/>
      <c r="AX145" s="68"/>
      <c r="AY145" s="68"/>
      <c r="AZ145" s="68"/>
      <c r="BA145" s="68"/>
      <c r="BB145" s="68"/>
      <c r="BC145" s="68"/>
      <c r="BD145" s="68"/>
      <c r="BE145" s="68"/>
      <c r="BF145" s="68"/>
      <c r="BG145" s="68"/>
      <c r="BH145" s="68"/>
      <c r="BI145" s="68"/>
      <c r="BJ145" s="68"/>
      <c r="BK145" s="68"/>
      <c r="BL145" s="68"/>
      <c r="BM145" s="68"/>
      <c r="BN145" s="68"/>
      <c r="BO145" s="68"/>
      <c r="BP145" s="68"/>
      <c r="BQ145" s="68"/>
      <c r="BR145" s="68"/>
      <c r="BS145" s="68"/>
      <c r="BT145" s="68"/>
      <c r="BU145" s="68"/>
      <c r="BV145" s="68"/>
      <c r="BW145" s="68"/>
      <c r="BX145" s="68"/>
      <c r="BY145" s="68"/>
      <c r="BZ145" s="68"/>
      <c r="CA145" s="68"/>
      <c r="CB145" s="68"/>
      <c r="CC145" s="68"/>
      <c r="CD145" s="68"/>
      <c r="CE145" s="68"/>
      <c r="CF145" s="68"/>
      <c r="CG145" s="68"/>
      <c r="CH145" s="68"/>
      <c r="CI145" s="68"/>
      <c r="CJ145" s="68"/>
      <c r="CK145" s="68"/>
      <c r="CL145" s="68"/>
      <c r="CM145" s="68"/>
      <c r="CN145" s="68"/>
      <c r="CO145" s="68"/>
      <c r="CP145" s="68"/>
      <c r="CQ145" s="68"/>
      <c r="CR145" s="68"/>
      <c r="CS145" s="68"/>
    </row>
    <row r="146" spans="1:97" x14ac:dyDescent="0.2">
      <c r="A146" s="73" t="s">
        <v>148</v>
      </c>
      <c r="B146" s="68"/>
      <c r="C146" s="68"/>
      <c r="D146" s="68"/>
      <c r="E146" s="68"/>
      <c r="F146" s="68"/>
      <c r="G146" s="68"/>
      <c r="H146" s="68"/>
      <c r="I146" s="68"/>
      <c r="J146" s="68"/>
      <c r="K146" s="68"/>
      <c r="L146" s="68"/>
      <c r="M146" s="68"/>
      <c r="N146" s="68"/>
      <c r="O146" s="68">
        <v>1</v>
      </c>
      <c r="P146" s="68">
        <v>1</v>
      </c>
      <c r="Q146" s="68">
        <v>1</v>
      </c>
      <c r="R146" s="68">
        <v>1</v>
      </c>
      <c r="S146" s="68">
        <v>1</v>
      </c>
      <c r="T146" s="68">
        <v>1</v>
      </c>
      <c r="U146" s="68">
        <v>1</v>
      </c>
      <c r="V146" s="68">
        <v>1</v>
      </c>
      <c r="W146" s="68">
        <v>1</v>
      </c>
      <c r="X146" s="68">
        <v>1</v>
      </c>
      <c r="Y146" s="68">
        <v>1</v>
      </c>
      <c r="Z146" s="68">
        <v>1</v>
      </c>
      <c r="AA146" s="68">
        <v>2</v>
      </c>
      <c r="AB146" s="68">
        <v>2</v>
      </c>
      <c r="AC146" s="68">
        <v>2</v>
      </c>
      <c r="AD146" s="68">
        <v>2</v>
      </c>
      <c r="AE146" s="68">
        <v>2</v>
      </c>
      <c r="AF146" s="68">
        <v>2</v>
      </c>
      <c r="AG146" s="68">
        <v>2</v>
      </c>
      <c r="AH146" s="68">
        <v>2</v>
      </c>
      <c r="AI146" s="68">
        <v>2</v>
      </c>
      <c r="AJ146" s="68">
        <v>2</v>
      </c>
      <c r="AK146" s="68">
        <v>2</v>
      </c>
      <c r="AL146" s="68">
        <v>2</v>
      </c>
      <c r="AM146" s="68">
        <v>3</v>
      </c>
      <c r="AN146" s="68">
        <v>4</v>
      </c>
      <c r="AO146" s="68">
        <v>5</v>
      </c>
      <c r="AP146" s="68">
        <v>6</v>
      </c>
      <c r="AQ146" s="68">
        <v>7</v>
      </c>
      <c r="AR146" s="68">
        <v>8</v>
      </c>
      <c r="AS146" s="68">
        <v>9</v>
      </c>
      <c r="AT146" s="68">
        <v>10</v>
      </c>
      <c r="AU146" s="68">
        <v>11</v>
      </c>
      <c r="AV146" s="68">
        <v>12</v>
      </c>
      <c r="AW146" s="68">
        <v>13</v>
      </c>
      <c r="AX146" s="68">
        <v>14</v>
      </c>
      <c r="AY146" s="68"/>
      <c r="AZ146" s="68"/>
      <c r="BA146" s="68"/>
      <c r="BB146" s="68"/>
      <c r="BC146" s="68"/>
      <c r="BD146" s="68"/>
      <c r="BE146" s="68"/>
      <c r="BF146" s="68"/>
      <c r="BG146" s="68"/>
      <c r="BH146" s="68"/>
      <c r="BI146" s="68"/>
      <c r="BJ146" s="68"/>
      <c r="BK146" s="68"/>
      <c r="BL146" s="68"/>
      <c r="BM146" s="68"/>
      <c r="BN146" s="68"/>
      <c r="BO146" s="68"/>
      <c r="BP146" s="68"/>
      <c r="BQ146" s="68"/>
      <c r="BR146" s="68"/>
      <c r="BS146" s="68"/>
      <c r="BT146" s="68"/>
      <c r="BU146" s="68"/>
      <c r="BV146" s="68"/>
      <c r="BW146" s="68"/>
      <c r="BX146" s="68"/>
      <c r="BY146" s="68"/>
      <c r="BZ146" s="68"/>
      <c r="CA146" s="68"/>
      <c r="CB146" s="68"/>
      <c r="CC146" s="68"/>
      <c r="CD146" s="68"/>
      <c r="CE146" s="68"/>
      <c r="CF146" s="68"/>
      <c r="CG146" s="68"/>
      <c r="CH146" s="68"/>
      <c r="CI146" s="68"/>
      <c r="CJ146" s="68"/>
      <c r="CK146" s="68"/>
      <c r="CL146" s="68"/>
      <c r="CM146" s="68"/>
      <c r="CN146" s="68"/>
      <c r="CO146" s="68"/>
      <c r="CP146" s="68"/>
      <c r="CQ146" s="68"/>
      <c r="CR146" s="68"/>
      <c r="CS146" s="68"/>
    </row>
    <row r="147" spans="1:97" x14ac:dyDescent="0.2">
      <c r="A147" s="67" t="s">
        <v>238</v>
      </c>
      <c r="B147" s="68"/>
      <c r="C147" s="68" t="str">
        <f>+C140</f>
        <v>A1 m1</v>
      </c>
      <c r="D147" s="68" t="str">
        <f t="shared" ref="D147:AL147" si="93">+D140</f>
        <v>A1 m2</v>
      </c>
      <c r="E147" s="68" t="str">
        <f t="shared" si="93"/>
        <v>A1 m3</v>
      </c>
      <c r="F147" s="68" t="str">
        <f t="shared" si="93"/>
        <v>A1 m4</v>
      </c>
      <c r="G147" s="68" t="str">
        <f t="shared" si="93"/>
        <v>A1 m5</v>
      </c>
      <c r="H147" s="68" t="str">
        <f t="shared" si="93"/>
        <v>A1 m6</v>
      </c>
      <c r="I147" s="68" t="str">
        <f t="shared" si="93"/>
        <v>A1 m7</v>
      </c>
      <c r="J147" s="68" t="str">
        <f t="shared" si="93"/>
        <v>A1 m8</v>
      </c>
      <c r="K147" s="68" t="str">
        <f t="shared" si="93"/>
        <v>A1 m9</v>
      </c>
      <c r="L147" s="68" t="str">
        <f t="shared" si="93"/>
        <v>A1 m10</v>
      </c>
      <c r="M147" s="68" t="str">
        <f t="shared" si="93"/>
        <v>A1 m11</v>
      </c>
      <c r="N147" s="68" t="str">
        <f t="shared" si="93"/>
        <v>A1 m12</v>
      </c>
      <c r="O147" s="68" t="str">
        <f t="shared" si="93"/>
        <v>A2 m1</v>
      </c>
      <c r="P147" s="68" t="str">
        <f t="shared" si="93"/>
        <v>A2 m2</v>
      </c>
      <c r="Q147" s="68" t="str">
        <f t="shared" si="93"/>
        <v>A2 m3</v>
      </c>
      <c r="R147" s="68" t="str">
        <f t="shared" si="93"/>
        <v>A2 m4</v>
      </c>
      <c r="S147" s="68" t="str">
        <f t="shared" si="93"/>
        <v>A2 m5</v>
      </c>
      <c r="T147" s="68" t="str">
        <f t="shared" si="93"/>
        <v>A2 m6</v>
      </c>
      <c r="U147" s="68" t="str">
        <f t="shared" si="93"/>
        <v>A2 m7</v>
      </c>
      <c r="V147" s="68" t="str">
        <f t="shared" si="93"/>
        <v>A2 m8</v>
      </c>
      <c r="W147" s="68" t="str">
        <f t="shared" si="93"/>
        <v>A2 m9</v>
      </c>
      <c r="X147" s="68" t="str">
        <f t="shared" si="93"/>
        <v>A2 m10</v>
      </c>
      <c r="Y147" s="68" t="str">
        <f t="shared" si="93"/>
        <v>A2 m11</v>
      </c>
      <c r="Z147" s="68" t="str">
        <f t="shared" si="93"/>
        <v>A2 m12</v>
      </c>
      <c r="AA147" s="68" t="str">
        <f t="shared" si="93"/>
        <v>A3 m1</v>
      </c>
      <c r="AB147" s="68" t="str">
        <f t="shared" si="93"/>
        <v>A3 m2</v>
      </c>
      <c r="AC147" s="68" t="str">
        <f t="shared" si="93"/>
        <v>A3 m3</v>
      </c>
      <c r="AD147" s="68" t="str">
        <f t="shared" si="93"/>
        <v>A3 m4</v>
      </c>
      <c r="AE147" s="68" t="str">
        <f t="shared" si="93"/>
        <v>A3 m5</v>
      </c>
      <c r="AF147" s="68" t="str">
        <f t="shared" si="93"/>
        <v>A3 m6</v>
      </c>
      <c r="AG147" s="68" t="str">
        <f t="shared" si="93"/>
        <v>A3 m7</v>
      </c>
      <c r="AH147" s="68" t="str">
        <f t="shared" si="93"/>
        <v>A3 m8</v>
      </c>
      <c r="AI147" s="68" t="str">
        <f t="shared" si="93"/>
        <v>A3 m9</v>
      </c>
      <c r="AJ147" s="68" t="str">
        <f t="shared" si="93"/>
        <v>A3 m10</v>
      </c>
      <c r="AK147" s="68" t="str">
        <f t="shared" si="93"/>
        <v>A3 m11</v>
      </c>
      <c r="AL147" s="68" t="str">
        <f t="shared" si="93"/>
        <v>A3 m12</v>
      </c>
      <c r="AM147" s="68" t="str">
        <f t="shared" ref="AM147:AX147" si="94">+AM140</f>
        <v>A3 m13</v>
      </c>
      <c r="AN147" s="68" t="str">
        <f t="shared" si="94"/>
        <v>A3 m14</v>
      </c>
      <c r="AO147" s="68" t="str">
        <f t="shared" si="94"/>
        <v>A3 m15</v>
      </c>
      <c r="AP147" s="68" t="str">
        <f t="shared" si="94"/>
        <v>A3 m16</v>
      </c>
      <c r="AQ147" s="68" t="str">
        <f t="shared" si="94"/>
        <v>A3 m17</v>
      </c>
      <c r="AR147" s="68" t="str">
        <f t="shared" si="94"/>
        <v>A3 m18</v>
      </c>
      <c r="AS147" s="68" t="str">
        <f t="shared" si="94"/>
        <v>A3 m19</v>
      </c>
      <c r="AT147" s="68" t="str">
        <f t="shared" si="94"/>
        <v>A3 m20</v>
      </c>
      <c r="AU147" s="68" t="str">
        <f t="shared" si="94"/>
        <v>A3 m21</v>
      </c>
      <c r="AV147" s="68" t="str">
        <f t="shared" si="94"/>
        <v>A3 m22</v>
      </c>
      <c r="AW147" s="68" t="str">
        <f t="shared" si="94"/>
        <v>A3 m23</v>
      </c>
      <c r="AX147" s="68" t="str">
        <f t="shared" si="94"/>
        <v>A3 m24</v>
      </c>
      <c r="AY147" s="68"/>
      <c r="AZ147" s="68"/>
      <c r="BA147" s="68"/>
      <c r="BB147" s="68"/>
      <c r="BC147" s="68"/>
      <c r="BD147" s="68"/>
      <c r="BE147" s="68"/>
      <c r="BF147" s="68"/>
      <c r="BG147" s="68"/>
      <c r="BH147" s="68"/>
      <c r="BI147" s="68"/>
      <c r="BJ147" s="68"/>
      <c r="BK147" s="68"/>
      <c r="BL147" s="68"/>
      <c r="BM147" s="68"/>
      <c r="BN147" s="68"/>
      <c r="BO147" s="68"/>
      <c r="BP147" s="68"/>
      <c r="BQ147" s="68"/>
      <c r="BR147" s="68"/>
      <c r="BS147" s="68"/>
      <c r="BT147" s="68"/>
      <c r="BU147" s="68"/>
      <c r="BV147" s="68"/>
      <c r="BW147" s="68"/>
      <c r="BX147" s="68"/>
      <c r="BY147" s="68"/>
      <c r="BZ147" s="68"/>
      <c r="CA147" s="68"/>
      <c r="CB147" s="68"/>
      <c r="CC147" s="68"/>
      <c r="CD147" s="68"/>
      <c r="CE147" s="68"/>
      <c r="CF147" s="68"/>
      <c r="CG147" s="68"/>
      <c r="CH147" s="68"/>
      <c r="CI147" s="68"/>
      <c r="CJ147" s="68"/>
      <c r="CK147" s="68"/>
      <c r="CL147" s="68"/>
      <c r="CM147" s="68"/>
      <c r="CN147" s="68"/>
      <c r="CO147" s="68"/>
      <c r="CP147" s="68"/>
      <c r="CQ147" s="68"/>
      <c r="CR147" s="68"/>
      <c r="CS147" s="68"/>
    </row>
    <row r="148" spans="1:97" x14ac:dyDescent="0.2">
      <c r="A148" s="74" t="s">
        <v>239</v>
      </c>
      <c r="B148" s="75"/>
      <c r="C148" s="75">
        <f>+(($B127+((($B133-12)*$B127)/12))*C141)*((1+$B135)^C146)</f>
        <v>3000</v>
      </c>
      <c r="D148" s="75">
        <f>+(($B127+((($B133-12)*$B127)/12))*D141)*((1+$B135)^D146)</f>
        <v>3000</v>
      </c>
      <c r="E148" s="75">
        <f t="shared" ref="E148:AL148" si="95">+(($B127+((($B133-12)*$B127)/12))*E141)*((1+$B135)^E146)</f>
        <v>3000</v>
      </c>
      <c r="F148" s="75">
        <f t="shared" si="95"/>
        <v>3000</v>
      </c>
      <c r="G148" s="75">
        <f t="shared" si="95"/>
        <v>3000</v>
      </c>
      <c r="H148" s="75">
        <f t="shared" si="95"/>
        <v>3000</v>
      </c>
      <c r="I148" s="75">
        <f t="shared" si="95"/>
        <v>3000</v>
      </c>
      <c r="J148" s="75">
        <f t="shared" si="95"/>
        <v>3000</v>
      </c>
      <c r="K148" s="75">
        <f t="shared" si="95"/>
        <v>3000</v>
      </c>
      <c r="L148" s="75">
        <f t="shared" si="95"/>
        <v>3000</v>
      </c>
      <c r="M148" s="75">
        <f t="shared" si="95"/>
        <v>3000</v>
      </c>
      <c r="N148" s="75">
        <f t="shared" si="95"/>
        <v>3000</v>
      </c>
      <c r="O148" s="75">
        <f t="shared" si="95"/>
        <v>3044.9999999999995</v>
      </c>
      <c r="P148" s="75">
        <f t="shared" si="95"/>
        <v>3044.9999999999995</v>
      </c>
      <c r="Q148" s="75">
        <f t="shared" si="95"/>
        <v>3044.9999999999995</v>
      </c>
      <c r="R148" s="75">
        <f t="shared" si="95"/>
        <v>3044.9999999999995</v>
      </c>
      <c r="S148" s="75">
        <f t="shared" si="95"/>
        <v>3044.9999999999995</v>
      </c>
      <c r="T148" s="75">
        <f t="shared" si="95"/>
        <v>3044.9999999999995</v>
      </c>
      <c r="U148" s="75">
        <f t="shared" si="95"/>
        <v>3044.9999999999995</v>
      </c>
      <c r="V148" s="75">
        <f t="shared" si="95"/>
        <v>3044.9999999999995</v>
      </c>
      <c r="W148" s="75">
        <f t="shared" si="95"/>
        <v>3044.9999999999995</v>
      </c>
      <c r="X148" s="75">
        <f t="shared" si="95"/>
        <v>3044.9999999999995</v>
      </c>
      <c r="Y148" s="75">
        <f t="shared" si="95"/>
        <v>3044.9999999999995</v>
      </c>
      <c r="Z148" s="75">
        <f t="shared" si="95"/>
        <v>3044.9999999999995</v>
      </c>
      <c r="AA148" s="75">
        <f t="shared" si="95"/>
        <v>3090.6749999999993</v>
      </c>
      <c r="AB148" s="75">
        <f t="shared" si="95"/>
        <v>3090.6749999999993</v>
      </c>
      <c r="AC148" s="75">
        <f t="shared" si="95"/>
        <v>3090.6749999999993</v>
      </c>
      <c r="AD148" s="75">
        <f t="shared" si="95"/>
        <v>3090.6749999999993</v>
      </c>
      <c r="AE148" s="75">
        <f t="shared" si="95"/>
        <v>3090.6749999999993</v>
      </c>
      <c r="AF148" s="75">
        <f t="shared" si="95"/>
        <v>3090.6749999999993</v>
      </c>
      <c r="AG148" s="75">
        <f t="shared" si="95"/>
        <v>3090.6749999999993</v>
      </c>
      <c r="AH148" s="75">
        <f t="shared" si="95"/>
        <v>3090.6749999999993</v>
      </c>
      <c r="AI148" s="75">
        <f t="shared" si="95"/>
        <v>3090.6749999999993</v>
      </c>
      <c r="AJ148" s="75">
        <f t="shared" si="95"/>
        <v>3090.6749999999993</v>
      </c>
      <c r="AK148" s="75">
        <f t="shared" si="95"/>
        <v>3090.6749999999993</v>
      </c>
      <c r="AL148" s="75">
        <f t="shared" si="95"/>
        <v>3090.6749999999993</v>
      </c>
      <c r="AM148" s="75">
        <f t="shared" ref="AM148:AX148" si="96">+(($B127+((($B133-12)*$B127)/12))*AM141)*((1+$B135)^AM146)</f>
        <v>3137.035124999999</v>
      </c>
      <c r="AN148" s="75">
        <f t="shared" si="96"/>
        <v>3184.0906518749985</v>
      </c>
      <c r="AO148" s="75">
        <f t="shared" si="96"/>
        <v>3231.8520116531226</v>
      </c>
      <c r="AP148" s="75">
        <f t="shared" si="96"/>
        <v>3280.3297918279191</v>
      </c>
      <c r="AQ148" s="75">
        <f t="shared" si="96"/>
        <v>3329.5347387053375</v>
      </c>
      <c r="AR148" s="75">
        <f t="shared" si="96"/>
        <v>3379.477759785917</v>
      </c>
      <c r="AS148" s="75">
        <f t="shared" si="96"/>
        <v>3430.1699261827052</v>
      </c>
      <c r="AT148" s="75">
        <f t="shared" si="96"/>
        <v>3481.6224750754454</v>
      </c>
      <c r="AU148" s="75">
        <f t="shared" si="96"/>
        <v>3533.846812201577</v>
      </c>
      <c r="AV148" s="75">
        <f t="shared" si="96"/>
        <v>3586.8545143846</v>
      </c>
      <c r="AW148" s="75">
        <f t="shared" si="96"/>
        <v>3640.6573321003684</v>
      </c>
      <c r="AX148" s="75">
        <f t="shared" si="96"/>
        <v>3695.267192081873</v>
      </c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5"/>
      <c r="CE148" s="75"/>
      <c r="CF148" s="75"/>
      <c r="CG148" s="75"/>
      <c r="CH148" s="75"/>
      <c r="CI148" s="75"/>
      <c r="CJ148" s="75"/>
      <c r="CK148" s="75"/>
      <c r="CL148" s="75"/>
      <c r="CM148" s="75"/>
      <c r="CN148" s="75"/>
      <c r="CO148" s="75"/>
      <c r="CP148" s="75"/>
      <c r="CQ148" s="75"/>
      <c r="CR148" s="75"/>
      <c r="CS148" s="75"/>
    </row>
    <row r="149" spans="1:97" x14ac:dyDescent="0.2">
      <c r="A149" s="74" t="s">
        <v>240</v>
      </c>
      <c r="B149" s="75"/>
      <c r="C149" s="75">
        <f t="shared" ref="C149:AL149" si="97">+C148*$B134</f>
        <v>0</v>
      </c>
      <c r="D149" s="75">
        <f t="shared" si="97"/>
        <v>0</v>
      </c>
      <c r="E149" s="75">
        <f t="shared" si="97"/>
        <v>0</v>
      </c>
      <c r="F149" s="75">
        <f t="shared" si="97"/>
        <v>0</v>
      </c>
      <c r="G149" s="75">
        <f t="shared" si="97"/>
        <v>0</v>
      </c>
      <c r="H149" s="75">
        <f t="shared" si="97"/>
        <v>0</v>
      </c>
      <c r="I149" s="75">
        <f t="shared" si="97"/>
        <v>0</v>
      </c>
      <c r="J149" s="75">
        <f t="shared" si="97"/>
        <v>0</v>
      </c>
      <c r="K149" s="75">
        <f t="shared" si="97"/>
        <v>0</v>
      </c>
      <c r="L149" s="75">
        <f t="shared" si="97"/>
        <v>0</v>
      </c>
      <c r="M149" s="75">
        <f t="shared" si="97"/>
        <v>0</v>
      </c>
      <c r="N149" s="75">
        <f t="shared" si="97"/>
        <v>0</v>
      </c>
      <c r="O149" s="75">
        <f t="shared" si="97"/>
        <v>0</v>
      </c>
      <c r="P149" s="75">
        <f t="shared" si="97"/>
        <v>0</v>
      </c>
      <c r="Q149" s="75">
        <f t="shared" si="97"/>
        <v>0</v>
      </c>
      <c r="R149" s="75">
        <f t="shared" si="97"/>
        <v>0</v>
      </c>
      <c r="S149" s="75">
        <f t="shared" si="97"/>
        <v>0</v>
      </c>
      <c r="T149" s="75">
        <f t="shared" si="97"/>
        <v>0</v>
      </c>
      <c r="U149" s="75">
        <f t="shared" si="97"/>
        <v>0</v>
      </c>
      <c r="V149" s="75">
        <f t="shared" si="97"/>
        <v>0</v>
      </c>
      <c r="W149" s="75">
        <f t="shared" si="97"/>
        <v>0</v>
      </c>
      <c r="X149" s="75">
        <f t="shared" si="97"/>
        <v>0</v>
      </c>
      <c r="Y149" s="75">
        <f t="shared" si="97"/>
        <v>0</v>
      </c>
      <c r="Z149" s="75">
        <f t="shared" si="97"/>
        <v>0</v>
      </c>
      <c r="AA149" s="75">
        <f t="shared" si="97"/>
        <v>0</v>
      </c>
      <c r="AB149" s="75">
        <f t="shared" si="97"/>
        <v>0</v>
      </c>
      <c r="AC149" s="75">
        <f t="shared" si="97"/>
        <v>0</v>
      </c>
      <c r="AD149" s="75">
        <f t="shared" si="97"/>
        <v>0</v>
      </c>
      <c r="AE149" s="75">
        <f t="shared" si="97"/>
        <v>0</v>
      </c>
      <c r="AF149" s="75">
        <f t="shared" si="97"/>
        <v>0</v>
      </c>
      <c r="AG149" s="75">
        <f t="shared" si="97"/>
        <v>0</v>
      </c>
      <c r="AH149" s="75">
        <f t="shared" si="97"/>
        <v>0</v>
      </c>
      <c r="AI149" s="75">
        <f t="shared" si="97"/>
        <v>0</v>
      </c>
      <c r="AJ149" s="75">
        <f t="shared" si="97"/>
        <v>0</v>
      </c>
      <c r="AK149" s="75">
        <f t="shared" si="97"/>
        <v>0</v>
      </c>
      <c r="AL149" s="75">
        <f t="shared" si="97"/>
        <v>0</v>
      </c>
      <c r="AM149" s="75">
        <f t="shared" ref="AM149:AX149" si="98">+AM148*$B134</f>
        <v>0</v>
      </c>
      <c r="AN149" s="75">
        <f t="shared" si="98"/>
        <v>0</v>
      </c>
      <c r="AO149" s="75">
        <f t="shared" si="98"/>
        <v>0</v>
      </c>
      <c r="AP149" s="75">
        <f t="shared" si="98"/>
        <v>0</v>
      </c>
      <c r="AQ149" s="75">
        <f t="shared" si="98"/>
        <v>0</v>
      </c>
      <c r="AR149" s="75">
        <f t="shared" si="98"/>
        <v>0</v>
      </c>
      <c r="AS149" s="75">
        <f t="shared" si="98"/>
        <v>0</v>
      </c>
      <c r="AT149" s="75">
        <f t="shared" si="98"/>
        <v>0</v>
      </c>
      <c r="AU149" s="75">
        <f t="shared" si="98"/>
        <v>0</v>
      </c>
      <c r="AV149" s="75">
        <f t="shared" si="98"/>
        <v>0</v>
      </c>
      <c r="AW149" s="75">
        <f t="shared" si="98"/>
        <v>0</v>
      </c>
      <c r="AX149" s="75">
        <f t="shared" si="98"/>
        <v>0</v>
      </c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5"/>
      <c r="CE149" s="75"/>
      <c r="CF149" s="75"/>
      <c r="CG149" s="75"/>
      <c r="CH149" s="75"/>
      <c r="CI149" s="75"/>
      <c r="CJ149" s="75"/>
      <c r="CK149" s="75"/>
      <c r="CL149" s="75"/>
      <c r="CM149" s="75"/>
      <c r="CN149" s="75"/>
      <c r="CO149" s="75"/>
      <c r="CP149" s="75"/>
      <c r="CQ149" s="75"/>
      <c r="CR149" s="75"/>
      <c r="CS149" s="75"/>
    </row>
    <row r="150" spans="1:97" x14ac:dyDescent="0.2">
      <c r="A150" s="74" t="s">
        <v>241</v>
      </c>
      <c r="B150" s="75"/>
      <c r="C150" s="75">
        <f t="shared" ref="C150:AL150" si="99">+SUM(C148:C149)*$B128</f>
        <v>900</v>
      </c>
      <c r="D150" s="75">
        <f t="shared" si="99"/>
        <v>900</v>
      </c>
      <c r="E150" s="75">
        <f t="shared" si="99"/>
        <v>900</v>
      </c>
      <c r="F150" s="75">
        <f t="shared" si="99"/>
        <v>900</v>
      </c>
      <c r="G150" s="75">
        <f t="shared" si="99"/>
        <v>900</v>
      </c>
      <c r="H150" s="75">
        <f t="shared" si="99"/>
        <v>900</v>
      </c>
      <c r="I150" s="75">
        <f t="shared" si="99"/>
        <v>900</v>
      </c>
      <c r="J150" s="75">
        <f t="shared" si="99"/>
        <v>900</v>
      </c>
      <c r="K150" s="75">
        <f t="shared" si="99"/>
        <v>900</v>
      </c>
      <c r="L150" s="75">
        <f t="shared" si="99"/>
        <v>900</v>
      </c>
      <c r="M150" s="75">
        <f t="shared" si="99"/>
        <v>900</v>
      </c>
      <c r="N150" s="75">
        <f t="shared" si="99"/>
        <v>900</v>
      </c>
      <c r="O150" s="75">
        <f t="shared" si="99"/>
        <v>913.49999999999989</v>
      </c>
      <c r="P150" s="75">
        <f t="shared" si="99"/>
        <v>913.49999999999989</v>
      </c>
      <c r="Q150" s="75">
        <f t="shared" si="99"/>
        <v>913.49999999999989</v>
      </c>
      <c r="R150" s="75">
        <f t="shared" si="99"/>
        <v>913.49999999999989</v>
      </c>
      <c r="S150" s="75">
        <f t="shared" si="99"/>
        <v>913.49999999999989</v>
      </c>
      <c r="T150" s="75">
        <f t="shared" si="99"/>
        <v>913.49999999999989</v>
      </c>
      <c r="U150" s="75">
        <f t="shared" si="99"/>
        <v>913.49999999999989</v>
      </c>
      <c r="V150" s="75">
        <f t="shared" si="99"/>
        <v>913.49999999999989</v>
      </c>
      <c r="W150" s="75">
        <f t="shared" si="99"/>
        <v>913.49999999999989</v>
      </c>
      <c r="X150" s="75">
        <f t="shared" si="99"/>
        <v>913.49999999999989</v>
      </c>
      <c r="Y150" s="75">
        <f t="shared" si="99"/>
        <v>913.49999999999989</v>
      </c>
      <c r="Z150" s="75">
        <f t="shared" si="99"/>
        <v>913.49999999999989</v>
      </c>
      <c r="AA150" s="75">
        <f t="shared" si="99"/>
        <v>927.20249999999976</v>
      </c>
      <c r="AB150" s="75">
        <f t="shared" si="99"/>
        <v>927.20249999999976</v>
      </c>
      <c r="AC150" s="75">
        <f t="shared" si="99"/>
        <v>927.20249999999976</v>
      </c>
      <c r="AD150" s="75">
        <f t="shared" si="99"/>
        <v>927.20249999999976</v>
      </c>
      <c r="AE150" s="75">
        <f t="shared" si="99"/>
        <v>927.20249999999976</v>
      </c>
      <c r="AF150" s="75">
        <f t="shared" si="99"/>
        <v>927.20249999999976</v>
      </c>
      <c r="AG150" s="75">
        <f t="shared" si="99"/>
        <v>927.20249999999976</v>
      </c>
      <c r="AH150" s="75">
        <f t="shared" si="99"/>
        <v>927.20249999999976</v>
      </c>
      <c r="AI150" s="75">
        <f t="shared" si="99"/>
        <v>927.20249999999976</v>
      </c>
      <c r="AJ150" s="75">
        <f t="shared" si="99"/>
        <v>927.20249999999976</v>
      </c>
      <c r="AK150" s="75">
        <f t="shared" si="99"/>
        <v>927.20249999999976</v>
      </c>
      <c r="AL150" s="75">
        <f t="shared" si="99"/>
        <v>927.20249999999976</v>
      </c>
      <c r="AM150" s="75">
        <f t="shared" ref="AM150:AX150" si="100">+SUM(AM148:AM149)*$B128</f>
        <v>941.11053749999962</v>
      </c>
      <c r="AN150" s="75">
        <f t="shared" si="100"/>
        <v>955.22719556249945</v>
      </c>
      <c r="AO150" s="75">
        <f t="shared" si="100"/>
        <v>969.55560349593679</v>
      </c>
      <c r="AP150" s="75">
        <f t="shared" si="100"/>
        <v>984.09893754837572</v>
      </c>
      <c r="AQ150" s="75">
        <f t="shared" si="100"/>
        <v>998.86042161160117</v>
      </c>
      <c r="AR150" s="75">
        <f t="shared" si="100"/>
        <v>1013.8433279357751</v>
      </c>
      <c r="AS150" s="75">
        <f t="shared" si="100"/>
        <v>1029.0509778548114</v>
      </c>
      <c r="AT150" s="75">
        <f t="shared" si="100"/>
        <v>1044.4867425226337</v>
      </c>
      <c r="AU150" s="75">
        <f t="shared" si="100"/>
        <v>1060.154043660473</v>
      </c>
      <c r="AV150" s="75">
        <f t="shared" si="100"/>
        <v>1076.0563543153798</v>
      </c>
      <c r="AW150" s="75">
        <f t="shared" si="100"/>
        <v>1092.1971996301104</v>
      </c>
      <c r="AX150" s="75">
        <f t="shared" si="100"/>
        <v>1108.5801576245619</v>
      </c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5"/>
      <c r="CE150" s="75"/>
      <c r="CF150" s="75"/>
      <c r="CG150" s="75"/>
      <c r="CH150" s="75"/>
      <c r="CI150" s="75"/>
      <c r="CJ150" s="75"/>
      <c r="CK150" s="75"/>
      <c r="CL150" s="75"/>
      <c r="CM150" s="75"/>
      <c r="CN150" s="75"/>
      <c r="CO150" s="75"/>
      <c r="CP150" s="75"/>
      <c r="CQ150" s="75"/>
      <c r="CR150" s="75"/>
      <c r="CS150" s="75"/>
    </row>
    <row r="151" spans="1:97" x14ac:dyDescent="0.2">
      <c r="A151" s="74" t="s">
        <v>242</v>
      </c>
      <c r="B151" s="75"/>
      <c r="C151" s="75">
        <f>+SUM(C148:C149)*$B129</f>
        <v>30</v>
      </c>
      <c r="D151" s="75">
        <f>+SUM(D148:D149)*$B129</f>
        <v>30</v>
      </c>
      <c r="E151" s="75">
        <f t="shared" ref="E151:AL151" si="101">+SUM(E148:E149)*$B129</f>
        <v>30</v>
      </c>
      <c r="F151" s="75">
        <f t="shared" si="101"/>
        <v>30</v>
      </c>
      <c r="G151" s="75">
        <f t="shared" si="101"/>
        <v>30</v>
      </c>
      <c r="H151" s="75">
        <f t="shared" si="101"/>
        <v>30</v>
      </c>
      <c r="I151" s="75">
        <f t="shared" si="101"/>
        <v>30</v>
      </c>
      <c r="J151" s="75">
        <f t="shared" si="101"/>
        <v>30</v>
      </c>
      <c r="K151" s="75">
        <f t="shared" si="101"/>
        <v>30</v>
      </c>
      <c r="L151" s="75">
        <f t="shared" si="101"/>
        <v>30</v>
      </c>
      <c r="M151" s="75">
        <f t="shared" si="101"/>
        <v>30</v>
      </c>
      <c r="N151" s="75">
        <f t="shared" si="101"/>
        <v>30</v>
      </c>
      <c r="O151" s="75">
        <f t="shared" si="101"/>
        <v>30.449999999999996</v>
      </c>
      <c r="P151" s="75">
        <f t="shared" si="101"/>
        <v>30.449999999999996</v>
      </c>
      <c r="Q151" s="75">
        <f t="shared" si="101"/>
        <v>30.449999999999996</v>
      </c>
      <c r="R151" s="75">
        <f t="shared" si="101"/>
        <v>30.449999999999996</v>
      </c>
      <c r="S151" s="75">
        <f t="shared" si="101"/>
        <v>30.449999999999996</v>
      </c>
      <c r="T151" s="75">
        <f t="shared" si="101"/>
        <v>30.449999999999996</v>
      </c>
      <c r="U151" s="75">
        <f t="shared" si="101"/>
        <v>30.449999999999996</v>
      </c>
      <c r="V151" s="75">
        <f t="shared" si="101"/>
        <v>30.449999999999996</v>
      </c>
      <c r="W151" s="75">
        <f t="shared" si="101"/>
        <v>30.449999999999996</v>
      </c>
      <c r="X151" s="75">
        <f t="shared" si="101"/>
        <v>30.449999999999996</v>
      </c>
      <c r="Y151" s="75">
        <f t="shared" si="101"/>
        <v>30.449999999999996</v>
      </c>
      <c r="Z151" s="75">
        <f t="shared" si="101"/>
        <v>30.449999999999996</v>
      </c>
      <c r="AA151" s="75">
        <f t="shared" si="101"/>
        <v>30.906749999999992</v>
      </c>
      <c r="AB151" s="75">
        <f t="shared" si="101"/>
        <v>30.906749999999992</v>
      </c>
      <c r="AC151" s="75">
        <f t="shared" si="101"/>
        <v>30.906749999999992</v>
      </c>
      <c r="AD151" s="75">
        <f t="shared" si="101"/>
        <v>30.906749999999992</v>
      </c>
      <c r="AE151" s="75">
        <f t="shared" si="101"/>
        <v>30.906749999999992</v>
      </c>
      <c r="AF151" s="75">
        <f t="shared" si="101"/>
        <v>30.906749999999992</v>
      </c>
      <c r="AG151" s="75">
        <f t="shared" si="101"/>
        <v>30.906749999999992</v>
      </c>
      <c r="AH151" s="75">
        <f t="shared" si="101"/>
        <v>30.906749999999992</v>
      </c>
      <c r="AI151" s="75">
        <f t="shared" si="101"/>
        <v>30.906749999999992</v>
      </c>
      <c r="AJ151" s="75">
        <f t="shared" si="101"/>
        <v>30.906749999999992</v>
      </c>
      <c r="AK151" s="75">
        <f t="shared" si="101"/>
        <v>30.906749999999992</v>
      </c>
      <c r="AL151" s="75">
        <f t="shared" si="101"/>
        <v>30.906749999999992</v>
      </c>
      <c r="AM151" s="75">
        <f t="shared" ref="AM151:AX151" si="102">+SUM(AM148:AM149)*$B129</f>
        <v>31.370351249999992</v>
      </c>
      <c r="AN151" s="75">
        <f t="shared" si="102"/>
        <v>31.840906518749986</v>
      </c>
      <c r="AO151" s="75">
        <f t="shared" si="102"/>
        <v>32.318520116531225</v>
      </c>
      <c r="AP151" s="75">
        <f t="shared" si="102"/>
        <v>32.803297918279192</v>
      </c>
      <c r="AQ151" s="75">
        <f t="shared" si="102"/>
        <v>33.295347387053376</v>
      </c>
      <c r="AR151" s="75">
        <f t="shared" si="102"/>
        <v>33.794777597859174</v>
      </c>
      <c r="AS151" s="75">
        <f t="shared" si="102"/>
        <v>34.301699261827054</v>
      </c>
      <c r="AT151" s="75">
        <f t="shared" si="102"/>
        <v>34.816224750754458</v>
      </c>
      <c r="AU151" s="75">
        <f t="shared" si="102"/>
        <v>35.338468122015769</v>
      </c>
      <c r="AV151" s="75">
        <f t="shared" si="102"/>
        <v>35.868545143845999</v>
      </c>
      <c r="AW151" s="75">
        <f t="shared" si="102"/>
        <v>36.406573321003684</v>
      </c>
      <c r="AX151" s="75">
        <f t="shared" si="102"/>
        <v>36.95267192081873</v>
      </c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5"/>
      <c r="CE151" s="75"/>
      <c r="CF151" s="75"/>
      <c r="CG151" s="75"/>
      <c r="CH151" s="75"/>
      <c r="CI151" s="75"/>
      <c r="CJ151" s="75"/>
      <c r="CK151" s="75"/>
      <c r="CL151" s="75"/>
      <c r="CM151" s="75"/>
      <c r="CN151" s="75"/>
      <c r="CO151" s="75"/>
      <c r="CP151" s="75"/>
      <c r="CQ151" s="75"/>
      <c r="CR151" s="75"/>
      <c r="CS151" s="75"/>
    </row>
    <row r="152" spans="1:97" x14ac:dyDescent="0.2">
      <c r="A152" s="74" t="s">
        <v>243</v>
      </c>
      <c r="B152" s="75"/>
      <c r="C152" s="75">
        <f>+SUM(C148:C149)*$B130</f>
        <v>240</v>
      </c>
      <c r="D152" s="75">
        <f>+SUM(D148:D149)*$B130</f>
        <v>240</v>
      </c>
      <c r="E152" s="75">
        <f t="shared" ref="E152:AL152" si="103">+SUM(E148:E149)*$B130</f>
        <v>240</v>
      </c>
      <c r="F152" s="75">
        <f t="shared" si="103"/>
        <v>240</v>
      </c>
      <c r="G152" s="75">
        <f t="shared" si="103"/>
        <v>240</v>
      </c>
      <c r="H152" s="75">
        <f t="shared" si="103"/>
        <v>240</v>
      </c>
      <c r="I152" s="75">
        <f t="shared" si="103"/>
        <v>240</v>
      </c>
      <c r="J152" s="75">
        <f t="shared" si="103"/>
        <v>240</v>
      </c>
      <c r="K152" s="75">
        <f t="shared" si="103"/>
        <v>240</v>
      </c>
      <c r="L152" s="75">
        <f t="shared" si="103"/>
        <v>240</v>
      </c>
      <c r="M152" s="75">
        <f t="shared" si="103"/>
        <v>240</v>
      </c>
      <c r="N152" s="75">
        <f t="shared" si="103"/>
        <v>240</v>
      </c>
      <c r="O152" s="75">
        <f t="shared" si="103"/>
        <v>243.59999999999997</v>
      </c>
      <c r="P152" s="75">
        <f t="shared" si="103"/>
        <v>243.59999999999997</v>
      </c>
      <c r="Q152" s="75">
        <f t="shared" si="103"/>
        <v>243.59999999999997</v>
      </c>
      <c r="R152" s="75">
        <f t="shared" si="103"/>
        <v>243.59999999999997</v>
      </c>
      <c r="S152" s="75">
        <f t="shared" si="103"/>
        <v>243.59999999999997</v>
      </c>
      <c r="T152" s="75">
        <f t="shared" si="103"/>
        <v>243.59999999999997</v>
      </c>
      <c r="U152" s="75">
        <f t="shared" si="103"/>
        <v>243.59999999999997</v>
      </c>
      <c r="V152" s="75">
        <f t="shared" si="103"/>
        <v>243.59999999999997</v>
      </c>
      <c r="W152" s="75">
        <f t="shared" si="103"/>
        <v>243.59999999999997</v>
      </c>
      <c r="X152" s="75">
        <f t="shared" si="103"/>
        <v>243.59999999999997</v>
      </c>
      <c r="Y152" s="75">
        <f t="shared" si="103"/>
        <v>243.59999999999997</v>
      </c>
      <c r="Z152" s="75">
        <f t="shared" si="103"/>
        <v>243.59999999999997</v>
      </c>
      <c r="AA152" s="75">
        <f t="shared" si="103"/>
        <v>247.25399999999993</v>
      </c>
      <c r="AB152" s="75">
        <f t="shared" si="103"/>
        <v>247.25399999999993</v>
      </c>
      <c r="AC152" s="75">
        <f t="shared" si="103"/>
        <v>247.25399999999993</v>
      </c>
      <c r="AD152" s="75">
        <f t="shared" si="103"/>
        <v>247.25399999999993</v>
      </c>
      <c r="AE152" s="75">
        <f t="shared" si="103"/>
        <v>247.25399999999993</v>
      </c>
      <c r="AF152" s="75">
        <f t="shared" si="103"/>
        <v>247.25399999999993</v>
      </c>
      <c r="AG152" s="75">
        <f t="shared" si="103"/>
        <v>247.25399999999993</v>
      </c>
      <c r="AH152" s="75">
        <f t="shared" si="103"/>
        <v>247.25399999999993</v>
      </c>
      <c r="AI152" s="75">
        <f t="shared" si="103"/>
        <v>247.25399999999993</v>
      </c>
      <c r="AJ152" s="75">
        <f t="shared" si="103"/>
        <v>247.25399999999993</v>
      </c>
      <c r="AK152" s="75">
        <f t="shared" si="103"/>
        <v>247.25399999999993</v>
      </c>
      <c r="AL152" s="75">
        <f t="shared" si="103"/>
        <v>247.25399999999993</v>
      </c>
      <c r="AM152" s="75">
        <f t="shared" ref="AM152:AX152" si="104">+SUM(AM148:AM149)*$B130</f>
        <v>250.96280999999993</v>
      </c>
      <c r="AN152" s="75">
        <f t="shared" si="104"/>
        <v>254.72725214999988</v>
      </c>
      <c r="AO152" s="75">
        <f t="shared" si="104"/>
        <v>258.5481609322498</v>
      </c>
      <c r="AP152" s="75">
        <f t="shared" si="104"/>
        <v>262.42638334623354</v>
      </c>
      <c r="AQ152" s="75">
        <f t="shared" si="104"/>
        <v>266.362779096427</v>
      </c>
      <c r="AR152" s="75">
        <f t="shared" si="104"/>
        <v>270.35822078287339</v>
      </c>
      <c r="AS152" s="75">
        <f t="shared" si="104"/>
        <v>274.41359409461643</v>
      </c>
      <c r="AT152" s="75">
        <f t="shared" si="104"/>
        <v>278.52979800603566</v>
      </c>
      <c r="AU152" s="75">
        <f t="shared" si="104"/>
        <v>282.70774497612615</v>
      </c>
      <c r="AV152" s="75">
        <f t="shared" si="104"/>
        <v>286.94836115076799</v>
      </c>
      <c r="AW152" s="75">
        <f t="shared" si="104"/>
        <v>291.25258656802947</v>
      </c>
      <c r="AX152" s="75">
        <f t="shared" si="104"/>
        <v>295.62137536654984</v>
      </c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5"/>
      <c r="CE152" s="75"/>
      <c r="CF152" s="75"/>
      <c r="CG152" s="75"/>
      <c r="CH152" s="75"/>
      <c r="CI152" s="75"/>
      <c r="CJ152" s="75"/>
      <c r="CK152" s="75"/>
      <c r="CL152" s="75"/>
      <c r="CM152" s="75"/>
      <c r="CN152" s="75"/>
      <c r="CO152" s="75"/>
      <c r="CP152" s="75"/>
      <c r="CQ152" s="75"/>
      <c r="CR152" s="75"/>
      <c r="CS152" s="75"/>
    </row>
    <row r="153" spans="1:97" x14ac:dyDescent="0.2">
      <c r="A153" s="67" t="s">
        <v>128</v>
      </c>
      <c r="B153" s="68"/>
      <c r="C153" s="68">
        <f>SUM(C148:C152)</f>
        <v>4170</v>
      </c>
      <c r="D153" s="68">
        <f t="shared" ref="D153:AL153" si="105">SUM(D148:D152)</f>
        <v>4170</v>
      </c>
      <c r="E153" s="68">
        <f t="shared" si="105"/>
        <v>4170</v>
      </c>
      <c r="F153" s="68">
        <f t="shared" si="105"/>
        <v>4170</v>
      </c>
      <c r="G153" s="68">
        <f t="shared" si="105"/>
        <v>4170</v>
      </c>
      <c r="H153" s="68">
        <f t="shared" si="105"/>
        <v>4170</v>
      </c>
      <c r="I153" s="68">
        <f t="shared" si="105"/>
        <v>4170</v>
      </c>
      <c r="J153" s="68">
        <f t="shared" si="105"/>
        <v>4170</v>
      </c>
      <c r="K153" s="68">
        <f t="shared" si="105"/>
        <v>4170</v>
      </c>
      <c r="L153" s="68">
        <f t="shared" si="105"/>
        <v>4170</v>
      </c>
      <c r="M153" s="68">
        <f t="shared" si="105"/>
        <v>4170</v>
      </c>
      <c r="N153" s="68">
        <f t="shared" si="105"/>
        <v>4170</v>
      </c>
      <c r="O153" s="68">
        <f t="shared" si="105"/>
        <v>4232.5499999999993</v>
      </c>
      <c r="P153" s="68">
        <f t="shared" si="105"/>
        <v>4232.5499999999993</v>
      </c>
      <c r="Q153" s="68">
        <f t="shared" si="105"/>
        <v>4232.5499999999993</v>
      </c>
      <c r="R153" s="68">
        <f t="shared" si="105"/>
        <v>4232.5499999999993</v>
      </c>
      <c r="S153" s="68">
        <f t="shared" si="105"/>
        <v>4232.5499999999993</v>
      </c>
      <c r="T153" s="68">
        <f t="shared" si="105"/>
        <v>4232.5499999999993</v>
      </c>
      <c r="U153" s="68">
        <f t="shared" si="105"/>
        <v>4232.5499999999993</v>
      </c>
      <c r="V153" s="68">
        <f t="shared" si="105"/>
        <v>4232.5499999999993</v>
      </c>
      <c r="W153" s="68">
        <f t="shared" si="105"/>
        <v>4232.5499999999993</v>
      </c>
      <c r="X153" s="68">
        <f t="shared" si="105"/>
        <v>4232.5499999999993</v>
      </c>
      <c r="Y153" s="68">
        <f t="shared" si="105"/>
        <v>4232.5499999999993</v>
      </c>
      <c r="Z153" s="68">
        <f t="shared" si="105"/>
        <v>4232.5499999999993</v>
      </c>
      <c r="AA153" s="68">
        <f t="shared" si="105"/>
        <v>4296.0382499999996</v>
      </c>
      <c r="AB153" s="68">
        <f t="shared" si="105"/>
        <v>4296.0382499999996</v>
      </c>
      <c r="AC153" s="68">
        <f t="shared" si="105"/>
        <v>4296.0382499999996</v>
      </c>
      <c r="AD153" s="68">
        <f t="shared" si="105"/>
        <v>4296.0382499999996</v>
      </c>
      <c r="AE153" s="68">
        <f t="shared" si="105"/>
        <v>4296.0382499999996</v>
      </c>
      <c r="AF153" s="68">
        <f t="shared" si="105"/>
        <v>4296.0382499999996</v>
      </c>
      <c r="AG153" s="68">
        <f t="shared" si="105"/>
        <v>4296.0382499999996</v>
      </c>
      <c r="AH153" s="68">
        <f t="shared" si="105"/>
        <v>4296.0382499999996</v>
      </c>
      <c r="AI153" s="68">
        <f t="shared" si="105"/>
        <v>4296.0382499999996</v>
      </c>
      <c r="AJ153" s="68">
        <f t="shared" si="105"/>
        <v>4296.0382499999996</v>
      </c>
      <c r="AK153" s="68">
        <f t="shared" si="105"/>
        <v>4296.0382499999996</v>
      </c>
      <c r="AL153" s="68">
        <f t="shared" si="105"/>
        <v>4296.0382499999996</v>
      </c>
      <c r="AM153" s="68">
        <f t="shared" ref="AM153:AX153" si="106">SUM(AM148:AM152)</f>
        <v>4360.4788237499988</v>
      </c>
      <c r="AN153" s="68">
        <f t="shared" si="106"/>
        <v>4425.8860061062478</v>
      </c>
      <c r="AO153" s="68">
        <f t="shared" si="106"/>
        <v>4492.2742961978402</v>
      </c>
      <c r="AP153" s="68">
        <f t="shared" si="106"/>
        <v>4559.6584106408072</v>
      </c>
      <c r="AQ153" s="68">
        <f t="shared" si="106"/>
        <v>4628.0532868004193</v>
      </c>
      <c r="AR153" s="68">
        <f t="shared" si="106"/>
        <v>4697.4740861024238</v>
      </c>
      <c r="AS153" s="68">
        <f t="shared" si="106"/>
        <v>4767.9361973939594</v>
      </c>
      <c r="AT153" s="68">
        <f t="shared" si="106"/>
        <v>4839.4552403548696</v>
      </c>
      <c r="AU153" s="68">
        <f t="shared" si="106"/>
        <v>4912.0470689601925</v>
      </c>
      <c r="AV153" s="68">
        <f t="shared" si="106"/>
        <v>4985.7277749945933</v>
      </c>
      <c r="AW153" s="68">
        <f t="shared" si="106"/>
        <v>5060.5136916195115</v>
      </c>
      <c r="AX153" s="68">
        <f t="shared" si="106"/>
        <v>5136.4213969938037</v>
      </c>
      <c r="AY153" s="68"/>
      <c r="AZ153" s="68"/>
      <c r="BA153" s="68"/>
      <c r="BB153" s="68"/>
      <c r="BC153" s="68"/>
      <c r="BD153" s="68"/>
      <c r="BE153" s="68"/>
      <c r="BF153" s="68"/>
      <c r="BG153" s="68"/>
      <c r="BH153" s="68"/>
      <c r="BI153" s="68"/>
      <c r="BJ153" s="68"/>
      <c r="BK153" s="68"/>
      <c r="BL153" s="68"/>
      <c r="BM153" s="68"/>
      <c r="BN153" s="68"/>
      <c r="BO153" s="68"/>
      <c r="BP153" s="68"/>
      <c r="BQ153" s="68"/>
      <c r="BR153" s="68"/>
      <c r="BS153" s="68"/>
      <c r="BT153" s="68"/>
      <c r="BU153" s="68"/>
      <c r="BV153" s="68"/>
      <c r="BW153" s="68"/>
      <c r="BX153" s="68"/>
      <c r="BY153" s="68"/>
      <c r="BZ153" s="68"/>
      <c r="CA153" s="68"/>
      <c r="CB153" s="68"/>
      <c r="CC153" s="68"/>
      <c r="CD153" s="68"/>
      <c r="CE153" s="68"/>
      <c r="CF153" s="68"/>
      <c r="CG153" s="68"/>
      <c r="CH153" s="68"/>
      <c r="CI153" s="68"/>
      <c r="CJ153" s="68"/>
      <c r="CK153" s="68"/>
      <c r="CL153" s="68"/>
      <c r="CM153" s="68"/>
      <c r="CN153" s="68"/>
      <c r="CO153" s="68"/>
      <c r="CP153" s="68"/>
      <c r="CQ153" s="68"/>
      <c r="CR153" s="68"/>
      <c r="CS153" s="68"/>
    </row>
    <row r="154" spans="1:97" x14ac:dyDescent="0.2">
      <c r="A154" s="67"/>
      <c r="B154" s="68"/>
      <c r="C154" s="68"/>
      <c r="D154" s="68"/>
      <c r="E154" s="68"/>
      <c r="F154" s="68"/>
      <c r="G154" s="68"/>
      <c r="H154" s="68"/>
      <c r="I154" s="68"/>
      <c r="J154" s="68"/>
      <c r="K154" s="68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  <c r="W154" s="68"/>
      <c r="X154" s="68"/>
      <c r="Y154" s="68"/>
      <c r="Z154" s="68"/>
      <c r="AA154" s="68"/>
      <c r="AB154" s="68"/>
      <c r="AC154" s="68"/>
      <c r="AD154" s="68"/>
      <c r="AE154" s="68"/>
      <c r="AF154" s="68"/>
      <c r="AG154" s="68"/>
      <c r="AH154" s="68"/>
      <c r="AI154" s="68"/>
      <c r="AJ154" s="68"/>
      <c r="AK154" s="68"/>
      <c r="AL154" s="68"/>
      <c r="AM154" s="68"/>
      <c r="AN154" s="68"/>
      <c r="AO154" s="68"/>
      <c r="AP154" s="68"/>
      <c r="AQ154" s="68"/>
      <c r="AR154" s="68"/>
      <c r="AS154" s="68"/>
      <c r="AT154" s="68"/>
      <c r="AU154" s="68"/>
      <c r="AV154" s="68"/>
      <c r="AW154" s="68"/>
      <c r="AX154" s="68"/>
      <c r="AY154" s="68"/>
      <c r="AZ154" s="68"/>
      <c r="BA154" s="68"/>
      <c r="BB154" s="68"/>
      <c r="BC154" s="68"/>
      <c r="BD154" s="68"/>
      <c r="BE154" s="68"/>
      <c r="BF154" s="68"/>
      <c r="BG154" s="68"/>
      <c r="BH154" s="68"/>
      <c r="BI154" s="68"/>
      <c r="BJ154" s="68"/>
      <c r="BK154" s="68"/>
      <c r="BL154" s="68"/>
      <c r="BM154" s="68"/>
      <c r="BN154" s="68"/>
      <c r="BO154" s="68"/>
      <c r="BP154" s="68"/>
      <c r="BQ154" s="68"/>
      <c r="BR154" s="68"/>
      <c r="BS154" s="68"/>
      <c r="BT154" s="68"/>
      <c r="BU154" s="68"/>
      <c r="BV154" s="68"/>
      <c r="BW154" s="68"/>
      <c r="BX154" s="68"/>
      <c r="BY154" s="68"/>
      <c r="BZ154" s="68"/>
      <c r="CA154" s="68"/>
      <c r="CB154" s="68"/>
      <c r="CC154" s="68"/>
      <c r="CD154" s="68"/>
      <c r="CE154" s="68"/>
      <c r="CF154" s="68"/>
      <c r="CG154" s="68"/>
      <c r="CH154" s="68"/>
      <c r="CI154" s="68"/>
      <c r="CJ154" s="68"/>
      <c r="CK154" s="68"/>
      <c r="CL154" s="68"/>
      <c r="CM154" s="68"/>
      <c r="CN154" s="68"/>
      <c r="CO154" s="68"/>
      <c r="CP154" s="68"/>
      <c r="CQ154" s="68"/>
      <c r="CR154" s="68"/>
      <c r="CS154" s="68"/>
    </row>
    <row r="155" spans="1:97" x14ac:dyDescent="0.2">
      <c r="A155" s="74" t="s">
        <v>692</v>
      </c>
      <c r="B155" s="68"/>
      <c r="C155" s="75">
        <f>+(C148+C149+C150+C151)*Personale!B116</f>
        <v>0</v>
      </c>
      <c r="D155" s="75">
        <f>+(D148+D149+D150+D151)*Personale!C116</f>
        <v>0</v>
      </c>
      <c r="E155" s="75">
        <f>+(E148+E149+E150+E151)*Personale!D116</f>
        <v>0</v>
      </c>
      <c r="F155" s="75">
        <f>+(F148+F149+F150+F151)*Personale!E116</f>
        <v>0</v>
      </c>
      <c r="G155" s="75">
        <f>+(G148+G149+G150+G151)*Personale!F116</f>
        <v>0</v>
      </c>
      <c r="H155" s="75">
        <f>+(H148+H149+H150+H151)*Personale!G116</f>
        <v>0</v>
      </c>
      <c r="I155" s="75">
        <f>+(I148+I149+I150+I151)*Personale!H116</f>
        <v>0</v>
      </c>
      <c r="J155" s="75">
        <f>+(J148+J149+J150+J151)*Personale!I116</f>
        <v>0</v>
      </c>
      <c r="K155" s="75">
        <f>+(K148+K149+K150+K151)*Personale!J116</f>
        <v>0</v>
      </c>
      <c r="L155" s="75">
        <f>+(L148+L149+L150+L151)*Personale!K116</f>
        <v>0</v>
      </c>
      <c r="M155" s="75">
        <f>+(M148+M149+M150+M151)*Personale!L116</f>
        <v>0</v>
      </c>
      <c r="N155" s="75">
        <f>+(N148+N149+N150+N151)*Personale!M116</f>
        <v>0</v>
      </c>
      <c r="O155" s="75">
        <f>+(O148+O149+O150+O151)*Personale!N116</f>
        <v>0</v>
      </c>
      <c r="P155" s="75">
        <f>+(P148+P149+P150+P151)*Personale!O116</f>
        <v>0</v>
      </c>
      <c r="Q155" s="75">
        <f>+(Q148+Q149+Q150+Q151)*Personale!P116</f>
        <v>0</v>
      </c>
      <c r="R155" s="75">
        <f>+(R148+R149+R150+R151)*Personale!Q116</f>
        <v>0</v>
      </c>
      <c r="S155" s="75">
        <f>+(S148+S149+S150+S151)*Personale!R116</f>
        <v>0</v>
      </c>
      <c r="T155" s="75">
        <f>+(T148+T149+T150+T151)*Personale!S116</f>
        <v>0</v>
      </c>
      <c r="U155" s="75">
        <f>+(U148+U149+U150+U151)*Personale!T116</f>
        <v>0</v>
      </c>
      <c r="V155" s="75">
        <f>+(V148+V149+V150+V151)*Personale!U116</f>
        <v>0</v>
      </c>
      <c r="W155" s="75">
        <f>+(W148+W149+W150+W151)*Personale!V116</f>
        <v>0</v>
      </c>
      <c r="X155" s="75">
        <f>+(X148+X149+X150+X151)*Personale!W116</f>
        <v>0</v>
      </c>
      <c r="Y155" s="75">
        <f>+(Y148+Y149+Y150+Y151)*Personale!X116</f>
        <v>0</v>
      </c>
      <c r="Z155" s="75">
        <f>+(Z148+Z149+Z150+Z151)*Personale!Y116</f>
        <v>0</v>
      </c>
      <c r="AA155" s="75">
        <f>+(AA148+AA149+AA150+AA151)*Personale!Z116</f>
        <v>0</v>
      </c>
      <c r="AB155" s="75">
        <f>+(AB148+AB149+AB150+AB151)*Personale!AA116</f>
        <v>0</v>
      </c>
      <c r="AC155" s="75">
        <f>+(AC148+AC149+AC150+AC151)*Personale!AB116</f>
        <v>0</v>
      </c>
      <c r="AD155" s="75">
        <f>+(AD148+AD149+AD150+AD151)*Personale!AC116</f>
        <v>0</v>
      </c>
      <c r="AE155" s="75">
        <f>+(AE148+AE149+AE150+AE151)*Personale!AD116</f>
        <v>0</v>
      </c>
      <c r="AF155" s="75">
        <f>+(AF148+AF149+AF150+AF151)*Personale!AE116</f>
        <v>0</v>
      </c>
      <c r="AG155" s="75">
        <f>+(AG148+AG149+AG150+AG151)*Personale!AF116</f>
        <v>0</v>
      </c>
      <c r="AH155" s="75">
        <f>+(AH148+AH149+AH150+AH151)*Personale!AG116</f>
        <v>0</v>
      </c>
      <c r="AI155" s="75">
        <f>+(AI148+AI149+AI150+AI151)*Personale!AH116</f>
        <v>0</v>
      </c>
      <c r="AJ155" s="75">
        <f>+(AJ148+AJ149+AJ150+AJ151)*Personale!AI116</f>
        <v>0</v>
      </c>
      <c r="AK155" s="75">
        <f>+(AK148+AK149+AK150+AK151)*Personale!AJ116</f>
        <v>0</v>
      </c>
      <c r="AL155" s="75">
        <f>+(AL148+AL149+AL150+AL151)*Personale!AK116</f>
        <v>0</v>
      </c>
      <c r="AM155" s="75">
        <f>+(AM148+AM149+AM150+AM151)*Personale!AL116</f>
        <v>0</v>
      </c>
      <c r="AN155" s="75">
        <f>+(AN148+AN149+AN150+AN151)*Personale!AM116</f>
        <v>0</v>
      </c>
      <c r="AO155" s="75">
        <f>+(AO148+AO149+AO150+AO151)*Personale!AN116</f>
        <v>0</v>
      </c>
      <c r="AP155" s="75">
        <f>+(AP148+AP149+AP150+AP151)*Personale!AO116</f>
        <v>0</v>
      </c>
      <c r="AQ155" s="75">
        <f>+(AQ148+AQ149+AQ150+AQ151)*Personale!AP116</f>
        <v>0</v>
      </c>
      <c r="AR155" s="75">
        <f>+(AR148+AR149+AR150+AR151)*Personale!AQ116</f>
        <v>0</v>
      </c>
      <c r="AS155" s="75">
        <f>+(AS148+AS149+AS150+AS151)*Personale!AR116</f>
        <v>0</v>
      </c>
      <c r="AT155" s="75">
        <f>+(AT148+AT149+AT150+AT151)*Personale!AS116</f>
        <v>0</v>
      </c>
      <c r="AU155" s="75">
        <f>+(AU148+AU149+AU150+AU151)*Personale!AT116</f>
        <v>0</v>
      </c>
      <c r="AV155" s="75">
        <f>+(AV148+AV149+AV150+AV151)*Personale!AU116</f>
        <v>0</v>
      </c>
      <c r="AW155" s="75">
        <f>+(AW148+AW149+AW150+AW151)*Personale!AV116</f>
        <v>0</v>
      </c>
      <c r="AX155" s="75">
        <f>+(AX148+AX149+AX150+AX151)*Personale!AW116</f>
        <v>0</v>
      </c>
      <c r="AY155" s="68"/>
      <c r="AZ155" s="68"/>
      <c r="BA155" s="68"/>
      <c r="BB155" s="68"/>
      <c r="BC155" s="68"/>
      <c r="BD155" s="68"/>
      <c r="BE155" s="68"/>
      <c r="BF155" s="68"/>
      <c r="BG155" s="68"/>
      <c r="BH155" s="68"/>
      <c r="BI155" s="68"/>
      <c r="BJ155" s="68"/>
      <c r="BK155" s="68"/>
      <c r="BL155" s="68"/>
      <c r="BM155" s="68"/>
      <c r="BN155" s="68"/>
      <c r="BO155" s="68"/>
      <c r="BP155" s="68"/>
      <c r="BQ155" s="68"/>
      <c r="BR155" s="68"/>
      <c r="BS155" s="68"/>
      <c r="BT155" s="68"/>
      <c r="BU155" s="68"/>
      <c r="BV155" s="68"/>
      <c r="BW155" s="68"/>
      <c r="BX155" s="68"/>
      <c r="BY155" s="68"/>
      <c r="BZ155" s="68"/>
      <c r="CA155" s="68"/>
      <c r="CB155" s="68"/>
      <c r="CC155" s="68"/>
      <c r="CD155" s="68"/>
      <c r="CE155" s="68"/>
      <c r="CF155" s="68"/>
      <c r="CG155" s="68"/>
      <c r="CH155" s="68"/>
      <c r="CI155" s="68"/>
      <c r="CJ155" s="68"/>
      <c r="CK155" s="68"/>
      <c r="CL155" s="68"/>
      <c r="CM155" s="68"/>
      <c r="CN155" s="68"/>
      <c r="CO155" s="68"/>
      <c r="CP155" s="68"/>
      <c r="CQ155" s="68"/>
      <c r="CR155" s="68"/>
      <c r="CS155" s="68"/>
    </row>
    <row r="156" spans="1:97" x14ac:dyDescent="0.2">
      <c r="A156" s="74" t="s">
        <v>693</v>
      </c>
      <c r="B156" s="68"/>
      <c r="C156" s="75">
        <f>+C152*Personale!B54</f>
        <v>48</v>
      </c>
      <c r="D156" s="75">
        <f>+D152*Personale!C54</f>
        <v>48</v>
      </c>
      <c r="E156" s="75">
        <f>+E152*Personale!D54</f>
        <v>48</v>
      </c>
      <c r="F156" s="75">
        <f>+F152*Personale!E54</f>
        <v>48</v>
      </c>
      <c r="G156" s="75">
        <f>+G152*Personale!F54</f>
        <v>48</v>
      </c>
      <c r="H156" s="75">
        <f>+H152*Personale!G54</f>
        <v>48</v>
      </c>
      <c r="I156" s="75">
        <f>+I152*Personale!H54</f>
        <v>48</v>
      </c>
      <c r="J156" s="75">
        <f>+J152*Personale!I54</f>
        <v>48</v>
      </c>
      <c r="K156" s="75">
        <f>+K152*Personale!J54</f>
        <v>48</v>
      </c>
      <c r="L156" s="75">
        <f>+L152*Personale!K54</f>
        <v>48</v>
      </c>
      <c r="M156" s="75">
        <f>+M152*Personale!L54</f>
        <v>48</v>
      </c>
      <c r="N156" s="75">
        <f>+N152*Personale!M54</f>
        <v>48</v>
      </c>
      <c r="O156" s="75">
        <f>+O152*Personale!N54</f>
        <v>48.72</v>
      </c>
      <c r="P156" s="75">
        <f>+P152*Personale!O54</f>
        <v>48.72</v>
      </c>
      <c r="Q156" s="75">
        <f>+Q152*Personale!P54</f>
        <v>48.72</v>
      </c>
      <c r="R156" s="75">
        <f>+R152*Personale!Q54</f>
        <v>48.72</v>
      </c>
      <c r="S156" s="75">
        <f>+S152*Personale!R54</f>
        <v>48.72</v>
      </c>
      <c r="T156" s="75">
        <f>+T152*Personale!S54</f>
        <v>48.72</v>
      </c>
      <c r="U156" s="75">
        <f>+U152*Personale!T54</f>
        <v>48.72</v>
      </c>
      <c r="V156" s="75">
        <f>+V152*Personale!U54</f>
        <v>48.72</v>
      </c>
      <c r="W156" s="75">
        <f>+W152*Personale!V54</f>
        <v>48.72</v>
      </c>
      <c r="X156" s="75">
        <f>+X152*Personale!W54</f>
        <v>48.72</v>
      </c>
      <c r="Y156" s="75">
        <f>+Y152*Personale!X54</f>
        <v>48.72</v>
      </c>
      <c r="Z156" s="75">
        <f>+Z152*Personale!Y54</f>
        <v>48.72</v>
      </c>
      <c r="AA156" s="75">
        <f>+AA152*Personale!Z54</f>
        <v>0</v>
      </c>
      <c r="AB156" s="75">
        <f>+AB152*Personale!AA54</f>
        <v>0</v>
      </c>
      <c r="AC156" s="75">
        <f>+AC152*Personale!AB54</f>
        <v>0</v>
      </c>
      <c r="AD156" s="75">
        <f>+AD152*Personale!AC54</f>
        <v>0</v>
      </c>
      <c r="AE156" s="75">
        <f>+AE152*Personale!AD54</f>
        <v>0</v>
      </c>
      <c r="AF156" s="75">
        <f>+AF152*Personale!AE54</f>
        <v>0</v>
      </c>
      <c r="AG156" s="75">
        <f>+AG152*Personale!AF54</f>
        <v>0</v>
      </c>
      <c r="AH156" s="75">
        <f>+AH152*Personale!AG54</f>
        <v>0</v>
      </c>
      <c r="AI156" s="75">
        <f>+AI152*Personale!AH54</f>
        <v>0</v>
      </c>
      <c r="AJ156" s="75">
        <f>+AJ152*Personale!AI54</f>
        <v>0</v>
      </c>
      <c r="AK156" s="75">
        <f>+AK152*Personale!AJ54</f>
        <v>0</v>
      </c>
      <c r="AL156" s="75">
        <f>+AL152*Personale!AK54</f>
        <v>0</v>
      </c>
      <c r="AM156" s="75">
        <f>+AM152*Personale!AL54</f>
        <v>0</v>
      </c>
      <c r="AN156" s="75">
        <f>+AN152*Personale!AM54</f>
        <v>0</v>
      </c>
      <c r="AO156" s="75">
        <f>+AO152*Personale!AN54</f>
        <v>0</v>
      </c>
      <c r="AP156" s="75">
        <f>+AP152*Personale!AO54</f>
        <v>0</v>
      </c>
      <c r="AQ156" s="75">
        <f>+AQ152*Personale!AP54</f>
        <v>0</v>
      </c>
      <c r="AR156" s="75">
        <f>+AR152*Personale!AQ54</f>
        <v>0</v>
      </c>
      <c r="AS156" s="75">
        <f>+AS152*Personale!AR54</f>
        <v>0</v>
      </c>
      <c r="AT156" s="75">
        <f>+AT152*Personale!AS54</f>
        <v>0</v>
      </c>
      <c r="AU156" s="75">
        <f>+AU152*Personale!AT54</f>
        <v>0</v>
      </c>
      <c r="AV156" s="75">
        <f>+AV152*Personale!AU54</f>
        <v>0</v>
      </c>
      <c r="AW156" s="75">
        <f>+AW152*Personale!AV54</f>
        <v>0</v>
      </c>
      <c r="AX156" s="75">
        <f>+AX152*Personale!AW54</f>
        <v>0</v>
      </c>
      <c r="AY156" s="68"/>
      <c r="AZ156" s="68"/>
      <c r="BA156" s="68"/>
      <c r="BB156" s="68"/>
      <c r="BC156" s="68"/>
      <c r="BD156" s="68"/>
      <c r="BE156" s="68"/>
      <c r="BF156" s="68"/>
      <c r="BG156" s="68"/>
      <c r="BH156" s="68"/>
      <c r="BI156" s="68"/>
      <c r="BJ156" s="68"/>
      <c r="BK156" s="68"/>
      <c r="BL156" s="68"/>
      <c r="BM156" s="68"/>
      <c r="BN156" s="68"/>
      <c r="BO156" s="68"/>
      <c r="BP156" s="68"/>
      <c r="BQ156" s="68"/>
      <c r="BR156" s="68"/>
      <c r="BS156" s="68"/>
      <c r="BT156" s="68"/>
      <c r="BU156" s="68"/>
      <c r="BV156" s="68"/>
      <c r="BW156" s="68"/>
      <c r="BX156" s="68"/>
      <c r="BY156" s="68"/>
      <c r="BZ156" s="68"/>
      <c r="CA156" s="68"/>
      <c r="CB156" s="68"/>
      <c r="CC156" s="68"/>
      <c r="CD156" s="68"/>
      <c r="CE156" s="68"/>
      <c r="CF156" s="68"/>
      <c r="CG156" s="68"/>
      <c r="CH156" s="68"/>
      <c r="CI156" s="68"/>
      <c r="CJ156" s="68"/>
      <c r="CK156" s="68"/>
      <c r="CL156" s="68"/>
      <c r="CM156" s="68"/>
      <c r="CN156" s="68"/>
      <c r="CO156" s="68"/>
      <c r="CP156" s="68"/>
      <c r="CQ156" s="68"/>
      <c r="CR156" s="68"/>
      <c r="CS156" s="68"/>
    </row>
    <row r="157" spans="1:97" x14ac:dyDescent="0.2">
      <c r="A157" s="74" t="s">
        <v>694</v>
      </c>
      <c r="B157" s="68"/>
      <c r="C157" s="75">
        <f>+C155+C156</f>
        <v>48</v>
      </c>
      <c r="D157" s="75">
        <f>+C157+D155+D156</f>
        <v>96</v>
      </c>
      <c r="E157" s="75">
        <f t="shared" ref="E157:AX157" si="107">+D157+E155+E156</f>
        <v>144</v>
      </c>
      <c r="F157" s="75">
        <f t="shared" si="107"/>
        <v>192</v>
      </c>
      <c r="G157" s="75">
        <f t="shared" si="107"/>
        <v>240</v>
      </c>
      <c r="H157" s="75">
        <f t="shared" si="107"/>
        <v>288</v>
      </c>
      <c r="I157" s="75">
        <f t="shared" si="107"/>
        <v>336</v>
      </c>
      <c r="J157" s="75">
        <f t="shared" si="107"/>
        <v>384</v>
      </c>
      <c r="K157" s="75">
        <f t="shared" si="107"/>
        <v>432</v>
      </c>
      <c r="L157" s="75">
        <f t="shared" si="107"/>
        <v>480</v>
      </c>
      <c r="M157" s="75">
        <f t="shared" si="107"/>
        <v>528</v>
      </c>
      <c r="N157" s="75">
        <f t="shared" si="107"/>
        <v>576</v>
      </c>
      <c r="O157" s="75">
        <f t="shared" si="107"/>
        <v>624.72</v>
      </c>
      <c r="P157" s="75">
        <f t="shared" si="107"/>
        <v>673.44</v>
      </c>
      <c r="Q157" s="75">
        <f t="shared" si="107"/>
        <v>722.16000000000008</v>
      </c>
      <c r="R157" s="75">
        <f t="shared" si="107"/>
        <v>770.88000000000011</v>
      </c>
      <c r="S157" s="75">
        <f t="shared" si="107"/>
        <v>819.60000000000014</v>
      </c>
      <c r="T157" s="75">
        <f t="shared" si="107"/>
        <v>868.32000000000016</v>
      </c>
      <c r="U157" s="75">
        <f t="shared" si="107"/>
        <v>917.04000000000019</v>
      </c>
      <c r="V157" s="75">
        <f t="shared" si="107"/>
        <v>965.76000000000022</v>
      </c>
      <c r="W157" s="75">
        <f t="shared" si="107"/>
        <v>1014.4800000000002</v>
      </c>
      <c r="X157" s="75">
        <f t="shared" si="107"/>
        <v>1063.2000000000003</v>
      </c>
      <c r="Y157" s="75">
        <f t="shared" si="107"/>
        <v>1111.9200000000003</v>
      </c>
      <c r="Z157" s="75">
        <f t="shared" si="107"/>
        <v>1160.6400000000003</v>
      </c>
      <c r="AA157" s="75">
        <f t="shared" si="107"/>
        <v>1160.6400000000003</v>
      </c>
      <c r="AB157" s="75">
        <f t="shared" si="107"/>
        <v>1160.6400000000003</v>
      </c>
      <c r="AC157" s="75">
        <f t="shared" si="107"/>
        <v>1160.6400000000003</v>
      </c>
      <c r="AD157" s="75">
        <f t="shared" si="107"/>
        <v>1160.6400000000003</v>
      </c>
      <c r="AE157" s="75">
        <f t="shared" si="107"/>
        <v>1160.6400000000003</v>
      </c>
      <c r="AF157" s="75">
        <f t="shared" si="107"/>
        <v>1160.6400000000003</v>
      </c>
      <c r="AG157" s="75">
        <f t="shared" si="107"/>
        <v>1160.6400000000003</v>
      </c>
      <c r="AH157" s="75">
        <f t="shared" si="107"/>
        <v>1160.6400000000003</v>
      </c>
      <c r="AI157" s="75">
        <f t="shared" si="107"/>
        <v>1160.6400000000003</v>
      </c>
      <c r="AJ157" s="75">
        <f t="shared" si="107"/>
        <v>1160.6400000000003</v>
      </c>
      <c r="AK157" s="75">
        <f t="shared" si="107"/>
        <v>1160.6400000000003</v>
      </c>
      <c r="AL157" s="75">
        <f t="shared" si="107"/>
        <v>1160.6400000000003</v>
      </c>
      <c r="AM157" s="75">
        <f t="shared" si="107"/>
        <v>1160.6400000000003</v>
      </c>
      <c r="AN157" s="75">
        <f t="shared" si="107"/>
        <v>1160.6400000000003</v>
      </c>
      <c r="AO157" s="75">
        <f t="shared" si="107"/>
        <v>1160.6400000000003</v>
      </c>
      <c r="AP157" s="75">
        <f t="shared" si="107"/>
        <v>1160.6400000000003</v>
      </c>
      <c r="AQ157" s="75">
        <f t="shared" si="107"/>
        <v>1160.6400000000003</v>
      </c>
      <c r="AR157" s="75">
        <f t="shared" si="107"/>
        <v>1160.6400000000003</v>
      </c>
      <c r="AS157" s="75">
        <f t="shared" si="107"/>
        <v>1160.6400000000003</v>
      </c>
      <c r="AT157" s="75">
        <f t="shared" si="107"/>
        <v>1160.6400000000003</v>
      </c>
      <c r="AU157" s="75">
        <f t="shared" si="107"/>
        <v>1160.6400000000003</v>
      </c>
      <c r="AV157" s="75">
        <f t="shared" si="107"/>
        <v>1160.6400000000003</v>
      </c>
      <c r="AW157" s="75">
        <f t="shared" si="107"/>
        <v>1160.6400000000003</v>
      </c>
      <c r="AX157" s="75">
        <f t="shared" si="107"/>
        <v>1160.6400000000003</v>
      </c>
      <c r="AY157" s="68"/>
      <c r="AZ157" s="68"/>
      <c r="BA157" s="68"/>
      <c r="BB157" s="68"/>
      <c r="BC157" s="68"/>
      <c r="BD157" s="68"/>
      <c r="BE157" s="68"/>
      <c r="BF157" s="68"/>
      <c r="BG157" s="68"/>
      <c r="BH157" s="68"/>
      <c r="BI157" s="68"/>
      <c r="BJ157" s="68"/>
      <c r="BK157" s="68"/>
      <c r="BL157" s="68"/>
      <c r="BM157" s="68"/>
      <c r="BN157" s="68"/>
      <c r="BO157" s="68"/>
      <c r="BP157" s="68"/>
      <c r="BQ157" s="68"/>
      <c r="BR157" s="68"/>
      <c r="BS157" s="68"/>
      <c r="BT157" s="68"/>
      <c r="BU157" s="68"/>
      <c r="BV157" s="68"/>
      <c r="BW157" s="68"/>
      <c r="BX157" s="68"/>
      <c r="BY157" s="68"/>
      <c r="BZ157" s="68"/>
      <c r="CA157" s="68"/>
      <c r="CB157" s="68"/>
      <c r="CC157" s="68"/>
      <c r="CD157" s="68"/>
      <c r="CE157" s="68"/>
      <c r="CF157" s="68"/>
      <c r="CG157" s="68"/>
      <c r="CH157" s="68"/>
      <c r="CI157" s="68"/>
      <c r="CJ157" s="68"/>
      <c r="CK157" s="68"/>
      <c r="CL157" s="68"/>
      <c r="CM157" s="68"/>
      <c r="CN157" s="68"/>
      <c r="CO157" s="68"/>
      <c r="CP157" s="68"/>
      <c r="CQ157" s="68"/>
      <c r="CR157" s="68"/>
      <c r="CS157" s="68"/>
    </row>
    <row r="158" spans="1:97" x14ac:dyDescent="0.2">
      <c r="A158" s="74" t="s">
        <v>278</v>
      </c>
      <c r="B158" s="68"/>
      <c r="C158" s="75">
        <f>+(C157*Personale!B55)/12</f>
        <v>0</v>
      </c>
      <c r="D158" s="75">
        <f>+(D157*Personale!C55)/12</f>
        <v>0</v>
      </c>
      <c r="E158" s="75">
        <f>+(E157*Personale!D55)/12</f>
        <v>0</v>
      </c>
      <c r="F158" s="75">
        <f>+(F157*Personale!E55)/12</f>
        <v>0</v>
      </c>
      <c r="G158" s="75">
        <f>+(G157*Personale!F55)/12</f>
        <v>0</v>
      </c>
      <c r="H158" s="75">
        <f>+(H157*Personale!G55)/12</f>
        <v>0</v>
      </c>
      <c r="I158" s="75">
        <f>+(I157*Personale!H55)/12</f>
        <v>0</v>
      </c>
      <c r="J158" s="75">
        <f>+(J157*Personale!I55)/12</f>
        <v>0</v>
      </c>
      <c r="K158" s="75">
        <f>+(K157*Personale!J55)/12</f>
        <v>0</v>
      </c>
      <c r="L158" s="75">
        <f>+(L157*Personale!K55)/12</f>
        <v>0</v>
      </c>
      <c r="M158" s="75">
        <f>+(M157*Personale!L55)/12</f>
        <v>0</v>
      </c>
      <c r="N158" s="75">
        <f>+(N157*Personale!M55)/12</f>
        <v>0</v>
      </c>
      <c r="O158" s="75">
        <f>+(O157*Personale!N55)/12</f>
        <v>0</v>
      </c>
      <c r="P158" s="75">
        <f>+(P157*Personale!O55)/12</f>
        <v>0</v>
      </c>
      <c r="Q158" s="75">
        <f>+(Q157*Personale!P55)/12</f>
        <v>0</v>
      </c>
      <c r="R158" s="75">
        <f>+(R157*Personale!Q55)/12</f>
        <v>0</v>
      </c>
      <c r="S158" s="75">
        <f>+(S157*Personale!R55)/12</f>
        <v>0</v>
      </c>
      <c r="T158" s="75">
        <f>+(T157*Personale!S55)/12</f>
        <v>0</v>
      </c>
      <c r="U158" s="75">
        <f>+(U157*Personale!T55)/12</f>
        <v>0</v>
      </c>
      <c r="V158" s="75">
        <f>+(V157*Personale!U55)/12</f>
        <v>0</v>
      </c>
      <c r="W158" s="75">
        <f>+(W157*Personale!V55)/12</f>
        <v>0</v>
      </c>
      <c r="X158" s="75">
        <f>+(X157*Personale!W55)/12</f>
        <v>0</v>
      </c>
      <c r="Y158" s="75">
        <f>+(Y157*Personale!X55)/12</f>
        <v>0</v>
      </c>
      <c r="Z158" s="75">
        <f>+(Z157*Personale!Y55)/12</f>
        <v>0</v>
      </c>
      <c r="AA158" s="75">
        <f>+(AA157*Personale!Z55)/12</f>
        <v>9.6720000000000024</v>
      </c>
      <c r="AB158" s="75">
        <f>+(AB157*Personale!AA55)/12</f>
        <v>9.6720000000000024</v>
      </c>
      <c r="AC158" s="75">
        <f>+(AC157*Personale!AB55)/12</f>
        <v>9.6720000000000024</v>
      </c>
      <c r="AD158" s="75">
        <f>+(AD157*Personale!AC55)/12</f>
        <v>9.6720000000000024</v>
      </c>
      <c r="AE158" s="75">
        <f>+(AE157*Personale!AD55)/12</f>
        <v>9.6720000000000024</v>
      </c>
      <c r="AF158" s="75">
        <f>+(AF157*Personale!AE55)/12</f>
        <v>9.6720000000000024</v>
      </c>
      <c r="AG158" s="75">
        <f>+(AG157*Personale!AF55)/12</f>
        <v>9.6720000000000024</v>
      </c>
      <c r="AH158" s="75">
        <f>+(AH157*Personale!AG55)/12</f>
        <v>9.6720000000000024</v>
      </c>
      <c r="AI158" s="75">
        <f>+(AI157*Personale!AH55)/12</f>
        <v>9.6720000000000024</v>
      </c>
      <c r="AJ158" s="75">
        <f>+(AJ157*Personale!AI55)/12</f>
        <v>9.6720000000000024</v>
      </c>
      <c r="AK158" s="75">
        <f>+(AK157*Personale!AJ55)/12</f>
        <v>9.6720000000000024</v>
      </c>
      <c r="AL158" s="75">
        <f>+(AL157*Personale!AK55)/12</f>
        <v>9.6720000000000024</v>
      </c>
      <c r="AM158" s="75">
        <f>+(AM157*Personale!AL55)/12</f>
        <v>9.6720000000000024</v>
      </c>
      <c r="AN158" s="75">
        <f>+(AN157*Personale!AM55)/12</f>
        <v>9.6720000000000024</v>
      </c>
      <c r="AO158" s="75">
        <f>+(AO157*Personale!AN55)/12</f>
        <v>9.6720000000000024</v>
      </c>
      <c r="AP158" s="75">
        <f>+(AP157*Personale!AO55)/12</f>
        <v>9.6720000000000024</v>
      </c>
      <c r="AQ158" s="75">
        <f>+(AQ157*Personale!AP55)/12</f>
        <v>9.6720000000000024</v>
      </c>
      <c r="AR158" s="75">
        <f>+(AR157*Personale!AQ55)/12</f>
        <v>9.6720000000000024</v>
      </c>
      <c r="AS158" s="75">
        <f>+(AS157*Personale!AR55)/12</f>
        <v>9.6720000000000024</v>
      </c>
      <c r="AT158" s="75">
        <f>+(AT157*Personale!AS55)/12</f>
        <v>9.6720000000000024</v>
      </c>
      <c r="AU158" s="75">
        <f>+(AU157*Personale!AT55)/12</f>
        <v>9.6720000000000024</v>
      </c>
      <c r="AV158" s="75">
        <f>+(AV157*Personale!AU55)/12</f>
        <v>9.6720000000000024</v>
      </c>
      <c r="AW158" s="75">
        <f>+(AW157*Personale!AV55)/12</f>
        <v>9.6720000000000024</v>
      </c>
      <c r="AX158" s="75">
        <f>+(AX157*Personale!AW55)/12</f>
        <v>9.6720000000000024</v>
      </c>
      <c r="AY158" s="68"/>
      <c r="AZ158" s="68"/>
      <c r="BA158" s="68"/>
      <c r="BB158" s="68"/>
      <c r="BC158" s="68"/>
      <c r="BD158" s="68"/>
      <c r="BE158" s="68"/>
      <c r="BF158" s="68"/>
      <c r="BG158" s="68"/>
      <c r="BH158" s="68"/>
      <c r="BI158" s="68"/>
      <c r="BJ158" s="68"/>
      <c r="BK158" s="68"/>
      <c r="BL158" s="68"/>
      <c r="BM158" s="68"/>
      <c r="BN158" s="68"/>
      <c r="BO158" s="68"/>
      <c r="BP158" s="68"/>
      <c r="BQ158" s="68"/>
      <c r="BR158" s="68"/>
      <c r="BS158" s="68"/>
      <c r="BT158" s="68"/>
      <c r="BU158" s="68"/>
      <c r="BV158" s="68"/>
      <c r="BW158" s="68"/>
      <c r="BX158" s="68"/>
      <c r="BY158" s="68"/>
      <c r="BZ158" s="68"/>
      <c r="CA158" s="68"/>
      <c r="CB158" s="68"/>
      <c r="CC158" s="68"/>
      <c r="CD158" s="68"/>
      <c r="CE158" s="68"/>
      <c r="CF158" s="68"/>
      <c r="CG158" s="68"/>
      <c r="CH158" s="68"/>
      <c r="CI158" s="68"/>
      <c r="CJ158" s="68"/>
      <c r="CK158" s="68"/>
      <c r="CL158" s="68"/>
      <c r="CM158" s="68"/>
      <c r="CN158" s="68"/>
      <c r="CO158" s="68"/>
      <c r="CP158" s="68"/>
      <c r="CQ158" s="68"/>
      <c r="CR158" s="68"/>
      <c r="CS158" s="68"/>
    </row>
    <row r="159" spans="1:97" x14ac:dyDescent="0.2">
      <c r="A159" s="74" t="s">
        <v>695</v>
      </c>
      <c r="B159" s="68"/>
      <c r="C159" s="75">
        <f>+C158</f>
        <v>0</v>
      </c>
      <c r="D159" s="75">
        <f>+C159+D158</f>
        <v>0</v>
      </c>
      <c r="E159" s="75">
        <f t="shared" ref="E159:AX159" si="108">+D159+E158</f>
        <v>0</v>
      </c>
      <c r="F159" s="75">
        <f t="shared" si="108"/>
        <v>0</v>
      </c>
      <c r="G159" s="75">
        <f t="shared" si="108"/>
        <v>0</v>
      </c>
      <c r="H159" s="75">
        <f t="shared" si="108"/>
        <v>0</v>
      </c>
      <c r="I159" s="75">
        <f t="shared" si="108"/>
        <v>0</v>
      </c>
      <c r="J159" s="75">
        <f t="shared" si="108"/>
        <v>0</v>
      </c>
      <c r="K159" s="75">
        <f t="shared" si="108"/>
        <v>0</v>
      </c>
      <c r="L159" s="75">
        <f t="shared" si="108"/>
        <v>0</v>
      </c>
      <c r="M159" s="75">
        <f t="shared" si="108"/>
        <v>0</v>
      </c>
      <c r="N159" s="75">
        <f t="shared" si="108"/>
        <v>0</v>
      </c>
      <c r="O159" s="75">
        <f t="shared" si="108"/>
        <v>0</v>
      </c>
      <c r="P159" s="75">
        <f t="shared" si="108"/>
        <v>0</v>
      </c>
      <c r="Q159" s="75">
        <f t="shared" si="108"/>
        <v>0</v>
      </c>
      <c r="R159" s="75">
        <f t="shared" si="108"/>
        <v>0</v>
      </c>
      <c r="S159" s="75">
        <f t="shared" si="108"/>
        <v>0</v>
      </c>
      <c r="T159" s="75">
        <f t="shared" si="108"/>
        <v>0</v>
      </c>
      <c r="U159" s="75">
        <f t="shared" si="108"/>
        <v>0</v>
      </c>
      <c r="V159" s="75">
        <f t="shared" si="108"/>
        <v>0</v>
      </c>
      <c r="W159" s="75">
        <f t="shared" si="108"/>
        <v>0</v>
      </c>
      <c r="X159" s="75">
        <f t="shared" si="108"/>
        <v>0</v>
      </c>
      <c r="Y159" s="75">
        <f t="shared" si="108"/>
        <v>0</v>
      </c>
      <c r="Z159" s="75">
        <f t="shared" si="108"/>
        <v>0</v>
      </c>
      <c r="AA159" s="75">
        <f t="shared" si="108"/>
        <v>9.6720000000000024</v>
      </c>
      <c r="AB159" s="75">
        <f t="shared" si="108"/>
        <v>19.344000000000005</v>
      </c>
      <c r="AC159" s="75">
        <f t="shared" si="108"/>
        <v>29.016000000000005</v>
      </c>
      <c r="AD159" s="75">
        <f t="shared" si="108"/>
        <v>38.688000000000009</v>
      </c>
      <c r="AE159" s="75">
        <f t="shared" si="108"/>
        <v>48.360000000000014</v>
      </c>
      <c r="AF159" s="75">
        <f t="shared" si="108"/>
        <v>58.032000000000018</v>
      </c>
      <c r="AG159" s="75">
        <f t="shared" si="108"/>
        <v>67.704000000000022</v>
      </c>
      <c r="AH159" s="75">
        <f t="shared" si="108"/>
        <v>77.376000000000019</v>
      </c>
      <c r="AI159" s="75">
        <f t="shared" si="108"/>
        <v>87.048000000000016</v>
      </c>
      <c r="AJ159" s="75">
        <f t="shared" si="108"/>
        <v>96.720000000000013</v>
      </c>
      <c r="AK159" s="75">
        <f t="shared" si="108"/>
        <v>106.39200000000001</v>
      </c>
      <c r="AL159" s="75">
        <f t="shared" si="108"/>
        <v>116.06400000000001</v>
      </c>
      <c r="AM159" s="75">
        <f t="shared" si="108"/>
        <v>125.736</v>
      </c>
      <c r="AN159" s="75">
        <f t="shared" si="108"/>
        <v>135.40800000000002</v>
      </c>
      <c r="AO159" s="75">
        <f t="shared" si="108"/>
        <v>145.08000000000001</v>
      </c>
      <c r="AP159" s="75">
        <f t="shared" si="108"/>
        <v>154.75200000000001</v>
      </c>
      <c r="AQ159" s="75">
        <f t="shared" si="108"/>
        <v>164.42400000000001</v>
      </c>
      <c r="AR159" s="75">
        <f t="shared" si="108"/>
        <v>174.096</v>
      </c>
      <c r="AS159" s="75">
        <f t="shared" si="108"/>
        <v>183.768</v>
      </c>
      <c r="AT159" s="75">
        <f t="shared" si="108"/>
        <v>193.44</v>
      </c>
      <c r="AU159" s="75">
        <f t="shared" si="108"/>
        <v>203.11199999999999</v>
      </c>
      <c r="AV159" s="75">
        <f t="shared" si="108"/>
        <v>212.78399999999999</v>
      </c>
      <c r="AW159" s="75">
        <f t="shared" si="108"/>
        <v>222.45599999999999</v>
      </c>
      <c r="AX159" s="75">
        <f t="shared" si="108"/>
        <v>232.12799999999999</v>
      </c>
      <c r="AY159" s="68"/>
      <c r="AZ159" s="68"/>
      <c r="BA159" s="68"/>
      <c r="BB159" s="68"/>
      <c r="BC159" s="68"/>
      <c r="BD159" s="68"/>
      <c r="BE159" s="68"/>
      <c r="BF159" s="68"/>
      <c r="BG159" s="68"/>
      <c r="BH159" s="68"/>
      <c r="BI159" s="68"/>
      <c r="BJ159" s="68"/>
      <c r="BK159" s="68"/>
      <c r="BL159" s="68"/>
      <c r="BM159" s="68"/>
      <c r="BN159" s="68"/>
      <c r="BO159" s="68"/>
      <c r="BP159" s="68"/>
      <c r="BQ159" s="68"/>
      <c r="BR159" s="68"/>
      <c r="BS159" s="68"/>
      <c r="BT159" s="68"/>
      <c r="BU159" s="68"/>
      <c r="BV159" s="68"/>
      <c r="BW159" s="68"/>
      <c r="BX159" s="68"/>
      <c r="BY159" s="68"/>
      <c r="BZ159" s="68"/>
      <c r="CA159" s="68"/>
      <c r="CB159" s="68"/>
      <c r="CC159" s="68"/>
      <c r="CD159" s="68"/>
      <c r="CE159" s="68"/>
      <c r="CF159" s="68"/>
      <c r="CG159" s="68"/>
      <c r="CH159" s="68"/>
      <c r="CI159" s="68"/>
      <c r="CJ159" s="68"/>
      <c r="CK159" s="68"/>
      <c r="CL159" s="68"/>
      <c r="CM159" s="68"/>
      <c r="CN159" s="68"/>
      <c r="CO159" s="68"/>
      <c r="CP159" s="68"/>
      <c r="CQ159" s="68"/>
      <c r="CR159" s="68"/>
      <c r="CS159" s="68"/>
    </row>
    <row r="160" spans="1:97" x14ac:dyDescent="0.2">
      <c r="A160" s="67"/>
      <c r="B160" s="68"/>
      <c r="C160" s="68"/>
      <c r="D160" s="68"/>
      <c r="E160" s="68"/>
      <c r="F160" s="68"/>
      <c r="G160" s="68"/>
      <c r="H160" s="68"/>
      <c r="I160" s="68"/>
      <c r="J160" s="68"/>
      <c r="K160" s="68"/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  <c r="Y160" s="68"/>
      <c r="Z160" s="68"/>
      <c r="AA160" s="68"/>
      <c r="AB160" s="68"/>
      <c r="AC160" s="68"/>
      <c r="AD160" s="68"/>
      <c r="AE160" s="68"/>
      <c r="AF160" s="68"/>
      <c r="AG160" s="68"/>
      <c r="AH160" s="68"/>
      <c r="AI160" s="68"/>
      <c r="AJ160" s="68"/>
      <c r="AK160" s="68"/>
      <c r="AL160" s="68"/>
      <c r="AM160" s="68"/>
      <c r="AN160" s="68"/>
      <c r="AO160" s="68"/>
      <c r="AP160" s="68"/>
      <c r="AQ160" s="68"/>
      <c r="AR160" s="68"/>
      <c r="AS160" s="68"/>
      <c r="AT160" s="68"/>
      <c r="AU160" s="68"/>
      <c r="AV160" s="68"/>
      <c r="AW160" s="68"/>
      <c r="AX160" s="68"/>
      <c r="AY160" s="68"/>
      <c r="AZ160" s="68"/>
      <c r="BA160" s="68"/>
      <c r="BB160" s="68"/>
      <c r="BC160" s="68"/>
      <c r="BD160" s="68"/>
      <c r="BE160" s="68"/>
      <c r="BF160" s="68"/>
      <c r="BG160" s="68"/>
      <c r="BH160" s="68"/>
      <c r="BI160" s="68"/>
      <c r="BJ160" s="68"/>
      <c r="BK160" s="68"/>
      <c r="BL160" s="68"/>
      <c r="BM160" s="68"/>
      <c r="BN160" s="68"/>
      <c r="BO160" s="68"/>
      <c r="BP160" s="68"/>
      <c r="BQ160" s="68"/>
      <c r="BR160" s="68"/>
      <c r="BS160" s="68"/>
      <c r="BT160" s="68"/>
      <c r="BU160" s="68"/>
      <c r="BV160" s="68"/>
      <c r="BW160" s="68"/>
      <c r="BX160" s="68"/>
      <c r="BY160" s="68"/>
      <c r="BZ160" s="68"/>
      <c r="CA160" s="68"/>
      <c r="CB160" s="68"/>
      <c r="CC160" s="68"/>
      <c r="CD160" s="68"/>
      <c r="CE160" s="68"/>
      <c r="CF160" s="68"/>
      <c r="CG160" s="68"/>
      <c r="CH160" s="68"/>
      <c r="CI160" s="68"/>
      <c r="CJ160" s="68"/>
      <c r="CK160" s="68"/>
      <c r="CL160" s="68"/>
      <c r="CM160" s="68"/>
      <c r="CN160" s="68"/>
      <c r="CO160" s="68"/>
      <c r="CP160" s="68"/>
      <c r="CQ160" s="68"/>
      <c r="CR160" s="68"/>
      <c r="CS160" s="68"/>
    </row>
    <row r="161" spans="1:97" x14ac:dyDescent="0.2">
      <c r="A161" s="74"/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5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5"/>
      <c r="CE161" s="75"/>
      <c r="CF161" s="75"/>
      <c r="CG161" s="75"/>
      <c r="CH161" s="75"/>
      <c r="CI161" s="75"/>
      <c r="CJ161" s="75"/>
      <c r="CK161" s="75"/>
      <c r="CL161" s="75"/>
      <c r="CM161" s="75"/>
      <c r="CN161" s="75"/>
      <c r="CO161" s="75"/>
      <c r="CP161" s="75"/>
      <c r="CQ161" s="75"/>
      <c r="CR161" s="75"/>
      <c r="CS161" s="75"/>
    </row>
    <row r="162" spans="1:97" x14ac:dyDescent="0.2">
      <c r="A162" s="77"/>
      <c r="B162" s="78"/>
      <c r="C162" s="166" t="s">
        <v>244</v>
      </c>
      <c r="D162" s="166" t="s">
        <v>245</v>
      </c>
      <c r="E162" s="166" t="s">
        <v>246</v>
      </c>
      <c r="F162" s="166" t="s">
        <v>247</v>
      </c>
      <c r="G162" s="166" t="s">
        <v>248</v>
      </c>
      <c r="H162" s="166" t="s">
        <v>249</v>
      </c>
      <c r="I162" s="166" t="s">
        <v>196</v>
      </c>
      <c r="J162" s="166" t="s">
        <v>250</v>
      </c>
      <c r="K162" s="166" t="s">
        <v>251</v>
      </c>
      <c r="L162" s="166" t="s">
        <v>252</v>
      </c>
      <c r="M162" s="166" t="s">
        <v>253</v>
      </c>
      <c r="N162" s="166" t="s">
        <v>195</v>
      </c>
      <c r="O162" s="166" t="s">
        <v>244</v>
      </c>
      <c r="P162" s="166" t="s">
        <v>245</v>
      </c>
      <c r="Q162" s="166" t="s">
        <v>246</v>
      </c>
      <c r="R162" s="166" t="s">
        <v>247</v>
      </c>
      <c r="S162" s="166" t="s">
        <v>248</v>
      </c>
      <c r="T162" s="166" t="s">
        <v>249</v>
      </c>
      <c r="U162" s="166" t="s">
        <v>196</v>
      </c>
      <c r="V162" s="166" t="s">
        <v>250</v>
      </c>
      <c r="W162" s="166" t="s">
        <v>251</v>
      </c>
      <c r="X162" s="166" t="s">
        <v>252</v>
      </c>
      <c r="Y162" s="166" t="s">
        <v>253</v>
      </c>
      <c r="Z162" s="166" t="s">
        <v>195</v>
      </c>
      <c r="AA162" s="166" t="s">
        <v>244</v>
      </c>
      <c r="AB162" s="166" t="s">
        <v>245</v>
      </c>
      <c r="AC162" s="166" t="s">
        <v>246</v>
      </c>
      <c r="AD162" s="166" t="s">
        <v>247</v>
      </c>
      <c r="AE162" s="166" t="s">
        <v>248</v>
      </c>
      <c r="AF162" s="166" t="s">
        <v>249</v>
      </c>
      <c r="AG162" s="166" t="s">
        <v>196</v>
      </c>
      <c r="AH162" s="166" t="s">
        <v>250</v>
      </c>
      <c r="AI162" s="166" t="s">
        <v>251</v>
      </c>
      <c r="AJ162" s="166" t="s">
        <v>252</v>
      </c>
      <c r="AK162" s="166" t="s">
        <v>253</v>
      </c>
      <c r="AL162" s="166" t="s">
        <v>195</v>
      </c>
      <c r="AM162" s="166" t="s">
        <v>423</v>
      </c>
      <c r="AN162" s="166" t="s">
        <v>424</v>
      </c>
      <c r="AO162" s="166" t="s">
        <v>425</v>
      </c>
      <c r="AP162" s="166" t="s">
        <v>426</v>
      </c>
      <c r="AQ162" s="166" t="s">
        <v>427</v>
      </c>
      <c r="AR162" s="166" t="s">
        <v>428</v>
      </c>
      <c r="AS162" s="166" t="s">
        <v>429</v>
      </c>
      <c r="AT162" s="166" t="s">
        <v>430</v>
      </c>
      <c r="AU162" s="166" t="s">
        <v>431</v>
      </c>
      <c r="AV162" s="166" t="s">
        <v>432</v>
      </c>
      <c r="AW162" s="166" t="s">
        <v>433</v>
      </c>
      <c r="AX162" s="166" t="s">
        <v>434</v>
      </c>
      <c r="AY162" s="78"/>
      <c r="AZ162" s="78"/>
      <c r="BA162" s="78"/>
      <c r="BB162" s="78"/>
      <c r="BC162" s="78"/>
      <c r="BD162" s="78"/>
      <c r="BE162" s="78"/>
      <c r="BF162" s="78"/>
      <c r="BG162" s="78"/>
      <c r="BH162" s="78"/>
      <c r="BI162" s="78"/>
      <c r="BJ162" s="78"/>
      <c r="BK162" s="78"/>
      <c r="BL162" s="78"/>
      <c r="BM162" s="78"/>
      <c r="BN162" s="78"/>
      <c r="BO162" s="78"/>
      <c r="BP162" s="78"/>
      <c r="BQ162" s="78"/>
      <c r="BR162" s="78"/>
      <c r="BS162" s="78"/>
      <c r="BT162" s="78"/>
      <c r="BU162" s="78"/>
      <c r="BV162" s="78"/>
      <c r="BW162" s="78"/>
      <c r="BX162" s="78"/>
      <c r="BY162" s="78"/>
      <c r="BZ162" s="78"/>
      <c r="CA162" s="78"/>
      <c r="CB162" s="78"/>
      <c r="CC162" s="78"/>
      <c r="CD162" s="78"/>
      <c r="CE162" s="78"/>
      <c r="CF162" s="78"/>
      <c r="CG162" s="78"/>
      <c r="CH162" s="78"/>
      <c r="CI162" s="78"/>
      <c r="CJ162" s="78"/>
      <c r="CK162" s="78"/>
      <c r="CL162" s="78"/>
      <c r="CM162" s="78"/>
      <c r="CN162" s="78"/>
      <c r="CO162" s="78"/>
      <c r="CP162" s="78"/>
      <c r="CQ162" s="78"/>
      <c r="CR162" s="78"/>
      <c r="CS162" s="78"/>
    </row>
    <row r="163" spans="1:97" x14ac:dyDescent="0.2">
      <c r="A163" s="74"/>
      <c r="B163" s="75"/>
      <c r="C163" s="165">
        <f t="shared" ref="C163:AX163" si="109">IF(ISERROR(HLOOKUP(C162,$C133:$F134,2,0)),0,1)</f>
        <v>0</v>
      </c>
      <c r="D163" s="165">
        <f t="shared" si="109"/>
        <v>0</v>
      </c>
      <c r="E163" s="165">
        <f t="shared" si="109"/>
        <v>0</v>
      </c>
      <c r="F163" s="165">
        <f t="shared" si="109"/>
        <v>0</v>
      </c>
      <c r="G163" s="165">
        <f t="shared" si="109"/>
        <v>1</v>
      </c>
      <c r="H163" s="165">
        <f t="shared" si="109"/>
        <v>1</v>
      </c>
      <c r="I163" s="165">
        <f t="shared" si="109"/>
        <v>0</v>
      </c>
      <c r="J163" s="165">
        <f t="shared" si="109"/>
        <v>0</v>
      </c>
      <c r="K163" s="165">
        <f t="shared" si="109"/>
        <v>0</v>
      </c>
      <c r="L163" s="165">
        <f t="shared" si="109"/>
        <v>0</v>
      </c>
      <c r="M163" s="165">
        <f t="shared" si="109"/>
        <v>0</v>
      </c>
      <c r="N163" s="165">
        <f t="shared" si="109"/>
        <v>0</v>
      </c>
      <c r="O163" s="165">
        <f t="shared" si="109"/>
        <v>0</v>
      </c>
      <c r="P163" s="165">
        <f t="shared" si="109"/>
        <v>0</v>
      </c>
      <c r="Q163" s="165">
        <f t="shared" si="109"/>
        <v>0</v>
      </c>
      <c r="R163" s="165">
        <f t="shared" si="109"/>
        <v>0</v>
      </c>
      <c r="S163" s="165">
        <f t="shared" si="109"/>
        <v>1</v>
      </c>
      <c r="T163" s="165">
        <f t="shared" si="109"/>
        <v>1</v>
      </c>
      <c r="U163" s="165">
        <f t="shared" si="109"/>
        <v>0</v>
      </c>
      <c r="V163" s="165">
        <f t="shared" si="109"/>
        <v>0</v>
      </c>
      <c r="W163" s="165">
        <f t="shared" si="109"/>
        <v>0</v>
      </c>
      <c r="X163" s="165">
        <f t="shared" si="109"/>
        <v>0</v>
      </c>
      <c r="Y163" s="165">
        <f t="shared" si="109"/>
        <v>0</v>
      </c>
      <c r="Z163" s="165">
        <f t="shared" si="109"/>
        <v>0</v>
      </c>
      <c r="AA163" s="165">
        <f t="shared" si="109"/>
        <v>0</v>
      </c>
      <c r="AB163" s="165">
        <f t="shared" si="109"/>
        <v>0</v>
      </c>
      <c r="AC163" s="165">
        <f t="shared" si="109"/>
        <v>0</v>
      </c>
      <c r="AD163" s="165">
        <f t="shared" si="109"/>
        <v>0</v>
      </c>
      <c r="AE163" s="165">
        <f t="shared" si="109"/>
        <v>1</v>
      </c>
      <c r="AF163" s="165">
        <f t="shared" si="109"/>
        <v>1</v>
      </c>
      <c r="AG163" s="165">
        <f t="shared" si="109"/>
        <v>0</v>
      </c>
      <c r="AH163" s="165">
        <f t="shared" si="109"/>
        <v>0</v>
      </c>
      <c r="AI163" s="165">
        <f t="shared" si="109"/>
        <v>0</v>
      </c>
      <c r="AJ163" s="165">
        <f t="shared" si="109"/>
        <v>0</v>
      </c>
      <c r="AK163" s="165">
        <f t="shared" si="109"/>
        <v>0</v>
      </c>
      <c r="AL163" s="165">
        <f t="shared" si="109"/>
        <v>0</v>
      </c>
      <c r="AM163" s="165">
        <f t="shared" si="109"/>
        <v>0</v>
      </c>
      <c r="AN163" s="165">
        <f t="shared" si="109"/>
        <v>0</v>
      </c>
      <c r="AO163" s="165">
        <f t="shared" si="109"/>
        <v>0</v>
      </c>
      <c r="AP163" s="165">
        <f t="shared" si="109"/>
        <v>0</v>
      </c>
      <c r="AQ163" s="165">
        <f t="shared" si="109"/>
        <v>0</v>
      </c>
      <c r="AR163" s="165">
        <f t="shared" si="109"/>
        <v>0</v>
      </c>
      <c r="AS163" s="165">
        <f t="shared" si="109"/>
        <v>0</v>
      </c>
      <c r="AT163" s="165">
        <f t="shared" si="109"/>
        <v>0</v>
      </c>
      <c r="AU163" s="165">
        <f t="shared" si="109"/>
        <v>0</v>
      </c>
      <c r="AV163" s="165">
        <f t="shared" si="109"/>
        <v>0</v>
      </c>
      <c r="AW163" s="165">
        <f t="shared" si="109"/>
        <v>0</v>
      </c>
      <c r="AX163" s="165">
        <f t="shared" si="109"/>
        <v>0</v>
      </c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5"/>
      <c r="CE163" s="75"/>
      <c r="CF163" s="75"/>
      <c r="CG163" s="75"/>
      <c r="CH163" s="75"/>
      <c r="CI163" s="75"/>
      <c r="CJ163" s="75"/>
      <c r="CK163" s="75"/>
      <c r="CL163" s="75"/>
      <c r="CM163" s="75"/>
      <c r="CN163" s="75"/>
      <c r="CO163" s="75"/>
      <c r="CP163" s="75"/>
      <c r="CQ163" s="75"/>
      <c r="CR163" s="75"/>
      <c r="CS163" s="75"/>
    </row>
    <row r="164" spans="1:97" x14ac:dyDescent="0.2">
      <c r="A164" s="67" t="s">
        <v>254</v>
      </c>
      <c r="B164" s="68"/>
      <c r="C164" s="68" t="str">
        <f t="shared" ref="C164:AX164" si="110">+C147</f>
        <v>A1 m1</v>
      </c>
      <c r="D164" s="68" t="str">
        <f t="shared" si="110"/>
        <v>A1 m2</v>
      </c>
      <c r="E164" s="68" t="str">
        <f t="shared" si="110"/>
        <v>A1 m3</v>
      </c>
      <c r="F164" s="68" t="str">
        <f t="shared" si="110"/>
        <v>A1 m4</v>
      </c>
      <c r="G164" s="68" t="str">
        <f t="shared" si="110"/>
        <v>A1 m5</v>
      </c>
      <c r="H164" s="68" t="str">
        <f t="shared" si="110"/>
        <v>A1 m6</v>
      </c>
      <c r="I164" s="68" t="str">
        <f t="shared" si="110"/>
        <v>A1 m7</v>
      </c>
      <c r="J164" s="68" t="str">
        <f t="shared" si="110"/>
        <v>A1 m8</v>
      </c>
      <c r="K164" s="68" t="str">
        <f t="shared" si="110"/>
        <v>A1 m9</v>
      </c>
      <c r="L164" s="68" t="str">
        <f t="shared" si="110"/>
        <v>A1 m10</v>
      </c>
      <c r="M164" s="68" t="str">
        <f t="shared" si="110"/>
        <v>A1 m11</v>
      </c>
      <c r="N164" s="68" t="str">
        <f t="shared" si="110"/>
        <v>A1 m12</v>
      </c>
      <c r="O164" s="68" t="str">
        <f t="shared" si="110"/>
        <v>A2 m1</v>
      </c>
      <c r="P164" s="68" t="str">
        <f t="shared" si="110"/>
        <v>A2 m2</v>
      </c>
      <c r="Q164" s="68" t="str">
        <f t="shared" si="110"/>
        <v>A2 m3</v>
      </c>
      <c r="R164" s="68" t="str">
        <f t="shared" si="110"/>
        <v>A2 m4</v>
      </c>
      <c r="S164" s="68" t="str">
        <f t="shared" si="110"/>
        <v>A2 m5</v>
      </c>
      <c r="T164" s="68" t="str">
        <f t="shared" si="110"/>
        <v>A2 m6</v>
      </c>
      <c r="U164" s="68" t="str">
        <f t="shared" si="110"/>
        <v>A2 m7</v>
      </c>
      <c r="V164" s="68" t="str">
        <f t="shared" si="110"/>
        <v>A2 m8</v>
      </c>
      <c r="W164" s="68" t="str">
        <f t="shared" si="110"/>
        <v>A2 m9</v>
      </c>
      <c r="X164" s="68" t="str">
        <f t="shared" si="110"/>
        <v>A2 m10</v>
      </c>
      <c r="Y164" s="68" t="str">
        <f t="shared" si="110"/>
        <v>A2 m11</v>
      </c>
      <c r="Z164" s="68" t="str">
        <f t="shared" si="110"/>
        <v>A2 m12</v>
      </c>
      <c r="AA164" s="68" t="str">
        <f t="shared" si="110"/>
        <v>A3 m1</v>
      </c>
      <c r="AB164" s="68" t="str">
        <f t="shared" si="110"/>
        <v>A3 m2</v>
      </c>
      <c r="AC164" s="68" t="str">
        <f t="shared" si="110"/>
        <v>A3 m3</v>
      </c>
      <c r="AD164" s="68" t="str">
        <f t="shared" si="110"/>
        <v>A3 m4</v>
      </c>
      <c r="AE164" s="68" t="str">
        <f t="shared" si="110"/>
        <v>A3 m5</v>
      </c>
      <c r="AF164" s="68" t="str">
        <f t="shared" si="110"/>
        <v>A3 m6</v>
      </c>
      <c r="AG164" s="68" t="str">
        <f t="shared" si="110"/>
        <v>A3 m7</v>
      </c>
      <c r="AH164" s="68" t="str">
        <f t="shared" si="110"/>
        <v>A3 m8</v>
      </c>
      <c r="AI164" s="68" t="str">
        <f t="shared" si="110"/>
        <v>A3 m9</v>
      </c>
      <c r="AJ164" s="68" t="str">
        <f t="shared" si="110"/>
        <v>A3 m10</v>
      </c>
      <c r="AK164" s="68" t="str">
        <f t="shared" si="110"/>
        <v>A3 m11</v>
      </c>
      <c r="AL164" s="68" t="str">
        <f t="shared" si="110"/>
        <v>A3 m12</v>
      </c>
      <c r="AM164" s="68" t="str">
        <f t="shared" si="110"/>
        <v>A3 m13</v>
      </c>
      <c r="AN164" s="68" t="str">
        <f t="shared" si="110"/>
        <v>A3 m14</v>
      </c>
      <c r="AO164" s="68" t="str">
        <f t="shared" si="110"/>
        <v>A3 m15</v>
      </c>
      <c r="AP164" s="68" t="str">
        <f t="shared" si="110"/>
        <v>A3 m16</v>
      </c>
      <c r="AQ164" s="68" t="str">
        <f t="shared" si="110"/>
        <v>A3 m17</v>
      </c>
      <c r="AR164" s="68" t="str">
        <f t="shared" si="110"/>
        <v>A3 m18</v>
      </c>
      <c r="AS164" s="68" t="str">
        <f t="shared" si="110"/>
        <v>A3 m19</v>
      </c>
      <c r="AT164" s="68" t="str">
        <f t="shared" si="110"/>
        <v>A3 m20</v>
      </c>
      <c r="AU164" s="68" t="str">
        <f t="shared" si="110"/>
        <v>A3 m21</v>
      </c>
      <c r="AV164" s="68" t="str">
        <f t="shared" si="110"/>
        <v>A3 m22</v>
      </c>
      <c r="AW164" s="68" t="str">
        <f t="shared" si="110"/>
        <v>A3 m23</v>
      </c>
      <c r="AX164" s="68" t="str">
        <f t="shared" si="110"/>
        <v>A3 m24</v>
      </c>
      <c r="AY164" s="68"/>
      <c r="AZ164" s="68"/>
      <c r="BA164" s="68"/>
      <c r="BB164" s="68"/>
      <c r="BC164" s="68"/>
      <c r="BD164" s="68"/>
      <c r="BE164" s="68"/>
      <c r="BF164" s="68"/>
      <c r="BG164" s="68"/>
      <c r="BH164" s="68"/>
      <c r="BI164" s="68"/>
      <c r="BJ164" s="68"/>
      <c r="BK164" s="68"/>
      <c r="BL164" s="68"/>
      <c r="BM164" s="68"/>
      <c r="BN164" s="68"/>
      <c r="BO164" s="68"/>
      <c r="BP164" s="68"/>
      <c r="BQ164" s="68"/>
      <c r="BR164" s="68"/>
      <c r="BS164" s="68"/>
      <c r="BT164" s="68"/>
      <c r="BU164" s="68"/>
      <c r="BV164" s="68"/>
      <c r="BW164" s="68"/>
      <c r="BX164" s="68"/>
      <c r="BY164" s="68"/>
      <c r="BZ164" s="68"/>
      <c r="CA164" s="68"/>
      <c r="CB164" s="68"/>
      <c r="CC164" s="68"/>
      <c r="CD164" s="68"/>
      <c r="CE164" s="68"/>
      <c r="CF164" s="68"/>
      <c r="CG164" s="68"/>
      <c r="CH164" s="68"/>
      <c r="CI164" s="68"/>
      <c r="CJ164" s="68"/>
      <c r="CK164" s="68"/>
      <c r="CL164" s="68"/>
      <c r="CM164" s="68"/>
      <c r="CN164" s="68"/>
      <c r="CO164" s="68"/>
      <c r="CP164" s="68"/>
      <c r="CQ164" s="68"/>
      <c r="CR164" s="68"/>
      <c r="CS164" s="68"/>
    </row>
    <row r="165" spans="1:97" x14ac:dyDescent="0.2">
      <c r="A165" s="74" t="s">
        <v>239</v>
      </c>
      <c r="B165" s="75"/>
      <c r="C165" s="75">
        <f>+C141*$B127</f>
        <v>3000</v>
      </c>
      <c r="D165" s="75">
        <f t="shared" ref="D165:N165" si="111">+D141*$B$3</f>
        <v>5000</v>
      </c>
      <c r="E165" s="75">
        <f t="shared" si="111"/>
        <v>5000</v>
      </c>
      <c r="F165" s="75">
        <f t="shared" si="111"/>
        <v>5000</v>
      </c>
      <c r="G165" s="75">
        <f t="shared" si="111"/>
        <v>5000</v>
      </c>
      <c r="H165" s="75">
        <f t="shared" si="111"/>
        <v>5000</v>
      </c>
      <c r="I165" s="75">
        <f t="shared" si="111"/>
        <v>5000</v>
      </c>
      <c r="J165" s="75">
        <f t="shared" si="111"/>
        <v>5000</v>
      </c>
      <c r="K165" s="75">
        <f t="shared" si="111"/>
        <v>5000</v>
      </c>
      <c r="L165" s="75">
        <f t="shared" si="111"/>
        <v>5000</v>
      </c>
      <c r="M165" s="75">
        <f t="shared" si="111"/>
        <v>5000</v>
      </c>
      <c r="N165" s="75">
        <f t="shared" si="111"/>
        <v>5000</v>
      </c>
      <c r="O165" s="75">
        <f t="shared" ref="O165:Z165" si="112">+(O141*$B$3)*(1+$B$11^O146)</f>
        <v>5000</v>
      </c>
      <c r="P165" s="75">
        <f t="shared" si="112"/>
        <v>5000</v>
      </c>
      <c r="Q165" s="75">
        <f t="shared" si="112"/>
        <v>5000</v>
      </c>
      <c r="R165" s="75">
        <f t="shared" si="112"/>
        <v>5000</v>
      </c>
      <c r="S165" s="75">
        <f t="shared" si="112"/>
        <v>5000</v>
      </c>
      <c r="T165" s="75">
        <f t="shared" si="112"/>
        <v>5000</v>
      </c>
      <c r="U165" s="75">
        <f t="shared" si="112"/>
        <v>5000</v>
      </c>
      <c r="V165" s="75">
        <f t="shared" si="112"/>
        <v>5000</v>
      </c>
      <c r="W165" s="75">
        <f t="shared" si="112"/>
        <v>5000</v>
      </c>
      <c r="X165" s="75">
        <f t="shared" si="112"/>
        <v>5000</v>
      </c>
      <c r="Y165" s="75">
        <f t="shared" si="112"/>
        <v>5000</v>
      </c>
      <c r="Z165" s="75">
        <f t="shared" si="112"/>
        <v>5000</v>
      </c>
      <c r="AA165" s="75">
        <f t="shared" ref="AA165:AX165" si="113">+(AA141*$B$3)*((1+$B$11)^AA146)</f>
        <v>5000</v>
      </c>
      <c r="AB165" s="75">
        <f t="shared" si="113"/>
        <v>5000</v>
      </c>
      <c r="AC165" s="75">
        <f t="shared" si="113"/>
        <v>5000</v>
      </c>
      <c r="AD165" s="75">
        <f t="shared" si="113"/>
        <v>5000</v>
      </c>
      <c r="AE165" s="75">
        <f t="shared" si="113"/>
        <v>5000</v>
      </c>
      <c r="AF165" s="75">
        <f t="shared" si="113"/>
        <v>5000</v>
      </c>
      <c r="AG165" s="75">
        <f t="shared" si="113"/>
        <v>5000</v>
      </c>
      <c r="AH165" s="75">
        <f t="shared" si="113"/>
        <v>5000</v>
      </c>
      <c r="AI165" s="75">
        <f t="shared" si="113"/>
        <v>5000</v>
      </c>
      <c r="AJ165" s="75">
        <f t="shared" si="113"/>
        <v>5000</v>
      </c>
      <c r="AK165" s="75">
        <f t="shared" si="113"/>
        <v>5000</v>
      </c>
      <c r="AL165" s="75">
        <f t="shared" si="113"/>
        <v>5000</v>
      </c>
      <c r="AM165" s="75">
        <f t="shared" si="113"/>
        <v>5000</v>
      </c>
      <c r="AN165" s="75">
        <f t="shared" si="113"/>
        <v>5000</v>
      </c>
      <c r="AO165" s="75">
        <f t="shared" si="113"/>
        <v>5000</v>
      </c>
      <c r="AP165" s="75">
        <f t="shared" si="113"/>
        <v>5000</v>
      </c>
      <c r="AQ165" s="75">
        <f t="shared" si="113"/>
        <v>5000</v>
      </c>
      <c r="AR165" s="75">
        <f t="shared" si="113"/>
        <v>5000</v>
      </c>
      <c r="AS165" s="75">
        <f t="shared" si="113"/>
        <v>5000</v>
      </c>
      <c r="AT165" s="75">
        <f t="shared" si="113"/>
        <v>5000</v>
      </c>
      <c r="AU165" s="75">
        <f t="shared" si="113"/>
        <v>5000</v>
      </c>
      <c r="AV165" s="75">
        <f t="shared" si="113"/>
        <v>5000</v>
      </c>
      <c r="AW165" s="75">
        <f t="shared" si="113"/>
        <v>5000</v>
      </c>
      <c r="AX165" s="75">
        <f t="shared" si="113"/>
        <v>5000</v>
      </c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5"/>
      <c r="CE165" s="75"/>
      <c r="CF165" s="75"/>
      <c r="CG165" s="75"/>
      <c r="CH165" s="75"/>
      <c r="CI165" s="75"/>
      <c r="CJ165" s="75"/>
      <c r="CK165" s="75"/>
      <c r="CL165" s="75"/>
      <c r="CM165" s="75"/>
      <c r="CN165" s="75"/>
      <c r="CO165" s="75"/>
      <c r="CP165" s="75"/>
      <c r="CQ165" s="75"/>
      <c r="CR165" s="75"/>
      <c r="CS165" s="75"/>
    </row>
    <row r="166" spans="1:97" x14ac:dyDescent="0.2">
      <c r="A166" s="74" t="s">
        <v>240</v>
      </c>
      <c r="B166" s="75"/>
      <c r="C166" s="75">
        <f t="shared" ref="C166:AX166" si="114">+C149</f>
        <v>0</v>
      </c>
      <c r="D166" s="75">
        <f t="shared" si="114"/>
        <v>0</v>
      </c>
      <c r="E166" s="75">
        <f t="shared" si="114"/>
        <v>0</v>
      </c>
      <c r="F166" s="75">
        <f t="shared" si="114"/>
        <v>0</v>
      </c>
      <c r="G166" s="75">
        <f t="shared" si="114"/>
        <v>0</v>
      </c>
      <c r="H166" s="75">
        <f t="shared" si="114"/>
        <v>0</v>
      </c>
      <c r="I166" s="75">
        <f t="shared" si="114"/>
        <v>0</v>
      </c>
      <c r="J166" s="75">
        <f t="shared" si="114"/>
        <v>0</v>
      </c>
      <c r="K166" s="75">
        <f t="shared" si="114"/>
        <v>0</v>
      </c>
      <c r="L166" s="75">
        <f t="shared" si="114"/>
        <v>0</v>
      </c>
      <c r="M166" s="75">
        <f t="shared" si="114"/>
        <v>0</v>
      </c>
      <c r="N166" s="75">
        <f t="shared" si="114"/>
        <v>0</v>
      </c>
      <c r="O166" s="75">
        <f t="shared" si="114"/>
        <v>0</v>
      </c>
      <c r="P166" s="75">
        <f t="shared" si="114"/>
        <v>0</v>
      </c>
      <c r="Q166" s="75">
        <f t="shared" si="114"/>
        <v>0</v>
      </c>
      <c r="R166" s="75">
        <f t="shared" si="114"/>
        <v>0</v>
      </c>
      <c r="S166" s="75">
        <f t="shared" si="114"/>
        <v>0</v>
      </c>
      <c r="T166" s="75">
        <f t="shared" si="114"/>
        <v>0</v>
      </c>
      <c r="U166" s="75">
        <f t="shared" si="114"/>
        <v>0</v>
      </c>
      <c r="V166" s="75">
        <f t="shared" si="114"/>
        <v>0</v>
      </c>
      <c r="W166" s="75">
        <f t="shared" si="114"/>
        <v>0</v>
      </c>
      <c r="X166" s="75">
        <f t="shared" si="114"/>
        <v>0</v>
      </c>
      <c r="Y166" s="75">
        <f t="shared" si="114"/>
        <v>0</v>
      </c>
      <c r="Z166" s="75">
        <f t="shared" si="114"/>
        <v>0</v>
      </c>
      <c r="AA166" s="75">
        <f t="shared" si="114"/>
        <v>0</v>
      </c>
      <c r="AB166" s="75">
        <f t="shared" si="114"/>
        <v>0</v>
      </c>
      <c r="AC166" s="75">
        <f t="shared" si="114"/>
        <v>0</v>
      </c>
      <c r="AD166" s="75">
        <f t="shared" si="114"/>
        <v>0</v>
      </c>
      <c r="AE166" s="75">
        <f t="shared" si="114"/>
        <v>0</v>
      </c>
      <c r="AF166" s="75">
        <f t="shared" si="114"/>
        <v>0</v>
      </c>
      <c r="AG166" s="75">
        <f t="shared" si="114"/>
        <v>0</v>
      </c>
      <c r="AH166" s="75">
        <f t="shared" si="114"/>
        <v>0</v>
      </c>
      <c r="AI166" s="75">
        <f t="shared" si="114"/>
        <v>0</v>
      </c>
      <c r="AJ166" s="75">
        <f t="shared" si="114"/>
        <v>0</v>
      </c>
      <c r="AK166" s="75">
        <f t="shared" si="114"/>
        <v>0</v>
      </c>
      <c r="AL166" s="75">
        <f t="shared" si="114"/>
        <v>0</v>
      </c>
      <c r="AM166" s="75">
        <f t="shared" si="114"/>
        <v>0</v>
      </c>
      <c r="AN166" s="75">
        <f t="shared" si="114"/>
        <v>0</v>
      </c>
      <c r="AO166" s="75">
        <f t="shared" si="114"/>
        <v>0</v>
      </c>
      <c r="AP166" s="75">
        <f t="shared" si="114"/>
        <v>0</v>
      </c>
      <c r="AQ166" s="75">
        <f t="shared" si="114"/>
        <v>0</v>
      </c>
      <c r="AR166" s="75">
        <f t="shared" si="114"/>
        <v>0</v>
      </c>
      <c r="AS166" s="75">
        <f t="shared" si="114"/>
        <v>0</v>
      </c>
      <c r="AT166" s="75">
        <f t="shared" si="114"/>
        <v>0</v>
      </c>
      <c r="AU166" s="75">
        <f t="shared" si="114"/>
        <v>0</v>
      </c>
      <c r="AV166" s="75">
        <f t="shared" si="114"/>
        <v>0</v>
      </c>
      <c r="AW166" s="75">
        <f t="shared" si="114"/>
        <v>0</v>
      </c>
      <c r="AX166" s="75">
        <f t="shared" si="114"/>
        <v>0</v>
      </c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5"/>
      <c r="CE166" s="75"/>
      <c r="CF166" s="75"/>
      <c r="CG166" s="75"/>
      <c r="CH166" s="75"/>
      <c r="CI166" s="75"/>
      <c r="CJ166" s="75"/>
      <c r="CK166" s="75"/>
      <c r="CL166" s="75"/>
      <c r="CM166" s="75"/>
      <c r="CN166" s="75"/>
      <c r="CO166" s="75"/>
      <c r="CP166" s="75"/>
      <c r="CQ166" s="75"/>
      <c r="CR166" s="75"/>
      <c r="CS166" s="75"/>
    </row>
    <row r="167" spans="1:97" x14ac:dyDescent="0.2">
      <c r="A167" s="74" t="s">
        <v>255</v>
      </c>
      <c r="B167" s="75"/>
      <c r="C167" s="75">
        <f t="shared" ref="C167:AX167" si="115">C165*C163*((1+$B135)^D146)</f>
        <v>0</v>
      </c>
      <c r="D167" s="75">
        <f t="shared" si="115"/>
        <v>0</v>
      </c>
      <c r="E167" s="75">
        <f t="shared" si="115"/>
        <v>0</v>
      </c>
      <c r="F167" s="75">
        <f t="shared" si="115"/>
        <v>0</v>
      </c>
      <c r="G167" s="75">
        <f t="shared" si="115"/>
        <v>5000</v>
      </c>
      <c r="H167" s="75">
        <f t="shared" si="115"/>
        <v>5000</v>
      </c>
      <c r="I167" s="75">
        <f t="shared" si="115"/>
        <v>0</v>
      </c>
      <c r="J167" s="75">
        <f t="shared" si="115"/>
        <v>0</v>
      </c>
      <c r="K167" s="75">
        <f t="shared" si="115"/>
        <v>0</v>
      </c>
      <c r="L167" s="75">
        <f t="shared" si="115"/>
        <v>0</v>
      </c>
      <c r="M167" s="75">
        <f t="shared" si="115"/>
        <v>0</v>
      </c>
      <c r="N167" s="75">
        <f t="shared" si="115"/>
        <v>0</v>
      </c>
      <c r="O167" s="75">
        <f t="shared" si="115"/>
        <v>0</v>
      </c>
      <c r="P167" s="75">
        <f t="shared" si="115"/>
        <v>0</v>
      </c>
      <c r="Q167" s="75">
        <f t="shared" si="115"/>
        <v>0</v>
      </c>
      <c r="R167" s="75">
        <f t="shared" si="115"/>
        <v>0</v>
      </c>
      <c r="S167" s="75">
        <f t="shared" si="115"/>
        <v>5074.9999999999991</v>
      </c>
      <c r="T167" s="75">
        <f t="shared" si="115"/>
        <v>5074.9999999999991</v>
      </c>
      <c r="U167" s="75">
        <f t="shared" si="115"/>
        <v>0</v>
      </c>
      <c r="V167" s="75">
        <f t="shared" si="115"/>
        <v>0</v>
      </c>
      <c r="W167" s="75">
        <f t="shared" si="115"/>
        <v>0</v>
      </c>
      <c r="X167" s="75">
        <f t="shared" si="115"/>
        <v>0</v>
      </c>
      <c r="Y167" s="75">
        <f t="shared" si="115"/>
        <v>0</v>
      </c>
      <c r="Z167" s="75">
        <f t="shared" si="115"/>
        <v>0</v>
      </c>
      <c r="AA167" s="75">
        <f t="shared" si="115"/>
        <v>0</v>
      </c>
      <c r="AB167" s="75">
        <f t="shared" si="115"/>
        <v>0</v>
      </c>
      <c r="AC167" s="75">
        <f t="shared" si="115"/>
        <v>0</v>
      </c>
      <c r="AD167" s="75">
        <f t="shared" si="115"/>
        <v>0</v>
      </c>
      <c r="AE167" s="75">
        <f t="shared" si="115"/>
        <v>5151.1249999999982</v>
      </c>
      <c r="AF167" s="75">
        <f t="shared" si="115"/>
        <v>5151.1249999999982</v>
      </c>
      <c r="AG167" s="75">
        <f t="shared" si="115"/>
        <v>0</v>
      </c>
      <c r="AH167" s="75">
        <f t="shared" si="115"/>
        <v>0</v>
      </c>
      <c r="AI167" s="75">
        <f t="shared" si="115"/>
        <v>0</v>
      </c>
      <c r="AJ167" s="75">
        <f t="shared" si="115"/>
        <v>0</v>
      </c>
      <c r="AK167" s="75">
        <f t="shared" si="115"/>
        <v>0</v>
      </c>
      <c r="AL167" s="75">
        <f t="shared" si="115"/>
        <v>0</v>
      </c>
      <c r="AM167" s="75">
        <f t="shared" si="115"/>
        <v>0</v>
      </c>
      <c r="AN167" s="75">
        <f t="shared" si="115"/>
        <v>0</v>
      </c>
      <c r="AO167" s="75">
        <f t="shared" si="115"/>
        <v>0</v>
      </c>
      <c r="AP167" s="75">
        <f t="shared" si="115"/>
        <v>0</v>
      </c>
      <c r="AQ167" s="75">
        <f t="shared" si="115"/>
        <v>0</v>
      </c>
      <c r="AR167" s="75">
        <f t="shared" si="115"/>
        <v>0</v>
      </c>
      <c r="AS167" s="75">
        <f t="shared" si="115"/>
        <v>0</v>
      </c>
      <c r="AT167" s="75">
        <f t="shared" si="115"/>
        <v>0</v>
      </c>
      <c r="AU167" s="75">
        <f t="shared" si="115"/>
        <v>0</v>
      </c>
      <c r="AV167" s="75">
        <f t="shared" si="115"/>
        <v>0</v>
      </c>
      <c r="AW167" s="75">
        <f t="shared" si="115"/>
        <v>0</v>
      </c>
      <c r="AX167" s="75">
        <f t="shared" si="115"/>
        <v>0</v>
      </c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5"/>
      <c r="CE167" s="75"/>
      <c r="CF167" s="75"/>
      <c r="CG167" s="75"/>
      <c r="CH167" s="75"/>
      <c r="CI167" s="75"/>
      <c r="CJ167" s="75"/>
      <c r="CK167" s="75"/>
      <c r="CL167" s="75"/>
      <c r="CM167" s="75"/>
      <c r="CN167" s="75"/>
      <c r="CO167" s="75"/>
      <c r="CP167" s="75"/>
      <c r="CQ167" s="75"/>
      <c r="CR167" s="75"/>
      <c r="CS167" s="75"/>
    </row>
    <row r="168" spans="1:97" x14ac:dyDescent="0.2">
      <c r="A168" s="74" t="s">
        <v>241</v>
      </c>
      <c r="B168" s="75"/>
      <c r="C168" s="75">
        <f>IF($B136=0,C150,IF($B136=15,(C150/2),0))</f>
        <v>900</v>
      </c>
      <c r="D168" s="75">
        <f>IF($B136=0,D150,IF($B136=15,(D150/2)+(C150/2),IF($B136=30,C150,IF($B136=45,C150/2,0))))</f>
        <v>900</v>
      </c>
      <c r="E168" s="75">
        <f>IF($B136=0,E150,IF($B136=15,(E150/2)+(D150/2),IF($B136=30,D150,IF($B136=45,(D150/2)+(C152/2),IF($B136=60,C150,IF($B136=75,C150/2,0))))))</f>
        <v>900</v>
      </c>
      <c r="F168" s="75">
        <f t="shared" ref="F168:AX168" si="116">IF($B136=0,F150,IF($B136=15,(F150/2)+(E150/2),IF($B136=30,E150,IF($B136=45,(E150/2)+(D150/2),IF($B136=60,D150,IF($B136=75,D150/2,0))))))</f>
        <v>900</v>
      </c>
      <c r="G168" s="75">
        <f t="shared" si="116"/>
        <v>900</v>
      </c>
      <c r="H168" s="75">
        <f t="shared" si="116"/>
        <v>900</v>
      </c>
      <c r="I168" s="75">
        <f t="shared" si="116"/>
        <v>900</v>
      </c>
      <c r="J168" s="75">
        <f t="shared" si="116"/>
        <v>900</v>
      </c>
      <c r="K168" s="75">
        <f t="shared" si="116"/>
        <v>900</v>
      </c>
      <c r="L168" s="75">
        <f t="shared" si="116"/>
        <v>900</v>
      </c>
      <c r="M168" s="75">
        <f t="shared" si="116"/>
        <v>900</v>
      </c>
      <c r="N168" s="75">
        <f t="shared" si="116"/>
        <v>900</v>
      </c>
      <c r="O168" s="75">
        <f t="shared" si="116"/>
        <v>913.49999999999989</v>
      </c>
      <c r="P168" s="75">
        <f t="shared" si="116"/>
        <v>913.49999999999989</v>
      </c>
      <c r="Q168" s="75">
        <f t="shared" si="116"/>
        <v>913.49999999999989</v>
      </c>
      <c r="R168" s="75">
        <f t="shared" si="116"/>
        <v>913.49999999999989</v>
      </c>
      <c r="S168" s="75">
        <f t="shared" si="116"/>
        <v>913.49999999999989</v>
      </c>
      <c r="T168" s="75">
        <f t="shared" si="116"/>
        <v>913.49999999999989</v>
      </c>
      <c r="U168" s="75">
        <f t="shared" si="116"/>
        <v>913.49999999999989</v>
      </c>
      <c r="V168" s="75">
        <f t="shared" si="116"/>
        <v>913.49999999999989</v>
      </c>
      <c r="W168" s="75">
        <f t="shared" si="116"/>
        <v>913.49999999999989</v>
      </c>
      <c r="X168" s="75">
        <f t="shared" si="116"/>
        <v>913.49999999999989</v>
      </c>
      <c r="Y168" s="75">
        <f t="shared" si="116"/>
        <v>913.49999999999989</v>
      </c>
      <c r="Z168" s="75">
        <f t="shared" si="116"/>
        <v>913.49999999999989</v>
      </c>
      <c r="AA168" s="75">
        <f t="shared" si="116"/>
        <v>927.20249999999976</v>
      </c>
      <c r="AB168" s="75">
        <f t="shared" si="116"/>
        <v>927.20249999999976</v>
      </c>
      <c r="AC168" s="75">
        <f t="shared" si="116"/>
        <v>927.20249999999976</v>
      </c>
      <c r="AD168" s="75">
        <f t="shared" si="116"/>
        <v>927.20249999999976</v>
      </c>
      <c r="AE168" s="75">
        <f t="shared" si="116"/>
        <v>927.20249999999976</v>
      </c>
      <c r="AF168" s="75">
        <f t="shared" si="116"/>
        <v>927.20249999999976</v>
      </c>
      <c r="AG168" s="75">
        <f t="shared" si="116"/>
        <v>927.20249999999976</v>
      </c>
      <c r="AH168" s="75">
        <f t="shared" si="116"/>
        <v>927.20249999999976</v>
      </c>
      <c r="AI168" s="75">
        <f t="shared" si="116"/>
        <v>927.20249999999976</v>
      </c>
      <c r="AJ168" s="75">
        <f t="shared" si="116"/>
        <v>927.20249999999976</v>
      </c>
      <c r="AK168" s="75">
        <f t="shared" si="116"/>
        <v>927.20249999999976</v>
      </c>
      <c r="AL168" s="75">
        <f t="shared" si="116"/>
        <v>927.20249999999976</v>
      </c>
      <c r="AM168" s="75">
        <f t="shared" si="116"/>
        <v>941.11053749999962</v>
      </c>
      <c r="AN168" s="75">
        <f t="shared" si="116"/>
        <v>955.22719556249945</v>
      </c>
      <c r="AO168" s="75">
        <f t="shared" si="116"/>
        <v>969.55560349593679</v>
      </c>
      <c r="AP168" s="75">
        <f t="shared" si="116"/>
        <v>984.09893754837572</v>
      </c>
      <c r="AQ168" s="75">
        <f t="shared" si="116"/>
        <v>998.86042161160117</v>
      </c>
      <c r="AR168" s="75">
        <f t="shared" si="116"/>
        <v>1013.8433279357751</v>
      </c>
      <c r="AS168" s="75">
        <f t="shared" si="116"/>
        <v>1029.0509778548114</v>
      </c>
      <c r="AT168" s="75">
        <f t="shared" si="116"/>
        <v>1044.4867425226337</v>
      </c>
      <c r="AU168" s="75">
        <f t="shared" si="116"/>
        <v>1060.154043660473</v>
      </c>
      <c r="AV168" s="75">
        <f t="shared" si="116"/>
        <v>1076.0563543153798</v>
      </c>
      <c r="AW168" s="75">
        <f t="shared" si="116"/>
        <v>1092.1971996301104</v>
      </c>
      <c r="AX168" s="75">
        <f t="shared" si="116"/>
        <v>1108.5801576245619</v>
      </c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5"/>
      <c r="CE168" s="75"/>
      <c r="CF168" s="75"/>
      <c r="CG168" s="75"/>
      <c r="CH168" s="75"/>
      <c r="CI168" s="75"/>
      <c r="CJ168" s="75"/>
      <c r="CK168" s="75"/>
      <c r="CL168" s="75"/>
      <c r="CM168" s="75"/>
      <c r="CN168" s="75"/>
      <c r="CO168" s="75"/>
      <c r="CP168" s="75"/>
      <c r="CQ168" s="75"/>
      <c r="CR168" s="75"/>
      <c r="CS168" s="75"/>
    </row>
    <row r="169" spans="1:97" x14ac:dyDescent="0.2">
      <c r="A169" s="74" t="s">
        <v>242</v>
      </c>
      <c r="B169" s="75"/>
      <c r="C169" s="75">
        <f>IF($B136=0,C151,IF($B136=15,(C151/2),0))</f>
        <v>30</v>
      </c>
      <c r="D169" s="75">
        <f>IF($B136=0,D151,IF($B136=15,(D151/2)+(C151/2),IF($B136=30,C151,IF($B136=45,C151/2,0))))</f>
        <v>30</v>
      </c>
      <c r="E169" s="75">
        <f>IF($B136=0,E151,IF($B136=15,(E151/2)+(D151/2),IF($B136=30,D151,IF($B136=45,(D151/2)+(C153/2),IF($B136=60,C151,IF($B136=75,C151/2,0))))))</f>
        <v>30</v>
      </c>
      <c r="F169" s="75">
        <f t="shared" ref="F169:AX169" si="117">IF($B136=0,F151,IF($B136=15,(F151/2)+(E151/2),IF($B136=30,E151,IF($B136=45,(E151/2)+(D151/2),IF($B136=60,D151,IF($B136=75,D151/2,0))))))</f>
        <v>30</v>
      </c>
      <c r="G169" s="75">
        <f t="shared" si="117"/>
        <v>30</v>
      </c>
      <c r="H169" s="75">
        <f t="shared" si="117"/>
        <v>30</v>
      </c>
      <c r="I169" s="75">
        <f t="shared" si="117"/>
        <v>30</v>
      </c>
      <c r="J169" s="75">
        <f t="shared" si="117"/>
        <v>30</v>
      </c>
      <c r="K169" s="75">
        <f t="shared" si="117"/>
        <v>30</v>
      </c>
      <c r="L169" s="75">
        <f t="shared" si="117"/>
        <v>30</v>
      </c>
      <c r="M169" s="75">
        <f t="shared" si="117"/>
        <v>30</v>
      </c>
      <c r="N169" s="75">
        <f t="shared" si="117"/>
        <v>30</v>
      </c>
      <c r="O169" s="75">
        <f t="shared" si="117"/>
        <v>30.449999999999996</v>
      </c>
      <c r="P169" s="75">
        <f t="shared" si="117"/>
        <v>30.449999999999996</v>
      </c>
      <c r="Q169" s="75">
        <f t="shared" si="117"/>
        <v>30.449999999999996</v>
      </c>
      <c r="R169" s="75">
        <f t="shared" si="117"/>
        <v>30.449999999999996</v>
      </c>
      <c r="S169" s="75">
        <f t="shared" si="117"/>
        <v>30.449999999999996</v>
      </c>
      <c r="T169" s="75">
        <f t="shared" si="117"/>
        <v>30.449999999999996</v>
      </c>
      <c r="U169" s="75">
        <f t="shared" si="117"/>
        <v>30.449999999999996</v>
      </c>
      <c r="V169" s="75">
        <f t="shared" si="117"/>
        <v>30.449999999999996</v>
      </c>
      <c r="W169" s="75">
        <f t="shared" si="117"/>
        <v>30.449999999999996</v>
      </c>
      <c r="X169" s="75">
        <f t="shared" si="117"/>
        <v>30.449999999999996</v>
      </c>
      <c r="Y169" s="75">
        <f t="shared" si="117"/>
        <v>30.449999999999996</v>
      </c>
      <c r="Z169" s="75">
        <f t="shared" si="117"/>
        <v>30.449999999999996</v>
      </c>
      <c r="AA169" s="75">
        <f t="shared" si="117"/>
        <v>30.906749999999992</v>
      </c>
      <c r="AB169" s="75">
        <f t="shared" si="117"/>
        <v>30.906749999999992</v>
      </c>
      <c r="AC169" s="75">
        <f t="shared" si="117"/>
        <v>30.906749999999992</v>
      </c>
      <c r="AD169" s="75">
        <f t="shared" si="117"/>
        <v>30.906749999999992</v>
      </c>
      <c r="AE169" s="75">
        <f t="shared" si="117"/>
        <v>30.906749999999992</v>
      </c>
      <c r="AF169" s="75">
        <f t="shared" si="117"/>
        <v>30.906749999999992</v>
      </c>
      <c r="AG169" s="75">
        <f t="shared" si="117"/>
        <v>30.906749999999992</v>
      </c>
      <c r="AH169" s="75">
        <f t="shared" si="117"/>
        <v>30.906749999999992</v>
      </c>
      <c r="AI169" s="75">
        <f t="shared" si="117"/>
        <v>30.906749999999992</v>
      </c>
      <c r="AJ169" s="75">
        <f t="shared" si="117"/>
        <v>30.906749999999992</v>
      </c>
      <c r="AK169" s="75">
        <f t="shared" si="117"/>
        <v>30.906749999999992</v>
      </c>
      <c r="AL169" s="75">
        <f t="shared" si="117"/>
        <v>30.906749999999992</v>
      </c>
      <c r="AM169" s="75">
        <f t="shared" si="117"/>
        <v>31.370351249999992</v>
      </c>
      <c r="AN169" s="75">
        <f t="shared" si="117"/>
        <v>31.840906518749986</v>
      </c>
      <c r="AO169" s="75">
        <f t="shared" si="117"/>
        <v>32.318520116531225</v>
      </c>
      <c r="AP169" s="75">
        <f t="shared" si="117"/>
        <v>32.803297918279192</v>
      </c>
      <c r="AQ169" s="75">
        <f t="shared" si="117"/>
        <v>33.295347387053376</v>
      </c>
      <c r="AR169" s="75">
        <f t="shared" si="117"/>
        <v>33.794777597859174</v>
      </c>
      <c r="AS169" s="75">
        <f t="shared" si="117"/>
        <v>34.301699261827054</v>
      </c>
      <c r="AT169" s="75">
        <f t="shared" si="117"/>
        <v>34.816224750754458</v>
      </c>
      <c r="AU169" s="75">
        <f t="shared" si="117"/>
        <v>35.338468122015769</v>
      </c>
      <c r="AV169" s="75">
        <f t="shared" si="117"/>
        <v>35.868545143845999</v>
      </c>
      <c r="AW169" s="75">
        <f t="shared" si="117"/>
        <v>36.406573321003684</v>
      </c>
      <c r="AX169" s="75">
        <f t="shared" si="117"/>
        <v>36.95267192081873</v>
      </c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5"/>
      <c r="CE169" s="75"/>
      <c r="CF169" s="75"/>
      <c r="CG169" s="75"/>
      <c r="CH169" s="75"/>
      <c r="CI169" s="75"/>
      <c r="CJ169" s="75"/>
      <c r="CK169" s="75"/>
      <c r="CL169" s="75"/>
      <c r="CM169" s="75"/>
      <c r="CN169" s="75"/>
      <c r="CO169" s="75"/>
      <c r="CP169" s="75"/>
      <c r="CQ169" s="75"/>
      <c r="CR169" s="75"/>
      <c r="CS169" s="75"/>
    </row>
    <row r="170" spans="1:97" x14ac:dyDescent="0.2">
      <c r="A170" s="74" t="s">
        <v>256</v>
      </c>
      <c r="B170" s="75"/>
      <c r="C170" s="75">
        <f t="shared" ref="C170:AX170" si="118">IF(C141-B141&lt;0,((B177/B141)*(B141-C141)),0)</f>
        <v>0</v>
      </c>
      <c r="D170" s="75">
        <f t="shared" si="118"/>
        <v>0</v>
      </c>
      <c r="E170" s="75">
        <f t="shared" si="118"/>
        <v>0</v>
      </c>
      <c r="F170" s="75">
        <f t="shared" si="118"/>
        <v>0</v>
      </c>
      <c r="G170" s="75">
        <f t="shared" si="118"/>
        <v>0</v>
      </c>
      <c r="H170" s="75">
        <f t="shared" si="118"/>
        <v>0</v>
      </c>
      <c r="I170" s="75">
        <f t="shared" si="118"/>
        <v>0</v>
      </c>
      <c r="J170" s="75">
        <f t="shared" si="118"/>
        <v>0</v>
      </c>
      <c r="K170" s="75">
        <f t="shared" si="118"/>
        <v>0</v>
      </c>
      <c r="L170" s="75">
        <f t="shared" si="118"/>
        <v>0</v>
      </c>
      <c r="M170" s="75">
        <f t="shared" si="118"/>
        <v>0</v>
      </c>
      <c r="N170" s="75">
        <f t="shared" si="118"/>
        <v>0</v>
      </c>
      <c r="O170" s="75">
        <f t="shared" si="118"/>
        <v>0</v>
      </c>
      <c r="P170" s="75">
        <f t="shared" si="118"/>
        <v>0</v>
      </c>
      <c r="Q170" s="75">
        <f t="shared" si="118"/>
        <v>0</v>
      </c>
      <c r="R170" s="75">
        <f t="shared" si="118"/>
        <v>0</v>
      </c>
      <c r="S170" s="75">
        <f t="shared" si="118"/>
        <v>0</v>
      </c>
      <c r="T170" s="75">
        <f t="shared" si="118"/>
        <v>0</v>
      </c>
      <c r="U170" s="75">
        <f t="shared" si="118"/>
        <v>0</v>
      </c>
      <c r="V170" s="75">
        <f t="shared" si="118"/>
        <v>0</v>
      </c>
      <c r="W170" s="75">
        <f t="shared" si="118"/>
        <v>0</v>
      </c>
      <c r="X170" s="75">
        <f t="shared" si="118"/>
        <v>0</v>
      </c>
      <c r="Y170" s="75">
        <f t="shared" si="118"/>
        <v>0</v>
      </c>
      <c r="Z170" s="75">
        <f t="shared" si="118"/>
        <v>0</v>
      </c>
      <c r="AA170" s="75">
        <f t="shared" si="118"/>
        <v>0</v>
      </c>
      <c r="AB170" s="75">
        <f t="shared" si="118"/>
        <v>0</v>
      </c>
      <c r="AC170" s="75">
        <f t="shared" si="118"/>
        <v>0</v>
      </c>
      <c r="AD170" s="75">
        <f t="shared" si="118"/>
        <v>0</v>
      </c>
      <c r="AE170" s="75">
        <f t="shared" si="118"/>
        <v>0</v>
      </c>
      <c r="AF170" s="75">
        <f t="shared" si="118"/>
        <v>0</v>
      </c>
      <c r="AG170" s="75">
        <f t="shared" si="118"/>
        <v>0</v>
      </c>
      <c r="AH170" s="75">
        <f t="shared" si="118"/>
        <v>0</v>
      </c>
      <c r="AI170" s="75">
        <f t="shared" si="118"/>
        <v>0</v>
      </c>
      <c r="AJ170" s="75">
        <f t="shared" si="118"/>
        <v>0</v>
      </c>
      <c r="AK170" s="75">
        <f t="shared" si="118"/>
        <v>0</v>
      </c>
      <c r="AL170" s="75">
        <f t="shared" si="118"/>
        <v>0</v>
      </c>
      <c r="AM170" s="75">
        <f t="shared" si="118"/>
        <v>0</v>
      </c>
      <c r="AN170" s="75">
        <f t="shared" si="118"/>
        <v>0</v>
      </c>
      <c r="AO170" s="75">
        <f t="shared" si="118"/>
        <v>0</v>
      </c>
      <c r="AP170" s="75">
        <f t="shared" si="118"/>
        <v>0</v>
      </c>
      <c r="AQ170" s="75">
        <f t="shared" si="118"/>
        <v>0</v>
      </c>
      <c r="AR170" s="75">
        <f t="shared" si="118"/>
        <v>0</v>
      </c>
      <c r="AS170" s="75">
        <f t="shared" si="118"/>
        <v>0</v>
      </c>
      <c r="AT170" s="75">
        <f t="shared" si="118"/>
        <v>0</v>
      </c>
      <c r="AU170" s="75">
        <f t="shared" si="118"/>
        <v>0</v>
      </c>
      <c r="AV170" s="75">
        <f t="shared" si="118"/>
        <v>0</v>
      </c>
      <c r="AW170" s="75">
        <f t="shared" si="118"/>
        <v>0</v>
      </c>
      <c r="AX170" s="75">
        <f t="shared" si="118"/>
        <v>0</v>
      </c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5"/>
      <c r="CE170" s="75"/>
      <c r="CF170" s="75"/>
      <c r="CG170" s="75"/>
      <c r="CH170" s="75"/>
      <c r="CI170" s="75"/>
      <c r="CJ170" s="75"/>
      <c r="CK170" s="75"/>
      <c r="CL170" s="75"/>
      <c r="CM170" s="75"/>
      <c r="CN170" s="75"/>
      <c r="CO170" s="75"/>
      <c r="CP170" s="75"/>
      <c r="CQ170" s="75"/>
      <c r="CR170" s="75"/>
      <c r="CS170" s="75"/>
    </row>
    <row r="171" spans="1:97" x14ac:dyDescent="0.2">
      <c r="A171" s="67" t="s">
        <v>128</v>
      </c>
      <c r="B171" s="68"/>
      <c r="C171" s="68">
        <f>SUM(C165:C170)</f>
        <v>3930</v>
      </c>
      <c r="D171" s="68">
        <f t="shared" ref="D171:AL171" si="119">SUM(D165:D170)</f>
        <v>5930</v>
      </c>
      <c r="E171" s="68">
        <f t="shared" si="119"/>
        <v>5930</v>
      </c>
      <c r="F171" s="68">
        <f t="shared" si="119"/>
        <v>5930</v>
      </c>
      <c r="G171" s="68">
        <f t="shared" si="119"/>
        <v>10930</v>
      </c>
      <c r="H171" s="68">
        <f t="shared" si="119"/>
        <v>10930</v>
      </c>
      <c r="I171" s="68">
        <f t="shared" si="119"/>
        <v>5930</v>
      </c>
      <c r="J171" s="68">
        <f t="shared" si="119"/>
        <v>5930</v>
      </c>
      <c r="K171" s="68">
        <f t="shared" si="119"/>
        <v>5930</v>
      </c>
      <c r="L171" s="68">
        <f t="shared" si="119"/>
        <v>5930</v>
      </c>
      <c r="M171" s="68">
        <f t="shared" si="119"/>
        <v>5930</v>
      </c>
      <c r="N171" s="68">
        <f t="shared" si="119"/>
        <v>5930</v>
      </c>
      <c r="O171" s="68">
        <f t="shared" si="119"/>
        <v>5943.95</v>
      </c>
      <c r="P171" s="68">
        <f t="shared" si="119"/>
        <v>5943.95</v>
      </c>
      <c r="Q171" s="68">
        <f t="shared" si="119"/>
        <v>5943.95</v>
      </c>
      <c r="R171" s="68">
        <f t="shared" si="119"/>
        <v>5943.95</v>
      </c>
      <c r="S171" s="68">
        <f t="shared" si="119"/>
        <v>11018.95</v>
      </c>
      <c r="T171" s="68">
        <f t="shared" si="119"/>
        <v>11018.95</v>
      </c>
      <c r="U171" s="68">
        <f t="shared" si="119"/>
        <v>5943.95</v>
      </c>
      <c r="V171" s="68">
        <f t="shared" si="119"/>
        <v>5943.95</v>
      </c>
      <c r="W171" s="68">
        <f t="shared" si="119"/>
        <v>5943.95</v>
      </c>
      <c r="X171" s="68">
        <f t="shared" si="119"/>
        <v>5943.95</v>
      </c>
      <c r="Y171" s="68">
        <f t="shared" si="119"/>
        <v>5943.95</v>
      </c>
      <c r="Z171" s="68">
        <f t="shared" si="119"/>
        <v>5943.95</v>
      </c>
      <c r="AA171" s="68">
        <f t="shared" si="119"/>
        <v>5958.1092499999995</v>
      </c>
      <c r="AB171" s="68">
        <f t="shared" si="119"/>
        <v>5958.1092499999995</v>
      </c>
      <c r="AC171" s="68">
        <f t="shared" si="119"/>
        <v>5958.1092499999995</v>
      </c>
      <c r="AD171" s="68">
        <f t="shared" si="119"/>
        <v>5958.1092499999995</v>
      </c>
      <c r="AE171" s="68">
        <f t="shared" si="119"/>
        <v>11109.234249999998</v>
      </c>
      <c r="AF171" s="68">
        <f t="shared" si="119"/>
        <v>11109.234249999998</v>
      </c>
      <c r="AG171" s="68">
        <f t="shared" si="119"/>
        <v>5958.1092499999995</v>
      </c>
      <c r="AH171" s="68">
        <f t="shared" si="119"/>
        <v>5958.1092499999995</v>
      </c>
      <c r="AI171" s="68">
        <f t="shared" si="119"/>
        <v>5958.1092499999995</v>
      </c>
      <c r="AJ171" s="68">
        <f t="shared" si="119"/>
        <v>5958.1092499999995</v>
      </c>
      <c r="AK171" s="68">
        <f t="shared" si="119"/>
        <v>5958.1092499999995</v>
      </c>
      <c r="AL171" s="68">
        <f t="shared" si="119"/>
        <v>5958.1092499999995</v>
      </c>
      <c r="AM171" s="68">
        <f t="shared" ref="AM171:AX171" si="120">SUM(AM165:AM170)</f>
        <v>5972.4808887499994</v>
      </c>
      <c r="AN171" s="68">
        <f t="shared" si="120"/>
        <v>5987.068102081249</v>
      </c>
      <c r="AO171" s="68">
        <f t="shared" si="120"/>
        <v>6001.8741236124688</v>
      </c>
      <c r="AP171" s="68">
        <f t="shared" si="120"/>
        <v>6016.9022354666549</v>
      </c>
      <c r="AQ171" s="68">
        <f t="shared" si="120"/>
        <v>6032.1557689986539</v>
      </c>
      <c r="AR171" s="68">
        <f t="shared" si="120"/>
        <v>6047.6381055336342</v>
      </c>
      <c r="AS171" s="68">
        <f t="shared" si="120"/>
        <v>6063.352677116638</v>
      </c>
      <c r="AT171" s="68">
        <f t="shared" si="120"/>
        <v>6079.3029672733883</v>
      </c>
      <c r="AU171" s="68">
        <f t="shared" si="120"/>
        <v>6095.4925117824887</v>
      </c>
      <c r="AV171" s="68">
        <f t="shared" si="120"/>
        <v>6111.9248994592263</v>
      </c>
      <c r="AW171" s="68">
        <f t="shared" si="120"/>
        <v>6128.6037729511145</v>
      </c>
      <c r="AX171" s="68">
        <f t="shared" si="120"/>
        <v>6145.532829545381</v>
      </c>
      <c r="AY171" s="68"/>
      <c r="AZ171" s="68"/>
      <c r="BA171" s="68"/>
      <c r="BB171" s="68"/>
      <c r="BC171" s="68"/>
      <c r="BD171" s="68"/>
      <c r="BE171" s="68"/>
      <c r="BF171" s="68"/>
      <c r="BG171" s="68"/>
      <c r="BH171" s="68"/>
      <c r="BI171" s="68"/>
      <c r="BJ171" s="68"/>
      <c r="BK171" s="68"/>
      <c r="BL171" s="68"/>
      <c r="BM171" s="68"/>
      <c r="BN171" s="68"/>
      <c r="BO171" s="68"/>
      <c r="BP171" s="68"/>
      <c r="BQ171" s="68"/>
      <c r="BR171" s="68"/>
      <c r="BS171" s="68"/>
      <c r="BT171" s="68"/>
      <c r="BU171" s="68"/>
      <c r="BV171" s="68"/>
      <c r="BW171" s="68"/>
      <c r="BX171" s="68"/>
      <c r="BY171" s="68"/>
      <c r="BZ171" s="68"/>
      <c r="CA171" s="68"/>
      <c r="CB171" s="68"/>
      <c r="CC171" s="68"/>
      <c r="CD171" s="68"/>
      <c r="CE171" s="68"/>
      <c r="CF171" s="68"/>
      <c r="CG171" s="68"/>
      <c r="CH171" s="68"/>
      <c r="CI171" s="68"/>
      <c r="CJ171" s="68"/>
      <c r="CK171" s="68"/>
      <c r="CL171" s="68"/>
      <c r="CM171" s="68"/>
      <c r="CN171" s="68"/>
      <c r="CO171" s="68"/>
      <c r="CP171" s="68"/>
      <c r="CQ171" s="68"/>
      <c r="CR171" s="68"/>
      <c r="CS171" s="68"/>
    </row>
    <row r="172" spans="1:97" x14ac:dyDescent="0.2">
      <c r="A172" s="67"/>
      <c r="B172" s="68"/>
      <c r="C172" s="68"/>
      <c r="D172" s="68"/>
      <c r="E172" s="68"/>
      <c r="F172" s="68"/>
      <c r="G172" s="68"/>
      <c r="H172" s="68"/>
      <c r="I172" s="68"/>
      <c r="J172" s="68"/>
      <c r="K172" s="68"/>
      <c r="L172" s="68"/>
      <c r="M172" s="68"/>
      <c r="N172" s="68"/>
      <c r="O172" s="68"/>
      <c r="P172" s="68"/>
      <c r="Q172" s="68"/>
      <c r="R172" s="68"/>
      <c r="S172" s="68"/>
      <c r="T172" s="68"/>
      <c r="U172" s="68"/>
      <c r="V172" s="68"/>
      <c r="W172" s="68"/>
      <c r="X172" s="68"/>
      <c r="Y172" s="68"/>
      <c r="Z172" s="68"/>
      <c r="AA172" s="68"/>
      <c r="AB172" s="68"/>
      <c r="AC172" s="68"/>
      <c r="AD172" s="68"/>
      <c r="AE172" s="68"/>
      <c r="AF172" s="68"/>
      <c r="AG172" s="68"/>
      <c r="AH172" s="68"/>
      <c r="AI172" s="68"/>
      <c r="AJ172" s="68"/>
      <c r="AK172" s="68"/>
      <c r="AL172" s="68"/>
      <c r="AM172" s="68"/>
      <c r="AN172" s="68"/>
      <c r="AO172" s="68"/>
      <c r="AP172" s="68"/>
      <c r="AQ172" s="68"/>
      <c r="AR172" s="68"/>
      <c r="AS172" s="68"/>
      <c r="AT172" s="68"/>
      <c r="AU172" s="68"/>
      <c r="AV172" s="68"/>
      <c r="AW172" s="68"/>
      <c r="AX172" s="68"/>
      <c r="AY172" s="68"/>
      <c r="AZ172" s="68"/>
      <c r="BA172" s="68"/>
      <c r="BB172" s="68"/>
      <c r="BC172" s="68"/>
      <c r="BD172" s="68"/>
      <c r="BE172" s="68"/>
      <c r="BF172" s="68"/>
      <c r="BG172" s="68"/>
      <c r="BH172" s="68"/>
      <c r="BI172" s="68"/>
      <c r="BJ172" s="68"/>
      <c r="BK172" s="68"/>
      <c r="BL172" s="68"/>
      <c r="BM172" s="68"/>
      <c r="BN172" s="68"/>
      <c r="BO172" s="68"/>
      <c r="BP172" s="68"/>
      <c r="BQ172" s="68"/>
      <c r="BR172" s="68"/>
      <c r="BS172" s="68"/>
      <c r="BT172" s="68"/>
      <c r="BU172" s="68"/>
      <c r="BV172" s="68"/>
      <c r="BW172" s="68"/>
      <c r="BX172" s="68"/>
      <c r="BY172" s="68"/>
      <c r="BZ172" s="68"/>
      <c r="CA172" s="68"/>
      <c r="CB172" s="68"/>
      <c r="CC172" s="68"/>
      <c r="CD172" s="68"/>
      <c r="CE172" s="68"/>
      <c r="CF172" s="68"/>
      <c r="CG172" s="68"/>
      <c r="CH172" s="68"/>
      <c r="CI172" s="68"/>
      <c r="CJ172" s="68"/>
      <c r="CK172" s="68"/>
      <c r="CL172" s="68"/>
      <c r="CM172" s="68"/>
      <c r="CN172" s="68"/>
      <c r="CO172" s="68"/>
      <c r="CP172" s="68"/>
      <c r="CQ172" s="68"/>
      <c r="CR172" s="68"/>
      <c r="CS172" s="68"/>
    </row>
    <row r="173" spans="1:97" x14ac:dyDescent="0.2">
      <c r="A173" s="67"/>
      <c r="B173" s="68"/>
      <c r="C173" s="68"/>
      <c r="D173" s="68"/>
      <c r="E173" s="68"/>
      <c r="F173" s="68"/>
      <c r="G173" s="68"/>
      <c r="H173" s="68"/>
      <c r="I173" s="68"/>
      <c r="J173" s="68"/>
      <c r="K173" s="68"/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68"/>
      <c r="W173" s="68"/>
      <c r="X173" s="68"/>
      <c r="Y173" s="68"/>
      <c r="Z173" s="68"/>
      <c r="AA173" s="68"/>
      <c r="AB173" s="68"/>
      <c r="AC173" s="68"/>
      <c r="AD173" s="68"/>
      <c r="AE173" s="68"/>
      <c r="AF173" s="68"/>
      <c r="AG173" s="68"/>
      <c r="AH173" s="68"/>
      <c r="AI173" s="68"/>
      <c r="AJ173" s="68"/>
      <c r="AK173" s="68"/>
      <c r="AL173" s="68"/>
      <c r="AM173" s="68"/>
      <c r="AN173" s="68"/>
      <c r="AO173" s="68"/>
      <c r="AP173" s="68"/>
      <c r="AQ173" s="68"/>
      <c r="AR173" s="68"/>
      <c r="AS173" s="68"/>
      <c r="AT173" s="68"/>
      <c r="AU173" s="68"/>
      <c r="AV173" s="68"/>
      <c r="AW173" s="68"/>
      <c r="AX173" s="68"/>
      <c r="AY173" s="68"/>
      <c r="AZ173" s="68"/>
      <c r="BA173" s="68"/>
      <c r="BB173" s="68"/>
      <c r="BC173" s="68"/>
      <c r="BD173" s="68"/>
      <c r="BE173" s="68"/>
      <c r="BF173" s="68"/>
      <c r="BG173" s="68"/>
      <c r="BH173" s="68"/>
      <c r="BI173" s="68"/>
      <c r="BJ173" s="68"/>
      <c r="BK173" s="68"/>
      <c r="BL173" s="68"/>
      <c r="BM173" s="68"/>
      <c r="BN173" s="68"/>
      <c r="BO173" s="68"/>
      <c r="BP173" s="68"/>
      <c r="BQ173" s="68"/>
      <c r="BR173" s="68"/>
      <c r="BS173" s="68"/>
      <c r="BT173" s="68"/>
      <c r="BU173" s="68"/>
      <c r="BV173" s="68"/>
      <c r="BW173" s="68"/>
      <c r="BX173" s="68"/>
      <c r="BY173" s="68"/>
      <c r="BZ173" s="68"/>
      <c r="CA173" s="68"/>
      <c r="CB173" s="68"/>
      <c r="CC173" s="68"/>
      <c r="CD173" s="68"/>
      <c r="CE173" s="68"/>
      <c r="CF173" s="68"/>
      <c r="CG173" s="68"/>
      <c r="CH173" s="68"/>
      <c r="CI173" s="68"/>
      <c r="CJ173" s="68"/>
      <c r="CK173" s="68"/>
      <c r="CL173" s="68"/>
      <c r="CM173" s="68"/>
      <c r="CN173" s="68"/>
      <c r="CO173" s="68"/>
      <c r="CP173" s="68"/>
      <c r="CQ173" s="68"/>
      <c r="CR173" s="68"/>
      <c r="CS173" s="68"/>
    </row>
    <row r="174" spans="1:97" x14ac:dyDescent="0.2">
      <c r="A174" s="67"/>
      <c r="B174" s="68"/>
      <c r="C174" s="68"/>
      <c r="D174" s="68"/>
      <c r="E174" s="68"/>
      <c r="F174" s="68"/>
      <c r="G174" s="68"/>
      <c r="H174" s="68"/>
      <c r="I174" s="68"/>
      <c r="J174" s="68"/>
      <c r="K174" s="68"/>
      <c r="L174" s="68"/>
      <c r="M174" s="68"/>
      <c r="N174" s="68"/>
      <c r="O174" s="68"/>
      <c r="P174" s="68"/>
      <c r="Q174" s="68"/>
      <c r="R174" s="68"/>
      <c r="S174" s="68"/>
      <c r="T174" s="68"/>
      <c r="U174" s="68"/>
      <c r="V174" s="68"/>
      <c r="W174" s="68"/>
      <c r="X174" s="68"/>
      <c r="Y174" s="68"/>
      <c r="Z174" s="68"/>
      <c r="AA174" s="68"/>
      <c r="AB174" s="68"/>
      <c r="AC174" s="68"/>
      <c r="AD174" s="68"/>
      <c r="AE174" s="68"/>
      <c r="AF174" s="68"/>
      <c r="AG174" s="68"/>
      <c r="AH174" s="68"/>
      <c r="AI174" s="68"/>
      <c r="AJ174" s="68"/>
      <c r="AK174" s="68"/>
      <c r="AL174" s="68"/>
      <c r="AM174" s="68"/>
      <c r="AN174" s="68"/>
      <c r="AO174" s="68"/>
      <c r="AP174" s="68"/>
      <c r="AQ174" s="68"/>
      <c r="AR174" s="68"/>
      <c r="AS174" s="68"/>
      <c r="AT174" s="68"/>
      <c r="AU174" s="68"/>
      <c r="AV174" s="68"/>
      <c r="AW174" s="68"/>
      <c r="AX174" s="68"/>
      <c r="AY174" s="68"/>
      <c r="AZ174" s="68"/>
      <c r="BA174" s="68"/>
      <c r="BB174" s="68"/>
      <c r="BC174" s="68"/>
      <c r="BD174" s="68"/>
      <c r="BE174" s="68"/>
      <c r="BF174" s="68"/>
      <c r="BG174" s="68"/>
      <c r="BH174" s="68"/>
      <c r="BI174" s="68"/>
      <c r="BJ174" s="68"/>
      <c r="BK174" s="68"/>
      <c r="BL174" s="68"/>
      <c r="BM174" s="68"/>
      <c r="BN174" s="68"/>
      <c r="BO174" s="68"/>
      <c r="BP174" s="68"/>
      <c r="BQ174" s="68"/>
      <c r="BR174" s="68"/>
      <c r="BS174" s="68"/>
      <c r="BT174" s="68"/>
      <c r="BU174" s="68"/>
      <c r="BV174" s="68"/>
      <c r="BW174" s="68"/>
      <c r="BX174" s="68"/>
      <c r="BY174" s="68"/>
      <c r="BZ174" s="68"/>
      <c r="CA174" s="68"/>
      <c r="CB174" s="68"/>
      <c r="CC174" s="68"/>
      <c r="CD174" s="68"/>
      <c r="CE174" s="68"/>
      <c r="CF174" s="68"/>
      <c r="CG174" s="68"/>
      <c r="CH174" s="68"/>
      <c r="CI174" s="68"/>
      <c r="CJ174" s="68"/>
      <c r="CK174" s="68"/>
      <c r="CL174" s="68"/>
      <c r="CM174" s="68"/>
      <c r="CN174" s="68"/>
      <c r="CO174" s="68"/>
      <c r="CP174" s="68"/>
      <c r="CQ174" s="68"/>
      <c r="CR174" s="68"/>
      <c r="CS174" s="68"/>
    </row>
    <row r="175" spans="1:97" x14ac:dyDescent="0.2">
      <c r="A175" s="73" t="s">
        <v>151</v>
      </c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5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5"/>
      <c r="CE175" s="75"/>
      <c r="CF175" s="75"/>
      <c r="CG175" s="75"/>
      <c r="CH175" s="75"/>
      <c r="CI175" s="75"/>
      <c r="CJ175" s="75"/>
      <c r="CK175" s="75"/>
      <c r="CL175" s="75"/>
      <c r="CM175" s="75"/>
      <c r="CN175" s="75"/>
      <c r="CO175" s="75"/>
      <c r="CP175" s="75"/>
      <c r="CQ175" s="75"/>
      <c r="CR175" s="75"/>
      <c r="CS175" s="75"/>
    </row>
    <row r="176" spans="1:97" x14ac:dyDescent="0.2">
      <c r="A176" s="67" t="s">
        <v>257</v>
      </c>
      <c r="B176" s="68"/>
      <c r="C176" s="68" t="str">
        <f t="shared" ref="C176:AX176" si="121">+C147</f>
        <v>A1 m1</v>
      </c>
      <c r="D176" s="68" t="str">
        <f t="shared" si="121"/>
        <v>A1 m2</v>
      </c>
      <c r="E176" s="68" t="str">
        <f t="shared" si="121"/>
        <v>A1 m3</v>
      </c>
      <c r="F176" s="68" t="str">
        <f t="shared" si="121"/>
        <v>A1 m4</v>
      </c>
      <c r="G176" s="68" t="str">
        <f t="shared" si="121"/>
        <v>A1 m5</v>
      </c>
      <c r="H176" s="68" t="str">
        <f t="shared" si="121"/>
        <v>A1 m6</v>
      </c>
      <c r="I176" s="68" t="str">
        <f t="shared" si="121"/>
        <v>A1 m7</v>
      </c>
      <c r="J176" s="68" t="str">
        <f t="shared" si="121"/>
        <v>A1 m8</v>
      </c>
      <c r="K176" s="68" t="str">
        <f t="shared" si="121"/>
        <v>A1 m9</v>
      </c>
      <c r="L176" s="68" t="str">
        <f t="shared" si="121"/>
        <v>A1 m10</v>
      </c>
      <c r="M176" s="68" t="str">
        <f t="shared" si="121"/>
        <v>A1 m11</v>
      </c>
      <c r="N176" s="68" t="str">
        <f t="shared" si="121"/>
        <v>A1 m12</v>
      </c>
      <c r="O176" s="68" t="str">
        <f t="shared" si="121"/>
        <v>A2 m1</v>
      </c>
      <c r="P176" s="68" t="str">
        <f t="shared" si="121"/>
        <v>A2 m2</v>
      </c>
      <c r="Q176" s="68" t="str">
        <f t="shared" si="121"/>
        <v>A2 m3</v>
      </c>
      <c r="R176" s="68" t="str">
        <f t="shared" si="121"/>
        <v>A2 m4</v>
      </c>
      <c r="S176" s="68" t="str">
        <f t="shared" si="121"/>
        <v>A2 m5</v>
      </c>
      <c r="T176" s="68" t="str">
        <f t="shared" si="121"/>
        <v>A2 m6</v>
      </c>
      <c r="U176" s="68" t="str">
        <f t="shared" si="121"/>
        <v>A2 m7</v>
      </c>
      <c r="V176" s="68" t="str">
        <f t="shared" si="121"/>
        <v>A2 m8</v>
      </c>
      <c r="W176" s="68" t="str">
        <f t="shared" si="121"/>
        <v>A2 m9</v>
      </c>
      <c r="X176" s="68" t="str">
        <f t="shared" si="121"/>
        <v>A2 m10</v>
      </c>
      <c r="Y176" s="68" t="str">
        <f t="shared" si="121"/>
        <v>A2 m11</v>
      </c>
      <c r="Z176" s="68" t="str">
        <f t="shared" si="121"/>
        <v>A2 m12</v>
      </c>
      <c r="AA176" s="68" t="str">
        <f t="shared" si="121"/>
        <v>A3 m1</v>
      </c>
      <c r="AB176" s="68" t="str">
        <f t="shared" si="121"/>
        <v>A3 m2</v>
      </c>
      <c r="AC176" s="68" t="str">
        <f t="shared" si="121"/>
        <v>A3 m3</v>
      </c>
      <c r="AD176" s="68" t="str">
        <f t="shared" si="121"/>
        <v>A3 m4</v>
      </c>
      <c r="AE176" s="68" t="str">
        <f t="shared" si="121"/>
        <v>A3 m5</v>
      </c>
      <c r="AF176" s="68" t="str">
        <f t="shared" si="121"/>
        <v>A3 m6</v>
      </c>
      <c r="AG176" s="68" t="str">
        <f t="shared" si="121"/>
        <v>A3 m7</v>
      </c>
      <c r="AH176" s="68" t="str">
        <f t="shared" si="121"/>
        <v>A3 m8</v>
      </c>
      <c r="AI176" s="68" t="str">
        <f t="shared" si="121"/>
        <v>A3 m9</v>
      </c>
      <c r="AJ176" s="68" t="str">
        <f t="shared" si="121"/>
        <v>A3 m10</v>
      </c>
      <c r="AK176" s="68" t="str">
        <f t="shared" si="121"/>
        <v>A3 m11</v>
      </c>
      <c r="AL176" s="68" t="str">
        <f t="shared" si="121"/>
        <v>A3 m12</v>
      </c>
      <c r="AM176" s="68" t="str">
        <f t="shared" si="121"/>
        <v>A3 m13</v>
      </c>
      <c r="AN176" s="68" t="str">
        <f t="shared" si="121"/>
        <v>A3 m14</v>
      </c>
      <c r="AO176" s="68" t="str">
        <f t="shared" si="121"/>
        <v>A3 m15</v>
      </c>
      <c r="AP176" s="68" t="str">
        <f t="shared" si="121"/>
        <v>A3 m16</v>
      </c>
      <c r="AQ176" s="68" t="str">
        <f t="shared" si="121"/>
        <v>A3 m17</v>
      </c>
      <c r="AR176" s="68" t="str">
        <f t="shared" si="121"/>
        <v>A3 m18</v>
      </c>
      <c r="AS176" s="68" t="str">
        <f t="shared" si="121"/>
        <v>A3 m19</v>
      </c>
      <c r="AT176" s="68" t="str">
        <f t="shared" si="121"/>
        <v>A3 m20</v>
      </c>
      <c r="AU176" s="68" t="str">
        <f t="shared" si="121"/>
        <v>A3 m21</v>
      </c>
      <c r="AV176" s="68" t="str">
        <f t="shared" si="121"/>
        <v>A3 m22</v>
      </c>
      <c r="AW176" s="68" t="str">
        <f t="shared" si="121"/>
        <v>A3 m23</v>
      </c>
      <c r="AX176" s="68" t="str">
        <f t="shared" si="121"/>
        <v>A3 m24</v>
      </c>
      <c r="AY176" s="68"/>
      <c r="AZ176" s="68"/>
      <c r="BA176" s="68"/>
      <c r="BB176" s="68"/>
      <c r="BC176" s="68"/>
      <c r="BD176" s="68"/>
      <c r="BE176" s="68"/>
      <c r="BF176" s="68"/>
      <c r="BG176" s="68"/>
      <c r="BH176" s="68"/>
      <c r="BI176" s="68"/>
      <c r="BJ176" s="68"/>
      <c r="BK176" s="68"/>
      <c r="BL176" s="68"/>
      <c r="BM176" s="68"/>
      <c r="BN176" s="68"/>
      <c r="BO176" s="68"/>
      <c r="BP176" s="68"/>
      <c r="BQ176" s="68"/>
      <c r="BR176" s="68"/>
      <c r="BS176" s="68"/>
      <c r="BT176" s="68"/>
      <c r="BU176" s="68"/>
      <c r="BV176" s="68"/>
      <c r="BW176" s="68"/>
      <c r="BX176" s="68"/>
      <c r="BY176" s="68"/>
      <c r="BZ176" s="68"/>
      <c r="CA176" s="68"/>
      <c r="CB176" s="68"/>
      <c r="CC176" s="68"/>
      <c r="CD176" s="68"/>
      <c r="CE176" s="68"/>
      <c r="CF176" s="68"/>
      <c r="CG176" s="68"/>
      <c r="CH176" s="68"/>
      <c r="CI176" s="68"/>
      <c r="CJ176" s="68"/>
      <c r="CK176" s="68"/>
      <c r="CL176" s="68"/>
      <c r="CM176" s="68"/>
      <c r="CN176" s="68"/>
      <c r="CO176" s="68"/>
      <c r="CP176" s="68"/>
      <c r="CQ176" s="68"/>
      <c r="CR176" s="68"/>
      <c r="CS176" s="68"/>
    </row>
    <row r="177" spans="1:97" x14ac:dyDescent="0.2">
      <c r="A177" s="74"/>
      <c r="B177" s="75">
        <v>0</v>
      </c>
      <c r="C177" s="75">
        <f t="shared" ref="C177:AX177" si="122">B177+C152-C170</f>
        <v>240</v>
      </c>
      <c r="D177" s="75">
        <f t="shared" si="122"/>
        <v>480</v>
      </c>
      <c r="E177" s="75">
        <f t="shared" si="122"/>
        <v>720</v>
      </c>
      <c r="F177" s="75">
        <f t="shared" si="122"/>
        <v>960</v>
      </c>
      <c r="G177" s="75">
        <f t="shared" si="122"/>
        <v>1200</v>
      </c>
      <c r="H177" s="75">
        <f t="shared" si="122"/>
        <v>1440</v>
      </c>
      <c r="I177" s="75">
        <f t="shared" si="122"/>
        <v>1680</v>
      </c>
      <c r="J177" s="75">
        <f t="shared" si="122"/>
        <v>1920</v>
      </c>
      <c r="K177" s="75">
        <f t="shared" si="122"/>
        <v>2160</v>
      </c>
      <c r="L177" s="75">
        <f t="shared" si="122"/>
        <v>2400</v>
      </c>
      <c r="M177" s="75">
        <f t="shared" si="122"/>
        <v>2640</v>
      </c>
      <c r="N177" s="75">
        <f t="shared" si="122"/>
        <v>2880</v>
      </c>
      <c r="O177" s="75">
        <f t="shared" si="122"/>
        <v>3123.6</v>
      </c>
      <c r="P177" s="75">
        <f t="shared" si="122"/>
        <v>3367.2</v>
      </c>
      <c r="Q177" s="75">
        <f t="shared" si="122"/>
        <v>3610.7999999999997</v>
      </c>
      <c r="R177" s="75">
        <f t="shared" si="122"/>
        <v>3854.3999999999996</v>
      </c>
      <c r="S177" s="75">
        <f t="shared" si="122"/>
        <v>4098</v>
      </c>
      <c r="T177" s="75">
        <f t="shared" si="122"/>
        <v>4341.6000000000004</v>
      </c>
      <c r="U177" s="75">
        <f t="shared" si="122"/>
        <v>4585.2000000000007</v>
      </c>
      <c r="V177" s="75">
        <f t="shared" si="122"/>
        <v>4828.8000000000011</v>
      </c>
      <c r="W177" s="75">
        <f t="shared" si="122"/>
        <v>5072.4000000000015</v>
      </c>
      <c r="X177" s="75">
        <f t="shared" si="122"/>
        <v>5316.0000000000018</v>
      </c>
      <c r="Y177" s="75">
        <f t="shared" si="122"/>
        <v>5559.6000000000022</v>
      </c>
      <c r="Z177" s="75">
        <f t="shared" si="122"/>
        <v>5803.2000000000025</v>
      </c>
      <c r="AA177" s="75">
        <f t="shared" si="122"/>
        <v>6050.4540000000025</v>
      </c>
      <c r="AB177" s="75">
        <f t="shared" si="122"/>
        <v>6297.7080000000024</v>
      </c>
      <c r="AC177" s="75">
        <f t="shared" si="122"/>
        <v>6544.9620000000023</v>
      </c>
      <c r="AD177" s="75">
        <f t="shared" si="122"/>
        <v>6792.2160000000022</v>
      </c>
      <c r="AE177" s="75">
        <f t="shared" si="122"/>
        <v>7039.4700000000021</v>
      </c>
      <c r="AF177" s="75">
        <f t="shared" si="122"/>
        <v>7286.724000000002</v>
      </c>
      <c r="AG177" s="75">
        <f t="shared" si="122"/>
        <v>7533.9780000000019</v>
      </c>
      <c r="AH177" s="75">
        <f t="shared" si="122"/>
        <v>7781.2320000000018</v>
      </c>
      <c r="AI177" s="75">
        <f t="shared" si="122"/>
        <v>8028.4860000000017</v>
      </c>
      <c r="AJ177" s="75">
        <f t="shared" si="122"/>
        <v>8275.7400000000016</v>
      </c>
      <c r="AK177" s="75">
        <f t="shared" si="122"/>
        <v>8522.9940000000024</v>
      </c>
      <c r="AL177" s="75">
        <f t="shared" si="122"/>
        <v>8770.2480000000032</v>
      </c>
      <c r="AM177" s="75">
        <f t="shared" si="122"/>
        <v>9021.2108100000023</v>
      </c>
      <c r="AN177" s="75">
        <f t="shared" si="122"/>
        <v>9275.9380621500022</v>
      </c>
      <c r="AO177" s="75">
        <f t="shared" si="122"/>
        <v>9534.4862230822528</v>
      </c>
      <c r="AP177" s="75">
        <f t="shared" si="122"/>
        <v>9796.9126064284865</v>
      </c>
      <c r="AQ177" s="75">
        <f t="shared" si="122"/>
        <v>10063.275385524914</v>
      </c>
      <c r="AR177" s="75">
        <f t="shared" si="122"/>
        <v>10333.633606307787</v>
      </c>
      <c r="AS177" s="75">
        <f t="shared" si="122"/>
        <v>10608.047200402403</v>
      </c>
      <c r="AT177" s="75">
        <f t="shared" si="122"/>
        <v>10886.576998408438</v>
      </c>
      <c r="AU177" s="75">
        <f t="shared" si="122"/>
        <v>11169.284743384564</v>
      </c>
      <c r="AV177" s="75">
        <f t="shared" si="122"/>
        <v>11456.233104535331</v>
      </c>
      <c r="AW177" s="75">
        <f t="shared" si="122"/>
        <v>11747.48569110336</v>
      </c>
      <c r="AX177" s="75">
        <f t="shared" si="122"/>
        <v>12043.107066469911</v>
      </c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5"/>
      <c r="CE177" s="75"/>
      <c r="CF177" s="75"/>
      <c r="CG177" s="75"/>
      <c r="CH177" s="75"/>
      <c r="CI177" s="75"/>
      <c r="CJ177" s="75"/>
      <c r="CK177" s="75"/>
      <c r="CL177" s="75"/>
      <c r="CM177" s="75"/>
      <c r="CN177" s="75"/>
      <c r="CO177" s="75"/>
      <c r="CP177" s="75"/>
      <c r="CQ177" s="75"/>
      <c r="CR177" s="75"/>
      <c r="CS177" s="75"/>
    </row>
    <row r="178" spans="1:97" x14ac:dyDescent="0.2">
      <c r="A178" s="73" t="s">
        <v>151</v>
      </c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5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5"/>
      <c r="CE178" s="75"/>
      <c r="CF178" s="75"/>
      <c r="CG178" s="75"/>
      <c r="CH178" s="75"/>
      <c r="CI178" s="75"/>
      <c r="CJ178" s="75"/>
      <c r="CK178" s="75"/>
      <c r="CL178" s="75"/>
      <c r="CM178" s="75"/>
      <c r="CN178" s="75"/>
      <c r="CO178" s="75"/>
      <c r="CP178" s="75"/>
      <c r="CQ178" s="75"/>
      <c r="CR178" s="75"/>
      <c r="CS178" s="75"/>
    </row>
    <row r="179" spans="1:97" x14ac:dyDescent="0.2">
      <c r="A179" s="80" t="s">
        <v>258</v>
      </c>
      <c r="B179" s="68"/>
      <c r="C179" s="68" t="str">
        <f t="shared" ref="C179:AX179" si="123">+C147</f>
        <v>A1 m1</v>
      </c>
      <c r="D179" s="68" t="str">
        <f t="shared" si="123"/>
        <v>A1 m2</v>
      </c>
      <c r="E179" s="68" t="str">
        <f t="shared" si="123"/>
        <v>A1 m3</v>
      </c>
      <c r="F179" s="68" t="str">
        <f t="shared" si="123"/>
        <v>A1 m4</v>
      </c>
      <c r="G179" s="68" t="str">
        <f t="shared" si="123"/>
        <v>A1 m5</v>
      </c>
      <c r="H179" s="68" t="str">
        <f t="shared" si="123"/>
        <v>A1 m6</v>
      </c>
      <c r="I179" s="68" t="str">
        <f t="shared" si="123"/>
        <v>A1 m7</v>
      </c>
      <c r="J179" s="68" t="str">
        <f t="shared" si="123"/>
        <v>A1 m8</v>
      </c>
      <c r="K179" s="68" t="str">
        <f t="shared" si="123"/>
        <v>A1 m9</v>
      </c>
      <c r="L179" s="68" t="str">
        <f t="shared" si="123"/>
        <v>A1 m10</v>
      </c>
      <c r="M179" s="68" t="str">
        <f t="shared" si="123"/>
        <v>A1 m11</v>
      </c>
      <c r="N179" s="68" t="str">
        <f t="shared" si="123"/>
        <v>A1 m12</v>
      </c>
      <c r="O179" s="68" t="str">
        <f t="shared" si="123"/>
        <v>A2 m1</v>
      </c>
      <c r="P179" s="68" t="str">
        <f t="shared" si="123"/>
        <v>A2 m2</v>
      </c>
      <c r="Q179" s="68" t="str">
        <f t="shared" si="123"/>
        <v>A2 m3</v>
      </c>
      <c r="R179" s="68" t="str">
        <f t="shared" si="123"/>
        <v>A2 m4</v>
      </c>
      <c r="S179" s="68" t="str">
        <f t="shared" si="123"/>
        <v>A2 m5</v>
      </c>
      <c r="T179" s="68" t="str">
        <f t="shared" si="123"/>
        <v>A2 m6</v>
      </c>
      <c r="U179" s="68" t="str">
        <f t="shared" si="123"/>
        <v>A2 m7</v>
      </c>
      <c r="V179" s="68" t="str">
        <f t="shared" si="123"/>
        <v>A2 m8</v>
      </c>
      <c r="W179" s="68" t="str">
        <f t="shared" si="123"/>
        <v>A2 m9</v>
      </c>
      <c r="X179" s="68" t="str">
        <f t="shared" si="123"/>
        <v>A2 m10</v>
      </c>
      <c r="Y179" s="68" t="str">
        <f t="shared" si="123"/>
        <v>A2 m11</v>
      </c>
      <c r="Z179" s="68" t="str">
        <f t="shared" si="123"/>
        <v>A2 m12</v>
      </c>
      <c r="AA179" s="68" t="str">
        <f t="shared" si="123"/>
        <v>A3 m1</v>
      </c>
      <c r="AB179" s="68" t="str">
        <f t="shared" si="123"/>
        <v>A3 m2</v>
      </c>
      <c r="AC179" s="68" t="str">
        <f t="shared" si="123"/>
        <v>A3 m3</v>
      </c>
      <c r="AD179" s="68" t="str">
        <f t="shared" si="123"/>
        <v>A3 m4</v>
      </c>
      <c r="AE179" s="68" t="str">
        <f t="shared" si="123"/>
        <v>A3 m5</v>
      </c>
      <c r="AF179" s="68" t="str">
        <f t="shared" si="123"/>
        <v>A3 m6</v>
      </c>
      <c r="AG179" s="68" t="str">
        <f t="shared" si="123"/>
        <v>A3 m7</v>
      </c>
      <c r="AH179" s="68" t="str">
        <f t="shared" si="123"/>
        <v>A3 m8</v>
      </c>
      <c r="AI179" s="68" t="str">
        <f t="shared" si="123"/>
        <v>A3 m9</v>
      </c>
      <c r="AJ179" s="68" t="str">
        <f t="shared" si="123"/>
        <v>A3 m10</v>
      </c>
      <c r="AK179" s="68" t="str">
        <f t="shared" si="123"/>
        <v>A3 m11</v>
      </c>
      <c r="AL179" s="68" t="str">
        <f t="shared" si="123"/>
        <v>A3 m12</v>
      </c>
      <c r="AM179" s="68" t="str">
        <f t="shared" si="123"/>
        <v>A3 m13</v>
      </c>
      <c r="AN179" s="68" t="str">
        <f t="shared" si="123"/>
        <v>A3 m14</v>
      </c>
      <c r="AO179" s="68" t="str">
        <f t="shared" si="123"/>
        <v>A3 m15</v>
      </c>
      <c r="AP179" s="68" t="str">
        <f t="shared" si="123"/>
        <v>A3 m16</v>
      </c>
      <c r="AQ179" s="68" t="str">
        <f t="shared" si="123"/>
        <v>A3 m17</v>
      </c>
      <c r="AR179" s="68" t="str">
        <f t="shared" si="123"/>
        <v>A3 m18</v>
      </c>
      <c r="AS179" s="68" t="str">
        <f t="shared" si="123"/>
        <v>A3 m19</v>
      </c>
      <c r="AT179" s="68" t="str">
        <f t="shared" si="123"/>
        <v>A3 m20</v>
      </c>
      <c r="AU179" s="68" t="str">
        <f t="shared" si="123"/>
        <v>A3 m21</v>
      </c>
      <c r="AV179" s="68" t="str">
        <f t="shared" si="123"/>
        <v>A3 m22</v>
      </c>
      <c r="AW179" s="68" t="str">
        <f t="shared" si="123"/>
        <v>A3 m23</v>
      </c>
      <c r="AX179" s="68" t="str">
        <f t="shared" si="123"/>
        <v>A3 m24</v>
      </c>
      <c r="AY179" s="68"/>
      <c r="AZ179" s="68"/>
      <c r="BA179" s="68"/>
      <c r="BB179" s="68"/>
      <c r="BC179" s="68"/>
      <c r="BD179" s="68"/>
      <c r="BE179" s="68"/>
      <c r="BF179" s="68"/>
      <c r="BG179" s="68"/>
      <c r="BH179" s="68"/>
      <c r="BI179" s="68"/>
      <c r="BJ179" s="68"/>
      <c r="BK179" s="68"/>
      <c r="BL179" s="68"/>
      <c r="BM179" s="68"/>
      <c r="BN179" s="68"/>
      <c r="BO179" s="68"/>
      <c r="BP179" s="68"/>
      <c r="BQ179" s="68"/>
      <c r="BR179" s="68"/>
      <c r="BS179" s="68"/>
      <c r="BT179" s="68"/>
      <c r="BU179" s="68"/>
      <c r="BV179" s="68"/>
      <c r="BW179" s="68"/>
      <c r="BX179" s="68"/>
      <c r="BY179" s="68"/>
      <c r="BZ179" s="68"/>
      <c r="CA179" s="68"/>
      <c r="CB179" s="68"/>
      <c r="CC179" s="68"/>
      <c r="CD179" s="68"/>
      <c r="CE179" s="68"/>
      <c r="CF179" s="68"/>
      <c r="CG179" s="68"/>
      <c r="CH179" s="68"/>
      <c r="CI179" s="68"/>
      <c r="CJ179" s="68"/>
      <c r="CK179" s="68"/>
      <c r="CL179" s="68"/>
      <c r="CM179" s="68"/>
      <c r="CN179" s="68"/>
      <c r="CO179" s="68"/>
      <c r="CP179" s="68"/>
      <c r="CQ179" s="68"/>
      <c r="CR179" s="68"/>
      <c r="CS179" s="68"/>
    </row>
    <row r="180" spans="1:97" x14ac:dyDescent="0.2">
      <c r="A180" s="74"/>
      <c r="B180" s="75"/>
      <c r="C180" s="75">
        <f>+C148-C165-C167</f>
        <v>0</v>
      </c>
      <c r="D180" s="75">
        <f t="shared" ref="D180:AX180" si="124">+D148-D165-D167+C180</f>
        <v>-2000</v>
      </c>
      <c r="E180" s="75">
        <f t="shared" si="124"/>
        <v>-4000</v>
      </c>
      <c r="F180" s="75">
        <f t="shared" si="124"/>
        <v>-6000</v>
      </c>
      <c r="G180" s="75">
        <f t="shared" si="124"/>
        <v>-13000</v>
      </c>
      <c r="H180" s="75">
        <f t="shared" si="124"/>
        <v>-20000</v>
      </c>
      <c r="I180" s="75">
        <f t="shared" si="124"/>
        <v>-22000</v>
      </c>
      <c r="J180" s="75">
        <f t="shared" si="124"/>
        <v>-24000</v>
      </c>
      <c r="K180" s="75">
        <f t="shared" si="124"/>
        <v>-26000</v>
      </c>
      <c r="L180" s="75">
        <f t="shared" si="124"/>
        <v>-28000</v>
      </c>
      <c r="M180" s="75">
        <f t="shared" si="124"/>
        <v>-30000</v>
      </c>
      <c r="N180" s="75">
        <f t="shared" si="124"/>
        <v>-32000</v>
      </c>
      <c r="O180" s="75">
        <f t="shared" si="124"/>
        <v>-33955</v>
      </c>
      <c r="P180" s="75">
        <f t="shared" si="124"/>
        <v>-35910</v>
      </c>
      <c r="Q180" s="75">
        <f t="shared" si="124"/>
        <v>-37865</v>
      </c>
      <c r="R180" s="75">
        <f t="shared" si="124"/>
        <v>-39820</v>
      </c>
      <c r="S180" s="75">
        <f t="shared" si="124"/>
        <v>-46850</v>
      </c>
      <c r="T180" s="75">
        <f t="shared" si="124"/>
        <v>-53880</v>
      </c>
      <c r="U180" s="75">
        <f t="shared" si="124"/>
        <v>-55835</v>
      </c>
      <c r="V180" s="75">
        <f t="shared" si="124"/>
        <v>-57790</v>
      </c>
      <c r="W180" s="75">
        <f t="shared" si="124"/>
        <v>-59745</v>
      </c>
      <c r="X180" s="75">
        <f t="shared" si="124"/>
        <v>-61700</v>
      </c>
      <c r="Y180" s="75">
        <f t="shared" si="124"/>
        <v>-63655</v>
      </c>
      <c r="Z180" s="75">
        <f t="shared" si="124"/>
        <v>-65610</v>
      </c>
      <c r="AA180" s="75">
        <f t="shared" si="124"/>
        <v>-67519.324999999997</v>
      </c>
      <c r="AB180" s="75">
        <f t="shared" si="124"/>
        <v>-69428.649999999994</v>
      </c>
      <c r="AC180" s="75">
        <f t="shared" si="124"/>
        <v>-71337.974999999991</v>
      </c>
      <c r="AD180" s="75">
        <f t="shared" si="124"/>
        <v>-73247.299999999988</v>
      </c>
      <c r="AE180" s="75">
        <f t="shared" si="124"/>
        <v>-80307.749999999985</v>
      </c>
      <c r="AF180" s="75">
        <f t="shared" si="124"/>
        <v>-87368.199999999983</v>
      </c>
      <c r="AG180" s="75">
        <f t="shared" si="124"/>
        <v>-89277.52499999998</v>
      </c>
      <c r="AH180" s="75">
        <f t="shared" si="124"/>
        <v>-91186.849999999977</v>
      </c>
      <c r="AI180" s="75">
        <f t="shared" si="124"/>
        <v>-93096.174999999974</v>
      </c>
      <c r="AJ180" s="75">
        <f t="shared" si="124"/>
        <v>-95005.499999999971</v>
      </c>
      <c r="AK180" s="75">
        <f t="shared" si="124"/>
        <v>-96914.824999999968</v>
      </c>
      <c r="AL180" s="75">
        <f t="shared" si="124"/>
        <v>-98824.149999999965</v>
      </c>
      <c r="AM180" s="75">
        <f t="shared" si="124"/>
        <v>-100687.11487499997</v>
      </c>
      <c r="AN180" s="75">
        <f t="shared" si="124"/>
        <v>-102503.02422312497</v>
      </c>
      <c r="AO180" s="75">
        <f t="shared" si="124"/>
        <v>-104271.17221147184</v>
      </c>
      <c r="AP180" s="75">
        <f t="shared" si="124"/>
        <v>-105990.84241964393</v>
      </c>
      <c r="AQ180" s="75">
        <f t="shared" si="124"/>
        <v>-107661.3076809386</v>
      </c>
      <c r="AR180" s="75">
        <f t="shared" si="124"/>
        <v>-109281.82992115268</v>
      </c>
      <c r="AS180" s="75">
        <f t="shared" si="124"/>
        <v>-110851.65999496997</v>
      </c>
      <c r="AT180" s="75">
        <f t="shared" si="124"/>
        <v>-112370.03751989453</v>
      </c>
      <c r="AU180" s="75">
        <f t="shared" si="124"/>
        <v>-113836.19070769295</v>
      </c>
      <c r="AV180" s="75">
        <f t="shared" si="124"/>
        <v>-115249.33619330835</v>
      </c>
      <c r="AW180" s="75">
        <f t="shared" si="124"/>
        <v>-116608.67886120798</v>
      </c>
      <c r="AX180" s="75">
        <f t="shared" si="124"/>
        <v>-117913.41166912612</v>
      </c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5"/>
      <c r="CE180" s="75"/>
      <c r="CF180" s="75"/>
      <c r="CG180" s="75"/>
      <c r="CH180" s="75"/>
      <c r="CI180" s="75"/>
      <c r="CJ180" s="75"/>
      <c r="CK180" s="75"/>
      <c r="CL180" s="75"/>
      <c r="CM180" s="75"/>
      <c r="CN180" s="75"/>
      <c r="CO180" s="75"/>
      <c r="CP180" s="75"/>
      <c r="CQ180" s="75"/>
      <c r="CR180" s="75"/>
      <c r="CS180" s="75"/>
    </row>
    <row r="181" spans="1:97" x14ac:dyDescent="0.2">
      <c r="A181" s="73" t="s">
        <v>151</v>
      </c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5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5"/>
      <c r="CE181" s="75"/>
      <c r="CF181" s="75"/>
      <c r="CG181" s="75"/>
      <c r="CH181" s="75"/>
      <c r="CI181" s="75"/>
      <c r="CJ181" s="75"/>
      <c r="CK181" s="75"/>
      <c r="CL181" s="75"/>
      <c r="CM181" s="75"/>
      <c r="CN181" s="75"/>
      <c r="CO181" s="75"/>
      <c r="CP181" s="75"/>
      <c r="CQ181" s="75"/>
      <c r="CR181" s="75"/>
      <c r="CS181" s="75"/>
    </row>
    <row r="182" spans="1:97" x14ac:dyDescent="0.2">
      <c r="A182" s="80" t="s">
        <v>259</v>
      </c>
      <c r="B182" s="68"/>
      <c r="C182" s="68" t="str">
        <f t="shared" ref="C182:AX182" si="125">+C147</f>
        <v>A1 m1</v>
      </c>
      <c r="D182" s="68" t="str">
        <f t="shared" si="125"/>
        <v>A1 m2</v>
      </c>
      <c r="E182" s="68" t="str">
        <f t="shared" si="125"/>
        <v>A1 m3</v>
      </c>
      <c r="F182" s="68" t="str">
        <f t="shared" si="125"/>
        <v>A1 m4</v>
      </c>
      <c r="G182" s="68" t="str">
        <f t="shared" si="125"/>
        <v>A1 m5</v>
      </c>
      <c r="H182" s="68" t="str">
        <f t="shared" si="125"/>
        <v>A1 m6</v>
      </c>
      <c r="I182" s="68" t="str">
        <f t="shared" si="125"/>
        <v>A1 m7</v>
      </c>
      <c r="J182" s="68" t="str">
        <f t="shared" si="125"/>
        <v>A1 m8</v>
      </c>
      <c r="K182" s="68" t="str">
        <f t="shared" si="125"/>
        <v>A1 m9</v>
      </c>
      <c r="L182" s="68" t="str">
        <f t="shared" si="125"/>
        <v>A1 m10</v>
      </c>
      <c r="M182" s="68" t="str">
        <f t="shared" si="125"/>
        <v>A1 m11</v>
      </c>
      <c r="N182" s="68" t="str">
        <f t="shared" si="125"/>
        <v>A1 m12</v>
      </c>
      <c r="O182" s="68" t="str">
        <f t="shared" si="125"/>
        <v>A2 m1</v>
      </c>
      <c r="P182" s="68" t="str">
        <f t="shared" si="125"/>
        <v>A2 m2</v>
      </c>
      <c r="Q182" s="68" t="str">
        <f t="shared" si="125"/>
        <v>A2 m3</v>
      </c>
      <c r="R182" s="68" t="str">
        <f t="shared" si="125"/>
        <v>A2 m4</v>
      </c>
      <c r="S182" s="68" t="str">
        <f t="shared" si="125"/>
        <v>A2 m5</v>
      </c>
      <c r="T182" s="68" t="str">
        <f t="shared" si="125"/>
        <v>A2 m6</v>
      </c>
      <c r="U182" s="68" t="str">
        <f t="shared" si="125"/>
        <v>A2 m7</v>
      </c>
      <c r="V182" s="68" t="str">
        <f t="shared" si="125"/>
        <v>A2 m8</v>
      </c>
      <c r="W182" s="68" t="str">
        <f t="shared" si="125"/>
        <v>A2 m9</v>
      </c>
      <c r="X182" s="68" t="str">
        <f t="shared" si="125"/>
        <v>A2 m10</v>
      </c>
      <c r="Y182" s="68" t="str">
        <f t="shared" si="125"/>
        <v>A2 m11</v>
      </c>
      <c r="Z182" s="68" t="str">
        <f t="shared" si="125"/>
        <v>A2 m12</v>
      </c>
      <c r="AA182" s="68" t="str">
        <f t="shared" si="125"/>
        <v>A3 m1</v>
      </c>
      <c r="AB182" s="68" t="str">
        <f t="shared" si="125"/>
        <v>A3 m2</v>
      </c>
      <c r="AC182" s="68" t="str">
        <f t="shared" si="125"/>
        <v>A3 m3</v>
      </c>
      <c r="AD182" s="68" t="str">
        <f t="shared" si="125"/>
        <v>A3 m4</v>
      </c>
      <c r="AE182" s="68" t="str">
        <f t="shared" si="125"/>
        <v>A3 m5</v>
      </c>
      <c r="AF182" s="68" t="str">
        <f t="shared" si="125"/>
        <v>A3 m6</v>
      </c>
      <c r="AG182" s="68" t="str">
        <f t="shared" si="125"/>
        <v>A3 m7</v>
      </c>
      <c r="AH182" s="68" t="str">
        <f t="shared" si="125"/>
        <v>A3 m8</v>
      </c>
      <c r="AI182" s="68" t="str">
        <f t="shared" si="125"/>
        <v>A3 m9</v>
      </c>
      <c r="AJ182" s="68" t="str">
        <f t="shared" si="125"/>
        <v>A3 m10</v>
      </c>
      <c r="AK182" s="68" t="str">
        <f t="shared" si="125"/>
        <v>A3 m11</v>
      </c>
      <c r="AL182" s="68" t="str">
        <f t="shared" si="125"/>
        <v>A3 m12</v>
      </c>
      <c r="AM182" s="68" t="str">
        <f t="shared" si="125"/>
        <v>A3 m13</v>
      </c>
      <c r="AN182" s="68" t="str">
        <f t="shared" si="125"/>
        <v>A3 m14</v>
      </c>
      <c r="AO182" s="68" t="str">
        <f t="shared" si="125"/>
        <v>A3 m15</v>
      </c>
      <c r="AP182" s="68" t="str">
        <f t="shared" si="125"/>
        <v>A3 m16</v>
      </c>
      <c r="AQ182" s="68" t="str">
        <f t="shared" si="125"/>
        <v>A3 m17</v>
      </c>
      <c r="AR182" s="68" t="str">
        <f t="shared" si="125"/>
        <v>A3 m18</v>
      </c>
      <c r="AS182" s="68" t="str">
        <f t="shared" si="125"/>
        <v>A3 m19</v>
      </c>
      <c r="AT182" s="68" t="str">
        <f t="shared" si="125"/>
        <v>A3 m20</v>
      </c>
      <c r="AU182" s="68" t="str">
        <f t="shared" si="125"/>
        <v>A3 m21</v>
      </c>
      <c r="AV182" s="68" t="str">
        <f t="shared" si="125"/>
        <v>A3 m22</v>
      </c>
      <c r="AW182" s="68" t="str">
        <f t="shared" si="125"/>
        <v>A3 m23</v>
      </c>
      <c r="AX182" s="68" t="str">
        <f t="shared" si="125"/>
        <v>A3 m24</v>
      </c>
      <c r="AY182" s="68"/>
      <c r="AZ182" s="68"/>
      <c r="BA182" s="68"/>
      <c r="BB182" s="68"/>
      <c r="BC182" s="68"/>
      <c r="BD182" s="68"/>
      <c r="BE182" s="68"/>
      <c r="BF182" s="68"/>
      <c r="BG182" s="68"/>
      <c r="BH182" s="68"/>
      <c r="BI182" s="68"/>
      <c r="BJ182" s="68"/>
      <c r="BK182" s="68"/>
      <c r="BL182" s="68"/>
      <c r="BM182" s="68"/>
      <c r="BN182" s="68"/>
      <c r="BO182" s="68"/>
      <c r="BP182" s="68"/>
      <c r="BQ182" s="68"/>
      <c r="BR182" s="68"/>
      <c r="BS182" s="68"/>
      <c r="BT182" s="68"/>
      <c r="BU182" s="68"/>
      <c r="BV182" s="68"/>
      <c r="BW182" s="68"/>
      <c r="BX182" s="68"/>
      <c r="BY182" s="68"/>
      <c r="BZ182" s="68"/>
      <c r="CA182" s="68"/>
      <c r="CB182" s="68"/>
      <c r="CC182" s="68"/>
      <c r="CD182" s="68"/>
      <c r="CE182" s="68"/>
      <c r="CF182" s="68"/>
      <c r="CG182" s="68"/>
      <c r="CH182" s="68"/>
      <c r="CI182" s="68"/>
      <c r="CJ182" s="68"/>
      <c r="CK182" s="68"/>
      <c r="CL182" s="68"/>
      <c r="CM182" s="68"/>
      <c r="CN182" s="68"/>
      <c r="CO182" s="68"/>
      <c r="CP182" s="68"/>
      <c r="CQ182" s="68"/>
      <c r="CR182" s="68"/>
      <c r="CS182" s="68"/>
    </row>
    <row r="183" spans="1:97" x14ac:dyDescent="0.2">
      <c r="A183" s="74"/>
      <c r="B183" s="75"/>
      <c r="C183" s="75">
        <f>+C150+C151-C168-C169</f>
        <v>0</v>
      </c>
      <c r="D183" s="75">
        <f t="shared" ref="D183:AX183" si="126">+C183+D150+D151-D168-D169</f>
        <v>0</v>
      </c>
      <c r="E183" s="75">
        <f t="shared" si="126"/>
        <v>0</v>
      </c>
      <c r="F183" s="75">
        <f t="shared" si="126"/>
        <v>0</v>
      </c>
      <c r="G183" s="75">
        <f t="shared" si="126"/>
        <v>0</v>
      </c>
      <c r="H183" s="75">
        <f t="shared" si="126"/>
        <v>0</v>
      </c>
      <c r="I183" s="75">
        <f t="shared" si="126"/>
        <v>0</v>
      </c>
      <c r="J183" s="75">
        <f t="shared" si="126"/>
        <v>0</v>
      </c>
      <c r="K183" s="75">
        <f t="shared" si="126"/>
        <v>0</v>
      </c>
      <c r="L183" s="75">
        <f t="shared" si="126"/>
        <v>0</v>
      </c>
      <c r="M183" s="75">
        <f t="shared" si="126"/>
        <v>0</v>
      </c>
      <c r="N183" s="75">
        <f t="shared" si="126"/>
        <v>0</v>
      </c>
      <c r="O183" s="75">
        <f t="shared" si="126"/>
        <v>4.9737991503207013E-14</v>
      </c>
      <c r="P183" s="75">
        <f t="shared" si="126"/>
        <v>4.9737991503207013E-14</v>
      </c>
      <c r="Q183" s="75">
        <f t="shared" si="126"/>
        <v>4.9737991503207013E-14</v>
      </c>
      <c r="R183" s="75">
        <f t="shared" si="126"/>
        <v>4.9737991503207013E-14</v>
      </c>
      <c r="S183" s="75">
        <f t="shared" si="126"/>
        <v>4.9737991503207013E-14</v>
      </c>
      <c r="T183" s="75">
        <f t="shared" si="126"/>
        <v>4.9737991503207013E-14</v>
      </c>
      <c r="U183" s="75">
        <f t="shared" si="126"/>
        <v>4.9737991503207013E-14</v>
      </c>
      <c r="V183" s="75">
        <f t="shared" si="126"/>
        <v>4.9737991503207013E-14</v>
      </c>
      <c r="W183" s="75">
        <f t="shared" si="126"/>
        <v>4.9737991503207013E-14</v>
      </c>
      <c r="X183" s="75">
        <f t="shared" si="126"/>
        <v>4.9737991503207013E-14</v>
      </c>
      <c r="Y183" s="75">
        <f t="shared" si="126"/>
        <v>4.9737991503207013E-14</v>
      </c>
      <c r="Z183" s="75">
        <f t="shared" si="126"/>
        <v>4.9737991503207013E-14</v>
      </c>
      <c r="AA183" s="75">
        <f t="shared" si="126"/>
        <v>0</v>
      </c>
      <c r="AB183" s="75">
        <f t="shared" si="126"/>
        <v>0</v>
      </c>
      <c r="AC183" s="75">
        <f t="shared" si="126"/>
        <v>0</v>
      </c>
      <c r="AD183" s="75">
        <f t="shared" si="126"/>
        <v>0</v>
      </c>
      <c r="AE183" s="75">
        <f t="shared" si="126"/>
        <v>0</v>
      </c>
      <c r="AF183" s="75">
        <f t="shared" si="126"/>
        <v>0</v>
      </c>
      <c r="AG183" s="75">
        <f t="shared" si="126"/>
        <v>0</v>
      </c>
      <c r="AH183" s="75">
        <f t="shared" si="126"/>
        <v>0</v>
      </c>
      <c r="AI183" s="75">
        <f t="shared" si="126"/>
        <v>0</v>
      </c>
      <c r="AJ183" s="75">
        <f t="shared" si="126"/>
        <v>0</v>
      </c>
      <c r="AK183" s="75">
        <f t="shared" si="126"/>
        <v>0</v>
      </c>
      <c r="AL183" s="75">
        <f t="shared" si="126"/>
        <v>0</v>
      </c>
      <c r="AM183" s="75">
        <f t="shared" si="126"/>
        <v>0</v>
      </c>
      <c r="AN183" s="75">
        <f t="shared" si="126"/>
        <v>0</v>
      </c>
      <c r="AO183" s="75">
        <f t="shared" si="126"/>
        <v>0</v>
      </c>
      <c r="AP183" s="75">
        <f t="shared" si="126"/>
        <v>0</v>
      </c>
      <c r="AQ183" s="75">
        <f t="shared" si="126"/>
        <v>0</v>
      </c>
      <c r="AR183" s="75">
        <f t="shared" si="126"/>
        <v>0</v>
      </c>
      <c r="AS183" s="75">
        <f t="shared" si="126"/>
        <v>0</v>
      </c>
      <c r="AT183" s="75">
        <f t="shared" si="126"/>
        <v>-8.5265128291212022E-14</v>
      </c>
      <c r="AU183" s="75">
        <f t="shared" si="126"/>
        <v>-8.5265128291212022E-14</v>
      </c>
      <c r="AV183" s="75">
        <f t="shared" si="126"/>
        <v>0</v>
      </c>
      <c r="AW183" s="75">
        <f t="shared" si="126"/>
        <v>0</v>
      </c>
      <c r="AX183" s="75">
        <f t="shared" si="126"/>
        <v>9.9475983006414026E-14</v>
      </c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5"/>
      <c r="CE183" s="75"/>
      <c r="CF183" s="75"/>
      <c r="CG183" s="75"/>
      <c r="CH183" s="75"/>
      <c r="CI183" s="75"/>
      <c r="CJ183" s="75"/>
      <c r="CK183" s="75"/>
      <c r="CL183" s="75"/>
      <c r="CM183" s="75"/>
      <c r="CN183" s="75"/>
      <c r="CO183" s="75"/>
      <c r="CP183" s="75"/>
      <c r="CQ183" s="75"/>
      <c r="CR183" s="75"/>
      <c r="CS183" s="75"/>
    </row>
    <row r="184" spans="1:97" x14ac:dyDescent="0.2">
      <c r="A184" s="74"/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5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5"/>
      <c r="BT184" s="75"/>
      <c r="BU184" s="75"/>
      <c r="BV184" s="75"/>
      <c r="BW184" s="75"/>
      <c r="BX184" s="75"/>
      <c r="BY184" s="75"/>
      <c r="BZ184" s="75"/>
      <c r="CA184" s="75"/>
      <c r="CB184" s="75"/>
      <c r="CC184" s="75"/>
      <c r="CD184" s="75"/>
      <c r="CE184" s="75"/>
      <c r="CF184" s="75"/>
      <c r="CG184" s="75"/>
      <c r="CH184" s="75"/>
      <c r="CI184" s="75"/>
      <c r="CJ184" s="75"/>
      <c r="CK184" s="75"/>
      <c r="CL184" s="75"/>
      <c r="CM184" s="75"/>
      <c r="CN184" s="75"/>
      <c r="CO184" s="75"/>
      <c r="CP184" s="75"/>
      <c r="CQ184" s="75"/>
      <c r="CR184" s="75"/>
      <c r="CS184" s="75"/>
    </row>
    <row r="185" spans="1:97" x14ac:dyDescent="0.2">
      <c r="A185" s="73" t="s">
        <v>151</v>
      </c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5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  <c r="BT185" s="75"/>
      <c r="BU185" s="75"/>
      <c r="BV185" s="75"/>
      <c r="BW185" s="75"/>
      <c r="BX185" s="75"/>
      <c r="BY185" s="75"/>
      <c r="BZ185" s="75"/>
      <c r="CA185" s="75"/>
      <c r="CB185" s="75"/>
      <c r="CC185" s="75"/>
      <c r="CD185" s="75"/>
      <c r="CE185" s="75"/>
      <c r="CF185" s="75"/>
      <c r="CG185" s="75"/>
      <c r="CH185" s="75"/>
      <c r="CI185" s="75"/>
      <c r="CJ185" s="75"/>
      <c r="CK185" s="75"/>
      <c r="CL185" s="75"/>
      <c r="CM185" s="75"/>
      <c r="CN185" s="75"/>
      <c r="CO185" s="75"/>
      <c r="CP185" s="75"/>
      <c r="CQ185" s="75"/>
      <c r="CR185" s="75"/>
      <c r="CS185" s="75"/>
    </row>
    <row r="186" spans="1:97" x14ac:dyDescent="0.2">
      <c r="A186" s="80" t="s">
        <v>260</v>
      </c>
      <c r="B186" s="68"/>
      <c r="C186" s="68" t="str">
        <f t="shared" ref="C186:AX186" si="127">+C147</f>
        <v>A1 m1</v>
      </c>
      <c r="D186" s="68" t="str">
        <f t="shared" si="127"/>
        <v>A1 m2</v>
      </c>
      <c r="E186" s="68" t="str">
        <f t="shared" si="127"/>
        <v>A1 m3</v>
      </c>
      <c r="F186" s="68" t="str">
        <f t="shared" si="127"/>
        <v>A1 m4</v>
      </c>
      <c r="G186" s="68" t="str">
        <f t="shared" si="127"/>
        <v>A1 m5</v>
      </c>
      <c r="H186" s="68" t="str">
        <f t="shared" si="127"/>
        <v>A1 m6</v>
      </c>
      <c r="I186" s="68" t="str">
        <f t="shared" si="127"/>
        <v>A1 m7</v>
      </c>
      <c r="J186" s="68" t="str">
        <f t="shared" si="127"/>
        <v>A1 m8</v>
      </c>
      <c r="K186" s="68" t="str">
        <f t="shared" si="127"/>
        <v>A1 m9</v>
      </c>
      <c r="L186" s="68" t="str">
        <f t="shared" si="127"/>
        <v>A1 m10</v>
      </c>
      <c r="M186" s="68" t="str">
        <f t="shared" si="127"/>
        <v>A1 m11</v>
      </c>
      <c r="N186" s="68" t="str">
        <f t="shared" si="127"/>
        <v>A1 m12</v>
      </c>
      <c r="O186" s="68" t="str">
        <f t="shared" si="127"/>
        <v>A2 m1</v>
      </c>
      <c r="P186" s="68" t="str">
        <f t="shared" si="127"/>
        <v>A2 m2</v>
      </c>
      <c r="Q186" s="68" t="str">
        <f t="shared" si="127"/>
        <v>A2 m3</v>
      </c>
      <c r="R186" s="68" t="str">
        <f t="shared" si="127"/>
        <v>A2 m4</v>
      </c>
      <c r="S186" s="68" t="str">
        <f t="shared" si="127"/>
        <v>A2 m5</v>
      </c>
      <c r="T186" s="68" t="str">
        <f t="shared" si="127"/>
        <v>A2 m6</v>
      </c>
      <c r="U186" s="68" t="str">
        <f t="shared" si="127"/>
        <v>A2 m7</v>
      </c>
      <c r="V186" s="68" t="str">
        <f t="shared" si="127"/>
        <v>A2 m8</v>
      </c>
      <c r="W186" s="68" t="str">
        <f t="shared" si="127"/>
        <v>A2 m9</v>
      </c>
      <c r="X186" s="68" t="str">
        <f t="shared" si="127"/>
        <v>A2 m10</v>
      </c>
      <c r="Y186" s="68" t="str">
        <f t="shared" si="127"/>
        <v>A2 m11</v>
      </c>
      <c r="Z186" s="68" t="str">
        <f t="shared" si="127"/>
        <v>A2 m12</v>
      </c>
      <c r="AA186" s="68" t="str">
        <f t="shared" si="127"/>
        <v>A3 m1</v>
      </c>
      <c r="AB186" s="68" t="str">
        <f t="shared" si="127"/>
        <v>A3 m2</v>
      </c>
      <c r="AC186" s="68" t="str">
        <f t="shared" si="127"/>
        <v>A3 m3</v>
      </c>
      <c r="AD186" s="68" t="str">
        <f t="shared" si="127"/>
        <v>A3 m4</v>
      </c>
      <c r="AE186" s="68" t="str">
        <f t="shared" si="127"/>
        <v>A3 m5</v>
      </c>
      <c r="AF186" s="68" t="str">
        <f t="shared" si="127"/>
        <v>A3 m6</v>
      </c>
      <c r="AG186" s="68" t="str">
        <f t="shared" si="127"/>
        <v>A3 m7</v>
      </c>
      <c r="AH186" s="68" t="str">
        <f t="shared" si="127"/>
        <v>A3 m8</v>
      </c>
      <c r="AI186" s="68" t="str">
        <f t="shared" si="127"/>
        <v>A3 m9</v>
      </c>
      <c r="AJ186" s="68" t="str">
        <f t="shared" si="127"/>
        <v>A3 m10</v>
      </c>
      <c r="AK186" s="68" t="str">
        <f t="shared" si="127"/>
        <v>A3 m11</v>
      </c>
      <c r="AL186" s="68" t="str">
        <f t="shared" si="127"/>
        <v>A3 m12</v>
      </c>
      <c r="AM186" s="68" t="str">
        <f t="shared" si="127"/>
        <v>A3 m13</v>
      </c>
      <c r="AN186" s="68" t="str">
        <f t="shared" si="127"/>
        <v>A3 m14</v>
      </c>
      <c r="AO186" s="68" t="str">
        <f t="shared" si="127"/>
        <v>A3 m15</v>
      </c>
      <c r="AP186" s="68" t="str">
        <f t="shared" si="127"/>
        <v>A3 m16</v>
      </c>
      <c r="AQ186" s="68" t="str">
        <f t="shared" si="127"/>
        <v>A3 m17</v>
      </c>
      <c r="AR186" s="68" t="str">
        <f t="shared" si="127"/>
        <v>A3 m18</v>
      </c>
      <c r="AS186" s="68" t="str">
        <f t="shared" si="127"/>
        <v>A3 m19</v>
      </c>
      <c r="AT186" s="68" t="str">
        <f t="shared" si="127"/>
        <v>A3 m20</v>
      </c>
      <c r="AU186" s="68" t="str">
        <f t="shared" si="127"/>
        <v>A3 m21</v>
      </c>
      <c r="AV186" s="68" t="str">
        <f t="shared" si="127"/>
        <v>A3 m22</v>
      </c>
      <c r="AW186" s="68" t="str">
        <f t="shared" si="127"/>
        <v>A3 m23</v>
      </c>
      <c r="AX186" s="68" t="str">
        <f t="shared" si="127"/>
        <v>A3 m24</v>
      </c>
      <c r="AY186" s="68"/>
      <c r="AZ186" s="68"/>
      <c r="BA186" s="68"/>
      <c r="BB186" s="68"/>
      <c r="BC186" s="68"/>
      <c r="BD186" s="68"/>
      <c r="BE186" s="68"/>
      <c r="BF186" s="68"/>
      <c r="BG186" s="68"/>
      <c r="BH186" s="68"/>
      <c r="BI186" s="68"/>
      <c r="BJ186" s="68"/>
      <c r="BK186" s="68"/>
      <c r="BL186" s="68"/>
      <c r="BM186" s="68"/>
      <c r="BN186" s="68"/>
      <c r="BO186" s="68"/>
      <c r="BP186" s="68"/>
      <c r="BQ186" s="68"/>
      <c r="BR186" s="68"/>
      <c r="BS186" s="68"/>
      <c r="BT186" s="68"/>
      <c r="BU186" s="68"/>
      <c r="BV186" s="68"/>
      <c r="BW186" s="68"/>
      <c r="BX186" s="68"/>
      <c r="BY186" s="68"/>
      <c r="BZ186" s="68"/>
      <c r="CA186" s="68"/>
      <c r="CB186" s="68"/>
      <c r="CC186" s="68"/>
      <c r="CD186" s="68"/>
      <c r="CE186" s="68"/>
      <c r="CF186" s="68"/>
      <c r="CG186" s="68"/>
      <c r="CH186" s="68"/>
      <c r="CI186" s="68"/>
      <c r="CJ186" s="68"/>
      <c r="CK186" s="68"/>
      <c r="CL186" s="68"/>
      <c r="CM186" s="68"/>
      <c r="CN186" s="68"/>
      <c r="CO186" s="68"/>
      <c r="CP186" s="68"/>
      <c r="CQ186" s="68"/>
      <c r="CR186" s="68"/>
      <c r="CS186" s="68"/>
    </row>
    <row r="187" spans="1:97" x14ac:dyDescent="0.2">
      <c r="A187" s="74"/>
      <c r="B187" s="75"/>
      <c r="C187" s="75">
        <f>+C171</f>
        <v>3930</v>
      </c>
      <c r="D187" s="75">
        <f t="shared" ref="D187:AL187" si="128">+C187+D171</f>
        <v>9860</v>
      </c>
      <c r="E187" s="75">
        <f t="shared" si="128"/>
        <v>15790</v>
      </c>
      <c r="F187" s="75">
        <f t="shared" si="128"/>
        <v>21720</v>
      </c>
      <c r="G187" s="75">
        <f t="shared" si="128"/>
        <v>32650</v>
      </c>
      <c r="H187" s="75">
        <f t="shared" si="128"/>
        <v>43580</v>
      </c>
      <c r="I187" s="75">
        <f t="shared" si="128"/>
        <v>49510</v>
      </c>
      <c r="J187" s="75">
        <f t="shared" si="128"/>
        <v>55440</v>
      </c>
      <c r="K187" s="75">
        <f t="shared" si="128"/>
        <v>61370</v>
      </c>
      <c r="L187" s="75">
        <f t="shared" si="128"/>
        <v>67300</v>
      </c>
      <c r="M187" s="75">
        <f t="shared" si="128"/>
        <v>73230</v>
      </c>
      <c r="N187" s="75">
        <f t="shared" si="128"/>
        <v>79160</v>
      </c>
      <c r="O187" s="75">
        <f t="shared" si="128"/>
        <v>85103.95</v>
      </c>
      <c r="P187" s="75">
        <f t="shared" si="128"/>
        <v>91047.9</v>
      </c>
      <c r="Q187" s="75">
        <f t="shared" si="128"/>
        <v>96991.849999999991</v>
      </c>
      <c r="R187" s="75">
        <f t="shared" si="128"/>
        <v>102935.79999999999</v>
      </c>
      <c r="S187" s="75">
        <f t="shared" si="128"/>
        <v>113954.74999999999</v>
      </c>
      <c r="T187" s="75">
        <f t="shared" si="128"/>
        <v>124973.69999999998</v>
      </c>
      <c r="U187" s="75">
        <f t="shared" si="128"/>
        <v>130917.64999999998</v>
      </c>
      <c r="V187" s="75">
        <f t="shared" si="128"/>
        <v>136861.59999999998</v>
      </c>
      <c r="W187" s="75">
        <f t="shared" si="128"/>
        <v>142805.54999999999</v>
      </c>
      <c r="X187" s="75">
        <f t="shared" si="128"/>
        <v>148749.5</v>
      </c>
      <c r="Y187" s="75">
        <f t="shared" si="128"/>
        <v>154693.45000000001</v>
      </c>
      <c r="Z187" s="75">
        <f t="shared" si="128"/>
        <v>160637.40000000002</v>
      </c>
      <c r="AA187" s="75">
        <f t="shared" si="128"/>
        <v>166595.50925000003</v>
      </c>
      <c r="AB187" s="75">
        <f t="shared" si="128"/>
        <v>172553.61850000004</v>
      </c>
      <c r="AC187" s="75">
        <f t="shared" si="128"/>
        <v>178511.72775000005</v>
      </c>
      <c r="AD187" s="75">
        <f t="shared" si="128"/>
        <v>184469.83700000006</v>
      </c>
      <c r="AE187" s="75">
        <f t="shared" si="128"/>
        <v>195579.07125000007</v>
      </c>
      <c r="AF187" s="75">
        <f t="shared" si="128"/>
        <v>206688.30550000007</v>
      </c>
      <c r="AG187" s="75">
        <f t="shared" si="128"/>
        <v>212646.41475000008</v>
      </c>
      <c r="AH187" s="75">
        <f t="shared" si="128"/>
        <v>218604.52400000009</v>
      </c>
      <c r="AI187" s="75">
        <f t="shared" si="128"/>
        <v>224562.6332500001</v>
      </c>
      <c r="AJ187" s="75">
        <f t="shared" si="128"/>
        <v>230520.74250000011</v>
      </c>
      <c r="AK187" s="75">
        <f t="shared" si="128"/>
        <v>236478.85175000012</v>
      </c>
      <c r="AL187" s="75">
        <f t="shared" si="128"/>
        <v>242436.96100000013</v>
      </c>
      <c r="AM187" s="75">
        <f t="shared" ref="AM187:AX187" si="129">+AL187+AM171</f>
        <v>248409.44188875012</v>
      </c>
      <c r="AN187" s="75">
        <f t="shared" si="129"/>
        <v>254396.50999083137</v>
      </c>
      <c r="AO187" s="75">
        <f t="shared" si="129"/>
        <v>260398.38411444385</v>
      </c>
      <c r="AP187" s="75">
        <f t="shared" si="129"/>
        <v>266415.28634991049</v>
      </c>
      <c r="AQ187" s="75">
        <f t="shared" si="129"/>
        <v>272447.44211890915</v>
      </c>
      <c r="AR187" s="75">
        <f t="shared" si="129"/>
        <v>278495.08022444276</v>
      </c>
      <c r="AS187" s="75">
        <f t="shared" si="129"/>
        <v>284558.4329015594</v>
      </c>
      <c r="AT187" s="75">
        <f t="shared" si="129"/>
        <v>290637.73586883279</v>
      </c>
      <c r="AU187" s="75">
        <f t="shared" si="129"/>
        <v>296733.2283806153</v>
      </c>
      <c r="AV187" s="75">
        <f t="shared" si="129"/>
        <v>302845.15328007453</v>
      </c>
      <c r="AW187" s="75">
        <f t="shared" si="129"/>
        <v>308973.75705302565</v>
      </c>
      <c r="AX187" s="75">
        <f t="shared" si="129"/>
        <v>315119.28988257103</v>
      </c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5"/>
      <c r="BT187" s="75"/>
      <c r="BU187" s="75"/>
      <c r="BV187" s="75"/>
      <c r="BW187" s="75"/>
      <c r="BX187" s="75"/>
      <c r="BY187" s="75"/>
      <c r="BZ187" s="75"/>
      <c r="CA187" s="75"/>
      <c r="CB187" s="75"/>
      <c r="CC187" s="75"/>
      <c r="CD187" s="75"/>
      <c r="CE187" s="75"/>
      <c r="CF187" s="75"/>
      <c r="CG187" s="75"/>
      <c r="CH187" s="75"/>
      <c r="CI187" s="75"/>
      <c r="CJ187" s="75"/>
      <c r="CK187" s="75"/>
      <c r="CL187" s="75"/>
      <c r="CM187" s="75"/>
      <c r="CN187" s="75"/>
      <c r="CO187" s="75"/>
      <c r="CP187" s="75"/>
      <c r="CQ187" s="75"/>
      <c r="CR187" s="75"/>
      <c r="CS187" s="75"/>
    </row>
    <row r="188" spans="1:97" x14ac:dyDescent="0.2">
      <c r="A188" s="89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  <c r="AD188" s="90"/>
      <c r="AE188" s="90"/>
      <c r="AF188" s="90"/>
      <c r="AG188" s="90"/>
      <c r="AH188" s="90"/>
      <c r="AI188" s="90"/>
      <c r="AJ188" s="90"/>
      <c r="AK188" s="90"/>
      <c r="AL188" s="90"/>
      <c r="AM188" s="90"/>
      <c r="AN188" s="90"/>
      <c r="AO188" s="90"/>
      <c r="AP188" s="90"/>
      <c r="AQ188" s="90"/>
      <c r="AR188" s="90"/>
      <c r="AS188" s="90"/>
      <c r="AT188" s="90"/>
      <c r="AU188" s="90"/>
      <c r="AV188" s="90"/>
      <c r="AW188" s="90"/>
      <c r="AX188" s="90"/>
      <c r="AY188" s="90"/>
      <c r="AZ188" s="90"/>
      <c r="BA188" s="90"/>
      <c r="BB188" s="90"/>
      <c r="BC188" s="90"/>
      <c r="BD188" s="90"/>
      <c r="BE188" s="90"/>
      <c r="BF188" s="90"/>
      <c r="BG188" s="90"/>
      <c r="BH188" s="90"/>
      <c r="BI188" s="90"/>
      <c r="BJ188" s="90"/>
      <c r="BK188" s="90"/>
      <c r="BL188" s="90"/>
      <c r="BM188" s="90"/>
      <c r="BN188" s="90"/>
      <c r="BO188" s="90"/>
      <c r="BP188" s="90"/>
      <c r="BQ188" s="90"/>
      <c r="BR188" s="90"/>
      <c r="BS188" s="90"/>
      <c r="BT188" s="90"/>
      <c r="BU188" s="90"/>
      <c r="BV188" s="90"/>
      <c r="BW188" s="90"/>
      <c r="BX188" s="90"/>
      <c r="BY188" s="90"/>
      <c r="BZ188" s="90"/>
      <c r="CA188" s="90"/>
      <c r="CB188" s="90"/>
      <c r="CC188" s="90"/>
      <c r="CD188" s="90"/>
      <c r="CE188" s="90"/>
      <c r="CF188" s="90"/>
      <c r="CG188" s="90"/>
      <c r="CH188" s="90"/>
      <c r="CI188" s="90"/>
      <c r="CJ188" s="90"/>
      <c r="CK188" s="90"/>
      <c r="CL188" s="90"/>
      <c r="CM188" s="90"/>
      <c r="CN188" s="90"/>
      <c r="CO188" s="90"/>
      <c r="CP188" s="90"/>
      <c r="CQ188" s="90"/>
      <c r="CR188" s="90"/>
      <c r="CS188" s="90"/>
    </row>
    <row r="189" spans="1:97" x14ac:dyDescent="0.2">
      <c r="A189" s="74"/>
      <c r="B189" s="75"/>
      <c r="C189" s="75"/>
      <c r="D189" s="75"/>
      <c r="E189" s="75"/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5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5"/>
      <c r="BT189" s="75"/>
      <c r="BU189" s="75"/>
      <c r="BV189" s="75"/>
      <c r="BW189" s="75"/>
      <c r="BX189" s="75"/>
      <c r="BY189" s="75"/>
      <c r="BZ189" s="75"/>
      <c r="CA189" s="75"/>
      <c r="CB189" s="75"/>
      <c r="CC189" s="75"/>
      <c r="CD189" s="75"/>
      <c r="CE189" s="75"/>
      <c r="CF189" s="75"/>
      <c r="CG189" s="75"/>
      <c r="CH189" s="75"/>
      <c r="CI189" s="75"/>
      <c r="CJ189" s="75"/>
      <c r="CK189" s="75"/>
      <c r="CL189" s="75"/>
      <c r="CM189" s="75"/>
      <c r="CN189" s="75"/>
      <c r="CO189" s="75"/>
      <c r="CP189" s="75"/>
      <c r="CQ189" s="75"/>
      <c r="CR189" s="75"/>
      <c r="CS189" s="75"/>
    </row>
    <row r="190" spans="1:97" x14ac:dyDescent="0.2">
      <c r="A190" s="74"/>
      <c r="B190" s="75"/>
      <c r="C190" s="75"/>
      <c r="D190" s="75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5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5"/>
      <c r="BT190" s="75"/>
      <c r="BU190" s="75"/>
      <c r="BV190" s="75"/>
      <c r="BW190" s="75"/>
      <c r="BX190" s="75"/>
      <c r="BY190" s="75"/>
      <c r="BZ190" s="75"/>
      <c r="CA190" s="75"/>
      <c r="CB190" s="75"/>
      <c r="CC190" s="75"/>
      <c r="CD190" s="75"/>
      <c r="CE190" s="75"/>
      <c r="CF190" s="75"/>
      <c r="CG190" s="75"/>
      <c r="CH190" s="75"/>
      <c r="CI190" s="75"/>
      <c r="CJ190" s="75"/>
      <c r="CK190" s="75"/>
      <c r="CL190" s="75"/>
      <c r="CM190" s="75"/>
      <c r="CN190" s="75"/>
      <c r="CO190" s="75"/>
      <c r="CP190" s="75"/>
      <c r="CQ190" s="75"/>
      <c r="CR190" s="75"/>
      <c r="CS190" s="75"/>
    </row>
    <row r="191" spans="1:97" x14ac:dyDescent="0.2">
      <c r="A191" s="67" t="s">
        <v>265</v>
      </c>
      <c r="B191" s="75"/>
      <c r="C191" s="22">
        <f>+SPm!B2</f>
        <v>42736</v>
      </c>
      <c r="D191" s="22">
        <f>+SPm!C2</f>
        <v>42767</v>
      </c>
      <c r="E191" s="22">
        <f>+SPm!D2</f>
        <v>42797</v>
      </c>
      <c r="F191" s="22">
        <f>+SPm!E2</f>
        <v>42828</v>
      </c>
      <c r="G191" s="22">
        <f>+SPm!F2</f>
        <v>42858</v>
      </c>
      <c r="H191" s="22">
        <f>+SPm!G2</f>
        <v>42889</v>
      </c>
      <c r="I191" s="22">
        <f>+SPm!H2</f>
        <v>42919</v>
      </c>
      <c r="J191" s="22">
        <f>+SPm!I2</f>
        <v>42950</v>
      </c>
      <c r="K191" s="22">
        <f>+SPm!J2</f>
        <v>42980</v>
      </c>
      <c r="L191" s="22">
        <f>+SPm!K2</f>
        <v>43011</v>
      </c>
      <c r="M191" s="22">
        <f>+SPm!L2</f>
        <v>43041</v>
      </c>
      <c r="N191" s="22">
        <f>+SPm!M2</f>
        <v>43072</v>
      </c>
      <c r="O191" s="22">
        <f>+SPm!N2</f>
        <v>43102</v>
      </c>
      <c r="P191" s="22">
        <f>+SPm!O2</f>
        <v>43133</v>
      </c>
      <c r="Q191" s="22">
        <f>+SPm!P2</f>
        <v>43163</v>
      </c>
      <c r="R191" s="22">
        <f>+SPm!Q2</f>
        <v>43194</v>
      </c>
      <c r="S191" s="22">
        <f>+SPm!R2</f>
        <v>43224</v>
      </c>
      <c r="T191" s="22">
        <f>+SPm!S2</f>
        <v>43255</v>
      </c>
      <c r="U191" s="22">
        <f>+SPm!T2</f>
        <v>43285</v>
      </c>
      <c r="V191" s="22">
        <f>+SPm!U2</f>
        <v>43316</v>
      </c>
      <c r="W191" s="22">
        <f>+SPm!V2</f>
        <v>43346</v>
      </c>
      <c r="X191" s="22">
        <f>+SPm!W2</f>
        <v>43377</v>
      </c>
      <c r="Y191" s="22">
        <f>+SPm!X2</f>
        <v>43407</v>
      </c>
      <c r="Z191" s="22">
        <f>+SPm!Y2</f>
        <v>43438</v>
      </c>
      <c r="AA191" s="22">
        <f>+SPm!Z2</f>
        <v>43468</v>
      </c>
      <c r="AB191" s="22">
        <f>+SPm!AA2</f>
        <v>43499</v>
      </c>
      <c r="AC191" s="22">
        <f>+SPm!AB2</f>
        <v>43529</v>
      </c>
      <c r="AD191" s="22">
        <f>+SPm!AC2</f>
        <v>43560</v>
      </c>
      <c r="AE191" s="22">
        <f>+SPm!AD2</f>
        <v>43590</v>
      </c>
      <c r="AF191" s="22">
        <f>+SPm!AE2</f>
        <v>43621</v>
      </c>
      <c r="AG191" s="22">
        <f>+SPm!AF2</f>
        <v>43651</v>
      </c>
      <c r="AH191" s="22">
        <f>+SPm!AG2</f>
        <v>43682</v>
      </c>
      <c r="AI191" s="22">
        <f>+SPm!AH2</f>
        <v>43712</v>
      </c>
      <c r="AJ191" s="22">
        <f>+SPm!AI2</f>
        <v>43743</v>
      </c>
      <c r="AK191" s="22">
        <f>+SPm!AJ2</f>
        <v>43773</v>
      </c>
      <c r="AL191" s="22">
        <f>+SPm!AK2</f>
        <v>43804</v>
      </c>
      <c r="AM191" s="22">
        <f>+SPm!AL2</f>
        <v>43834</v>
      </c>
      <c r="AN191" s="22">
        <f>+SPm!AM2</f>
        <v>43865</v>
      </c>
      <c r="AO191" s="22">
        <f>+SPm!AN2</f>
        <v>43895</v>
      </c>
      <c r="AP191" s="22">
        <f>+SPm!AO2</f>
        <v>43926</v>
      </c>
      <c r="AQ191" s="22">
        <f>+SPm!AP2</f>
        <v>43956</v>
      </c>
      <c r="AR191" s="22">
        <f>+SPm!AQ2</f>
        <v>43987</v>
      </c>
      <c r="AS191" s="22">
        <f>+SPm!AR2</f>
        <v>44017</v>
      </c>
      <c r="AT191" s="22">
        <f>+SPm!AS2</f>
        <v>44048</v>
      </c>
      <c r="AU191" s="22">
        <f>+SPm!AT2</f>
        <v>44078</v>
      </c>
      <c r="AV191" s="22">
        <f>+SPm!AU2</f>
        <v>44109</v>
      </c>
      <c r="AW191" s="22">
        <f>+SPm!AV2</f>
        <v>44139</v>
      </c>
      <c r="AX191" s="22">
        <f>+SPm!AW2</f>
        <v>44170</v>
      </c>
      <c r="AY191" s="22"/>
      <c r="AZ191" s="204">
        <f>+E_Vendite!BB2</f>
        <v>2017</v>
      </c>
      <c r="BA191" s="204">
        <f>+E_Vendite!BC2</f>
        <v>2018</v>
      </c>
      <c r="BB191" s="204">
        <f>+E_Vendite!BD2</f>
        <v>2019</v>
      </c>
      <c r="BC191" s="204">
        <f>+E_Vendite!BE2</f>
        <v>2020</v>
      </c>
      <c r="BD191" s="22"/>
      <c r="BE191" s="22"/>
      <c r="BF191" s="22"/>
      <c r="BG191" s="22"/>
      <c r="BH191" s="22"/>
      <c r="BI191" s="22"/>
      <c r="BJ191" s="22"/>
      <c r="BK191" s="22"/>
      <c r="BL191" s="22"/>
      <c r="BM191" s="22"/>
      <c r="BN191" s="22"/>
      <c r="BO191" s="22"/>
      <c r="BP191" s="22"/>
      <c r="BQ191" s="22"/>
      <c r="BR191" s="22"/>
      <c r="BS191" s="22"/>
      <c r="BT191" s="22"/>
      <c r="BU191" s="22"/>
      <c r="BV191" s="22"/>
      <c r="BW191" s="22"/>
      <c r="BX191" s="22"/>
      <c r="BY191" s="22"/>
      <c r="BZ191" s="22"/>
      <c r="CA191" s="22"/>
      <c r="CB191" s="22"/>
      <c r="CC191" s="22"/>
      <c r="CD191" s="22"/>
      <c r="CE191" s="22"/>
      <c r="CF191" s="22"/>
      <c r="CG191" s="22"/>
      <c r="CH191" s="22"/>
      <c r="CI191" s="22"/>
      <c r="CJ191" s="22"/>
      <c r="CK191" s="22"/>
      <c r="CL191" s="22"/>
      <c r="CM191" s="22"/>
      <c r="CN191" s="22"/>
      <c r="CO191" s="22"/>
      <c r="CP191" s="22"/>
      <c r="CQ191" s="22"/>
      <c r="CR191" s="22"/>
      <c r="CS191" s="22"/>
    </row>
    <row r="192" spans="1:97" x14ac:dyDescent="0.2">
      <c r="A192" s="74"/>
      <c r="B192" s="75"/>
      <c r="C192" s="75"/>
      <c r="D192" s="75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5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5"/>
      <c r="BT192" s="75"/>
      <c r="BU192" s="75"/>
      <c r="BV192" s="75"/>
      <c r="BW192" s="75"/>
      <c r="BX192" s="75"/>
      <c r="BY192" s="75"/>
      <c r="BZ192" s="75"/>
      <c r="CA192" s="75"/>
      <c r="CB192" s="75"/>
      <c r="CC192" s="75"/>
      <c r="CD192" s="75"/>
      <c r="CE192" s="75"/>
      <c r="CF192" s="75"/>
      <c r="CG192" s="75"/>
      <c r="CH192" s="75"/>
      <c r="CI192" s="75"/>
      <c r="CJ192" s="75"/>
      <c r="CK192" s="75"/>
      <c r="CL192" s="75"/>
      <c r="CM192" s="75"/>
      <c r="CN192" s="75"/>
      <c r="CO192" s="75"/>
      <c r="CP192" s="75"/>
      <c r="CQ192" s="75"/>
      <c r="CR192" s="75"/>
      <c r="CS192" s="75"/>
    </row>
    <row r="193" spans="1:97" x14ac:dyDescent="0.2">
      <c r="A193" s="67" t="s">
        <v>266</v>
      </c>
      <c r="B193" s="75"/>
      <c r="C193" s="75">
        <f t="shared" ref="C193:AX193" si="130">+C29-C28+C91-C90+C153-C152</f>
        <v>13167.683333333334</v>
      </c>
      <c r="D193" s="75">
        <f t="shared" si="130"/>
        <v>13167.683333333334</v>
      </c>
      <c r="E193" s="75">
        <f t="shared" si="130"/>
        <v>13167.683333333334</v>
      </c>
      <c r="F193" s="75">
        <f t="shared" si="130"/>
        <v>13167.683333333334</v>
      </c>
      <c r="G193" s="75">
        <f t="shared" si="130"/>
        <v>13167.683333333334</v>
      </c>
      <c r="H193" s="75">
        <f t="shared" si="130"/>
        <v>13167.683333333334</v>
      </c>
      <c r="I193" s="75">
        <f t="shared" si="130"/>
        <v>13167.683333333334</v>
      </c>
      <c r="J193" s="75">
        <f t="shared" si="130"/>
        <v>13167.683333333334</v>
      </c>
      <c r="K193" s="75">
        <f t="shared" si="130"/>
        <v>13167.683333333334</v>
      </c>
      <c r="L193" s="75">
        <f t="shared" si="130"/>
        <v>13167.683333333334</v>
      </c>
      <c r="M193" s="75">
        <f t="shared" si="130"/>
        <v>13167.683333333334</v>
      </c>
      <c r="N193" s="75">
        <f t="shared" si="130"/>
        <v>13167.683333333334</v>
      </c>
      <c r="O193" s="75">
        <f t="shared" si="130"/>
        <v>13269.470333333335</v>
      </c>
      <c r="P193" s="75">
        <f t="shared" si="130"/>
        <v>13269.470333333335</v>
      </c>
      <c r="Q193" s="75">
        <f t="shared" si="130"/>
        <v>13269.470333333335</v>
      </c>
      <c r="R193" s="75">
        <f t="shared" si="130"/>
        <v>13269.470333333335</v>
      </c>
      <c r="S193" s="75">
        <f t="shared" si="130"/>
        <v>13269.470333333335</v>
      </c>
      <c r="T193" s="75">
        <f t="shared" si="130"/>
        <v>13269.470333333335</v>
      </c>
      <c r="U193" s="75">
        <f t="shared" si="130"/>
        <v>13269.470333333335</v>
      </c>
      <c r="V193" s="75">
        <f t="shared" si="130"/>
        <v>13269.470333333335</v>
      </c>
      <c r="W193" s="75">
        <f t="shared" si="130"/>
        <v>13269.470333333335</v>
      </c>
      <c r="X193" s="75">
        <f t="shared" si="130"/>
        <v>13269.470333333335</v>
      </c>
      <c r="Y193" s="75">
        <f t="shared" si="130"/>
        <v>13269.470333333335</v>
      </c>
      <c r="Z193" s="75">
        <f t="shared" si="130"/>
        <v>13269.470333333335</v>
      </c>
      <c r="AA193" s="75">
        <f t="shared" si="130"/>
        <v>16920.914989999997</v>
      </c>
      <c r="AB193" s="75">
        <f t="shared" si="130"/>
        <v>16920.914989999997</v>
      </c>
      <c r="AC193" s="75">
        <f t="shared" si="130"/>
        <v>16920.914989999997</v>
      </c>
      <c r="AD193" s="75">
        <f t="shared" si="130"/>
        <v>16920.914989999997</v>
      </c>
      <c r="AE193" s="75">
        <f t="shared" si="130"/>
        <v>16920.914989999997</v>
      </c>
      <c r="AF193" s="75">
        <f t="shared" si="130"/>
        <v>16920.914989999997</v>
      </c>
      <c r="AG193" s="75">
        <f t="shared" si="130"/>
        <v>16920.914989999997</v>
      </c>
      <c r="AH193" s="75">
        <f t="shared" si="130"/>
        <v>16920.914989999997</v>
      </c>
      <c r="AI193" s="75">
        <f t="shared" si="130"/>
        <v>16920.914989999997</v>
      </c>
      <c r="AJ193" s="75">
        <f t="shared" si="130"/>
        <v>16920.914989999997</v>
      </c>
      <c r="AK193" s="75">
        <f t="shared" si="130"/>
        <v>16920.914989999997</v>
      </c>
      <c r="AL193" s="75">
        <f t="shared" si="130"/>
        <v>16920.914989999997</v>
      </c>
      <c r="AM193" s="75">
        <f t="shared" si="130"/>
        <v>17026.214368549998</v>
      </c>
      <c r="AN193" s="75">
        <f t="shared" si="130"/>
        <v>17133.31607585225</v>
      </c>
      <c r="AO193" s="75">
        <f t="shared" si="130"/>
        <v>17242.25160359951</v>
      </c>
      <c r="AP193" s="75">
        <f t="shared" si="130"/>
        <v>17353.053004995174</v>
      </c>
      <c r="AQ193" s="75">
        <f t="shared" si="130"/>
        <v>17465.752904958605</v>
      </c>
      <c r="AR193" s="75">
        <f t="shared" si="130"/>
        <v>17580.384510519252</v>
      </c>
      <c r="AS193" s="75">
        <f t="shared" si="130"/>
        <v>17696.98162140304</v>
      </c>
      <c r="AT193" s="75">
        <f t="shared" si="130"/>
        <v>17815.578640814601</v>
      </c>
      <c r="AU193" s="75">
        <f t="shared" si="130"/>
        <v>17936.210586419151</v>
      </c>
      <c r="AV193" s="75">
        <f t="shared" si="130"/>
        <v>18058.913101527614</v>
      </c>
      <c r="AW193" s="75">
        <f t="shared" si="130"/>
        <v>18183.722466488944</v>
      </c>
      <c r="AX193" s="75">
        <f t="shared" si="130"/>
        <v>18310.675610293467</v>
      </c>
      <c r="AY193" s="75"/>
      <c r="AZ193" s="75">
        <f>+SUM(C193:N193)</f>
        <v>158012.20000000001</v>
      </c>
      <c r="BA193" s="75">
        <f>+SUM(O193:Z193)</f>
        <v>159233.644</v>
      </c>
      <c r="BB193" s="75">
        <f>+SUM(AA193:AL193)</f>
        <v>203050.97987999991</v>
      </c>
      <c r="BC193" s="75">
        <f>+SUM(AM193:AX193)</f>
        <v>211803.05449542162</v>
      </c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5"/>
      <c r="BT193" s="75"/>
      <c r="BU193" s="75"/>
      <c r="BV193" s="75"/>
      <c r="BW193" s="75"/>
      <c r="BX193" s="75"/>
      <c r="BY193" s="75"/>
      <c r="BZ193" s="75"/>
      <c r="CA193" s="75"/>
      <c r="CB193" s="75"/>
      <c r="CC193" s="75"/>
      <c r="CD193" s="75"/>
      <c r="CE193" s="75"/>
      <c r="CF193" s="75"/>
      <c r="CG193" s="75"/>
      <c r="CH193" s="75"/>
      <c r="CI193" s="75"/>
      <c r="CJ193" s="75"/>
      <c r="CK193" s="75"/>
      <c r="CL193" s="75"/>
      <c r="CM193" s="75"/>
      <c r="CN193" s="75"/>
      <c r="CO193" s="75"/>
      <c r="CP193" s="75"/>
      <c r="CQ193" s="75"/>
      <c r="CR193" s="75"/>
      <c r="CS193" s="75"/>
    </row>
    <row r="194" spans="1:97" x14ac:dyDescent="0.2">
      <c r="A194" s="67" t="s">
        <v>243</v>
      </c>
      <c r="B194" s="75"/>
      <c r="C194" s="75">
        <f t="shared" ref="C194:AX194" si="131">+C152+C90+C28</f>
        <v>804.13333333333344</v>
      </c>
      <c r="D194" s="75">
        <f t="shared" si="131"/>
        <v>804.13333333333344</v>
      </c>
      <c r="E194" s="75">
        <f t="shared" si="131"/>
        <v>804.13333333333344</v>
      </c>
      <c r="F194" s="75">
        <f t="shared" si="131"/>
        <v>804.13333333333344</v>
      </c>
      <c r="G194" s="75">
        <f t="shared" si="131"/>
        <v>804.13333333333344</v>
      </c>
      <c r="H194" s="75">
        <f t="shared" si="131"/>
        <v>804.13333333333344</v>
      </c>
      <c r="I194" s="75">
        <f t="shared" si="131"/>
        <v>804.13333333333344</v>
      </c>
      <c r="J194" s="75">
        <f t="shared" si="131"/>
        <v>804.13333333333344</v>
      </c>
      <c r="K194" s="75">
        <f t="shared" si="131"/>
        <v>804.13333333333344</v>
      </c>
      <c r="L194" s="75">
        <f t="shared" si="131"/>
        <v>804.13333333333344</v>
      </c>
      <c r="M194" s="75">
        <f t="shared" si="131"/>
        <v>804.13333333333344</v>
      </c>
      <c r="N194" s="75">
        <f t="shared" si="131"/>
        <v>804.13333333333344</v>
      </c>
      <c r="O194" s="75">
        <f t="shared" si="131"/>
        <v>810.34933333333333</v>
      </c>
      <c r="P194" s="75">
        <f t="shared" si="131"/>
        <v>810.34933333333333</v>
      </c>
      <c r="Q194" s="75">
        <f t="shared" si="131"/>
        <v>810.34933333333333</v>
      </c>
      <c r="R194" s="75">
        <f t="shared" si="131"/>
        <v>810.34933333333333</v>
      </c>
      <c r="S194" s="75">
        <f t="shared" si="131"/>
        <v>810.34933333333333</v>
      </c>
      <c r="T194" s="75">
        <f t="shared" si="131"/>
        <v>810.34933333333333</v>
      </c>
      <c r="U194" s="75">
        <f t="shared" si="131"/>
        <v>810.34933333333333</v>
      </c>
      <c r="V194" s="75">
        <f t="shared" si="131"/>
        <v>810.34933333333333</v>
      </c>
      <c r="W194" s="75">
        <f t="shared" si="131"/>
        <v>810.34933333333333</v>
      </c>
      <c r="X194" s="75">
        <f t="shared" si="131"/>
        <v>810.34933333333333</v>
      </c>
      <c r="Y194" s="75">
        <f t="shared" si="131"/>
        <v>810.34933333333333</v>
      </c>
      <c r="Z194" s="75">
        <f t="shared" si="131"/>
        <v>810.34933333333333</v>
      </c>
      <c r="AA194" s="75">
        <f t="shared" si="131"/>
        <v>1033.3383199999998</v>
      </c>
      <c r="AB194" s="75">
        <f t="shared" si="131"/>
        <v>1033.3383199999998</v>
      </c>
      <c r="AC194" s="75">
        <f t="shared" si="131"/>
        <v>1033.3383199999998</v>
      </c>
      <c r="AD194" s="75">
        <f t="shared" si="131"/>
        <v>1033.3383199999998</v>
      </c>
      <c r="AE194" s="75">
        <f t="shared" si="131"/>
        <v>1033.3383199999998</v>
      </c>
      <c r="AF194" s="75">
        <f t="shared" si="131"/>
        <v>1033.3383199999998</v>
      </c>
      <c r="AG194" s="75">
        <f t="shared" si="131"/>
        <v>1033.3383199999998</v>
      </c>
      <c r="AH194" s="75">
        <f t="shared" si="131"/>
        <v>1033.3383199999998</v>
      </c>
      <c r="AI194" s="75">
        <f t="shared" si="131"/>
        <v>1033.3383199999998</v>
      </c>
      <c r="AJ194" s="75">
        <f t="shared" si="131"/>
        <v>1033.3383199999998</v>
      </c>
      <c r="AK194" s="75">
        <f t="shared" si="131"/>
        <v>1033.3383199999998</v>
      </c>
      <c r="AL194" s="75">
        <f t="shared" si="131"/>
        <v>1033.3383199999998</v>
      </c>
      <c r="AM194" s="75">
        <f t="shared" si="131"/>
        <v>1039.7688163999999</v>
      </c>
      <c r="AN194" s="75">
        <f t="shared" si="131"/>
        <v>1046.309378678</v>
      </c>
      <c r="AO194" s="75">
        <f t="shared" si="131"/>
        <v>1052.9619299908099</v>
      </c>
      <c r="AP194" s="75">
        <f t="shared" si="131"/>
        <v>1059.7284277859649</v>
      </c>
      <c r="AQ194" s="75">
        <f t="shared" si="131"/>
        <v>1066.6108644249528</v>
      </c>
      <c r="AR194" s="75">
        <f t="shared" si="131"/>
        <v>1073.6112678179697</v>
      </c>
      <c r="AS194" s="75">
        <f t="shared" si="131"/>
        <v>1080.7317020704147</v>
      </c>
      <c r="AT194" s="75">
        <f t="shared" si="131"/>
        <v>1087.97426814135</v>
      </c>
      <c r="AU194" s="75">
        <f t="shared" si="131"/>
        <v>1095.3411045141465</v>
      </c>
      <c r="AV194" s="75">
        <f t="shared" si="131"/>
        <v>1102.834387879549</v>
      </c>
      <c r="AW194" s="75">
        <f t="shared" si="131"/>
        <v>1110.456333831386</v>
      </c>
      <c r="AX194" s="75">
        <f t="shared" si="131"/>
        <v>1118.2091975751734</v>
      </c>
      <c r="AY194" s="75"/>
      <c r="AZ194" s="75">
        <f>+SUM(C194:N194)</f>
        <v>9649.6</v>
      </c>
      <c r="BA194" s="75">
        <f>+SUM(O194:Z194)</f>
        <v>9724.1920000000009</v>
      </c>
      <c r="BB194" s="75">
        <f>+SUM(AA194:AL194)</f>
        <v>12400.059839999994</v>
      </c>
      <c r="BC194" s="75">
        <f>+SUM(AM194:AX194)</f>
        <v>12934.537679109717</v>
      </c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5"/>
      <c r="BT194" s="75"/>
      <c r="BU194" s="75"/>
      <c r="BV194" s="75"/>
      <c r="BW194" s="75"/>
      <c r="BX194" s="75"/>
      <c r="BY194" s="75"/>
      <c r="BZ194" s="75"/>
      <c r="CA194" s="75"/>
      <c r="CB194" s="75"/>
      <c r="CC194" s="75"/>
      <c r="CD194" s="75"/>
      <c r="CE194" s="75"/>
      <c r="CF194" s="75"/>
      <c r="CG194" s="75"/>
      <c r="CH194" s="75"/>
      <c r="CI194" s="75"/>
      <c r="CJ194" s="75"/>
      <c r="CK194" s="75"/>
      <c r="CL194" s="75"/>
      <c r="CM194" s="75"/>
      <c r="CN194" s="75"/>
      <c r="CO194" s="75"/>
      <c r="CP194" s="75"/>
      <c r="CQ194" s="75"/>
      <c r="CR194" s="75"/>
      <c r="CS194" s="75"/>
    </row>
    <row r="195" spans="1:97" x14ac:dyDescent="0.2">
      <c r="A195" s="67" t="s">
        <v>257</v>
      </c>
      <c r="B195" s="75"/>
      <c r="C195" s="75">
        <f t="shared" ref="C195:AX195" si="132">+C177+C112+C50</f>
        <v>804.13333333333344</v>
      </c>
      <c r="D195" s="75">
        <f t="shared" si="132"/>
        <v>1608.2666666666669</v>
      </c>
      <c r="E195" s="75">
        <f t="shared" si="132"/>
        <v>2412.4</v>
      </c>
      <c r="F195" s="75">
        <f t="shared" si="132"/>
        <v>3216.5333333333338</v>
      </c>
      <c r="G195" s="75">
        <f t="shared" si="132"/>
        <v>4020.666666666667</v>
      </c>
      <c r="H195" s="75">
        <f t="shared" si="132"/>
        <v>4824.8000000000011</v>
      </c>
      <c r="I195" s="75">
        <f t="shared" si="132"/>
        <v>5628.9333333333343</v>
      </c>
      <c r="J195" s="75">
        <f t="shared" si="132"/>
        <v>6433.0666666666675</v>
      </c>
      <c r="K195" s="75">
        <f t="shared" si="132"/>
        <v>7237.2000000000007</v>
      </c>
      <c r="L195" s="75">
        <f t="shared" si="132"/>
        <v>8041.3333333333339</v>
      </c>
      <c r="M195" s="75">
        <f t="shared" si="132"/>
        <v>8845.4666666666672</v>
      </c>
      <c r="N195" s="75">
        <f t="shared" si="132"/>
        <v>9649.5999999999985</v>
      </c>
      <c r="O195" s="75">
        <f t="shared" si="132"/>
        <v>10459.949333333334</v>
      </c>
      <c r="P195" s="75">
        <f t="shared" si="132"/>
        <v>11270.298666666666</v>
      </c>
      <c r="Q195" s="75">
        <f t="shared" si="132"/>
        <v>12080.647999999997</v>
      </c>
      <c r="R195" s="75">
        <f t="shared" si="132"/>
        <v>12890.997333333331</v>
      </c>
      <c r="S195" s="75">
        <f t="shared" si="132"/>
        <v>13701.346666666665</v>
      </c>
      <c r="T195" s="75">
        <f t="shared" si="132"/>
        <v>14511.695999999998</v>
      </c>
      <c r="U195" s="75">
        <f t="shared" si="132"/>
        <v>15322.045333333333</v>
      </c>
      <c r="V195" s="75">
        <f t="shared" si="132"/>
        <v>16132.394666666667</v>
      </c>
      <c r="W195" s="75">
        <f t="shared" si="132"/>
        <v>16942.744000000002</v>
      </c>
      <c r="X195" s="75">
        <f t="shared" si="132"/>
        <v>17753.093333333338</v>
      </c>
      <c r="Y195" s="75">
        <f t="shared" si="132"/>
        <v>18563.44266666667</v>
      </c>
      <c r="Z195" s="75">
        <f t="shared" si="132"/>
        <v>19373.792000000005</v>
      </c>
      <c r="AA195" s="75">
        <f t="shared" si="132"/>
        <v>20407.130320000004</v>
      </c>
      <c r="AB195" s="75">
        <f t="shared" si="132"/>
        <v>21440.468640000006</v>
      </c>
      <c r="AC195" s="75">
        <f t="shared" si="132"/>
        <v>22473.806960000005</v>
      </c>
      <c r="AD195" s="75">
        <f t="shared" si="132"/>
        <v>23507.145280000004</v>
      </c>
      <c r="AE195" s="75">
        <f t="shared" si="132"/>
        <v>24540.483600000007</v>
      </c>
      <c r="AF195" s="75">
        <f t="shared" si="132"/>
        <v>25573.821920000002</v>
      </c>
      <c r="AG195" s="75">
        <f t="shared" si="132"/>
        <v>26607.160240000005</v>
      </c>
      <c r="AH195" s="75">
        <f t="shared" si="132"/>
        <v>27640.498560000007</v>
      </c>
      <c r="AI195" s="75">
        <f t="shared" si="132"/>
        <v>28673.836880000003</v>
      </c>
      <c r="AJ195" s="75">
        <f t="shared" si="132"/>
        <v>29707.175200000001</v>
      </c>
      <c r="AK195" s="75">
        <f t="shared" si="132"/>
        <v>30740.513520000004</v>
      </c>
      <c r="AL195" s="75">
        <f t="shared" si="132"/>
        <v>31773.851840000003</v>
      </c>
      <c r="AM195" s="75">
        <f t="shared" si="132"/>
        <v>32813.620656400002</v>
      </c>
      <c r="AN195" s="75">
        <f t="shared" si="132"/>
        <v>33859.930035078003</v>
      </c>
      <c r="AO195" s="75">
        <f t="shared" si="132"/>
        <v>34912.891965068819</v>
      </c>
      <c r="AP195" s="75">
        <f t="shared" si="132"/>
        <v>35972.620392854777</v>
      </c>
      <c r="AQ195" s="75">
        <f t="shared" si="132"/>
        <v>37039.231257279731</v>
      </c>
      <c r="AR195" s="75">
        <f t="shared" si="132"/>
        <v>38112.842525097702</v>
      </c>
      <c r="AS195" s="75">
        <f t="shared" si="132"/>
        <v>39193.574227168116</v>
      </c>
      <c r="AT195" s="75">
        <f t="shared" si="132"/>
        <v>40281.548495309464</v>
      </c>
      <c r="AU195" s="75">
        <f t="shared" si="132"/>
        <v>41376.889599823611</v>
      </c>
      <c r="AV195" s="75">
        <f t="shared" si="132"/>
        <v>42479.723987703161</v>
      </c>
      <c r="AW195" s="75">
        <f t="shared" si="132"/>
        <v>43590.180321534543</v>
      </c>
      <c r="AX195" s="75">
        <f t="shared" si="132"/>
        <v>44708.389519109718</v>
      </c>
      <c r="AY195" s="75"/>
      <c r="AZ195" s="75">
        <f>+SUM(C195:N195)</f>
        <v>62722.400000000001</v>
      </c>
      <c r="BA195" s="75">
        <f>+SUM(O195:Z195)</f>
        <v>179002.448</v>
      </c>
      <c r="BB195" s="75">
        <f>+SUM(AA195:AL195)</f>
        <v>313085.89296000003</v>
      </c>
      <c r="BC195" s="75">
        <f>+SUM(AM195:AX195)</f>
        <v>464341.44298242766</v>
      </c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5"/>
      <c r="BT195" s="75"/>
      <c r="BU195" s="75"/>
      <c r="BV195" s="75"/>
      <c r="BW195" s="75"/>
      <c r="BX195" s="75"/>
      <c r="BY195" s="75"/>
      <c r="BZ195" s="75"/>
      <c r="CA195" s="75"/>
      <c r="CB195" s="75"/>
      <c r="CC195" s="75"/>
      <c r="CD195" s="75"/>
      <c r="CE195" s="75"/>
      <c r="CF195" s="75"/>
      <c r="CG195" s="75"/>
      <c r="CH195" s="75"/>
      <c r="CI195" s="75"/>
      <c r="CJ195" s="75"/>
      <c r="CK195" s="75"/>
      <c r="CL195" s="75"/>
      <c r="CM195" s="75"/>
      <c r="CN195" s="75"/>
      <c r="CO195" s="75"/>
      <c r="CP195" s="75"/>
      <c r="CQ195" s="75"/>
      <c r="CR195" s="75"/>
      <c r="CS195" s="75"/>
    </row>
    <row r="196" spans="1:97" x14ac:dyDescent="0.2">
      <c r="A196" s="67" t="s">
        <v>696</v>
      </c>
      <c r="B196" s="75"/>
      <c r="C196" s="75">
        <f>+C31+C93+C156</f>
        <v>1895.5366666666669</v>
      </c>
      <c r="D196" s="75">
        <f>+D31+D93+D156</f>
        <v>1895.5366666666669</v>
      </c>
      <c r="E196" s="75">
        <f t="shared" ref="E196:O196" si="133">+E31+E93+E156</f>
        <v>1895.5366666666669</v>
      </c>
      <c r="F196" s="75">
        <f t="shared" si="133"/>
        <v>1895.5366666666669</v>
      </c>
      <c r="G196" s="75">
        <f t="shared" si="133"/>
        <v>1895.5366666666669</v>
      </c>
      <c r="H196" s="75">
        <f t="shared" si="133"/>
        <v>1895.5366666666669</v>
      </c>
      <c r="I196" s="75">
        <f t="shared" si="133"/>
        <v>1895.5366666666669</v>
      </c>
      <c r="J196" s="75">
        <f t="shared" si="133"/>
        <v>1895.5366666666669</v>
      </c>
      <c r="K196" s="75">
        <f t="shared" si="133"/>
        <v>1895.5366666666669</v>
      </c>
      <c r="L196" s="75">
        <f t="shared" si="133"/>
        <v>1895.5366666666669</v>
      </c>
      <c r="M196" s="75">
        <f t="shared" si="133"/>
        <v>1895.5366666666669</v>
      </c>
      <c r="N196" s="75">
        <f t="shared" si="133"/>
        <v>1895.5366666666669</v>
      </c>
      <c r="O196" s="75">
        <f t="shared" si="133"/>
        <v>1904.824066666667</v>
      </c>
      <c r="P196" s="75">
        <f t="shared" ref="P196:AI196" si="134">+P31+P93+P156</f>
        <v>1904.824066666667</v>
      </c>
      <c r="Q196" s="75">
        <f t="shared" si="134"/>
        <v>1904.824066666667</v>
      </c>
      <c r="R196" s="75">
        <f t="shared" si="134"/>
        <v>1904.824066666667</v>
      </c>
      <c r="S196" s="75">
        <f t="shared" si="134"/>
        <v>1904.824066666667</v>
      </c>
      <c r="T196" s="75">
        <f t="shared" si="134"/>
        <v>1904.824066666667</v>
      </c>
      <c r="U196" s="75">
        <f t="shared" si="134"/>
        <v>1904.824066666667</v>
      </c>
      <c r="V196" s="75">
        <f t="shared" si="134"/>
        <v>1904.824066666667</v>
      </c>
      <c r="W196" s="75">
        <f t="shared" si="134"/>
        <v>1904.824066666667</v>
      </c>
      <c r="X196" s="75">
        <f t="shared" si="134"/>
        <v>1904.824066666667</v>
      </c>
      <c r="Y196" s="75">
        <f t="shared" si="134"/>
        <v>1904.824066666667</v>
      </c>
      <c r="Z196" s="75">
        <f t="shared" si="134"/>
        <v>1904.824066666667</v>
      </c>
      <c r="AA196" s="75">
        <f t="shared" si="134"/>
        <v>0</v>
      </c>
      <c r="AB196" s="75">
        <f t="shared" si="134"/>
        <v>0</v>
      </c>
      <c r="AC196" s="75">
        <f t="shared" si="134"/>
        <v>0</v>
      </c>
      <c r="AD196" s="75">
        <f t="shared" si="134"/>
        <v>0</v>
      </c>
      <c r="AE196" s="75">
        <f t="shared" si="134"/>
        <v>0</v>
      </c>
      <c r="AF196" s="75">
        <f t="shared" si="134"/>
        <v>0</v>
      </c>
      <c r="AG196" s="75">
        <f t="shared" si="134"/>
        <v>0</v>
      </c>
      <c r="AH196" s="75">
        <f t="shared" si="134"/>
        <v>0</v>
      </c>
      <c r="AI196" s="75">
        <f t="shared" si="134"/>
        <v>0</v>
      </c>
      <c r="AJ196" s="75">
        <f t="shared" ref="AJ196:AX196" si="135">+AJ31+AJ93+AJ156</f>
        <v>0</v>
      </c>
      <c r="AK196" s="75">
        <f t="shared" si="135"/>
        <v>0</v>
      </c>
      <c r="AL196" s="75">
        <f t="shared" si="135"/>
        <v>0</v>
      </c>
      <c r="AM196" s="75">
        <f t="shared" si="135"/>
        <v>0</v>
      </c>
      <c r="AN196" s="75">
        <f t="shared" si="135"/>
        <v>0</v>
      </c>
      <c r="AO196" s="75">
        <f t="shared" si="135"/>
        <v>0</v>
      </c>
      <c r="AP196" s="75">
        <f t="shared" si="135"/>
        <v>0</v>
      </c>
      <c r="AQ196" s="75">
        <f t="shared" si="135"/>
        <v>0</v>
      </c>
      <c r="AR196" s="75">
        <f t="shared" si="135"/>
        <v>0</v>
      </c>
      <c r="AS196" s="75">
        <f t="shared" si="135"/>
        <v>0</v>
      </c>
      <c r="AT196" s="75">
        <f t="shared" si="135"/>
        <v>0</v>
      </c>
      <c r="AU196" s="75">
        <f t="shared" si="135"/>
        <v>0</v>
      </c>
      <c r="AV196" s="75">
        <f t="shared" si="135"/>
        <v>0</v>
      </c>
      <c r="AW196" s="75">
        <f t="shared" si="135"/>
        <v>0</v>
      </c>
      <c r="AX196" s="75">
        <f t="shared" si="135"/>
        <v>0</v>
      </c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5"/>
      <c r="BT196" s="75"/>
      <c r="BU196" s="75"/>
      <c r="BV196" s="75"/>
      <c r="BW196" s="75"/>
      <c r="BX196" s="75"/>
      <c r="BY196" s="75"/>
      <c r="BZ196" s="75"/>
      <c r="CA196" s="75"/>
      <c r="CB196" s="75"/>
      <c r="CC196" s="75"/>
      <c r="CD196" s="75"/>
      <c r="CE196" s="75"/>
      <c r="CF196" s="75"/>
      <c r="CG196" s="75"/>
      <c r="CH196" s="75"/>
      <c r="CI196" s="75"/>
      <c r="CJ196" s="75"/>
      <c r="CK196" s="75"/>
      <c r="CL196" s="75"/>
      <c r="CM196" s="75"/>
      <c r="CN196" s="75"/>
      <c r="CO196" s="75"/>
      <c r="CP196" s="75"/>
      <c r="CQ196" s="75"/>
      <c r="CR196" s="75"/>
      <c r="CS196" s="75"/>
    </row>
    <row r="197" spans="1:97" x14ac:dyDescent="0.2">
      <c r="A197" s="67" t="s">
        <v>697</v>
      </c>
      <c r="B197" s="75"/>
      <c r="C197" s="75">
        <f>+C32+C94+C157</f>
        <v>134.66666666666669</v>
      </c>
      <c r="D197" s="75">
        <f>+D32+D94+D157</f>
        <v>182.66666666666669</v>
      </c>
      <c r="E197" s="75">
        <f t="shared" ref="E197:O197" si="136">+E32+E94+E157</f>
        <v>230.66666666666669</v>
      </c>
      <c r="F197" s="75">
        <f t="shared" si="136"/>
        <v>278.66666666666669</v>
      </c>
      <c r="G197" s="75">
        <f t="shared" si="136"/>
        <v>326.66666666666669</v>
      </c>
      <c r="H197" s="75">
        <f t="shared" si="136"/>
        <v>374.66666666666669</v>
      </c>
      <c r="I197" s="75">
        <f t="shared" si="136"/>
        <v>422.66666666666669</v>
      </c>
      <c r="J197" s="75">
        <f t="shared" si="136"/>
        <v>470.66666666666669</v>
      </c>
      <c r="K197" s="75">
        <f t="shared" si="136"/>
        <v>518.66666666666674</v>
      </c>
      <c r="L197" s="75">
        <f t="shared" si="136"/>
        <v>566.66666666666674</v>
      </c>
      <c r="M197" s="75">
        <f t="shared" si="136"/>
        <v>614.66666666666674</v>
      </c>
      <c r="N197" s="75">
        <f t="shared" si="136"/>
        <v>662.66666666666674</v>
      </c>
      <c r="O197" s="75">
        <f t="shared" si="136"/>
        <v>711.38666666666677</v>
      </c>
      <c r="P197" s="75">
        <f t="shared" ref="P197:AI197" si="137">+P32+P94+P157</f>
        <v>760.1066666666668</v>
      </c>
      <c r="Q197" s="75">
        <f t="shared" si="137"/>
        <v>808.82666666666682</v>
      </c>
      <c r="R197" s="75">
        <f t="shared" si="137"/>
        <v>857.54666666666685</v>
      </c>
      <c r="S197" s="75">
        <f t="shared" si="137"/>
        <v>906.26666666666688</v>
      </c>
      <c r="T197" s="75">
        <f t="shared" si="137"/>
        <v>954.98666666666691</v>
      </c>
      <c r="U197" s="75">
        <f t="shared" si="137"/>
        <v>1003.7066666666669</v>
      </c>
      <c r="V197" s="75">
        <f t="shared" si="137"/>
        <v>1052.426666666667</v>
      </c>
      <c r="W197" s="75">
        <f t="shared" si="137"/>
        <v>1101.146666666667</v>
      </c>
      <c r="X197" s="75">
        <f t="shared" si="137"/>
        <v>1149.866666666667</v>
      </c>
      <c r="Y197" s="75">
        <f t="shared" si="137"/>
        <v>1198.586666666667</v>
      </c>
      <c r="Z197" s="75">
        <f t="shared" si="137"/>
        <v>1247.3066666666671</v>
      </c>
      <c r="AA197" s="75">
        <f t="shared" si="137"/>
        <v>1160.6400000000003</v>
      </c>
      <c r="AB197" s="75">
        <f t="shared" si="137"/>
        <v>1160.6400000000003</v>
      </c>
      <c r="AC197" s="75">
        <f t="shared" si="137"/>
        <v>1160.6400000000003</v>
      </c>
      <c r="AD197" s="75">
        <f t="shared" si="137"/>
        <v>1160.6400000000003</v>
      </c>
      <c r="AE197" s="75">
        <f t="shared" si="137"/>
        <v>1160.6400000000003</v>
      </c>
      <c r="AF197" s="75">
        <f t="shared" si="137"/>
        <v>1160.6400000000003</v>
      </c>
      <c r="AG197" s="75">
        <f t="shared" si="137"/>
        <v>1160.6400000000003</v>
      </c>
      <c r="AH197" s="75">
        <f t="shared" si="137"/>
        <v>1160.6400000000003</v>
      </c>
      <c r="AI197" s="75">
        <f t="shared" si="137"/>
        <v>1160.6400000000003</v>
      </c>
      <c r="AJ197" s="75">
        <f t="shared" ref="AJ197:AX197" si="138">+AJ32+AJ94+AJ157</f>
        <v>1160.6400000000003</v>
      </c>
      <c r="AK197" s="75">
        <f t="shared" si="138"/>
        <v>1160.6400000000003</v>
      </c>
      <c r="AL197" s="75">
        <f t="shared" si="138"/>
        <v>1160.6400000000003</v>
      </c>
      <c r="AM197" s="75">
        <f t="shared" si="138"/>
        <v>1160.6400000000003</v>
      </c>
      <c r="AN197" s="75">
        <f t="shared" si="138"/>
        <v>1160.6400000000003</v>
      </c>
      <c r="AO197" s="75">
        <f t="shared" si="138"/>
        <v>1160.6400000000003</v>
      </c>
      <c r="AP197" s="75">
        <f t="shared" si="138"/>
        <v>1160.6400000000003</v>
      </c>
      <c r="AQ197" s="75">
        <f t="shared" si="138"/>
        <v>1160.6400000000003</v>
      </c>
      <c r="AR197" s="75">
        <f t="shared" si="138"/>
        <v>1160.6400000000003</v>
      </c>
      <c r="AS197" s="75">
        <f t="shared" si="138"/>
        <v>1160.6400000000003</v>
      </c>
      <c r="AT197" s="75">
        <f t="shared" si="138"/>
        <v>1160.6400000000003</v>
      </c>
      <c r="AU197" s="75">
        <f t="shared" si="138"/>
        <v>1160.6400000000003</v>
      </c>
      <c r="AV197" s="75">
        <f t="shared" si="138"/>
        <v>1160.6400000000003</v>
      </c>
      <c r="AW197" s="75">
        <f t="shared" si="138"/>
        <v>1160.6400000000003</v>
      </c>
      <c r="AX197" s="75">
        <f t="shared" si="138"/>
        <v>1160.6400000000003</v>
      </c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5"/>
      <c r="BT197" s="75"/>
      <c r="BU197" s="75"/>
      <c r="BV197" s="75"/>
      <c r="BW197" s="75"/>
      <c r="BX197" s="75"/>
      <c r="BY197" s="75"/>
      <c r="BZ197" s="75"/>
      <c r="CA197" s="75"/>
      <c r="CB197" s="75"/>
      <c r="CC197" s="75"/>
      <c r="CD197" s="75"/>
      <c r="CE197" s="75"/>
      <c r="CF197" s="75"/>
      <c r="CG197" s="75"/>
      <c r="CH197" s="75"/>
      <c r="CI197" s="75"/>
      <c r="CJ197" s="75"/>
      <c r="CK197" s="75"/>
      <c r="CL197" s="75"/>
      <c r="CM197" s="75"/>
      <c r="CN197" s="75"/>
      <c r="CO197" s="75"/>
      <c r="CP197" s="75"/>
      <c r="CQ197" s="75"/>
      <c r="CR197" s="75"/>
      <c r="CS197" s="75"/>
    </row>
    <row r="198" spans="1:97" x14ac:dyDescent="0.2">
      <c r="A198" s="67" t="s">
        <v>694</v>
      </c>
      <c r="B198" s="75"/>
      <c r="C198" s="75">
        <f>+C196+C197</f>
        <v>2030.2033333333336</v>
      </c>
      <c r="D198" s="75">
        <f>+D196+D197+C198</f>
        <v>4108.4066666666668</v>
      </c>
      <c r="E198" s="75">
        <f t="shared" ref="E198:O198" si="139">+E196+E197+D198</f>
        <v>6234.6100000000006</v>
      </c>
      <c r="F198" s="75">
        <f t="shared" si="139"/>
        <v>8408.8133333333335</v>
      </c>
      <c r="G198" s="75">
        <f t="shared" si="139"/>
        <v>10631.016666666666</v>
      </c>
      <c r="H198" s="75">
        <f t="shared" si="139"/>
        <v>12901.22</v>
      </c>
      <c r="I198" s="75">
        <f t="shared" si="139"/>
        <v>15219.423333333332</v>
      </c>
      <c r="J198" s="75">
        <f t="shared" si="139"/>
        <v>17585.626666666667</v>
      </c>
      <c r="K198" s="75">
        <f t="shared" si="139"/>
        <v>19999.830000000002</v>
      </c>
      <c r="L198" s="75">
        <f t="shared" si="139"/>
        <v>22462.033333333336</v>
      </c>
      <c r="M198" s="75">
        <f t="shared" si="139"/>
        <v>24972.236666666671</v>
      </c>
      <c r="N198" s="75">
        <f t="shared" si="139"/>
        <v>27530.440000000006</v>
      </c>
      <c r="O198" s="75">
        <f t="shared" si="139"/>
        <v>30146.650733333339</v>
      </c>
      <c r="P198" s="75">
        <f t="shared" ref="P198:AX198" si="140">+P196+P197+O198</f>
        <v>32811.58146666667</v>
      </c>
      <c r="Q198" s="75">
        <f t="shared" si="140"/>
        <v>35525.232200000006</v>
      </c>
      <c r="R198" s="75">
        <f t="shared" si="140"/>
        <v>38287.602933333343</v>
      </c>
      <c r="S198" s="75">
        <f t="shared" si="140"/>
        <v>41098.693666666673</v>
      </c>
      <c r="T198" s="75">
        <f t="shared" si="140"/>
        <v>43958.504400000005</v>
      </c>
      <c r="U198" s="75">
        <f t="shared" si="140"/>
        <v>46867.035133333338</v>
      </c>
      <c r="V198" s="75">
        <f t="shared" si="140"/>
        <v>49824.285866666673</v>
      </c>
      <c r="W198" s="75">
        <f t="shared" si="140"/>
        <v>52830.256600000008</v>
      </c>
      <c r="X198" s="75">
        <f t="shared" si="140"/>
        <v>55884.947333333344</v>
      </c>
      <c r="Y198" s="75">
        <f t="shared" si="140"/>
        <v>58988.358066666682</v>
      </c>
      <c r="Z198" s="75">
        <f t="shared" si="140"/>
        <v>62140.488800000014</v>
      </c>
      <c r="AA198" s="75">
        <f t="shared" si="140"/>
        <v>63301.128800000013</v>
      </c>
      <c r="AB198" s="75">
        <f t="shared" si="140"/>
        <v>64461.768800000013</v>
      </c>
      <c r="AC198" s="75">
        <f t="shared" si="140"/>
        <v>65622.408800000019</v>
      </c>
      <c r="AD198" s="75">
        <f t="shared" si="140"/>
        <v>66783.048800000019</v>
      </c>
      <c r="AE198" s="75">
        <f t="shared" si="140"/>
        <v>67943.688800000018</v>
      </c>
      <c r="AF198" s="75">
        <f t="shared" si="140"/>
        <v>69104.328800000018</v>
      </c>
      <c r="AG198" s="75">
        <f t="shared" si="140"/>
        <v>70264.968800000017</v>
      </c>
      <c r="AH198" s="75">
        <f t="shared" si="140"/>
        <v>71425.608800000016</v>
      </c>
      <c r="AI198" s="75">
        <f t="shared" si="140"/>
        <v>72586.248800000016</v>
      </c>
      <c r="AJ198" s="75">
        <f t="shared" si="140"/>
        <v>73746.888800000015</v>
      </c>
      <c r="AK198" s="75">
        <f t="shared" si="140"/>
        <v>74907.528800000015</v>
      </c>
      <c r="AL198" s="75">
        <f t="shared" si="140"/>
        <v>76068.168800000014</v>
      </c>
      <c r="AM198" s="75">
        <f t="shared" si="140"/>
        <v>77228.808800000013</v>
      </c>
      <c r="AN198" s="75">
        <f t="shared" si="140"/>
        <v>78389.448800000013</v>
      </c>
      <c r="AO198" s="75">
        <f t="shared" si="140"/>
        <v>79550.088800000012</v>
      </c>
      <c r="AP198" s="75">
        <f t="shared" si="140"/>
        <v>80710.728800000012</v>
      </c>
      <c r="AQ198" s="75">
        <f t="shared" si="140"/>
        <v>81871.368800000011</v>
      </c>
      <c r="AR198" s="75">
        <f t="shared" si="140"/>
        <v>83032.008800000011</v>
      </c>
      <c r="AS198" s="75">
        <f t="shared" si="140"/>
        <v>84192.64880000001</v>
      </c>
      <c r="AT198" s="75">
        <f t="shared" si="140"/>
        <v>85353.288800000009</v>
      </c>
      <c r="AU198" s="75">
        <f t="shared" si="140"/>
        <v>86513.928800000009</v>
      </c>
      <c r="AV198" s="75">
        <f t="shared" si="140"/>
        <v>87674.568800000008</v>
      </c>
      <c r="AW198" s="75">
        <f t="shared" si="140"/>
        <v>88835.208800000008</v>
      </c>
      <c r="AX198" s="75">
        <f t="shared" si="140"/>
        <v>89995.848800000007</v>
      </c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5"/>
      <c r="BT198" s="75"/>
      <c r="BU198" s="75"/>
      <c r="BV198" s="75"/>
      <c r="BW198" s="75"/>
      <c r="BX198" s="75"/>
      <c r="BY198" s="75"/>
      <c r="BZ198" s="75"/>
      <c r="CA198" s="75"/>
      <c r="CB198" s="75"/>
      <c r="CC198" s="75"/>
      <c r="CD198" s="75"/>
      <c r="CE198" s="75"/>
      <c r="CF198" s="75"/>
      <c r="CG198" s="75"/>
      <c r="CH198" s="75"/>
      <c r="CI198" s="75"/>
      <c r="CJ198" s="75"/>
      <c r="CK198" s="75"/>
      <c r="CL198" s="75"/>
      <c r="CM198" s="75"/>
      <c r="CN198" s="75"/>
      <c r="CO198" s="75"/>
      <c r="CP198" s="75"/>
      <c r="CQ198" s="75"/>
      <c r="CR198" s="75"/>
      <c r="CS198" s="75"/>
    </row>
    <row r="199" spans="1:97" x14ac:dyDescent="0.2">
      <c r="A199" s="67" t="s">
        <v>698</v>
      </c>
      <c r="B199" s="75"/>
      <c r="C199" s="75">
        <f>+C34+C96+C158</f>
        <v>0</v>
      </c>
      <c r="D199" s="75">
        <f>+D34+D96+D158</f>
        <v>0</v>
      </c>
      <c r="E199" s="75">
        <f t="shared" ref="E199:O199" si="141">+E34+E96+E158</f>
        <v>0</v>
      </c>
      <c r="F199" s="75">
        <f t="shared" si="141"/>
        <v>0</v>
      </c>
      <c r="G199" s="75">
        <f t="shared" si="141"/>
        <v>0</v>
      </c>
      <c r="H199" s="75">
        <f t="shared" si="141"/>
        <v>0</v>
      </c>
      <c r="I199" s="75">
        <f t="shared" si="141"/>
        <v>0</v>
      </c>
      <c r="J199" s="75">
        <f t="shared" si="141"/>
        <v>0</v>
      </c>
      <c r="K199" s="75">
        <f t="shared" si="141"/>
        <v>0</v>
      </c>
      <c r="L199" s="75">
        <f t="shared" si="141"/>
        <v>0</v>
      </c>
      <c r="M199" s="75">
        <f t="shared" si="141"/>
        <v>0</v>
      </c>
      <c r="N199" s="75">
        <f t="shared" si="141"/>
        <v>0</v>
      </c>
      <c r="O199" s="75">
        <f t="shared" si="141"/>
        <v>0</v>
      </c>
      <c r="P199" s="75">
        <f t="shared" ref="P199:AI199" si="142">+P34+P96+P158</f>
        <v>0</v>
      </c>
      <c r="Q199" s="75">
        <f t="shared" si="142"/>
        <v>0</v>
      </c>
      <c r="R199" s="75">
        <f t="shared" si="142"/>
        <v>0</v>
      </c>
      <c r="S199" s="75">
        <f t="shared" si="142"/>
        <v>0</v>
      </c>
      <c r="T199" s="75">
        <f t="shared" si="142"/>
        <v>0</v>
      </c>
      <c r="U199" s="75">
        <f t="shared" si="142"/>
        <v>0</v>
      </c>
      <c r="V199" s="75">
        <f t="shared" si="142"/>
        <v>0</v>
      </c>
      <c r="W199" s="75">
        <f t="shared" si="142"/>
        <v>0</v>
      </c>
      <c r="X199" s="75">
        <f t="shared" si="142"/>
        <v>0</v>
      </c>
      <c r="Y199" s="75">
        <f t="shared" si="142"/>
        <v>0</v>
      </c>
      <c r="Z199" s="75">
        <f t="shared" si="142"/>
        <v>0</v>
      </c>
      <c r="AA199" s="75">
        <f t="shared" si="142"/>
        <v>397.3694066666668</v>
      </c>
      <c r="AB199" s="75">
        <f t="shared" si="142"/>
        <v>397.3694066666668</v>
      </c>
      <c r="AC199" s="75">
        <f t="shared" si="142"/>
        <v>397.3694066666668</v>
      </c>
      <c r="AD199" s="75">
        <f t="shared" si="142"/>
        <v>397.3694066666668</v>
      </c>
      <c r="AE199" s="75">
        <f t="shared" si="142"/>
        <v>397.3694066666668</v>
      </c>
      <c r="AF199" s="75">
        <f t="shared" si="142"/>
        <v>397.3694066666668</v>
      </c>
      <c r="AG199" s="75">
        <f t="shared" si="142"/>
        <v>397.3694066666668</v>
      </c>
      <c r="AH199" s="75">
        <f t="shared" si="142"/>
        <v>397.3694066666668</v>
      </c>
      <c r="AI199" s="75">
        <f t="shared" si="142"/>
        <v>397.3694066666668</v>
      </c>
      <c r="AJ199" s="75">
        <f t="shared" ref="AJ199:AX199" si="143">+AJ34+AJ96+AJ158</f>
        <v>397.3694066666668</v>
      </c>
      <c r="AK199" s="75">
        <f t="shared" si="143"/>
        <v>397.3694066666668</v>
      </c>
      <c r="AL199" s="75">
        <f t="shared" si="143"/>
        <v>397.3694066666668</v>
      </c>
      <c r="AM199" s="75">
        <f t="shared" si="143"/>
        <v>397.3694066666668</v>
      </c>
      <c r="AN199" s="75">
        <f t="shared" si="143"/>
        <v>397.3694066666668</v>
      </c>
      <c r="AO199" s="75">
        <f t="shared" si="143"/>
        <v>397.3694066666668</v>
      </c>
      <c r="AP199" s="75">
        <f t="shared" si="143"/>
        <v>397.3694066666668</v>
      </c>
      <c r="AQ199" s="75">
        <f t="shared" si="143"/>
        <v>397.3694066666668</v>
      </c>
      <c r="AR199" s="75">
        <f t="shared" si="143"/>
        <v>397.3694066666668</v>
      </c>
      <c r="AS199" s="75">
        <f t="shared" si="143"/>
        <v>397.3694066666668</v>
      </c>
      <c r="AT199" s="75">
        <f t="shared" si="143"/>
        <v>397.3694066666668</v>
      </c>
      <c r="AU199" s="75">
        <f t="shared" si="143"/>
        <v>397.3694066666668</v>
      </c>
      <c r="AV199" s="75">
        <f t="shared" si="143"/>
        <v>397.3694066666668</v>
      </c>
      <c r="AW199" s="75">
        <f t="shared" si="143"/>
        <v>397.3694066666668</v>
      </c>
      <c r="AX199" s="75">
        <f t="shared" si="143"/>
        <v>397.3694066666668</v>
      </c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5"/>
      <c r="BT199" s="75"/>
      <c r="BU199" s="75"/>
      <c r="BV199" s="75"/>
      <c r="BW199" s="75"/>
      <c r="BX199" s="75"/>
      <c r="BY199" s="75"/>
      <c r="BZ199" s="75"/>
      <c r="CA199" s="75"/>
      <c r="CB199" s="75"/>
      <c r="CC199" s="75"/>
      <c r="CD199" s="75"/>
      <c r="CE199" s="75"/>
      <c r="CF199" s="75"/>
      <c r="CG199" s="75"/>
      <c r="CH199" s="75"/>
      <c r="CI199" s="75"/>
      <c r="CJ199" s="75"/>
      <c r="CK199" s="75"/>
      <c r="CL199" s="75"/>
      <c r="CM199" s="75"/>
      <c r="CN199" s="75"/>
      <c r="CO199" s="75"/>
      <c r="CP199" s="75"/>
      <c r="CQ199" s="75"/>
      <c r="CR199" s="75"/>
      <c r="CS199" s="75"/>
    </row>
    <row r="200" spans="1:97" x14ac:dyDescent="0.2">
      <c r="A200" s="67" t="s">
        <v>695</v>
      </c>
      <c r="B200" s="75"/>
      <c r="C200" s="75">
        <f>+C199</f>
        <v>0</v>
      </c>
      <c r="D200" s="75">
        <f>+D199+C200</f>
        <v>0</v>
      </c>
      <c r="E200" s="75">
        <f t="shared" ref="E200:AX200" si="144">+E199+D200</f>
        <v>0</v>
      </c>
      <c r="F200" s="75">
        <f t="shared" si="144"/>
        <v>0</v>
      </c>
      <c r="G200" s="75">
        <f t="shared" si="144"/>
        <v>0</v>
      </c>
      <c r="H200" s="75">
        <f t="shared" si="144"/>
        <v>0</v>
      </c>
      <c r="I200" s="75">
        <f t="shared" si="144"/>
        <v>0</v>
      </c>
      <c r="J200" s="75">
        <f t="shared" si="144"/>
        <v>0</v>
      </c>
      <c r="K200" s="75">
        <f t="shared" si="144"/>
        <v>0</v>
      </c>
      <c r="L200" s="75">
        <f t="shared" si="144"/>
        <v>0</v>
      </c>
      <c r="M200" s="75">
        <f t="shared" si="144"/>
        <v>0</v>
      </c>
      <c r="N200" s="75">
        <f t="shared" si="144"/>
        <v>0</v>
      </c>
      <c r="O200" s="75">
        <f t="shared" si="144"/>
        <v>0</v>
      </c>
      <c r="P200" s="75">
        <f t="shared" si="144"/>
        <v>0</v>
      </c>
      <c r="Q200" s="75">
        <f t="shared" si="144"/>
        <v>0</v>
      </c>
      <c r="R200" s="75">
        <f t="shared" si="144"/>
        <v>0</v>
      </c>
      <c r="S200" s="75">
        <f t="shared" si="144"/>
        <v>0</v>
      </c>
      <c r="T200" s="75">
        <f t="shared" si="144"/>
        <v>0</v>
      </c>
      <c r="U200" s="75">
        <f t="shared" si="144"/>
        <v>0</v>
      </c>
      <c r="V200" s="75">
        <f t="shared" si="144"/>
        <v>0</v>
      </c>
      <c r="W200" s="75">
        <f t="shared" si="144"/>
        <v>0</v>
      </c>
      <c r="X200" s="75">
        <f t="shared" si="144"/>
        <v>0</v>
      </c>
      <c r="Y200" s="75">
        <f t="shared" si="144"/>
        <v>0</v>
      </c>
      <c r="Z200" s="75">
        <f t="shared" si="144"/>
        <v>0</v>
      </c>
      <c r="AA200" s="75">
        <f t="shared" si="144"/>
        <v>397.3694066666668</v>
      </c>
      <c r="AB200" s="75">
        <f t="shared" si="144"/>
        <v>794.73881333333361</v>
      </c>
      <c r="AC200" s="75">
        <f t="shared" si="144"/>
        <v>1192.1082200000005</v>
      </c>
      <c r="AD200" s="75">
        <f t="shared" si="144"/>
        <v>1589.4776266666672</v>
      </c>
      <c r="AE200" s="75">
        <f t="shared" si="144"/>
        <v>1986.8470333333339</v>
      </c>
      <c r="AF200" s="75">
        <f t="shared" si="144"/>
        <v>2384.2164400000006</v>
      </c>
      <c r="AG200" s="75">
        <f t="shared" si="144"/>
        <v>2781.5858466666673</v>
      </c>
      <c r="AH200" s="75">
        <f t="shared" si="144"/>
        <v>3178.955253333334</v>
      </c>
      <c r="AI200" s="75">
        <f t="shared" si="144"/>
        <v>3576.3246600000007</v>
      </c>
      <c r="AJ200" s="75">
        <f t="shared" si="144"/>
        <v>3973.6940666666674</v>
      </c>
      <c r="AK200" s="75">
        <f t="shared" si="144"/>
        <v>4371.0634733333345</v>
      </c>
      <c r="AL200" s="75">
        <f t="shared" si="144"/>
        <v>4768.4328800000012</v>
      </c>
      <c r="AM200" s="75">
        <f t="shared" si="144"/>
        <v>5165.8022866666679</v>
      </c>
      <c r="AN200" s="75">
        <f t="shared" si="144"/>
        <v>5563.1716933333346</v>
      </c>
      <c r="AO200" s="75">
        <f t="shared" si="144"/>
        <v>5960.5411000000013</v>
      </c>
      <c r="AP200" s="75">
        <f t="shared" si="144"/>
        <v>6357.910506666668</v>
      </c>
      <c r="AQ200" s="75">
        <f t="shared" si="144"/>
        <v>6755.2799133333347</v>
      </c>
      <c r="AR200" s="75">
        <f t="shared" si="144"/>
        <v>7152.6493200000014</v>
      </c>
      <c r="AS200" s="75">
        <f t="shared" si="144"/>
        <v>7550.018726666668</v>
      </c>
      <c r="AT200" s="75">
        <f t="shared" si="144"/>
        <v>7947.3881333333347</v>
      </c>
      <c r="AU200" s="75">
        <f t="shared" si="144"/>
        <v>8344.7575400000023</v>
      </c>
      <c r="AV200" s="75">
        <f t="shared" si="144"/>
        <v>8742.126946666669</v>
      </c>
      <c r="AW200" s="75">
        <f t="shared" si="144"/>
        <v>9139.4963533333357</v>
      </c>
      <c r="AX200" s="75">
        <f t="shared" si="144"/>
        <v>9536.8657600000024</v>
      </c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5"/>
      <c r="BT200" s="75"/>
      <c r="BU200" s="75"/>
      <c r="BV200" s="75"/>
      <c r="BW200" s="75"/>
      <c r="BX200" s="75"/>
      <c r="BY200" s="75"/>
      <c r="BZ200" s="75"/>
      <c r="CA200" s="75"/>
      <c r="CB200" s="75"/>
      <c r="CC200" s="75"/>
      <c r="CD200" s="75"/>
      <c r="CE200" s="75"/>
      <c r="CF200" s="75"/>
      <c r="CG200" s="75"/>
      <c r="CH200" s="75"/>
      <c r="CI200" s="75"/>
      <c r="CJ200" s="75"/>
      <c r="CK200" s="75"/>
      <c r="CL200" s="75"/>
      <c r="CM200" s="75"/>
      <c r="CN200" s="75"/>
      <c r="CO200" s="75"/>
      <c r="CP200" s="75"/>
      <c r="CQ200" s="75"/>
      <c r="CR200" s="75"/>
      <c r="CS200" s="75"/>
    </row>
    <row r="201" spans="1:97" x14ac:dyDescent="0.2">
      <c r="A201" s="73" t="s">
        <v>151</v>
      </c>
      <c r="B201" s="75"/>
      <c r="C201" s="75"/>
      <c r="D201" s="75"/>
      <c r="E201" s="75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5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5"/>
      <c r="BT201" s="75"/>
      <c r="BU201" s="75"/>
      <c r="BV201" s="75"/>
      <c r="BW201" s="75"/>
      <c r="BX201" s="75"/>
      <c r="BY201" s="75"/>
      <c r="BZ201" s="75"/>
      <c r="CA201" s="75"/>
      <c r="CB201" s="75"/>
      <c r="CC201" s="75"/>
      <c r="CD201" s="75"/>
      <c r="CE201" s="75"/>
      <c r="CF201" s="75"/>
      <c r="CG201" s="75"/>
      <c r="CH201" s="75"/>
      <c r="CI201" s="75"/>
      <c r="CJ201" s="75"/>
      <c r="CK201" s="75"/>
      <c r="CL201" s="75"/>
      <c r="CM201" s="75"/>
      <c r="CN201" s="75"/>
      <c r="CO201" s="75"/>
      <c r="CP201" s="75"/>
      <c r="CQ201" s="75"/>
      <c r="CR201" s="75"/>
      <c r="CS201" s="75"/>
    </row>
    <row r="202" spans="1:97" x14ac:dyDescent="0.2">
      <c r="A202" s="80" t="s">
        <v>258</v>
      </c>
      <c r="B202" s="75"/>
      <c r="C202" s="75">
        <f t="shared" ref="C202:AX202" si="145">+C180+C115+C53</f>
        <v>416.66666666666697</v>
      </c>
      <c r="D202" s="75">
        <f t="shared" si="145"/>
        <v>-2166.6666666666661</v>
      </c>
      <c r="E202" s="75">
        <f t="shared" si="145"/>
        <v>-4749.9999999999991</v>
      </c>
      <c r="F202" s="75">
        <f t="shared" si="145"/>
        <v>-7333.3333333333321</v>
      </c>
      <c r="G202" s="75">
        <f t="shared" si="145"/>
        <v>-14916.666666666664</v>
      </c>
      <c r="H202" s="75">
        <f t="shared" si="145"/>
        <v>-27500</v>
      </c>
      <c r="I202" s="75">
        <f t="shared" si="145"/>
        <v>-30083.333333333332</v>
      </c>
      <c r="J202" s="75">
        <f t="shared" si="145"/>
        <v>-32666.666666666664</v>
      </c>
      <c r="K202" s="75">
        <f t="shared" si="145"/>
        <v>-35250</v>
      </c>
      <c r="L202" s="75">
        <f t="shared" si="145"/>
        <v>-37833.333333333328</v>
      </c>
      <c r="M202" s="75">
        <f t="shared" si="145"/>
        <v>-40416.666666666664</v>
      </c>
      <c r="N202" s="75">
        <f t="shared" si="145"/>
        <v>-50550</v>
      </c>
      <c r="O202" s="75">
        <f t="shared" si="145"/>
        <v>-53058.333333333328</v>
      </c>
      <c r="P202" s="75">
        <f t="shared" si="145"/>
        <v>-55566.666666666664</v>
      </c>
      <c r="Q202" s="75">
        <f t="shared" si="145"/>
        <v>-58074.999999999993</v>
      </c>
      <c r="R202" s="75">
        <f t="shared" si="145"/>
        <v>-60583.333333333328</v>
      </c>
      <c r="S202" s="75">
        <f t="shared" si="145"/>
        <v>-68166.666666666657</v>
      </c>
      <c r="T202" s="75">
        <f t="shared" si="145"/>
        <v>-80750</v>
      </c>
      <c r="U202" s="75">
        <f t="shared" si="145"/>
        <v>-83258.333333333328</v>
      </c>
      <c r="V202" s="75">
        <f t="shared" si="145"/>
        <v>-85766.666666666657</v>
      </c>
      <c r="W202" s="75">
        <f t="shared" si="145"/>
        <v>-88275</v>
      </c>
      <c r="X202" s="75">
        <f t="shared" si="145"/>
        <v>-90783.333333333328</v>
      </c>
      <c r="Y202" s="75">
        <f t="shared" si="145"/>
        <v>-93291.666666666657</v>
      </c>
      <c r="Z202" s="75">
        <f t="shared" si="145"/>
        <v>-103401</v>
      </c>
      <c r="AA202" s="75">
        <f t="shared" si="145"/>
        <v>-105624.72500000001</v>
      </c>
      <c r="AB202" s="75">
        <f t="shared" si="145"/>
        <v>-107848.44999999998</v>
      </c>
      <c r="AC202" s="75">
        <f t="shared" si="145"/>
        <v>-110072.17499999999</v>
      </c>
      <c r="AD202" s="75">
        <f t="shared" si="145"/>
        <v>-112295.9</v>
      </c>
      <c r="AE202" s="75">
        <f t="shared" si="145"/>
        <v>-119670.75</v>
      </c>
      <c r="AF202" s="75">
        <f t="shared" si="145"/>
        <v>-134545.59999999998</v>
      </c>
      <c r="AG202" s="75">
        <f t="shared" si="145"/>
        <v>-136769.32499999998</v>
      </c>
      <c r="AH202" s="75">
        <f t="shared" si="145"/>
        <v>-138993.04999999999</v>
      </c>
      <c r="AI202" s="75">
        <f t="shared" si="145"/>
        <v>-141216.77499999999</v>
      </c>
      <c r="AJ202" s="75">
        <f t="shared" si="145"/>
        <v>-143440.5</v>
      </c>
      <c r="AK202" s="75">
        <f t="shared" si="145"/>
        <v>-145664.22499999998</v>
      </c>
      <c r="AL202" s="75">
        <f t="shared" si="145"/>
        <v>-158040.96999999997</v>
      </c>
      <c r="AM202" s="75">
        <f t="shared" si="145"/>
        <v>-162893.20327499998</v>
      </c>
      <c r="AN202" s="75">
        <f t="shared" si="145"/>
        <v>-167720.66639112498</v>
      </c>
      <c r="AO202" s="75">
        <f t="shared" si="145"/>
        <v>-172523.09922283186</v>
      </c>
      <c r="AP202" s="75">
        <f t="shared" si="145"/>
        <v>-174428.52580210794</v>
      </c>
      <c r="AQ202" s="75">
        <f t="shared" si="145"/>
        <v>-176250.9625619287</v>
      </c>
      <c r="AR202" s="75">
        <f t="shared" si="145"/>
        <v>-185488.99573063938</v>
      </c>
      <c r="AS202" s="75">
        <f t="shared" si="145"/>
        <v>-187141.18695152321</v>
      </c>
      <c r="AT202" s="75">
        <f t="shared" si="145"/>
        <v>-188706.07284645562</v>
      </c>
      <c r="AU202" s="75">
        <f t="shared" si="145"/>
        <v>-190182.16457166206</v>
      </c>
      <c r="AV202" s="75">
        <f t="shared" si="145"/>
        <v>-191567.94736543365</v>
      </c>
      <c r="AW202" s="75">
        <f t="shared" si="145"/>
        <v>-192861.88008765259</v>
      </c>
      <c r="AX202" s="75">
        <f t="shared" si="145"/>
        <v>-201562.39475097641</v>
      </c>
      <c r="AY202" s="75"/>
      <c r="AZ202" s="75">
        <f>+SUM(C202:N202)</f>
        <v>-283050</v>
      </c>
      <c r="BA202" s="75">
        <f>+SUM(O202:Z202)</f>
        <v>-920976</v>
      </c>
      <c r="BB202" s="75">
        <f>+SUM(AA202:AL202)</f>
        <v>-1554182.4449999996</v>
      </c>
      <c r="BC202" s="75">
        <f>+SUM(AM202:AX202)</f>
        <v>-2191327.0995573364</v>
      </c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5"/>
      <c r="BT202" s="75"/>
      <c r="BU202" s="75"/>
      <c r="BV202" s="75"/>
      <c r="BW202" s="75"/>
      <c r="BX202" s="75"/>
      <c r="BY202" s="75"/>
      <c r="BZ202" s="75"/>
      <c r="CA202" s="75"/>
      <c r="CB202" s="75"/>
      <c r="CC202" s="75"/>
      <c r="CD202" s="75"/>
      <c r="CE202" s="75"/>
      <c r="CF202" s="75"/>
      <c r="CG202" s="75"/>
      <c r="CH202" s="75"/>
      <c r="CI202" s="75"/>
      <c r="CJ202" s="75"/>
      <c r="CK202" s="75"/>
      <c r="CL202" s="75"/>
      <c r="CM202" s="75"/>
      <c r="CN202" s="75"/>
      <c r="CO202" s="75"/>
      <c r="CP202" s="75"/>
      <c r="CQ202" s="75"/>
      <c r="CR202" s="75"/>
      <c r="CS202" s="75"/>
    </row>
    <row r="203" spans="1:97" x14ac:dyDescent="0.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5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5"/>
      <c r="BT203" s="75"/>
      <c r="BU203" s="75"/>
      <c r="BV203" s="75"/>
      <c r="BW203" s="75"/>
      <c r="BX203" s="75"/>
      <c r="BY203" s="75"/>
      <c r="BZ203" s="75"/>
      <c r="CA203" s="75"/>
      <c r="CB203" s="75"/>
      <c r="CC203" s="75"/>
      <c r="CD203" s="75"/>
      <c r="CE203" s="75"/>
      <c r="CF203" s="75"/>
      <c r="CG203" s="75"/>
      <c r="CH203" s="75"/>
      <c r="CI203" s="75"/>
      <c r="CJ203" s="75"/>
      <c r="CK203" s="75"/>
      <c r="CL203" s="75"/>
      <c r="CM203" s="75"/>
      <c r="CN203" s="75"/>
      <c r="CO203" s="75"/>
      <c r="CP203" s="75"/>
      <c r="CQ203" s="75"/>
      <c r="CR203" s="75"/>
      <c r="CS203" s="75"/>
    </row>
    <row r="204" spans="1:97" x14ac:dyDescent="0.2">
      <c r="A204" s="73" t="s">
        <v>151</v>
      </c>
      <c r="B204" s="75"/>
      <c r="C204" s="75"/>
      <c r="D204" s="75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5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5"/>
      <c r="BT204" s="75"/>
      <c r="BU204" s="75"/>
      <c r="BV204" s="75"/>
      <c r="BW204" s="75"/>
      <c r="BX204" s="75"/>
      <c r="BY204" s="75"/>
      <c r="BZ204" s="75"/>
      <c r="CA204" s="75"/>
      <c r="CB204" s="75"/>
      <c r="CC204" s="75"/>
      <c r="CD204" s="75"/>
      <c r="CE204" s="75"/>
      <c r="CF204" s="75"/>
      <c r="CG204" s="75"/>
      <c r="CH204" s="75"/>
      <c r="CI204" s="75"/>
      <c r="CJ204" s="75"/>
      <c r="CK204" s="75"/>
      <c r="CL204" s="75"/>
      <c r="CM204" s="75"/>
      <c r="CN204" s="75"/>
      <c r="CO204" s="75"/>
      <c r="CP204" s="75"/>
      <c r="CQ204" s="75"/>
      <c r="CR204" s="75"/>
      <c r="CS204" s="75"/>
    </row>
    <row r="205" spans="1:97" x14ac:dyDescent="0.2">
      <c r="A205" s="80" t="s">
        <v>259</v>
      </c>
      <c r="B205" s="75"/>
      <c r="C205" s="75">
        <f t="shared" ref="C205:AX205" si="146">+C183+C118+C56</f>
        <v>1093.0083333333334</v>
      </c>
      <c r="D205" s="75">
        <f t="shared" si="146"/>
        <v>1093.0083333333334</v>
      </c>
      <c r="E205" s="75">
        <f t="shared" si="146"/>
        <v>1093.0083333333334</v>
      </c>
      <c r="F205" s="75">
        <f t="shared" si="146"/>
        <v>1093.0083333333334</v>
      </c>
      <c r="G205" s="75">
        <f t="shared" si="146"/>
        <v>1093.0083333333334</v>
      </c>
      <c r="H205" s="75">
        <f t="shared" si="146"/>
        <v>1093.0083333333334</v>
      </c>
      <c r="I205" s="75">
        <f t="shared" si="146"/>
        <v>1093.0083333333334</v>
      </c>
      <c r="J205" s="75">
        <f t="shared" si="146"/>
        <v>1093.0083333333334</v>
      </c>
      <c r="K205" s="75">
        <f t="shared" si="146"/>
        <v>1093.0083333333334</v>
      </c>
      <c r="L205" s="75">
        <f t="shared" si="146"/>
        <v>1093.0083333333334</v>
      </c>
      <c r="M205" s="75">
        <f t="shared" si="146"/>
        <v>1093.0083333333334</v>
      </c>
      <c r="N205" s="75">
        <f t="shared" si="146"/>
        <v>1093.0083333333334</v>
      </c>
      <c r="O205" s="75">
        <f t="shared" si="146"/>
        <v>1098.0768333333335</v>
      </c>
      <c r="P205" s="75">
        <f t="shared" si="146"/>
        <v>1098.0768333333335</v>
      </c>
      <c r="Q205" s="75">
        <f t="shared" si="146"/>
        <v>1098.0768333333335</v>
      </c>
      <c r="R205" s="75">
        <f t="shared" si="146"/>
        <v>1098.0768333333335</v>
      </c>
      <c r="S205" s="75">
        <f t="shared" si="146"/>
        <v>1098.0768333333335</v>
      </c>
      <c r="T205" s="75">
        <f t="shared" si="146"/>
        <v>1098.0768333333335</v>
      </c>
      <c r="U205" s="75">
        <f t="shared" si="146"/>
        <v>1098.0768333333335</v>
      </c>
      <c r="V205" s="75">
        <f t="shared" si="146"/>
        <v>1098.0768333333335</v>
      </c>
      <c r="W205" s="75">
        <f t="shared" si="146"/>
        <v>1098.0768333333335</v>
      </c>
      <c r="X205" s="75">
        <f t="shared" si="146"/>
        <v>1098.0768333333335</v>
      </c>
      <c r="Y205" s="75">
        <f t="shared" si="146"/>
        <v>1098.0768333333335</v>
      </c>
      <c r="Z205" s="75">
        <f t="shared" si="146"/>
        <v>1098.0768333333335</v>
      </c>
      <c r="AA205" s="75">
        <f t="shared" si="146"/>
        <v>1523.0383700000002</v>
      </c>
      <c r="AB205" s="75">
        <f t="shared" si="146"/>
        <v>1523.03837</v>
      </c>
      <c r="AC205" s="75">
        <f t="shared" si="146"/>
        <v>1523.03837</v>
      </c>
      <c r="AD205" s="75">
        <f t="shared" si="146"/>
        <v>1523.03837</v>
      </c>
      <c r="AE205" s="75">
        <f t="shared" si="146"/>
        <v>1523.03837</v>
      </c>
      <c r="AF205" s="75">
        <f t="shared" si="146"/>
        <v>1523.03837</v>
      </c>
      <c r="AG205" s="75">
        <f t="shared" si="146"/>
        <v>1523.03837</v>
      </c>
      <c r="AH205" s="75">
        <f t="shared" si="146"/>
        <v>1523.03837</v>
      </c>
      <c r="AI205" s="75">
        <f t="shared" si="146"/>
        <v>1523.03837</v>
      </c>
      <c r="AJ205" s="75">
        <f t="shared" si="146"/>
        <v>1523.03837</v>
      </c>
      <c r="AK205" s="75">
        <f t="shared" si="146"/>
        <v>1523.03837</v>
      </c>
      <c r="AL205" s="75">
        <f t="shared" si="146"/>
        <v>1523.03837</v>
      </c>
      <c r="AM205" s="75">
        <f t="shared" si="146"/>
        <v>1528.3116374000001</v>
      </c>
      <c r="AN205" s="75">
        <f t="shared" si="146"/>
        <v>1533.6903701480001</v>
      </c>
      <c r="AO205" s="75">
        <f t="shared" si="146"/>
        <v>1539.17667755096</v>
      </c>
      <c r="AP205" s="75">
        <f t="shared" si="146"/>
        <v>1544.7727111019794</v>
      </c>
      <c r="AQ205" s="75">
        <f t="shared" si="146"/>
        <v>1550.4806653240189</v>
      </c>
      <c r="AR205" s="75">
        <f t="shared" si="146"/>
        <v>1556.3027786304995</v>
      </c>
      <c r="AS205" s="75">
        <f t="shared" si="146"/>
        <v>1562.2413342031093</v>
      </c>
      <c r="AT205" s="75">
        <f t="shared" si="146"/>
        <v>1568.2986608871715</v>
      </c>
      <c r="AU205" s="75">
        <f t="shared" si="146"/>
        <v>1574.477134104915</v>
      </c>
      <c r="AV205" s="75">
        <f t="shared" si="146"/>
        <v>1580.7791767870133</v>
      </c>
      <c r="AW205" s="75">
        <f t="shared" si="146"/>
        <v>1587.2072603227537</v>
      </c>
      <c r="AX205" s="75">
        <f t="shared" si="146"/>
        <v>1593.7639055292088</v>
      </c>
      <c r="AY205" s="75"/>
      <c r="AZ205" s="75">
        <f>+SUM(C205:N205)</f>
        <v>13116.1</v>
      </c>
      <c r="BA205" s="75">
        <f>+SUM(O205:Z205)</f>
        <v>13176.921999999999</v>
      </c>
      <c r="BB205" s="75">
        <f>+SUM(AA205:AL205)</f>
        <v>18276.460439999999</v>
      </c>
      <c r="BC205" s="75">
        <f>+SUM(AM205:AX205)</f>
        <v>18719.502311989629</v>
      </c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5"/>
      <c r="BT205" s="75"/>
      <c r="BU205" s="75"/>
      <c r="BV205" s="75"/>
      <c r="BW205" s="75"/>
      <c r="BX205" s="75"/>
      <c r="BY205" s="75"/>
      <c r="BZ205" s="75"/>
      <c r="CA205" s="75"/>
      <c r="CB205" s="75"/>
      <c r="CC205" s="75"/>
      <c r="CD205" s="75"/>
      <c r="CE205" s="75"/>
      <c r="CF205" s="75"/>
      <c r="CG205" s="75"/>
      <c r="CH205" s="75"/>
      <c r="CI205" s="75"/>
      <c r="CJ205" s="75"/>
      <c r="CK205" s="75"/>
      <c r="CL205" s="75"/>
      <c r="CM205" s="75"/>
      <c r="CN205" s="75"/>
      <c r="CO205" s="75"/>
      <c r="CP205" s="75"/>
      <c r="CQ205" s="75"/>
      <c r="CR205" s="75"/>
      <c r="CS205" s="75"/>
    </row>
    <row r="206" spans="1:97" x14ac:dyDescent="0.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5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5"/>
      <c r="BT206" s="75"/>
      <c r="BU206" s="75"/>
      <c r="BV206" s="75"/>
      <c r="BW206" s="75"/>
      <c r="BX206" s="75"/>
      <c r="BY206" s="75"/>
      <c r="BZ206" s="75"/>
      <c r="CA206" s="75"/>
      <c r="CB206" s="75"/>
      <c r="CC206" s="75"/>
      <c r="CD206" s="75"/>
      <c r="CE206" s="75"/>
      <c r="CF206" s="75"/>
      <c r="CG206" s="75"/>
      <c r="CH206" s="75"/>
      <c r="CI206" s="75"/>
      <c r="CJ206" s="75"/>
      <c r="CK206" s="75"/>
      <c r="CL206" s="75"/>
      <c r="CM206" s="75"/>
      <c r="CN206" s="75"/>
      <c r="CO206" s="75"/>
      <c r="CP206" s="75"/>
      <c r="CQ206" s="75"/>
      <c r="CR206" s="75"/>
      <c r="CS206" s="75"/>
    </row>
    <row r="207" spans="1:97" x14ac:dyDescent="0.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5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5"/>
      <c r="BT207" s="75"/>
      <c r="BU207" s="75"/>
      <c r="BV207" s="75"/>
      <c r="BW207" s="75"/>
      <c r="BX207" s="75"/>
      <c r="BY207" s="75"/>
      <c r="BZ207" s="75"/>
      <c r="CA207" s="75"/>
      <c r="CB207" s="75"/>
      <c r="CC207" s="75"/>
      <c r="CD207" s="75"/>
      <c r="CE207" s="75"/>
      <c r="CF207" s="75"/>
      <c r="CG207" s="75"/>
      <c r="CH207" s="75"/>
      <c r="CI207" s="75"/>
      <c r="CJ207" s="75"/>
      <c r="CK207" s="75"/>
      <c r="CL207" s="75"/>
      <c r="CM207" s="75"/>
      <c r="CN207" s="75"/>
      <c r="CO207" s="75"/>
      <c r="CP207" s="75"/>
      <c r="CQ207" s="75"/>
      <c r="CR207" s="75"/>
      <c r="CS207" s="75"/>
    </row>
    <row r="208" spans="1:97" x14ac:dyDescent="0.2">
      <c r="A208" s="73" t="s">
        <v>151</v>
      </c>
      <c r="B208" s="75"/>
      <c r="C208" s="75"/>
      <c r="D208" s="75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5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5"/>
      <c r="BT208" s="75"/>
      <c r="BU208" s="75"/>
      <c r="BV208" s="75"/>
      <c r="BW208" s="75"/>
      <c r="BX208" s="75"/>
      <c r="BY208" s="75"/>
      <c r="BZ208" s="75"/>
      <c r="CA208" s="75"/>
      <c r="CB208" s="75"/>
      <c r="CC208" s="75"/>
      <c r="CD208" s="75"/>
      <c r="CE208" s="75"/>
      <c r="CF208" s="75"/>
      <c r="CG208" s="75"/>
      <c r="CH208" s="75"/>
      <c r="CI208" s="75"/>
      <c r="CJ208" s="75"/>
      <c r="CK208" s="75"/>
      <c r="CL208" s="75"/>
      <c r="CM208" s="75"/>
      <c r="CN208" s="75"/>
      <c r="CO208" s="75"/>
      <c r="CP208" s="75"/>
      <c r="CQ208" s="75"/>
      <c r="CR208" s="75"/>
      <c r="CS208" s="75"/>
    </row>
    <row r="209" spans="1:97" x14ac:dyDescent="0.2">
      <c r="A209" s="80" t="s">
        <v>135</v>
      </c>
      <c r="B209" s="75"/>
      <c r="C209" s="75">
        <f t="shared" ref="C209:AX209" si="147">+C171+C109+C46</f>
        <v>11658.008333333333</v>
      </c>
      <c r="D209" s="75">
        <f t="shared" si="147"/>
        <v>15751.016666666666</v>
      </c>
      <c r="E209" s="75">
        <f t="shared" si="147"/>
        <v>15751.016666666666</v>
      </c>
      <c r="F209" s="75">
        <f t="shared" si="147"/>
        <v>15751.016666666666</v>
      </c>
      <c r="G209" s="75">
        <f t="shared" si="147"/>
        <v>20751.016666666666</v>
      </c>
      <c r="H209" s="75">
        <f t="shared" si="147"/>
        <v>25751.016666666666</v>
      </c>
      <c r="I209" s="75">
        <f t="shared" si="147"/>
        <v>15751.016666666666</v>
      </c>
      <c r="J209" s="75">
        <f t="shared" si="147"/>
        <v>15751.016666666666</v>
      </c>
      <c r="K209" s="75">
        <f t="shared" si="147"/>
        <v>15751.016666666666</v>
      </c>
      <c r="L209" s="75">
        <f t="shared" si="147"/>
        <v>15751.016666666666</v>
      </c>
      <c r="M209" s="75">
        <f t="shared" si="147"/>
        <v>15751.016666666666</v>
      </c>
      <c r="N209" s="75">
        <f t="shared" si="147"/>
        <v>23301.016666666666</v>
      </c>
      <c r="O209" s="75">
        <f t="shared" si="147"/>
        <v>15772.735166666665</v>
      </c>
      <c r="P209" s="75">
        <f t="shared" si="147"/>
        <v>15777.803666666667</v>
      </c>
      <c r="Q209" s="75">
        <f t="shared" si="147"/>
        <v>15777.803666666667</v>
      </c>
      <c r="R209" s="75">
        <f t="shared" si="147"/>
        <v>15777.803666666667</v>
      </c>
      <c r="S209" s="75">
        <f t="shared" si="147"/>
        <v>20852.803666666667</v>
      </c>
      <c r="T209" s="75">
        <f t="shared" si="147"/>
        <v>25852.803666666667</v>
      </c>
      <c r="U209" s="75">
        <f t="shared" si="147"/>
        <v>15777.803666666667</v>
      </c>
      <c r="V209" s="75">
        <f t="shared" si="147"/>
        <v>15777.803666666667</v>
      </c>
      <c r="W209" s="75">
        <f t="shared" si="147"/>
        <v>15777.803666666667</v>
      </c>
      <c r="X209" s="75">
        <f t="shared" si="147"/>
        <v>15777.803666666667</v>
      </c>
      <c r="Y209" s="75">
        <f t="shared" si="147"/>
        <v>15777.803666666667</v>
      </c>
      <c r="Z209" s="75">
        <f t="shared" si="147"/>
        <v>23378.803666666667</v>
      </c>
      <c r="AA209" s="75">
        <f t="shared" si="147"/>
        <v>18719.678453333334</v>
      </c>
      <c r="AB209" s="75">
        <f t="shared" si="147"/>
        <v>19144.63999</v>
      </c>
      <c r="AC209" s="75">
        <f t="shared" si="147"/>
        <v>19144.63999</v>
      </c>
      <c r="AD209" s="75">
        <f t="shared" si="147"/>
        <v>19144.63999</v>
      </c>
      <c r="AE209" s="75">
        <f t="shared" si="147"/>
        <v>24295.764989999996</v>
      </c>
      <c r="AF209" s="75">
        <f t="shared" si="147"/>
        <v>31795.764989999996</v>
      </c>
      <c r="AG209" s="75">
        <f t="shared" si="147"/>
        <v>19144.63999</v>
      </c>
      <c r="AH209" s="75">
        <f t="shared" si="147"/>
        <v>19144.63999</v>
      </c>
      <c r="AI209" s="75">
        <f t="shared" si="147"/>
        <v>19144.63999</v>
      </c>
      <c r="AJ209" s="75">
        <f t="shared" si="147"/>
        <v>19144.63999</v>
      </c>
      <c r="AK209" s="75">
        <f t="shared" si="147"/>
        <v>19144.63999</v>
      </c>
      <c r="AL209" s="75">
        <f t="shared" si="147"/>
        <v>29297.65999</v>
      </c>
      <c r="AM209" s="75">
        <f t="shared" si="147"/>
        <v>21873.174376149997</v>
      </c>
      <c r="AN209" s="75">
        <f t="shared" si="147"/>
        <v>21955.400459229248</v>
      </c>
      <c r="AO209" s="75">
        <f t="shared" si="147"/>
        <v>22039.19812790343</v>
      </c>
      <c r="AP209" s="75">
        <f t="shared" si="147"/>
        <v>19252.883550720235</v>
      </c>
      <c r="AQ209" s="75">
        <f t="shared" si="147"/>
        <v>19282.481710557306</v>
      </c>
      <c r="AR209" s="75">
        <f t="shared" si="147"/>
        <v>26812.595565923457</v>
      </c>
      <c r="AS209" s="75">
        <f t="shared" si="147"/>
        <v>19343.234286714258</v>
      </c>
      <c r="AT209" s="75">
        <f t="shared" si="147"/>
        <v>19374.40720906296</v>
      </c>
      <c r="AU209" s="75">
        <f t="shared" si="147"/>
        <v>19406.123838407853</v>
      </c>
      <c r="AV209" s="75">
        <f t="shared" si="147"/>
        <v>19438.393852617097</v>
      </c>
      <c r="AW209" s="75">
        <f t="shared" si="147"/>
        <v>19471.227105172144</v>
      </c>
      <c r="AX209" s="75">
        <f t="shared" si="147"/>
        <v>27004.633628410829</v>
      </c>
      <c r="AY209" s="75"/>
      <c r="AZ209" s="75">
        <f>+SUM(C209:N209)</f>
        <v>207469.19166666665</v>
      </c>
      <c r="BA209" s="75">
        <f>+SUM(O209:Z209)</f>
        <v>212079.57550000004</v>
      </c>
      <c r="BB209" s="75">
        <f>+SUM(AA209:AL209)</f>
        <v>257265.9883433333</v>
      </c>
      <c r="BC209" s="75">
        <f>+SUM(AM209:AX209)</f>
        <v>255253.75371086883</v>
      </c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S209" s="75"/>
      <c r="BT209" s="75"/>
      <c r="BU209" s="75"/>
      <c r="BV209" s="75"/>
      <c r="BW209" s="75"/>
      <c r="BX209" s="75"/>
      <c r="BY209" s="75"/>
      <c r="BZ209" s="75"/>
      <c r="CA209" s="75"/>
      <c r="CB209" s="75"/>
      <c r="CC209" s="75"/>
      <c r="CD209" s="75"/>
      <c r="CE209" s="75"/>
      <c r="CF209" s="75"/>
      <c r="CG209" s="75"/>
      <c r="CH209" s="75"/>
      <c r="CI209" s="75"/>
      <c r="CJ209" s="75"/>
      <c r="CK209" s="75"/>
      <c r="CL209" s="75"/>
      <c r="CM209" s="75"/>
      <c r="CN209" s="75"/>
      <c r="CO209" s="75"/>
      <c r="CP209" s="75"/>
      <c r="CQ209" s="75"/>
      <c r="CR209" s="75"/>
      <c r="CS209" s="75"/>
    </row>
    <row r="210" spans="1:97" x14ac:dyDescent="0.2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</row>
    <row r="211" spans="1:97" x14ac:dyDescent="0.2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</row>
    <row r="212" spans="1:97" x14ac:dyDescent="0.2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</row>
    <row r="213" spans="1:97" x14ac:dyDescent="0.2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</row>
    <row r="214" spans="1:97" x14ac:dyDescent="0.2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</row>
    <row r="215" spans="1:97" x14ac:dyDescent="0.2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/>
      <c r="CE215" s="6"/>
      <c r="CF215" s="6"/>
      <c r="CG215" s="6"/>
    </row>
    <row r="216" spans="1:97" x14ac:dyDescent="0.2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</row>
    <row r="217" spans="1:97" x14ac:dyDescent="0.2">
      <c r="A217" s="74"/>
      <c r="B217" s="75"/>
      <c r="C217" s="75"/>
      <c r="D217" s="75"/>
      <c r="E217" s="75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</row>
    <row r="218" spans="1:97" x14ac:dyDescent="0.2">
      <c r="A218" s="74"/>
      <c r="B218" s="75"/>
      <c r="C218" s="75"/>
      <c r="D218" s="75"/>
      <c r="E218" s="75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</row>
    <row r="219" spans="1:97" x14ac:dyDescent="0.2">
      <c r="A219" s="74"/>
      <c r="B219" s="75"/>
      <c r="C219" s="75"/>
      <c r="D219" s="75"/>
      <c r="E219" s="75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</row>
    <row r="220" spans="1:97" x14ac:dyDescent="0.2">
      <c r="A220" s="74"/>
      <c r="B220" s="75"/>
      <c r="C220" s="75"/>
      <c r="D220" s="75"/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</row>
    <row r="221" spans="1:97" x14ac:dyDescent="0.2">
      <c r="A221" s="74"/>
      <c r="B221" s="75"/>
      <c r="C221" s="75"/>
      <c r="D221" s="75"/>
      <c r="E221" s="75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CC221" s="6"/>
      <c r="CD221" s="6"/>
      <c r="CE221" s="6"/>
      <c r="CF221" s="6"/>
      <c r="CG221" s="6"/>
    </row>
    <row r="222" spans="1:97" x14ac:dyDescent="0.2">
      <c r="A222" s="74"/>
      <c r="B222" s="75"/>
      <c r="C222" s="75"/>
      <c r="D222" s="75"/>
      <c r="E222" s="75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</row>
    <row r="223" spans="1:97" x14ac:dyDescent="0.2">
      <c r="A223" s="74"/>
      <c r="B223" s="75"/>
      <c r="C223" s="75"/>
      <c r="D223" s="75"/>
      <c r="E223" s="75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/>
      <c r="CA223" s="6"/>
      <c r="CB223" s="6"/>
      <c r="CC223" s="6"/>
      <c r="CD223" s="6"/>
      <c r="CE223" s="6"/>
      <c r="CF223" s="6"/>
      <c r="CG223" s="6"/>
    </row>
    <row r="224" spans="1:97" x14ac:dyDescent="0.2">
      <c r="A224" s="74"/>
      <c r="B224" s="75"/>
      <c r="C224" s="75"/>
      <c r="D224" s="75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6"/>
      <c r="BX224" s="6"/>
      <c r="BY224" s="6"/>
      <c r="BZ224" s="6"/>
      <c r="CA224" s="6"/>
      <c r="CB224" s="6"/>
      <c r="CC224" s="6"/>
      <c r="CD224" s="6"/>
      <c r="CE224" s="6"/>
      <c r="CF224" s="6"/>
      <c r="CG224" s="6"/>
    </row>
    <row r="225" spans="1:85" x14ac:dyDescent="0.2">
      <c r="A225" s="74"/>
      <c r="B225" s="75"/>
      <c r="C225" s="75"/>
      <c r="D225" s="75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CC225" s="6"/>
      <c r="CD225" s="6"/>
      <c r="CE225" s="6"/>
      <c r="CF225" s="6"/>
      <c r="CG225" s="6"/>
    </row>
    <row r="226" spans="1:85" x14ac:dyDescent="0.2">
      <c r="A226" s="74"/>
      <c r="B226" s="75"/>
      <c r="C226" s="75"/>
      <c r="D226" s="75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</row>
    <row r="227" spans="1:85" x14ac:dyDescent="0.2">
      <c r="A227" s="74"/>
      <c r="B227" s="75"/>
      <c r="C227" s="75"/>
      <c r="D227" s="75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/>
      <c r="CE227" s="6"/>
      <c r="CF227" s="6"/>
      <c r="CG227" s="6"/>
    </row>
    <row r="228" spans="1:85" x14ac:dyDescent="0.2">
      <c r="A228" s="74"/>
      <c r="B228" s="75"/>
      <c r="C228" s="75"/>
      <c r="D228" s="75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</row>
    <row r="229" spans="1:85" x14ac:dyDescent="0.2">
      <c r="A229" s="74"/>
      <c r="B229" s="75"/>
      <c r="C229" s="75"/>
      <c r="D229" s="75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CC229" s="6"/>
      <c r="CD229" s="6"/>
      <c r="CE229" s="6"/>
      <c r="CF229" s="6"/>
      <c r="CG229" s="6"/>
    </row>
    <row r="230" spans="1:85" x14ac:dyDescent="0.2">
      <c r="A230" s="74"/>
      <c r="B230" s="75"/>
      <c r="C230" s="75"/>
      <c r="D230" s="75"/>
      <c r="E230" s="75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/>
      <c r="CA230" s="6"/>
      <c r="CB230" s="6"/>
      <c r="CC230" s="6"/>
      <c r="CD230" s="6"/>
      <c r="CE230" s="6"/>
      <c r="CF230" s="6"/>
      <c r="CG230" s="6"/>
    </row>
    <row r="231" spans="1:85" x14ac:dyDescent="0.2">
      <c r="A231" s="74"/>
      <c r="B231" s="75"/>
      <c r="C231" s="75"/>
      <c r="D231" s="75"/>
      <c r="E231" s="75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</row>
    <row r="232" spans="1:85" x14ac:dyDescent="0.2">
      <c r="A232" s="74"/>
      <c r="B232" s="75"/>
      <c r="C232" s="75"/>
      <c r="D232" s="75"/>
      <c r="E232" s="75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  <c r="CF232" s="6"/>
      <c r="CG232" s="6"/>
    </row>
    <row r="233" spans="1:85" x14ac:dyDescent="0.2">
      <c r="A233" s="74"/>
      <c r="B233" s="75"/>
      <c r="C233" s="75"/>
      <c r="D233" s="75"/>
      <c r="E233" s="75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</row>
    <row r="234" spans="1:85" x14ac:dyDescent="0.2">
      <c r="A234" s="74"/>
      <c r="B234" s="75"/>
      <c r="C234" s="75"/>
      <c r="D234" s="75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/>
      <c r="CA234" s="6"/>
      <c r="CB234" s="6"/>
      <c r="CC234" s="6"/>
      <c r="CD234" s="6"/>
      <c r="CE234" s="6"/>
      <c r="CF234" s="6"/>
      <c r="CG234" s="6"/>
    </row>
    <row r="235" spans="1:85" x14ac:dyDescent="0.2">
      <c r="A235" s="74"/>
      <c r="B235" s="75"/>
      <c r="C235" s="75"/>
      <c r="D235" s="75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/>
      <c r="CE235" s="6"/>
      <c r="CF235" s="6"/>
      <c r="CG235" s="6"/>
    </row>
    <row r="236" spans="1:85" x14ac:dyDescent="0.2">
      <c r="A236" s="74"/>
      <c r="B236" s="75"/>
      <c r="C236" s="75"/>
      <c r="D236" s="75"/>
      <c r="E236" s="75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</row>
    <row r="237" spans="1:85" x14ac:dyDescent="0.2">
      <c r="A237" s="74"/>
      <c r="B237" s="75"/>
      <c r="C237" s="75"/>
      <c r="D237" s="75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/>
      <c r="CD237" s="6"/>
      <c r="CE237" s="6"/>
      <c r="CF237" s="6"/>
      <c r="CG237" s="6"/>
    </row>
    <row r="238" spans="1:85" x14ac:dyDescent="0.2">
      <c r="A238" s="74"/>
      <c r="B238" s="75"/>
      <c r="C238" s="75"/>
      <c r="D238" s="75"/>
      <c r="E238" s="75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/>
      <c r="CD238" s="6"/>
      <c r="CE238" s="6"/>
      <c r="CF238" s="6"/>
      <c r="CG238" s="6"/>
    </row>
    <row r="239" spans="1:85" x14ac:dyDescent="0.2">
      <c r="A239" s="74"/>
      <c r="B239" s="75"/>
      <c r="C239" s="75"/>
      <c r="D239" s="75"/>
      <c r="E239" s="75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6"/>
      <c r="BZ239" s="6"/>
      <c r="CA239" s="6"/>
      <c r="CB239" s="6"/>
      <c r="CC239" s="6"/>
      <c r="CD239" s="6"/>
      <c r="CE239" s="6"/>
      <c r="CF239" s="6"/>
      <c r="CG239" s="6"/>
    </row>
    <row r="240" spans="1:85" x14ac:dyDescent="0.2">
      <c r="A240" s="74"/>
      <c r="B240" s="75"/>
      <c r="C240" s="75"/>
      <c r="D240" s="75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6"/>
      <c r="BZ240" s="6"/>
      <c r="CA240" s="6"/>
      <c r="CB240" s="6"/>
      <c r="CC240" s="6"/>
      <c r="CD240" s="6"/>
      <c r="CE240" s="6"/>
      <c r="CF240" s="6"/>
      <c r="CG240" s="6"/>
    </row>
    <row r="241" spans="1:85" x14ac:dyDescent="0.2">
      <c r="A241" s="74"/>
      <c r="B241" s="75"/>
      <c r="C241" s="75"/>
      <c r="D241" s="75"/>
      <c r="E241" s="75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6"/>
      <c r="BZ241" s="6"/>
      <c r="CA241" s="6"/>
      <c r="CB241" s="6"/>
      <c r="CC241" s="6"/>
      <c r="CD241" s="6"/>
      <c r="CE241" s="6"/>
      <c r="CF241" s="6"/>
      <c r="CG241" s="6"/>
    </row>
    <row r="242" spans="1:85" x14ac:dyDescent="0.2">
      <c r="A242" s="74"/>
      <c r="B242" s="75"/>
      <c r="C242" s="75"/>
      <c r="D242" s="75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</row>
    <row r="243" spans="1:85" x14ac:dyDescent="0.2">
      <c r="A243" s="74"/>
      <c r="B243" s="75"/>
      <c r="C243" s="75"/>
      <c r="D243" s="75"/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6"/>
      <c r="CA243" s="6"/>
      <c r="CB243" s="6"/>
      <c r="CC243" s="6"/>
      <c r="CD243" s="6"/>
      <c r="CE243" s="6"/>
      <c r="CF243" s="6"/>
      <c r="CG243" s="6"/>
    </row>
    <row r="244" spans="1:85" x14ac:dyDescent="0.2">
      <c r="A244" s="74"/>
      <c r="B244" s="75"/>
      <c r="C244" s="75"/>
      <c r="D244" s="75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6"/>
      <c r="BY244" s="6"/>
      <c r="BZ244" s="6"/>
      <c r="CA244" s="6"/>
      <c r="CB244" s="6"/>
      <c r="CC244" s="6"/>
      <c r="CD244" s="6"/>
      <c r="CE244" s="6"/>
      <c r="CF244" s="6"/>
      <c r="CG244" s="6"/>
    </row>
    <row r="245" spans="1:85" x14ac:dyDescent="0.2">
      <c r="A245" s="74"/>
      <c r="B245" s="75"/>
      <c r="C245" s="75"/>
      <c r="D245" s="75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  <c r="CF245" s="6"/>
      <c r="CG245" s="6"/>
    </row>
    <row r="246" spans="1:85" x14ac:dyDescent="0.2">
      <c r="BJ246" s="70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/>
      <c r="CD246" s="6"/>
      <c r="CE246" s="6"/>
      <c r="CF246" s="6"/>
      <c r="CG246" s="6"/>
    </row>
    <row r="247" spans="1:85" x14ac:dyDescent="0.2">
      <c r="BJ247" s="70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/>
      <c r="CE247" s="6"/>
      <c r="CF247" s="6"/>
      <c r="CG247" s="6"/>
    </row>
    <row r="248" spans="1:85" x14ac:dyDescent="0.2">
      <c r="BJ248" s="70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6"/>
      <c r="BZ248" s="6"/>
      <c r="CA248" s="6"/>
      <c r="CB248" s="6"/>
      <c r="CC248" s="6"/>
      <c r="CD248" s="6"/>
      <c r="CE248" s="6"/>
      <c r="CF248" s="6"/>
      <c r="CG248" s="6"/>
    </row>
    <row r="249" spans="1:85" x14ac:dyDescent="0.2">
      <c r="BJ249" s="70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</row>
    <row r="250" spans="1:85" x14ac:dyDescent="0.2">
      <c r="BJ250" s="70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/>
      <c r="CD250" s="6"/>
      <c r="CE250" s="6"/>
      <c r="CF250" s="6"/>
      <c r="CG250" s="6"/>
    </row>
    <row r="251" spans="1:85" x14ac:dyDescent="0.2">
      <c r="BJ251" s="70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</row>
    <row r="252" spans="1:85" x14ac:dyDescent="0.2">
      <c r="BJ252" s="70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CC252" s="6"/>
      <c r="CD252" s="6"/>
      <c r="CE252" s="6"/>
      <c r="CF252" s="6"/>
      <c r="CG252" s="6"/>
    </row>
    <row r="253" spans="1:85" x14ac:dyDescent="0.2">
      <c r="BJ253" s="70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6"/>
      <c r="BZ253" s="6"/>
      <c r="CA253" s="6"/>
      <c r="CB253" s="6"/>
      <c r="CC253" s="6"/>
      <c r="CD253" s="6"/>
      <c r="CE253" s="6"/>
      <c r="CF253" s="6"/>
      <c r="CG253" s="6"/>
    </row>
    <row r="254" spans="1:85" x14ac:dyDescent="0.2">
      <c r="BJ254" s="70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/>
      <c r="CG254" s="6"/>
    </row>
    <row r="255" spans="1:85" x14ac:dyDescent="0.2">
      <c r="BJ255" s="70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/>
      <c r="CG255" s="6"/>
    </row>
    <row r="256" spans="1:85" x14ac:dyDescent="0.2">
      <c r="A256" s="6"/>
      <c r="BH256" s="6"/>
      <c r="BI256" s="6"/>
      <c r="BJ256" s="70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/>
      <c r="CG256" s="6"/>
    </row>
    <row r="257" spans="1:85" x14ac:dyDescent="0.2">
      <c r="A257" s="6"/>
      <c r="BH257" s="6"/>
      <c r="BI257" s="6"/>
      <c r="BJ257" s="70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/>
      <c r="CG257" s="6"/>
    </row>
    <row r="258" spans="1:85" x14ac:dyDescent="0.2">
      <c r="A258" s="6"/>
      <c r="BH258" s="6"/>
      <c r="BI258" s="6"/>
      <c r="BJ258" s="70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</row>
    <row r="259" spans="1:85" x14ac:dyDescent="0.2">
      <c r="A259" s="6"/>
      <c r="BH259" s="6"/>
      <c r="BI259" s="6"/>
      <c r="BJ259" s="70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6"/>
      <c r="BY259" s="6"/>
      <c r="BZ259" s="6"/>
      <c r="CA259" s="6"/>
      <c r="CB259" s="6"/>
      <c r="CC259" s="6"/>
      <c r="CD259" s="6"/>
      <c r="CE259" s="6"/>
      <c r="CF259" s="6"/>
      <c r="CG259" s="6"/>
    </row>
    <row r="260" spans="1:85" x14ac:dyDescent="0.2">
      <c r="A260" s="6"/>
      <c r="BH260" s="6"/>
      <c r="BI260" s="6"/>
      <c r="BJ260" s="70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/>
      <c r="CA260" s="6"/>
      <c r="CB260" s="6"/>
      <c r="CC260" s="6"/>
      <c r="CD260" s="6"/>
      <c r="CE260" s="6"/>
      <c r="CF260" s="6"/>
      <c r="CG260" s="6"/>
    </row>
    <row r="261" spans="1:85" x14ac:dyDescent="0.2">
      <c r="A261" s="6"/>
      <c r="BH261" s="6"/>
      <c r="BI261" s="6"/>
      <c r="BJ261" s="70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6"/>
      <c r="CA261" s="6"/>
      <c r="CB261" s="6"/>
      <c r="CC261" s="6"/>
      <c r="CD261" s="6"/>
      <c r="CE261" s="6"/>
      <c r="CF261" s="6"/>
      <c r="CG261" s="6"/>
    </row>
    <row r="262" spans="1:85" x14ac:dyDescent="0.2">
      <c r="A262" s="6"/>
      <c r="BH262" s="6"/>
      <c r="BI262" s="6"/>
      <c r="BJ262" s="70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6"/>
      <c r="BY262" s="6"/>
      <c r="BZ262" s="6"/>
      <c r="CA262" s="6"/>
      <c r="CB262" s="6"/>
      <c r="CC262" s="6"/>
      <c r="CD262" s="6"/>
      <c r="CE262" s="6"/>
      <c r="CF262" s="6"/>
      <c r="CG262" s="6"/>
    </row>
    <row r="263" spans="1:85" x14ac:dyDescent="0.2">
      <c r="A263" s="6"/>
      <c r="BH263" s="6"/>
      <c r="BI263" s="6"/>
      <c r="BJ263" s="70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/>
      <c r="CE263" s="6"/>
      <c r="CF263" s="6"/>
      <c r="CG263" s="6"/>
    </row>
    <row r="264" spans="1:85" x14ac:dyDescent="0.2">
      <c r="A264" s="6"/>
      <c r="BH264" s="6"/>
      <c r="BI264" s="6"/>
      <c r="BJ264" s="70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/>
      <c r="CE264" s="6"/>
      <c r="CF264" s="6"/>
      <c r="CG264" s="6"/>
    </row>
    <row r="265" spans="1:85" x14ac:dyDescent="0.2">
      <c r="A265" s="6"/>
      <c r="BH265" s="6"/>
      <c r="BI265" s="6"/>
      <c r="BJ265" s="70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  <c r="BW265" s="6"/>
      <c r="BX265" s="6"/>
      <c r="BY265" s="6"/>
      <c r="BZ265" s="6"/>
      <c r="CA265" s="6"/>
      <c r="CB265" s="6"/>
      <c r="CC265" s="6"/>
      <c r="CD265" s="6"/>
      <c r="CE265" s="6"/>
      <c r="CF265" s="6"/>
      <c r="CG265" s="6"/>
    </row>
    <row r="266" spans="1:85" x14ac:dyDescent="0.2">
      <c r="A266" s="6"/>
      <c r="BH266" s="6"/>
      <c r="BI266" s="6"/>
      <c r="BJ266" s="70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/>
      <c r="CC266" s="6"/>
      <c r="CD266" s="6"/>
      <c r="CE266" s="6"/>
      <c r="CF266" s="6"/>
      <c r="CG266" s="6"/>
    </row>
    <row r="267" spans="1:85" x14ac:dyDescent="0.2">
      <c r="A267" s="6"/>
      <c r="BH267" s="6"/>
      <c r="BI267" s="6"/>
      <c r="BJ267" s="70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</row>
    <row r="268" spans="1:85" x14ac:dyDescent="0.2">
      <c r="A268" s="6"/>
      <c r="BH268" s="6"/>
      <c r="BI268" s="6"/>
      <c r="BJ268" s="70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6"/>
      <c r="CE268" s="6"/>
      <c r="CF268" s="6"/>
      <c r="CG268" s="6"/>
    </row>
    <row r="269" spans="1:85" x14ac:dyDescent="0.2">
      <c r="A269" s="6"/>
      <c r="BH269" s="6"/>
      <c r="BI269" s="6"/>
      <c r="BJ269" s="70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</row>
    <row r="270" spans="1:85" x14ac:dyDescent="0.2">
      <c r="A270" s="6"/>
      <c r="BH270" s="6"/>
      <c r="BI270" s="6"/>
      <c r="BJ270" s="70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</row>
    <row r="271" spans="1:85" x14ac:dyDescent="0.2">
      <c r="A271" s="6"/>
      <c r="BH271" s="6"/>
      <c r="BI271" s="6"/>
      <c r="BJ271" s="70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  <c r="CF271" s="6"/>
      <c r="CG271" s="6"/>
    </row>
    <row r="272" spans="1:85" x14ac:dyDescent="0.2">
      <c r="A272" s="6"/>
      <c r="BH272" s="6"/>
      <c r="BI272" s="6"/>
      <c r="BJ272" s="70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</row>
    <row r="273" spans="1:85" x14ac:dyDescent="0.2">
      <c r="A273" s="6"/>
      <c r="BH273" s="6"/>
      <c r="BI273" s="6"/>
      <c r="BJ273" s="70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</row>
    <row r="274" spans="1:85" x14ac:dyDescent="0.2">
      <c r="A274" s="6"/>
      <c r="BH274" s="6"/>
      <c r="BI274" s="6"/>
      <c r="BJ274" s="70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/>
      <c r="CE274" s="6"/>
      <c r="CF274" s="6"/>
      <c r="CG274" s="6"/>
    </row>
    <row r="275" spans="1:85" x14ac:dyDescent="0.2">
      <c r="A275" s="6"/>
      <c r="BH275" s="6"/>
      <c r="BI275" s="6"/>
      <c r="BJ275" s="70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</row>
    <row r="276" spans="1:85" x14ac:dyDescent="0.2">
      <c r="A276" s="6"/>
      <c r="BH276" s="6"/>
      <c r="BI276" s="6"/>
      <c r="BJ276" s="70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</row>
    <row r="277" spans="1:85" x14ac:dyDescent="0.2">
      <c r="A277" s="6"/>
      <c r="BH277" s="6"/>
      <c r="BI277" s="6"/>
      <c r="BJ277" s="70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/>
      <c r="CE277" s="6"/>
      <c r="CF277" s="6"/>
      <c r="CG277" s="6"/>
    </row>
    <row r="278" spans="1:85" x14ac:dyDescent="0.2">
      <c r="A278" s="6"/>
      <c r="BH278" s="6"/>
      <c r="BI278" s="6"/>
      <c r="BJ278" s="70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/>
      <c r="CC278" s="6"/>
      <c r="CD278" s="6"/>
      <c r="CE278" s="6"/>
      <c r="CF278" s="6"/>
      <c r="CG278" s="6"/>
    </row>
    <row r="279" spans="1:85" x14ac:dyDescent="0.2">
      <c r="A279" s="6"/>
      <c r="BH279" s="6"/>
      <c r="BI279" s="6"/>
      <c r="BJ279" s="70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6"/>
      <c r="CC279" s="6"/>
      <c r="CD279" s="6"/>
      <c r="CE279" s="6"/>
      <c r="CF279" s="6"/>
      <c r="CG279" s="6"/>
    </row>
    <row r="280" spans="1:85" x14ac:dyDescent="0.2">
      <c r="A280" s="6"/>
      <c r="BH280" s="6"/>
      <c r="BI280" s="6"/>
      <c r="BJ280" s="70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/>
      <c r="CE280" s="6"/>
      <c r="CF280" s="6"/>
      <c r="CG280" s="6"/>
    </row>
    <row r="281" spans="1:85" x14ac:dyDescent="0.2">
      <c r="A281" s="6"/>
      <c r="BH281" s="6"/>
      <c r="BI281" s="6"/>
      <c r="BJ281" s="70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</row>
    <row r="282" spans="1:85" x14ac:dyDescent="0.2">
      <c r="A282" s="6"/>
      <c r="BH282" s="6"/>
      <c r="BI282" s="6"/>
      <c r="BJ282" s="70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/>
      <c r="CE282" s="6"/>
      <c r="CF282" s="6"/>
      <c r="CG282" s="6"/>
    </row>
    <row r="283" spans="1:85" x14ac:dyDescent="0.2">
      <c r="A283" s="6"/>
      <c r="BH283" s="6"/>
      <c r="BI283" s="6"/>
      <c r="BJ283" s="70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</row>
    <row r="284" spans="1:85" x14ac:dyDescent="0.2">
      <c r="A284" s="6"/>
      <c r="BH284" s="6"/>
      <c r="BI284" s="6"/>
      <c r="BJ284" s="70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</row>
    <row r="285" spans="1:85" x14ac:dyDescent="0.2">
      <c r="A285" s="6"/>
      <c r="BH285" s="6"/>
      <c r="BI285" s="6"/>
      <c r="BJ285" s="70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</row>
    <row r="286" spans="1:85" x14ac:dyDescent="0.2">
      <c r="A286" s="6"/>
      <c r="BH286" s="6"/>
      <c r="BI286" s="6"/>
      <c r="BJ286" s="70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</row>
    <row r="287" spans="1:85" x14ac:dyDescent="0.2">
      <c r="A287" s="6"/>
      <c r="BH287" s="6"/>
      <c r="BI287" s="6"/>
      <c r="BJ287" s="70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</row>
    <row r="288" spans="1:85" x14ac:dyDescent="0.2">
      <c r="A288" s="6"/>
      <c r="BH288" s="6"/>
      <c r="BI288" s="6"/>
      <c r="BJ288" s="70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</row>
    <row r="289" spans="1:85" x14ac:dyDescent="0.2">
      <c r="A289" s="6"/>
      <c r="BH289" s="6"/>
      <c r="BI289" s="6"/>
      <c r="BJ289" s="70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</row>
    <row r="290" spans="1:85" x14ac:dyDescent="0.2">
      <c r="A290" s="6"/>
      <c r="BH290" s="6"/>
      <c r="BI290" s="6"/>
      <c r="BJ290" s="70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</row>
    <row r="291" spans="1:85" x14ac:dyDescent="0.2">
      <c r="A291" s="6"/>
      <c r="BH291" s="6"/>
      <c r="BI291" s="6"/>
      <c r="BJ291" s="70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</row>
    <row r="292" spans="1:85" x14ac:dyDescent="0.2">
      <c r="A292" s="6"/>
      <c r="BH292" s="6"/>
      <c r="BI292" s="6"/>
      <c r="BJ292" s="70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</row>
    <row r="293" spans="1:85" x14ac:dyDescent="0.2">
      <c r="A293" s="6"/>
      <c r="BH293" s="6"/>
      <c r="BI293" s="6"/>
      <c r="BJ293" s="70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</row>
    <row r="294" spans="1:85" x14ac:dyDescent="0.2">
      <c r="A294" s="6"/>
      <c r="BH294" s="6"/>
      <c r="BI294" s="6"/>
      <c r="BJ294" s="70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</row>
    <row r="295" spans="1:85" x14ac:dyDescent="0.2">
      <c r="A295" s="6"/>
      <c r="BH295" s="6"/>
      <c r="BI295" s="6"/>
      <c r="BJ295" s="70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</row>
    <row r="296" spans="1:85" x14ac:dyDescent="0.2">
      <c r="A296" s="6"/>
      <c r="BH296" s="6"/>
      <c r="BI296" s="6"/>
      <c r="BJ296" s="70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</row>
    <row r="297" spans="1:85" x14ac:dyDescent="0.2">
      <c r="A297" s="6"/>
      <c r="BH297" s="6"/>
      <c r="BI297" s="6"/>
      <c r="BJ297" s="70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</row>
    <row r="298" spans="1:85" x14ac:dyDescent="0.2">
      <c r="A298" s="6"/>
      <c r="BH298" s="6"/>
      <c r="BI298" s="6"/>
      <c r="BJ298" s="70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</row>
    <row r="299" spans="1:85" x14ac:dyDescent="0.2">
      <c r="A299" s="6"/>
      <c r="BH299" s="6"/>
      <c r="BI299" s="6"/>
      <c r="BJ299" s="70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</row>
    <row r="300" spans="1:85" x14ac:dyDescent="0.2">
      <c r="A300" s="6"/>
      <c r="BH300" s="6"/>
      <c r="BI300" s="6"/>
      <c r="BJ300" s="70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</row>
    <row r="301" spans="1:85" x14ac:dyDescent="0.2">
      <c r="A301" s="6"/>
      <c r="BH301" s="6"/>
      <c r="BI301" s="6"/>
      <c r="BJ301" s="70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</row>
    <row r="302" spans="1:85" x14ac:dyDescent="0.2">
      <c r="A302" s="6"/>
      <c r="BH302" s="6"/>
      <c r="BI302" s="6"/>
      <c r="BJ302" s="70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  <c r="CF302" s="6"/>
      <c r="CG302" s="6"/>
    </row>
    <row r="303" spans="1:85" x14ac:dyDescent="0.2">
      <c r="A303" s="6"/>
      <c r="BH303" s="6"/>
      <c r="BI303" s="6"/>
      <c r="BJ303" s="70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</row>
    <row r="304" spans="1:85" x14ac:dyDescent="0.2">
      <c r="A304" s="6"/>
      <c r="BH304" s="6"/>
      <c r="BI304" s="6"/>
      <c r="BJ304" s="70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</row>
    <row r="305" spans="1:85" x14ac:dyDescent="0.2">
      <c r="A305" s="6"/>
      <c r="BH305" s="6"/>
      <c r="BI305" s="6"/>
      <c r="BJ305" s="70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</row>
    <row r="306" spans="1:85" x14ac:dyDescent="0.2">
      <c r="A306" s="6"/>
      <c r="BH306" s="6"/>
      <c r="BI306" s="6"/>
      <c r="BJ306" s="70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6"/>
      <c r="CA306" s="6"/>
      <c r="CB306" s="6"/>
      <c r="CC306" s="6"/>
      <c r="CD306" s="6"/>
      <c r="CE306" s="6"/>
      <c r="CF306" s="6"/>
      <c r="CG306" s="6"/>
    </row>
    <row r="307" spans="1:85" x14ac:dyDescent="0.2">
      <c r="A307" s="6"/>
      <c r="BH307" s="6"/>
      <c r="BI307" s="6"/>
      <c r="BJ307" s="70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</row>
    <row r="308" spans="1:85" x14ac:dyDescent="0.2">
      <c r="A308" s="6"/>
      <c r="BH308" s="6"/>
      <c r="BI308" s="6"/>
      <c r="BJ308" s="70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</row>
    <row r="309" spans="1:85" x14ac:dyDescent="0.2">
      <c r="A309" s="6"/>
      <c r="BH309" s="6"/>
      <c r="BI309" s="6"/>
      <c r="BJ309" s="70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</row>
    <row r="310" spans="1:85" x14ac:dyDescent="0.2">
      <c r="A310" s="6"/>
      <c r="BH310" s="6"/>
      <c r="BI310" s="6"/>
      <c r="BJ310" s="70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CC310" s="6"/>
      <c r="CD310" s="6"/>
      <c r="CE310" s="6"/>
      <c r="CF310" s="6"/>
      <c r="CG310" s="6"/>
    </row>
    <row r="311" spans="1:85" x14ac:dyDescent="0.2">
      <c r="A311" s="6"/>
      <c r="BH311" s="6"/>
      <c r="BI311" s="6"/>
      <c r="BJ311" s="70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</row>
    <row r="312" spans="1:85" x14ac:dyDescent="0.2">
      <c r="A312" s="6"/>
      <c r="BH312" s="6"/>
      <c r="BI312" s="6"/>
      <c r="BJ312" s="70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</row>
    <row r="313" spans="1:85" x14ac:dyDescent="0.2">
      <c r="A313" s="6"/>
      <c r="BH313" s="6"/>
      <c r="BI313" s="6"/>
      <c r="BJ313" s="70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</row>
    <row r="314" spans="1:85" x14ac:dyDescent="0.2">
      <c r="A314" s="6"/>
      <c r="BH314" s="6"/>
      <c r="BI314" s="6"/>
      <c r="BJ314" s="70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</row>
    <row r="315" spans="1:85" x14ac:dyDescent="0.2">
      <c r="A315" s="6"/>
      <c r="BH315" s="6"/>
      <c r="BI315" s="6"/>
      <c r="BJ315" s="70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</row>
    <row r="316" spans="1:85" x14ac:dyDescent="0.2">
      <c r="A316" s="6"/>
      <c r="BH316" s="6"/>
      <c r="BI316" s="6"/>
      <c r="BJ316" s="70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</row>
    <row r="317" spans="1:85" x14ac:dyDescent="0.2">
      <c r="A317" s="6"/>
      <c r="BH317" s="6"/>
      <c r="BI317" s="6"/>
      <c r="BJ317" s="70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</row>
    <row r="318" spans="1:85" x14ac:dyDescent="0.2">
      <c r="A318" s="6"/>
      <c r="BH318" s="6"/>
      <c r="BI318" s="6"/>
      <c r="BJ318" s="70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</row>
    <row r="319" spans="1:85" x14ac:dyDescent="0.2">
      <c r="A319" s="6"/>
      <c r="BH319" s="6"/>
      <c r="BI319" s="6"/>
      <c r="BJ319" s="70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</row>
    <row r="320" spans="1:85" x14ac:dyDescent="0.2">
      <c r="A320" s="6"/>
      <c r="BH320" s="6"/>
      <c r="BI320" s="6"/>
      <c r="BJ320" s="70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</row>
    <row r="321" spans="1:85" x14ac:dyDescent="0.2">
      <c r="A321" s="6"/>
      <c r="BH321" s="6"/>
      <c r="BI321" s="6"/>
      <c r="BJ321" s="70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</row>
    <row r="322" spans="1:85" x14ac:dyDescent="0.2">
      <c r="A322" s="6"/>
      <c r="BH322" s="6"/>
      <c r="BI322" s="6"/>
      <c r="BJ322" s="70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</row>
    <row r="323" spans="1:85" x14ac:dyDescent="0.2">
      <c r="A323" s="6"/>
      <c r="BH323" s="6"/>
      <c r="BI323" s="6"/>
      <c r="BJ323" s="70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</row>
    <row r="324" spans="1:85" x14ac:dyDescent="0.2">
      <c r="A324" s="6"/>
      <c r="BH324" s="6"/>
      <c r="BI324" s="6"/>
      <c r="BJ324" s="70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</row>
    <row r="325" spans="1:85" x14ac:dyDescent="0.2">
      <c r="A325" s="6"/>
      <c r="BH325" s="6"/>
      <c r="BI325" s="6"/>
      <c r="BJ325" s="70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/>
      <c r="CE325" s="6"/>
      <c r="CF325" s="6"/>
      <c r="CG325" s="6"/>
    </row>
    <row r="326" spans="1:85" x14ac:dyDescent="0.2">
      <c r="A326" s="6"/>
      <c r="BH326" s="6"/>
      <c r="BI326" s="6"/>
      <c r="BJ326" s="70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</row>
    <row r="327" spans="1:85" x14ac:dyDescent="0.2">
      <c r="A327" s="6"/>
      <c r="BH327" s="6"/>
      <c r="BI327" s="6"/>
      <c r="BJ327" s="70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  <c r="CF327" s="6"/>
      <c r="CG327" s="6"/>
    </row>
    <row r="328" spans="1:85" x14ac:dyDescent="0.2">
      <c r="A328" s="6"/>
      <c r="BH328" s="6"/>
      <c r="BI328" s="6"/>
      <c r="BJ328" s="70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</row>
    <row r="329" spans="1:85" x14ac:dyDescent="0.2">
      <c r="A329" s="6"/>
      <c r="BH329" s="6"/>
      <c r="BI329" s="6"/>
      <c r="BJ329" s="70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/>
      <c r="CE329" s="6"/>
      <c r="CF329" s="6"/>
      <c r="CG329" s="6"/>
    </row>
    <row r="330" spans="1:85" x14ac:dyDescent="0.2">
      <c r="A330" s="6"/>
      <c r="BH330" s="6"/>
      <c r="BI330" s="6"/>
      <c r="BJ330" s="70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</row>
    <row r="331" spans="1:85" x14ac:dyDescent="0.2">
      <c r="A331" s="6"/>
      <c r="BH331" s="6"/>
      <c r="BI331" s="6"/>
      <c r="BJ331" s="70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</row>
    <row r="332" spans="1:85" x14ac:dyDescent="0.2">
      <c r="A332" s="6"/>
      <c r="BH332" s="6"/>
      <c r="BI332" s="6"/>
      <c r="BJ332" s="70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  <c r="CF332" s="6"/>
      <c r="CG332" s="6"/>
    </row>
    <row r="333" spans="1:85" x14ac:dyDescent="0.2">
      <c r="A333" s="6"/>
      <c r="BH333" s="6"/>
      <c r="BI333" s="6"/>
      <c r="BJ333" s="70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</row>
    <row r="334" spans="1:85" x14ac:dyDescent="0.2">
      <c r="A334" s="6"/>
      <c r="BH334" s="6"/>
      <c r="BI334" s="6"/>
      <c r="BJ334" s="70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  <c r="CF334" s="6"/>
      <c r="CG334" s="6"/>
    </row>
    <row r="335" spans="1:85" x14ac:dyDescent="0.2">
      <c r="A335" s="6"/>
      <c r="BH335" s="6"/>
      <c r="BI335" s="6"/>
      <c r="BJ335" s="70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</row>
    <row r="336" spans="1:85" x14ac:dyDescent="0.2">
      <c r="A336" s="6"/>
      <c r="BH336" s="6"/>
      <c r="BI336" s="6"/>
      <c r="BJ336" s="70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</row>
    <row r="337" spans="1:85" x14ac:dyDescent="0.2">
      <c r="A337" s="6"/>
      <c r="BH337" s="6"/>
      <c r="BI337" s="6"/>
      <c r="BJ337" s="70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/>
      <c r="CE337" s="6"/>
      <c r="CF337" s="6"/>
      <c r="CG337" s="6"/>
    </row>
    <row r="338" spans="1:85" x14ac:dyDescent="0.2">
      <c r="A338" s="6"/>
      <c r="BH338" s="6"/>
      <c r="BI338" s="6"/>
      <c r="BJ338" s="70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6"/>
      <c r="BZ338" s="6"/>
      <c r="CA338" s="6"/>
      <c r="CB338" s="6"/>
      <c r="CC338" s="6"/>
      <c r="CD338" s="6"/>
      <c r="CE338" s="6"/>
      <c r="CF338" s="6"/>
      <c r="CG338" s="6"/>
    </row>
    <row r="339" spans="1:85" x14ac:dyDescent="0.2">
      <c r="A339" s="6"/>
      <c r="BH339" s="6"/>
      <c r="BI339" s="6"/>
      <c r="BJ339" s="70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</row>
    <row r="340" spans="1:85" x14ac:dyDescent="0.2">
      <c r="A340" s="6"/>
      <c r="BH340" s="6"/>
      <c r="BI340" s="6"/>
      <c r="BJ340" s="70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</row>
    <row r="341" spans="1:85" x14ac:dyDescent="0.2">
      <c r="A341" s="6"/>
      <c r="BH341" s="6"/>
      <c r="BI341" s="6"/>
      <c r="BJ341" s="70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</row>
    <row r="342" spans="1:85" x14ac:dyDescent="0.2">
      <c r="A342" s="6"/>
      <c r="BH342" s="6"/>
      <c r="BI342" s="6"/>
      <c r="BJ342" s="70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</row>
    <row r="343" spans="1:85" x14ac:dyDescent="0.2">
      <c r="A343" s="6"/>
      <c r="BH343" s="6"/>
      <c r="BI343" s="6"/>
      <c r="BJ343" s="70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</row>
    <row r="344" spans="1:85" x14ac:dyDescent="0.2">
      <c r="A344" s="6"/>
      <c r="BH344" s="6"/>
      <c r="BI344" s="6"/>
      <c r="BJ344" s="70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</row>
    <row r="345" spans="1:85" x14ac:dyDescent="0.2">
      <c r="A345" s="6"/>
      <c r="BH345" s="6"/>
      <c r="BI345" s="6"/>
      <c r="BJ345" s="70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</row>
    <row r="346" spans="1:85" x14ac:dyDescent="0.2">
      <c r="A346" s="6"/>
      <c r="BH346" s="6"/>
      <c r="BI346" s="6"/>
      <c r="BJ346" s="70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</row>
    <row r="347" spans="1:85" x14ac:dyDescent="0.2">
      <c r="A347" s="6"/>
      <c r="BH347" s="6"/>
      <c r="BI347" s="6"/>
      <c r="BJ347" s="70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</row>
    <row r="348" spans="1:85" x14ac:dyDescent="0.2">
      <c r="A348" s="6"/>
      <c r="BH348" s="6"/>
      <c r="BI348" s="6"/>
      <c r="BJ348" s="70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</row>
    <row r="349" spans="1:85" x14ac:dyDescent="0.2">
      <c r="A349" s="6"/>
      <c r="BH349" s="6"/>
      <c r="BI349" s="6"/>
      <c r="BJ349" s="70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</row>
    <row r="350" spans="1:85" x14ac:dyDescent="0.2">
      <c r="A350" s="6"/>
      <c r="BH350" s="6"/>
      <c r="BI350" s="6"/>
      <c r="BJ350" s="70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</row>
    <row r="351" spans="1:85" x14ac:dyDescent="0.2">
      <c r="A351" s="6"/>
      <c r="BH351" s="6"/>
      <c r="BI351" s="6"/>
      <c r="BJ351" s="70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</row>
    <row r="352" spans="1:85" x14ac:dyDescent="0.2">
      <c r="A352" s="6"/>
      <c r="BH352" s="6"/>
      <c r="BI352" s="6"/>
      <c r="BJ352" s="70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</row>
    <row r="353" spans="1:85" x14ac:dyDescent="0.2">
      <c r="A353" s="6"/>
      <c r="BH353" s="6"/>
      <c r="BI353" s="6"/>
      <c r="BJ353" s="70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</row>
    <row r="354" spans="1:85" x14ac:dyDescent="0.2">
      <c r="A354" s="6"/>
      <c r="BH354" s="6"/>
      <c r="BI354" s="6"/>
      <c r="BJ354" s="70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</row>
    <row r="355" spans="1:85" x14ac:dyDescent="0.2">
      <c r="A355" s="6"/>
      <c r="BH355" s="6"/>
      <c r="BI355" s="6"/>
      <c r="BJ355" s="70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</row>
    <row r="356" spans="1:85" x14ac:dyDescent="0.2">
      <c r="A356" s="6"/>
      <c r="BH356" s="6"/>
      <c r="BI356" s="6"/>
      <c r="BJ356" s="70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</row>
    <row r="357" spans="1:85" x14ac:dyDescent="0.2">
      <c r="A357" s="6"/>
      <c r="BH357" s="6"/>
      <c r="BI357" s="6"/>
      <c r="BJ357" s="70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6"/>
      <c r="CF357" s="6"/>
      <c r="CG357" s="6"/>
    </row>
    <row r="358" spans="1:85" x14ac:dyDescent="0.2">
      <c r="A358" s="6"/>
      <c r="BH358" s="6"/>
      <c r="BI358" s="6"/>
      <c r="BJ358" s="70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</row>
    <row r="359" spans="1:85" x14ac:dyDescent="0.2">
      <c r="A359" s="6"/>
      <c r="BH359" s="6"/>
      <c r="BI359" s="6"/>
      <c r="BJ359" s="70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</row>
    <row r="360" spans="1:85" x14ac:dyDescent="0.2">
      <c r="A360" s="6"/>
      <c r="BH360" s="6"/>
      <c r="BI360" s="6"/>
      <c r="BJ360" s="70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</row>
    <row r="361" spans="1:85" x14ac:dyDescent="0.2">
      <c r="A361" s="6"/>
      <c r="BH361" s="6"/>
      <c r="BI361" s="6"/>
      <c r="BJ361" s="70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</row>
    <row r="362" spans="1:85" x14ac:dyDescent="0.2">
      <c r="A362" s="6"/>
      <c r="BH362" s="6"/>
      <c r="BI362" s="6"/>
      <c r="BJ362" s="70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</row>
    <row r="363" spans="1:85" x14ac:dyDescent="0.2">
      <c r="A363" s="6"/>
      <c r="BH363" s="6"/>
      <c r="BI363" s="6"/>
      <c r="BJ363" s="70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</row>
    <row r="364" spans="1:85" x14ac:dyDescent="0.2">
      <c r="A364" s="6"/>
      <c r="BH364" s="6"/>
      <c r="BI364" s="6"/>
      <c r="BJ364" s="70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/>
      <c r="CE364" s="6"/>
      <c r="CF364" s="6"/>
      <c r="CG364" s="6"/>
    </row>
    <row r="365" spans="1:85" x14ac:dyDescent="0.2">
      <c r="A365" s="6"/>
      <c r="BH365" s="6"/>
      <c r="BI365" s="6"/>
      <c r="BJ365" s="70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</row>
    <row r="366" spans="1:85" x14ac:dyDescent="0.2">
      <c r="A366" s="6"/>
      <c r="BH366" s="6"/>
      <c r="BI366" s="6"/>
      <c r="BJ366" s="70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</row>
    <row r="367" spans="1:85" x14ac:dyDescent="0.2">
      <c r="A367" s="6"/>
      <c r="BH367" s="6"/>
      <c r="BI367" s="6"/>
      <c r="BJ367" s="70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</row>
    <row r="368" spans="1:85" x14ac:dyDescent="0.2">
      <c r="A368" s="6"/>
      <c r="BH368" s="6"/>
      <c r="BI368" s="6"/>
      <c r="BJ368" s="70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</row>
    <row r="369" spans="1:85" x14ac:dyDescent="0.2">
      <c r="A369" s="6"/>
      <c r="BH369" s="6"/>
      <c r="BI369" s="6"/>
      <c r="BJ369" s="70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6"/>
    </row>
    <row r="370" spans="1:85" x14ac:dyDescent="0.2">
      <c r="A370" s="6"/>
      <c r="BH370" s="6"/>
      <c r="BI370" s="6"/>
      <c r="BJ370" s="70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</row>
    <row r="371" spans="1:85" x14ac:dyDescent="0.2">
      <c r="A371" s="6"/>
      <c r="BH371" s="6"/>
      <c r="BI371" s="6"/>
      <c r="BJ371" s="70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</row>
    <row r="372" spans="1:85" x14ac:dyDescent="0.2">
      <c r="A372" s="6"/>
      <c r="BH372" s="6"/>
      <c r="BI372" s="6"/>
      <c r="BJ372" s="70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</row>
    <row r="373" spans="1:85" x14ac:dyDescent="0.2">
      <c r="A373" s="6"/>
      <c r="BH373" s="6"/>
      <c r="BI373" s="6"/>
      <c r="BJ373" s="70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</row>
    <row r="374" spans="1:85" x14ac:dyDescent="0.2">
      <c r="A374" s="6"/>
      <c r="BH374" s="6"/>
      <c r="BI374" s="6"/>
      <c r="BJ374" s="70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</row>
    <row r="375" spans="1:85" x14ac:dyDescent="0.2">
      <c r="A375" s="6"/>
      <c r="BH375" s="6"/>
      <c r="BI375" s="6"/>
      <c r="BJ375" s="70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</row>
    <row r="376" spans="1:85" x14ac:dyDescent="0.2">
      <c r="A376" s="6"/>
      <c r="BH376" s="6"/>
      <c r="BI376" s="6"/>
      <c r="BJ376" s="70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</row>
    <row r="377" spans="1:85" x14ac:dyDescent="0.2">
      <c r="A377" s="6"/>
      <c r="BH377" s="6"/>
      <c r="BI377" s="6"/>
      <c r="BJ377" s="70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</row>
    <row r="378" spans="1:85" x14ac:dyDescent="0.2">
      <c r="A378" s="6"/>
      <c r="BH378" s="6"/>
      <c r="BI378" s="6"/>
      <c r="BJ378" s="70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</row>
    <row r="379" spans="1:85" x14ac:dyDescent="0.2">
      <c r="A379" s="6"/>
      <c r="BH379" s="6"/>
      <c r="BI379" s="6"/>
      <c r="BJ379" s="70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</row>
    <row r="380" spans="1:85" x14ac:dyDescent="0.2">
      <c r="A380" s="6"/>
      <c r="BH380" s="6"/>
      <c r="BI380" s="6"/>
      <c r="BJ380" s="70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6"/>
    </row>
    <row r="381" spans="1:85" x14ac:dyDescent="0.2">
      <c r="A381" s="6"/>
      <c r="BH381" s="6"/>
      <c r="BI381" s="6"/>
      <c r="BJ381" s="70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</row>
    <row r="382" spans="1:85" x14ac:dyDescent="0.2">
      <c r="A382" s="6"/>
      <c r="BH382" s="6"/>
      <c r="BI382" s="6"/>
      <c r="BJ382" s="70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</row>
    <row r="383" spans="1:85" x14ac:dyDescent="0.2">
      <c r="A383" s="6"/>
      <c r="BH383" s="6"/>
      <c r="BI383" s="6"/>
      <c r="BJ383" s="70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</row>
    <row r="384" spans="1:85" x14ac:dyDescent="0.2">
      <c r="A384" s="6"/>
      <c r="BH384" s="6"/>
      <c r="BI384" s="6"/>
      <c r="BJ384" s="70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</row>
    <row r="385" spans="1:85" x14ac:dyDescent="0.2">
      <c r="A385" s="6"/>
      <c r="BH385" s="6"/>
      <c r="BI385" s="6"/>
      <c r="BJ385" s="70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</row>
    <row r="386" spans="1:85" x14ac:dyDescent="0.2">
      <c r="A386" s="6"/>
      <c r="BH386" s="6"/>
      <c r="BI386" s="6"/>
      <c r="BJ386" s="70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</row>
    <row r="387" spans="1:85" x14ac:dyDescent="0.2">
      <c r="A387" s="6"/>
      <c r="BH387" s="6"/>
      <c r="BI387" s="6"/>
      <c r="BJ387" s="70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</row>
    <row r="388" spans="1:85" x14ac:dyDescent="0.2">
      <c r="A388" s="6"/>
      <c r="BH388" s="6"/>
      <c r="BI388" s="6"/>
      <c r="BJ388" s="70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</row>
    <row r="389" spans="1:85" x14ac:dyDescent="0.2">
      <c r="A389" s="6"/>
      <c r="BH389" s="6"/>
      <c r="BI389" s="6"/>
      <c r="BJ389" s="70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</row>
    <row r="390" spans="1:85" x14ac:dyDescent="0.2">
      <c r="A390" s="6"/>
      <c r="BH390" s="6"/>
      <c r="BI390" s="6"/>
      <c r="BJ390" s="70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</row>
    <row r="391" spans="1:85" x14ac:dyDescent="0.2">
      <c r="A391" s="6"/>
      <c r="BH391" s="6"/>
      <c r="BI391" s="6"/>
      <c r="BJ391" s="70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</row>
    <row r="392" spans="1:85" x14ac:dyDescent="0.2">
      <c r="A392" s="6"/>
      <c r="BH392" s="6"/>
      <c r="BI392" s="6"/>
      <c r="BJ392" s="70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</row>
    <row r="393" spans="1:85" x14ac:dyDescent="0.2">
      <c r="A393" s="6"/>
      <c r="BH393" s="6"/>
      <c r="BI393" s="6"/>
      <c r="BJ393" s="70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</row>
  </sheetData>
  <phoneticPr fontId="25" type="noConversion"/>
  <hyperlinks>
    <hyperlink ref="A1" location="VIEW!A1" display="VIEW"/>
  </hyperlink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FFC000"/>
  </sheetPr>
  <dimension ref="A1:BF148"/>
  <sheetViews>
    <sheetView showGridLines="0" workbookViewId="0">
      <selection activeCell="F137" sqref="F137"/>
    </sheetView>
  </sheetViews>
  <sheetFormatPr defaultRowHeight="15" x14ac:dyDescent="0.25"/>
  <cols>
    <col min="1" max="1" width="21.42578125" bestFit="1" customWidth="1"/>
    <col min="2" max="2" width="35.140625" bestFit="1" customWidth="1"/>
    <col min="3" max="3" width="10.140625" customWidth="1"/>
    <col min="4" max="4" width="15" customWidth="1"/>
    <col min="5" max="5" width="20.7109375" customWidth="1"/>
    <col min="6" max="6" width="10.5703125" customWidth="1"/>
    <col min="7" max="7" width="9.140625" customWidth="1"/>
    <col min="8" max="8" width="10.5703125" customWidth="1"/>
    <col min="9" max="13" width="9.140625" customWidth="1"/>
    <col min="14" max="14" width="10.5703125" customWidth="1"/>
    <col min="15" max="41" width="9.140625" customWidth="1"/>
    <col min="42" max="42" width="10.140625" customWidth="1"/>
    <col min="43" max="53" width="9.140625" customWidth="1"/>
    <col min="55" max="55" width="10.5703125" bestFit="1" customWidth="1"/>
    <col min="56" max="56" width="9.5703125" bestFit="1" customWidth="1"/>
    <col min="57" max="58" width="10.5703125" bestFit="1" customWidth="1"/>
  </cols>
  <sheetData>
    <row r="1" spans="1:58" x14ac:dyDescent="0.25">
      <c r="A1" s="33" t="s">
        <v>115</v>
      </c>
    </row>
    <row r="3" spans="1:58" x14ac:dyDescent="0.25">
      <c r="A3" t="s">
        <v>269</v>
      </c>
    </row>
    <row r="4" spans="1:58" x14ac:dyDescent="0.25">
      <c r="A4" t="str">
        <f>+Investimenti!A2</f>
        <v>Descrizione</v>
      </c>
      <c r="B4" t="str">
        <f>+Investimenti!B2</f>
        <v>Categoria</v>
      </c>
      <c r="E4" s="27" t="str">
        <f>+Investimenti!G2</f>
        <v>Anni amm.to</v>
      </c>
      <c r="F4" s="22">
        <f>+SPm!B2</f>
        <v>42736</v>
      </c>
      <c r="G4" s="22">
        <f>+SPm!C2</f>
        <v>42767</v>
      </c>
      <c r="H4" s="22">
        <f>+SPm!D2</f>
        <v>42797</v>
      </c>
      <c r="I4" s="22">
        <f>+SPm!E2</f>
        <v>42828</v>
      </c>
      <c r="J4" s="22">
        <f>+SPm!F2</f>
        <v>42858</v>
      </c>
      <c r="K4" s="22">
        <f>+SPm!G2</f>
        <v>42889</v>
      </c>
      <c r="L4" s="22">
        <f>+SPm!H2</f>
        <v>42919</v>
      </c>
      <c r="M4" s="22">
        <f>+SPm!I2</f>
        <v>42950</v>
      </c>
      <c r="N4" s="22">
        <f>+SPm!J2</f>
        <v>42980</v>
      </c>
      <c r="O4" s="22">
        <f>+SPm!K2</f>
        <v>43011</v>
      </c>
      <c r="P4" s="22">
        <f>+SPm!L2</f>
        <v>43041</v>
      </c>
      <c r="Q4" s="22">
        <f>+SPm!M2</f>
        <v>43072</v>
      </c>
      <c r="R4" s="22">
        <f>+SPm!N2</f>
        <v>43102</v>
      </c>
      <c r="S4" s="22">
        <f>+SPm!O2</f>
        <v>43133</v>
      </c>
      <c r="T4" s="22">
        <f>+SPm!P2</f>
        <v>43163</v>
      </c>
      <c r="U4" s="22">
        <f>+SPm!Q2</f>
        <v>43194</v>
      </c>
      <c r="V4" s="22">
        <f>+SPm!R2</f>
        <v>43224</v>
      </c>
      <c r="W4" s="22">
        <f>+SPm!S2</f>
        <v>43255</v>
      </c>
      <c r="X4" s="22">
        <f>+SPm!T2</f>
        <v>43285</v>
      </c>
      <c r="Y4" s="22">
        <f>+SPm!U2</f>
        <v>43316</v>
      </c>
      <c r="Z4" s="22">
        <f>+SPm!V2</f>
        <v>43346</v>
      </c>
      <c r="AA4" s="22">
        <f>+SPm!W2</f>
        <v>43377</v>
      </c>
      <c r="AB4" s="22">
        <f>+SPm!X2</f>
        <v>43407</v>
      </c>
      <c r="AC4" s="22">
        <f>+SPm!Y2</f>
        <v>43438</v>
      </c>
      <c r="AD4" s="22">
        <f>+SPm!Z2</f>
        <v>43468</v>
      </c>
      <c r="AE4" s="22">
        <f>+SPm!AA2</f>
        <v>43499</v>
      </c>
      <c r="AF4" s="22">
        <f>+SPm!AB2</f>
        <v>43529</v>
      </c>
      <c r="AG4" s="22">
        <f>+SPm!AC2</f>
        <v>43560</v>
      </c>
      <c r="AH4" s="22">
        <f>+SPm!AD2</f>
        <v>43590</v>
      </c>
      <c r="AI4" s="22">
        <f>+SPm!AE2</f>
        <v>43621</v>
      </c>
      <c r="AJ4" s="22">
        <f>+SPm!AF2</f>
        <v>43651</v>
      </c>
      <c r="AK4" s="22">
        <f>+SPm!AG2</f>
        <v>43682</v>
      </c>
      <c r="AL4" s="22">
        <f>+SPm!AH2</f>
        <v>43712</v>
      </c>
      <c r="AM4" s="22">
        <f>+SPm!AI2</f>
        <v>43743</v>
      </c>
      <c r="AN4" s="22">
        <f>+SPm!AJ2</f>
        <v>43773</v>
      </c>
      <c r="AO4" s="22">
        <f>+SPm!AK2</f>
        <v>43804</v>
      </c>
      <c r="AP4" s="22">
        <f>+SPm!AL2</f>
        <v>43834</v>
      </c>
      <c r="AQ4" s="22">
        <f>+SPm!AM2</f>
        <v>43865</v>
      </c>
      <c r="AR4" s="22">
        <f>+SPm!AN2</f>
        <v>43895</v>
      </c>
      <c r="AS4" s="22">
        <f>+SPm!AO2</f>
        <v>43926</v>
      </c>
      <c r="AT4" s="22">
        <f>+SPm!AP2</f>
        <v>43956</v>
      </c>
      <c r="AU4" s="22">
        <f>+SPm!AQ2</f>
        <v>43987</v>
      </c>
      <c r="AV4" s="22">
        <f>+SPm!AR2</f>
        <v>44017</v>
      </c>
      <c r="AW4" s="22">
        <f>+SPm!AS2</f>
        <v>44048</v>
      </c>
      <c r="AX4" s="22">
        <f>+SPm!AT2</f>
        <v>44078</v>
      </c>
      <c r="AY4" s="22">
        <f>+SPm!AU2</f>
        <v>44109</v>
      </c>
      <c r="AZ4" s="22">
        <f>+SPm!AV2</f>
        <v>44139</v>
      </c>
      <c r="BA4" s="22">
        <f>+SPm!AW2</f>
        <v>44170</v>
      </c>
      <c r="BC4" s="207">
        <f>+E_Vendite!BB2</f>
        <v>2017</v>
      </c>
      <c r="BD4" s="207">
        <f>+E_Vendite!BC2</f>
        <v>2018</v>
      </c>
      <c r="BE4" s="207">
        <f>+E_Vendite!BD2</f>
        <v>2019</v>
      </c>
      <c r="BF4" s="207">
        <f>+E_Vendite!BE2</f>
        <v>2020</v>
      </c>
    </row>
    <row r="5" spans="1:58" x14ac:dyDescent="0.25">
      <c r="A5" t="str">
        <f>+IF(Investimenti!A3=0,"",Investimenti!A3)</f>
        <v>Impianto di Produzione</v>
      </c>
      <c r="B5" t="str">
        <f>+IF(Investimenti!B3=0,"",Investimenti!B3)</f>
        <v>Impianti e Macchinari</v>
      </c>
      <c r="E5" s="109">
        <f>+Investimenti!G3</f>
        <v>10</v>
      </c>
      <c r="F5" s="110">
        <f>+Investimenti!H3</f>
        <v>80000</v>
      </c>
      <c r="G5" s="110">
        <f>+Investimenti!I3</f>
        <v>0</v>
      </c>
      <c r="H5" s="110">
        <f>+Investimenti!J3</f>
        <v>0</v>
      </c>
      <c r="I5" s="110">
        <f>+Investimenti!K3</f>
        <v>0</v>
      </c>
      <c r="J5" s="110">
        <f>+Investimenti!L3</f>
        <v>0</v>
      </c>
      <c r="K5" s="110">
        <f>+Investimenti!M3</f>
        <v>0</v>
      </c>
      <c r="L5" s="110">
        <f>+Investimenti!N3</f>
        <v>0</v>
      </c>
      <c r="M5" s="110">
        <f>+Investimenti!O3</f>
        <v>0</v>
      </c>
      <c r="N5" s="110">
        <f>+Investimenti!P3</f>
        <v>0</v>
      </c>
      <c r="O5" s="110">
        <f>+Investimenti!Q3</f>
        <v>0</v>
      </c>
      <c r="P5" s="110">
        <f>+Investimenti!R3</f>
        <v>0</v>
      </c>
      <c r="Q5" s="110">
        <f>+Investimenti!S3</f>
        <v>0</v>
      </c>
      <c r="R5" s="110">
        <f>+Investimenti!T3</f>
        <v>0</v>
      </c>
      <c r="S5" s="110">
        <f>+Investimenti!U3</f>
        <v>0</v>
      </c>
      <c r="T5" s="110">
        <f>+Investimenti!V3</f>
        <v>0</v>
      </c>
      <c r="U5" s="110">
        <f>+Investimenti!W3</f>
        <v>0</v>
      </c>
      <c r="V5" s="110">
        <f>+Investimenti!X3</f>
        <v>0</v>
      </c>
      <c r="W5" s="110">
        <f>+Investimenti!Y3</f>
        <v>0</v>
      </c>
      <c r="X5" s="110">
        <f>+Investimenti!Z3</f>
        <v>0</v>
      </c>
      <c r="Y5" s="110">
        <f>+Investimenti!AA3</f>
        <v>0</v>
      </c>
      <c r="Z5" s="110">
        <f>+Investimenti!AB3</f>
        <v>0</v>
      </c>
      <c r="AA5" s="110">
        <f>+Investimenti!AC3</f>
        <v>0</v>
      </c>
      <c r="AB5" s="110">
        <f>+Investimenti!AD3</f>
        <v>0</v>
      </c>
      <c r="AC5" s="110">
        <f>+Investimenti!AE3</f>
        <v>0</v>
      </c>
      <c r="AD5" s="110">
        <f>+Investimenti!AF3</f>
        <v>0</v>
      </c>
      <c r="AE5" s="110">
        <f>+Investimenti!AG3</f>
        <v>0</v>
      </c>
      <c r="AF5" s="110">
        <f>+Investimenti!AH3</f>
        <v>0</v>
      </c>
      <c r="AG5" s="110">
        <f>+Investimenti!AI3</f>
        <v>0</v>
      </c>
      <c r="AH5" s="110">
        <f>+Investimenti!AJ3</f>
        <v>0</v>
      </c>
      <c r="AI5" s="110">
        <f>+Investimenti!AK3</f>
        <v>0</v>
      </c>
      <c r="AJ5" s="110">
        <f>+Investimenti!AL3</f>
        <v>0</v>
      </c>
      <c r="AK5" s="110">
        <f>+Investimenti!AM3</f>
        <v>0</v>
      </c>
      <c r="AL5" s="110">
        <f>+Investimenti!AN3</f>
        <v>0</v>
      </c>
      <c r="AM5" s="110">
        <f>+Investimenti!AO3</f>
        <v>0</v>
      </c>
      <c r="AN5" s="110">
        <f>+Investimenti!AP3</f>
        <v>0</v>
      </c>
      <c r="AO5" s="110">
        <f>+Investimenti!AQ3</f>
        <v>0</v>
      </c>
      <c r="AP5" s="110">
        <f>+Investimenti!AR3</f>
        <v>0</v>
      </c>
      <c r="AQ5" s="110">
        <f>+Investimenti!AS3</f>
        <v>0</v>
      </c>
      <c r="AR5" s="110">
        <f>+Investimenti!AT3</f>
        <v>0</v>
      </c>
      <c r="AS5" s="110">
        <f>+Investimenti!AU3</f>
        <v>0</v>
      </c>
      <c r="AT5" s="110">
        <f>+Investimenti!AV3</f>
        <v>0</v>
      </c>
      <c r="AU5" s="110">
        <f>+Investimenti!AW3</f>
        <v>0</v>
      </c>
      <c r="AV5" s="110">
        <f>+Investimenti!AX3</f>
        <v>0</v>
      </c>
      <c r="AW5" s="110">
        <f>+Investimenti!AY3</f>
        <v>0</v>
      </c>
      <c r="AX5" s="110">
        <f>+Investimenti!AZ3</f>
        <v>0</v>
      </c>
      <c r="AY5" s="110">
        <f>+Investimenti!BA3</f>
        <v>0</v>
      </c>
      <c r="AZ5" s="110">
        <f>+Investimenti!BB3</f>
        <v>0</v>
      </c>
      <c r="BA5" s="110">
        <f>+Investimenti!BC3</f>
        <v>0</v>
      </c>
      <c r="BC5" s="112">
        <f>+SUM(F5:Q5)</f>
        <v>80000</v>
      </c>
      <c r="BD5" s="112">
        <f>+SUM(R5:AC5)</f>
        <v>0</v>
      </c>
      <c r="BE5" s="112">
        <f>+SUM(AD5:AO5)</f>
        <v>0</v>
      </c>
      <c r="BF5" s="112">
        <f>+SUM(AP5:BA5)</f>
        <v>0</v>
      </c>
    </row>
    <row r="6" spans="1:58" x14ac:dyDescent="0.25">
      <c r="A6" t="str">
        <f>+IF(Investimenti!A4=0,"",Investimenti!A4)</f>
        <v>Arredamenti</v>
      </c>
      <c r="B6" t="str">
        <f>+IF(Investimenti!B4=0,"",Investimenti!B4)</f>
        <v>Attrezzature Industriali e commerciali</v>
      </c>
      <c r="E6" s="109">
        <f>+Investimenti!G4</f>
        <v>10</v>
      </c>
      <c r="F6" s="110">
        <f>+Investimenti!H4</f>
        <v>10000</v>
      </c>
      <c r="G6" s="110">
        <f>+Investimenti!I4</f>
        <v>0</v>
      </c>
      <c r="H6" s="110">
        <f>+Investimenti!J4</f>
        <v>0</v>
      </c>
      <c r="I6" s="110">
        <f>+Investimenti!K4</f>
        <v>0</v>
      </c>
      <c r="J6" s="110">
        <f>+Investimenti!L4</f>
        <v>0</v>
      </c>
      <c r="K6" s="110">
        <f>+Investimenti!M4</f>
        <v>0</v>
      </c>
      <c r="L6" s="110">
        <f>+Investimenti!N4</f>
        <v>0</v>
      </c>
      <c r="M6" s="110">
        <f>+Investimenti!O4</f>
        <v>0</v>
      </c>
      <c r="N6" s="110">
        <f>+Investimenti!P4</f>
        <v>0</v>
      </c>
      <c r="O6" s="110">
        <f>+Investimenti!Q4</f>
        <v>0</v>
      </c>
      <c r="P6" s="110">
        <f>+Investimenti!R4</f>
        <v>0</v>
      </c>
      <c r="Q6" s="110">
        <f>+Investimenti!S4</f>
        <v>0</v>
      </c>
      <c r="R6" s="110">
        <f>+Investimenti!T4</f>
        <v>0</v>
      </c>
      <c r="S6" s="110">
        <f>+Investimenti!U4</f>
        <v>0</v>
      </c>
      <c r="T6" s="110">
        <f>+Investimenti!V4</f>
        <v>0</v>
      </c>
      <c r="U6" s="110">
        <f>+Investimenti!W4</f>
        <v>0</v>
      </c>
      <c r="V6" s="110">
        <f>+Investimenti!X4</f>
        <v>0</v>
      </c>
      <c r="W6" s="110">
        <f>+Investimenti!Y4</f>
        <v>0</v>
      </c>
      <c r="X6" s="110">
        <f>+Investimenti!Z4</f>
        <v>0</v>
      </c>
      <c r="Y6" s="110">
        <f>+Investimenti!AA4</f>
        <v>0</v>
      </c>
      <c r="Z6" s="110">
        <f>+Investimenti!AB4</f>
        <v>0</v>
      </c>
      <c r="AA6" s="110">
        <f>+Investimenti!AC4</f>
        <v>0</v>
      </c>
      <c r="AB6" s="110">
        <f>+Investimenti!AD4</f>
        <v>0</v>
      </c>
      <c r="AC6" s="110">
        <f>+Investimenti!AE4</f>
        <v>0</v>
      </c>
      <c r="AD6" s="110">
        <f>+Investimenti!AF4</f>
        <v>0</v>
      </c>
      <c r="AE6" s="110">
        <f>+Investimenti!AG4</f>
        <v>0</v>
      </c>
      <c r="AF6" s="110">
        <f>+Investimenti!AH4</f>
        <v>0</v>
      </c>
      <c r="AG6" s="110">
        <f>+Investimenti!AI4</f>
        <v>0</v>
      </c>
      <c r="AH6" s="110">
        <f>+Investimenti!AJ4</f>
        <v>0</v>
      </c>
      <c r="AI6" s="110">
        <f>+Investimenti!AK4</f>
        <v>0</v>
      </c>
      <c r="AJ6" s="110">
        <f>+Investimenti!AL4</f>
        <v>0</v>
      </c>
      <c r="AK6" s="110">
        <f>+Investimenti!AM4</f>
        <v>0</v>
      </c>
      <c r="AL6" s="110">
        <f>+Investimenti!AN4</f>
        <v>0</v>
      </c>
      <c r="AM6" s="110">
        <f>+Investimenti!AO4</f>
        <v>0</v>
      </c>
      <c r="AN6" s="110">
        <f>+Investimenti!AP4</f>
        <v>0</v>
      </c>
      <c r="AO6" s="110">
        <f>+Investimenti!AQ4</f>
        <v>0</v>
      </c>
      <c r="AP6" s="110">
        <f>+Investimenti!AR4</f>
        <v>0</v>
      </c>
      <c r="AQ6" s="110">
        <f>+Investimenti!AS4</f>
        <v>0</v>
      </c>
      <c r="AR6" s="110">
        <f>+Investimenti!AT4</f>
        <v>0</v>
      </c>
      <c r="AS6" s="110">
        <f>+Investimenti!AU4</f>
        <v>0</v>
      </c>
      <c r="AT6" s="110">
        <f>+Investimenti!AV4</f>
        <v>0</v>
      </c>
      <c r="AU6" s="110">
        <f>+Investimenti!AW4</f>
        <v>0</v>
      </c>
      <c r="AV6" s="110">
        <f>+Investimenti!AX4</f>
        <v>0</v>
      </c>
      <c r="AW6" s="110">
        <f>+Investimenti!AY4</f>
        <v>0</v>
      </c>
      <c r="AX6" s="110">
        <f>+Investimenti!AZ4</f>
        <v>0</v>
      </c>
      <c r="AY6" s="110">
        <f>+Investimenti!BA4</f>
        <v>0</v>
      </c>
      <c r="AZ6" s="110">
        <f>+Investimenti!BB4</f>
        <v>0</v>
      </c>
      <c r="BA6" s="110">
        <f>+Investimenti!BC4</f>
        <v>0</v>
      </c>
      <c r="BC6" s="112">
        <f>+SUM(F6:Q6)</f>
        <v>10000</v>
      </c>
      <c r="BD6" s="112">
        <f>+SUM(R6:AC6)</f>
        <v>0</v>
      </c>
      <c r="BE6" s="112">
        <f>+SUM(AD6:AO6)</f>
        <v>0</v>
      </c>
      <c r="BF6" s="112">
        <f>+SUM(AP6:BA6)</f>
        <v>0</v>
      </c>
    </row>
    <row r="7" spans="1:58" x14ac:dyDescent="0.25">
      <c r="A7" t="str">
        <f>+IF(Investimenti!A5=0,"",Investimenti!A5)</f>
        <v>Ristrutturazione</v>
      </c>
      <c r="B7" t="str">
        <f>+IF(Investimenti!B5=0,"",Investimenti!B5)</f>
        <v>Costi d'impianto e ampliamento</v>
      </c>
      <c r="E7" s="109">
        <f>+Investimenti!G5</f>
        <v>10</v>
      </c>
      <c r="F7" s="110">
        <f>+Investimenti!H5</f>
        <v>15000</v>
      </c>
      <c r="G7" s="110">
        <f>+Investimenti!I5</f>
        <v>0</v>
      </c>
      <c r="H7" s="110">
        <f>+Investimenti!J5</f>
        <v>0</v>
      </c>
      <c r="I7" s="110">
        <f>+Investimenti!K5</f>
        <v>0</v>
      </c>
      <c r="J7" s="110">
        <f>+Investimenti!L5</f>
        <v>0</v>
      </c>
      <c r="K7" s="110">
        <f>+Investimenti!M5</f>
        <v>0</v>
      </c>
      <c r="L7" s="110">
        <f>+Investimenti!N5</f>
        <v>0</v>
      </c>
      <c r="M7" s="110">
        <f>+Investimenti!O5</f>
        <v>0</v>
      </c>
      <c r="N7" s="110">
        <f>+Investimenti!P5</f>
        <v>0</v>
      </c>
      <c r="O7" s="110">
        <f>+Investimenti!Q5</f>
        <v>0</v>
      </c>
      <c r="P7" s="110">
        <f>+Investimenti!R5</f>
        <v>0</v>
      </c>
      <c r="Q7" s="110">
        <f>+Investimenti!S5</f>
        <v>0</v>
      </c>
      <c r="R7" s="110">
        <f>+Investimenti!T5</f>
        <v>0</v>
      </c>
      <c r="S7" s="110">
        <f>+Investimenti!U5</f>
        <v>0</v>
      </c>
      <c r="T7" s="110">
        <f>+Investimenti!V5</f>
        <v>0</v>
      </c>
      <c r="U7" s="110">
        <f>+Investimenti!W5</f>
        <v>0</v>
      </c>
      <c r="V7" s="110">
        <f>+Investimenti!X5</f>
        <v>0</v>
      </c>
      <c r="W7" s="110">
        <f>+Investimenti!Y5</f>
        <v>0</v>
      </c>
      <c r="X7" s="110">
        <f>+Investimenti!Z5</f>
        <v>0</v>
      </c>
      <c r="Y7" s="110">
        <f>+Investimenti!AA5</f>
        <v>0</v>
      </c>
      <c r="Z7" s="110">
        <f>+Investimenti!AB5</f>
        <v>0</v>
      </c>
      <c r="AA7" s="110">
        <f>+Investimenti!AC5</f>
        <v>0</v>
      </c>
      <c r="AB7" s="110">
        <f>+Investimenti!AD5</f>
        <v>0</v>
      </c>
      <c r="AC7" s="110">
        <f>+Investimenti!AE5</f>
        <v>0</v>
      </c>
      <c r="AD7" s="110">
        <f>+Investimenti!AF5</f>
        <v>0</v>
      </c>
      <c r="AE7" s="110">
        <f>+Investimenti!AG5</f>
        <v>0</v>
      </c>
      <c r="AF7" s="110">
        <f>+Investimenti!AH5</f>
        <v>0</v>
      </c>
      <c r="AG7" s="110">
        <f>+Investimenti!AI5</f>
        <v>0</v>
      </c>
      <c r="AH7" s="110">
        <f>+Investimenti!AJ5</f>
        <v>0</v>
      </c>
      <c r="AI7" s="110">
        <f>+Investimenti!AK5</f>
        <v>0</v>
      </c>
      <c r="AJ7" s="110">
        <f>+Investimenti!AL5</f>
        <v>0</v>
      </c>
      <c r="AK7" s="110">
        <f>+Investimenti!AM5</f>
        <v>0</v>
      </c>
      <c r="AL7" s="110">
        <f>+Investimenti!AN5</f>
        <v>0</v>
      </c>
      <c r="AM7" s="110">
        <f>+Investimenti!AO5</f>
        <v>0</v>
      </c>
      <c r="AN7" s="110">
        <f>+Investimenti!AP5</f>
        <v>0</v>
      </c>
      <c r="AO7" s="110">
        <f>+Investimenti!AQ5</f>
        <v>0</v>
      </c>
      <c r="AP7" s="110">
        <f>+Investimenti!AR5</f>
        <v>0</v>
      </c>
      <c r="AQ7" s="110">
        <f>+Investimenti!AS5</f>
        <v>0</v>
      </c>
      <c r="AR7" s="110">
        <f>+Investimenti!AT5</f>
        <v>0</v>
      </c>
      <c r="AS7" s="110">
        <f>+Investimenti!AU5</f>
        <v>0</v>
      </c>
      <c r="AT7" s="110">
        <f>+Investimenti!AV5</f>
        <v>0</v>
      </c>
      <c r="AU7" s="110">
        <f>+Investimenti!AW5</f>
        <v>0</v>
      </c>
      <c r="AV7" s="110">
        <f>+Investimenti!AX5</f>
        <v>0</v>
      </c>
      <c r="AW7" s="110">
        <f>+Investimenti!AY5</f>
        <v>0</v>
      </c>
      <c r="AX7" s="110">
        <f>+Investimenti!AZ5</f>
        <v>0</v>
      </c>
      <c r="AY7" s="110">
        <f>+Investimenti!BA5</f>
        <v>0</v>
      </c>
      <c r="AZ7" s="110">
        <f>+Investimenti!BB5</f>
        <v>0</v>
      </c>
      <c r="BA7" s="110">
        <f>+Investimenti!BC5</f>
        <v>0</v>
      </c>
      <c r="BC7" s="112">
        <f>+SUM(F7:Q7)</f>
        <v>15000</v>
      </c>
      <c r="BD7" s="112">
        <f>+SUM(R7:AC7)</f>
        <v>0</v>
      </c>
      <c r="BE7" s="112">
        <f>+SUM(AD7:AO7)</f>
        <v>0</v>
      </c>
      <c r="BF7" s="112">
        <f>+SUM(AP7:BA7)</f>
        <v>0</v>
      </c>
    </row>
    <row r="8" spans="1:58" x14ac:dyDescent="0.25">
      <c r="A8" t="str">
        <f>+IF(Investimenti!A6=0,"",Investimenti!A6)</f>
        <v>Attrezzature varie</v>
      </c>
      <c r="B8" t="str">
        <f>+IF(Investimenti!B6=0,"",Investimenti!B6)</f>
        <v>Attrezzature Industriali e commerciali</v>
      </c>
      <c r="E8" s="109">
        <f>+Investimenti!G6</f>
        <v>10</v>
      </c>
      <c r="F8" s="110">
        <f>+Investimenti!H6</f>
        <v>10000</v>
      </c>
      <c r="G8" s="110">
        <f>+Investimenti!I6</f>
        <v>0</v>
      </c>
      <c r="H8" s="110">
        <f>+Investimenti!J6</f>
        <v>0</v>
      </c>
      <c r="I8" s="110">
        <f>+Investimenti!K6</f>
        <v>0</v>
      </c>
      <c r="J8" s="110">
        <f>+Investimenti!L6</f>
        <v>0</v>
      </c>
      <c r="K8" s="110">
        <f>+Investimenti!M6</f>
        <v>0</v>
      </c>
      <c r="L8" s="110">
        <f>+Investimenti!N6</f>
        <v>0</v>
      </c>
      <c r="M8" s="110">
        <f>+Investimenti!O6</f>
        <v>0</v>
      </c>
      <c r="N8" s="110">
        <f>+Investimenti!P6</f>
        <v>0</v>
      </c>
      <c r="O8" s="110">
        <f>+Investimenti!Q6</f>
        <v>0</v>
      </c>
      <c r="P8" s="110">
        <f>+Investimenti!R6</f>
        <v>0</v>
      </c>
      <c r="Q8" s="110">
        <f>+Investimenti!S6</f>
        <v>0</v>
      </c>
      <c r="R8" s="110">
        <f>+Investimenti!T6</f>
        <v>0</v>
      </c>
      <c r="S8" s="110">
        <f>+Investimenti!U6</f>
        <v>0</v>
      </c>
      <c r="T8" s="110">
        <f>+Investimenti!V6</f>
        <v>0</v>
      </c>
      <c r="U8" s="110">
        <f>+Investimenti!W6</f>
        <v>0</v>
      </c>
      <c r="V8" s="110">
        <f>+Investimenti!X6</f>
        <v>0</v>
      </c>
      <c r="W8" s="110">
        <f>+Investimenti!Y6</f>
        <v>0</v>
      </c>
      <c r="X8" s="110">
        <f>+Investimenti!Z6</f>
        <v>0</v>
      </c>
      <c r="Y8" s="110">
        <f>+Investimenti!AA6</f>
        <v>0</v>
      </c>
      <c r="Z8" s="110">
        <f>+Investimenti!AB6</f>
        <v>0</v>
      </c>
      <c r="AA8" s="110">
        <f>+Investimenti!AC6</f>
        <v>0</v>
      </c>
      <c r="AB8" s="110">
        <f>+Investimenti!AD6</f>
        <v>0</v>
      </c>
      <c r="AC8" s="110">
        <f>+Investimenti!AE6</f>
        <v>0</v>
      </c>
      <c r="AD8" s="110">
        <f>+Investimenti!AF6</f>
        <v>0</v>
      </c>
      <c r="AE8" s="110">
        <f>+Investimenti!AG6</f>
        <v>0</v>
      </c>
      <c r="AF8" s="110">
        <f>+Investimenti!AH6</f>
        <v>0</v>
      </c>
      <c r="AG8" s="110">
        <f>+Investimenti!AI6</f>
        <v>0</v>
      </c>
      <c r="AH8" s="110">
        <f>+Investimenti!AJ6</f>
        <v>0</v>
      </c>
      <c r="AI8" s="110">
        <f>+Investimenti!AK6</f>
        <v>0</v>
      </c>
      <c r="AJ8" s="110">
        <f>+Investimenti!AL6</f>
        <v>0</v>
      </c>
      <c r="AK8" s="110">
        <f>+Investimenti!AM6</f>
        <v>0</v>
      </c>
      <c r="AL8" s="110">
        <f>+Investimenti!AN6</f>
        <v>0</v>
      </c>
      <c r="AM8" s="110">
        <f>+Investimenti!AO6</f>
        <v>0</v>
      </c>
      <c r="AN8" s="110">
        <f>+Investimenti!AP6</f>
        <v>0</v>
      </c>
      <c r="AO8" s="110">
        <f>+Investimenti!AQ6</f>
        <v>0</v>
      </c>
      <c r="AP8" s="110">
        <f>+Investimenti!AR6</f>
        <v>0</v>
      </c>
      <c r="AQ8" s="110">
        <f>+Investimenti!AS6</f>
        <v>0</v>
      </c>
      <c r="AR8" s="110">
        <f>+Investimenti!AT6</f>
        <v>0</v>
      </c>
      <c r="AS8" s="110">
        <f>+Investimenti!AU6</f>
        <v>0</v>
      </c>
      <c r="AT8" s="110">
        <f>+Investimenti!AV6</f>
        <v>0</v>
      </c>
      <c r="AU8" s="110">
        <f>+Investimenti!AW6</f>
        <v>0</v>
      </c>
      <c r="AV8" s="110">
        <f>+Investimenti!AX6</f>
        <v>0</v>
      </c>
      <c r="AW8" s="110">
        <f>+Investimenti!AY6</f>
        <v>0</v>
      </c>
      <c r="AX8" s="110">
        <f>+Investimenti!AZ6</f>
        <v>0</v>
      </c>
      <c r="AY8" s="110">
        <f>+Investimenti!BA6</f>
        <v>0</v>
      </c>
      <c r="AZ8" s="110">
        <f>+Investimenti!BB6</f>
        <v>0</v>
      </c>
      <c r="BA8" s="110">
        <f>+Investimenti!BC6</f>
        <v>0</v>
      </c>
      <c r="BC8" s="112">
        <f>+SUM(F8:Q8)</f>
        <v>10000</v>
      </c>
      <c r="BD8" s="112">
        <f>+SUM(R8:AC8)</f>
        <v>0</v>
      </c>
      <c r="BE8" s="112">
        <f>+SUM(AD8:AO8)</f>
        <v>0</v>
      </c>
      <c r="BF8" s="112">
        <f>+SUM(AP8:BA8)</f>
        <v>0</v>
      </c>
    </row>
    <row r="9" spans="1:58" x14ac:dyDescent="0.25">
      <c r="A9" t="str">
        <f>+IF(Investimenti!A7=0,"",Investimenti!A7)</f>
        <v>Spese di costituzione</v>
      </c>
      <c r="B9" t="str">
        <f>+IF(Investimenti!B7=0,"",Investimenti!B7)</f>
        <v>Altre immobilizzazioni immateriali</v>
      </c>
      <c r="E9" s="109">
        <f>+Investimenti!G7</f>
        <v>10</v>
      </c>
      <c r="F9" s="110">
        <f>+Investimenti!H7</f>
        <v>5000</v>
      </c>
      <c r="G9" s="110">
        <f>+Investimenti!I7</f>
        <v>0</v>
      </c>
      <c r="H9" s="110">
        <f>+Investimenti!J7</f>
        <v>0</v>
      </c>
      <c r="I9" s="110">
        <f>+Investimenti!K7</f>
        <v>0</v>
      </c>
      <c r="J9" s="110">
        <f>+Investimenti!L7</f>
        <v>0</v>
      </c>
      <c r="K9" s="110">
        <f>+Investimenti!M7</f>
        <v>0</v>
      </c>
      <c r="L9" s="110">
        <f>+Investimenti!N7</f>
        <v>0</v>
      </c>
      <c r="M9" s="110">
        <f>+Investimenti!O7</f>
        <v>0</v>
      </c>
      <c r="N9" s="110">
        <f>+Investimenti!P7</f>
        <v>0</v>
      </c>
      <c r="O9" s="110">
        <f>+Investimenti!Q7</f>
        <v>0</v>
      </c>
      <c r="P9" s="110">
        <f>+Investimenti!R7</f>
        <v>0</v>
      </c>
      <c r="Q9" s="110">
        <f>+Investimenti!S7</f>
        <v>0</v>
      </c>
      <c r="R9" s="110">
        <f>+Investimenti!T7</f>
        <v>0</v>
      </c>
      <c r="S9" s="110">
        <f>+Investimenti!U7</f>
        <v>0</v>
      </c>
      <c r="T9" s="110">
        <f>+Investimenti!V7</f>
        <v>0</v>
      </c>
      <c r="U9" s="110">
        <f>+Investimenti!W7</f>
        <v>0</v>
      </c>
      <c r="V9" s="110">
        <f>+Investimenti!X7</f>
        <v>0</v>
      </c>
      <c r="W9" s="110">
        <f>+Investimenti!Y7</f>
        <v>0</v>
      </c>
      <c r="X9" s="110">
        <f>+Investimenti!Z7</f>
        <v>0</v>
      </c>
      <c r="Y9" s="110">
        <f>+Investimenti!AA7</f>
        <v>0</v>
      </c>
      <c r="Z9" s="110">
        <f>+Investimenti!AB7</f>
        <v>0</v>
      </c>
      <c r="AA9" s="110">
        <f>+Investimenti!AC7</f>
        <v>0</v>
      </c>
      <c r="AB9" s="110">
        <f>+Investimenti!AD7</f>
        <v>0</v>
      </c>
      <c r="AC9" s="110">
        <f>+Investimenti!AE7</f>
        <v>0</v>
      </c>
      <c r="AD9" s="110">
        <f>+Investimenti!AF7</f>
        <v>0</v>
      </c>
      <c r="AE9" s="110">
        <f>+Investimenti!AG7</f>
        <v>0</v>
      </c>
      <c r="AF9" s="110">
        <f>+Investimenti!AH7</f>
        <v>0</v>
      </c>
      <c r="AG9" s="110">
        <f>+Investimenti!AI7</f>
        <v>0</v>
      </c>
      <c r="AH9" s="110">
        <f>+Investimenti!AJ7</f>
        <v>0</v>
      </c>
      <c r="AI9" s="110">
        <f>+Investimenti!AK7</f>
        <v>0</v>
      </c>
      <c r="AJ9" s="110">
        <f>+Investimenti!AL7</f>
        <v>0</v>
      </c>
      <c r="AK9" s="110">
        <f>+Investimenti!AM7</f>
        <v>0</v>
      </c>
      <c r="AL9" s="110">
        <f>+Investimenti!AN7</f>
        <v>0</v>
      </c>
      <c r="AM9" s="110">
        <f>+Investimenti!AO7</f>
        <v>0</v>
      </c>
      <c r="AN9" s="110">
        <f>+Investimenti!AP7</f>
        <v>0</v>
      </c>
      <c r="AO9" s="110">
        <f>+Investimenti!AQ7</f>
        <v>0</v>
      </c>
      <c r="AP9" s="110">
        <f>+Investimenti!AR7</f>
        <v>0</v>
      </c>
      <c r="AQ9" s="110">
        <f>+Investimenti!AS7</f>
        <v>0</v>
      </c>
      <c r="AR9" s="110">
        <f>+Investimenti!AT7</f>
        <v>0</v>
      </c>
      <c r="AS9" s="110">
        <f>+Investimenti!AU7</f>
        <v>0</v>
      </c>
      <c r="AT9" s="110">
        <f>+Investimenti!AV7</f>
        <v>0</v>
      </c>
      <c r="AU9" s="110">
        <f>+Investimenti!AW7</f>
        <v>0</v>
      </c>
      <c r="AV9" s="110">
        <f>+Investimenti!AX7</f>
        <v>0</v>
      </c>
      <c r="AW9" s="110">
        <f>+Investimenti!AY7</f>
        <v>0</v>
      </c>
      <c r="AX9" s="110">
        <f>+Investimenti!AZ7</f>
        <v>0</v>
      </c>
      <c r="AY9" s="110">
        <f>+Investimenti!BA7</f>
        <v>0</v>
      </c>
      <c r="AZ9" s="110">
        <f>+Investimenti!BB7</f>
        <v>0</v>
      </c>
      <c r="BA9" s="110">
        <f>+Investimenti!BC7</f>
        <v>0</v>
      </c>
      <c r="BC9" s="112">
        <f t="shared" ref="BC9:BC23" si="0">+SUM(F9:Q9)</f>
        <v>5000</v>
      </c>
      <c r="BD9" s="112">
        <f t="shared" ref="BD9:BD23" si="1">+SUM(R9:AC9)</f>
        <v>0</v>
      </c>
      <c r="BE9" s="112">
        <f t="shared" ref="BE9:BE23" si="2">+SUM(AD9:AO9)</f>
        <v>0</v>
      </c>
      <c r="BF9" s="112">
        <f t="shared" ref="BF9:BF23" si="3">+SUM(AP9:BA9)</f>
        <v>0</v>
      </c>
    </row>
    <row r="10" spans="1:58" x14ac:dyDescent="0.25">
      <c r="A10" t="str">
        <f>+IF(Investimenti!A8=0,"",Investimenti!A8)</f>
        <v/>
      </c>
      <c r="B10" t="str">
        <f>+IF(Investimenti!B8=0,"",Investimenti!B8)</f>
        <v>Altre immobilizzazioni immateriali</v>
      </c>
      <c r="E10" s="109">
        <f>+Investimenti!G8</f>
        <v>10</v>
      </c>
      <c r="F10" s="110">
        <f>+Investimenti!H8</f>
        <v>0</v>
      </c>
      <c r="G10" s="110">
        <f>+Investimenti!I8</f>
        <v>0</v>
      </c>
      <c r="H10" s="110">
        <f>+Investimenti!J8</f>
        <v>0</v>
      </c>
      <c r="I10" s="110">
        <f>+Investimenti!K8</f>
        <v>0</v>
      </c>
      <c r="J10" s="110">
        <f>+Investimenti!L8</f>
        <v>0</v>
      </c>
      <c r="K10" s="110">
        <f>+Investimenti!M8</f>
        <v>0</v>
      </c>
      <c r="L10" s="110">
        <f>+Investimenti!N8</f>
        <v>0</v>
      </c>
      <c r="M10" s="110">
        <f>+Investimenti!O8</f>
        <v>0</v>
      </c>
      <c r="N10" s="110">
        <f>+Investimenti!P8</f>
        <v>0</v>
      </c>
      <c r="O10" s="110">
        <f>+Investimenti!Q8</f>
        <v>0</v>
      </c>
      <c r="P10" s="110">
        <f>+Investimenti!R8</f>
        <v>0</v>
      </c>
      <c r="Q10" s="110">
        <f>+Investimenti!S8</f>
        <v>0</v>
      </c>
      <c r="R10" s="110">
        <f>+Investimenti!T8</f>
        <v>0</v>
      </c>
      <c r="S10" s="110">
        <f>+Investimenti!U8</f>
        <v>0</v>
      </c>
      <c r="T10" s="110">
        <f>+Investimenti!V8</f>
        <v>0</v>
      </c>
      <c r="U10" s="110">
        <f>+Investimenti!W8</f>
        <v>0</v>
      </c>
      <c r="V10" s="110">
        <f>+Investimenti!X8</f>
        <v>0</v>
      </c>
      <c r="W10" s="110">
        <f>+Investimenti!Y8</f>
        <v>0</v>
      </c>
      <c r="X10" s="110">
        <f>+Investimenti!Z8</f>
        <v>0</v>
      </c>
      <c r="Y10" s="110">
        <f>+Investimenti!AA8</f>
        <v>0</v>
      </c>
      <c r="Z10" s="110">
        <f>+Investimenti!AB8</f>
        <v>0</v>
      </c>
      <c r="AA10" s="110">
        <f>+Investimenti!AC8</f>
        <v>0</v>
      </c>
      <c r="AB10" s="110">
        <f>+Investimenti!AD8</f>
        <v>0</v>
      </c>
      <c r="AC10" s="110">
        <f>+Investimenti!AE8</f>
        <v>0</v>
      </c>
      <c r="AD10" s="110">
        <f>+Investimenti!AF8</f>
        <v>0</v>
      </c>
      <c r="AE10" s="110">
        <f>+Investimenti!AG8</f>
        <v>0</v>
      </c>
      <c r="AF10" s="110">
        <f>+Investimenti!AH8</f>
        <v>0</v>
      </c>
      <c r="AG10" s="110">
        <f>+Investimenti!AI8</f>
        <v>0</v>
      </c>
      <c r="AH10" s="110">
        <f>+Investimenti!AJ8</f>
        <v>0</v>
      </c>
      <c r="AI10" s="110">
        <f>+Investimenti!AK8</f>
        <v>0</v>
      </c>
      <c r="AJ10" s="110">
        <f>+Investimenti!AL8</f>
        <v>0</v>
      </c>
      <c r="AK10" s="110">
        <f>+Investimenti!AM8</f>
        <v>0</v>
      </c>
      <c r="AL10" s="110">
        <f>+Investimenti!AN8</f>
        <v>0</v>
      </c>
      <c r="AM10" s="110">
        <f>+Investimenti!AO8</f>
        <v>0</v>
      </c>
      <c r="AN10" s="110">
        <f>+Investimenti!AP8</f>
        <v>0</v>
      </c>
      <c r="AO10" s="110">
        <f>+Investimenti!AQ8</f>
        <v>0</v>
      </c>
      <c r="AP10" s="110">
        <f>+Investimenti!AR8</f>
        <v>0</v>
      </c>
      <c r="AQ10" s="110">
        <f>+Investimenti!AS8</f>
        <v>0</v>
      </c>
      <c r="AR10" s="110">
        <f>+Investimenti!AT8</f>
        <v>0</v>
      </c>
      <c r="AS10" s="110">
        <f>+Investimenti!AU8</f>
        <v>0</v>
      </c>
      <c r="AT10" s="110">
        <f>+Investimenti!AV8</f>
        <v>0</v>
      </c>
      <c r="AU10" s="110">
        <f>+Investimenti!AW8</f>
        <v>0</v>
      </c>
      <c r="AV10" s="110">
        <f>+Investimenti!AX8</f>
        <v>0</v>
      </c>
      <c r="AW10" s="110">
        <f>+Investimenti!AY8</f>
        <v>0</v>
      </c>
      <c r="AX10" s="110">
        <f>+Investimenti!AZ8</f>
        <v>0</v>
      </c>
      <c r="AY10" s="110">
        <f>+Investimenti!BA8</f>
        <v>0</v>
      </c>
      <c r="AZ10" s="110">
        <f>+Investimenti!BB8</f>
        <v>0</v>
      </c>
      <c r="BA10" s="110">
        <f>+Investimenti!BC8</f>
        <v>0</v>
      </c>
      <c r="BC10" s="112">
        <f t="shared" si="0"/>
        <v>0</v>
      </c>
      <c r="BD10" s="112">
        <f t="shared" si="1"/>
        <v>0</v>
      </c>
      <c r="BE10" s="112">
        <f t="shared" si="2"/>
        <v>0</v>
      </c>
      <c r="BF10" s="112">
        <f t="shared" si="3"/>
        <v>0</v>
      </c>
    </row>
    <row r="11" spans="1:58" x14ac:dyDescent="0.25">
      <c r="A11" t="str">
        <f>+IF(Investimenti!A9=0,"",Investimenti!A9)</f>
        <v/>
      </c>
      <c r="B11" t="str">
        <f>+IF(Investimenti!B9=0,"",Investimenti!B9)</f>
        <v>Altre immobilizzazioni immateriali</v>
      </c>
      <c r="E11" s="109">
        <f>+Investimenti!G9</f>
        <v>10</v>
      </c>
      <c r="F11" s="110">
        <f>+Investimenti!H9</f>
        <v>0</v>
      </c>
      <c r="G11" s="110">
        <f>+Investimenti!I9</f>
        <v>0</v>
      </c>
      <c r="H11" s="110">
        <f>+Investimenti!J9</f>
        <v>0</v>
      </c>
      <c r="I11" s="110">
        <f>+Investimenti!K9</f>
        <v>0</v>
      </c>
      <c r="J11" s="110">
        <f>+Investimenti!L9</f>
        <v>0</v>
      </c>
      <c r="K11" s="110">
        <f>+Investimenti!M9</f>
        <v>0</v>
      </c>
      <c r="L11" s="110">
        <f>+Investimenti!N9</f>
        <v>0</v>
      </c>
      <c r="M11" s="110">
        <f>+Investimenti!O9</f>
        <v>0</v>
      </c>
      <c r="N11" s="110">
        <f>+Investimenti!P9</f>
        <v>0</v>
      </c>
      <c r="O11" s="110">
        <f>+Investimenti!Q9</f>
        <v>0</v>
      </c>
      <c r="P11" s="110">
        <f>+Investimenti!R9</f>
        <v>0</v>
      </c>
      <c r="Q11" s="110">
        <f>+Investimenti!S9</f>
        <v>0</v>
      </c>
      <c r="R11" s="110">
        <f>+Investimenti!T9</f>
        <v>0</v>
      </c>
      <c r="S11" s="110">
        <f>+Investimenti!U9</f>
        <v>0</v>
      </c>
      <c r="T11" s="110">
        <f>+Investimenti!V9</f>
        <v>0</v>
      </c>
      <c r="U11" s="110">
        <f>+Investimenti!W9</f>
        <v>0</v>
      </c>
      <c r="V11" s="110">
        <f>+Investimenti!X9</f>
        <v>0</v>
      </c>
      <c r="W11" s="110">
        <f>+Investimenti!Y9</f>
        <v>0</v>
      </c>
      <c r="X11" s="110">
        <f>+Investimenti!Z9</f>
        <v>0</v>
      </c>
      <c r="Y11" s="110">
        <f>+Investimenti!AA9</f>
        <v>0</v>
      </c>
      <c r="Z11" s="110">
        <f>+Investimenti!AB9</f>
        <v>0</v>
      </c>
      <c r="AA11" s="110">
        <f>+Investimenti!AC9</f>
        <v>0</v>
      </c>
      <c r="AB11" s="110">
        <f>+Investimenti!AD9</f>
        <v>0</v>
      </c>
      <c r="AC11" s="110">
        <f>+Investimenti!AE9</f>
        <v>0</v>
      </c>
      <c r="AD11" s="110">
        <f>+Investimenti!AF9</f>
        <v>0</v>
      </c>
      <c r="AE11" s="110">
        <f>+Investimenti!AG9</f>
        <v>0</v>
      </c>
      <c r="AF11" s="110">
        <f>+Investimenti!AH9</f>
        <v>0</v>
      </c>
      <c r="AG11" s="110">
        <f>+Investimenti!AI9</f>
        <v>0</v>
      </c>
      <c r="AH11" s="110">
        <f>+Investimenti!AJ9</f>
        <v>0</v>
      </c>
      <c r="AI11" s="110">
        <f>+Investimenti!AK9</f>
        <v>0</v>
      </c>
      <c r="AJ11" s="110">
        <f>+Investimenti!AL9</f>
        <v>0</v>
      </c>
      <c r="AK11" s="110">
        <f>+Investimenti!AM9</f>
        <v>0</v>
      </c>
      <c r="AL11" s="110">
        <f>+Investimenti!AN9</f>
        <v>0</v>
      </c>
      <c r="AM11" s="110">
        <f>+Investimenti!AO9</f>
        <v>0</v>
      </c>
      <c r="AN11" s="110">
        <f>+Investimenti!AP9</f>
        <v>0</v>
      </c>
      <c r="AO11" s="110">
        <f>+Investimenti!AQ9</f>
        <v>0</v>
      </c>
      <c r="AP11" s="110">
        <f>+Investimenti!AR9</f>
        <v>0</v>
      </c>
      <c r="AQ11" s="110">
        <f>+Investimenti!AS9</f>
        <v>0</v>
      </c>
      <c r="AR11" s="110">
        <f>+Investimenti!AT9</f>
        <v>0</v>
      </c>
      <c r="AS11" s="110">
        <f>+Investimenti!AU9</f>
        <v>0</v>
      </c>
      <c r="AT11" s="110">
        <f>+Investimenti!AV9</f>
        <v>0</v>
      </c>
      <c r="AU11" s="110">
        <f>+Investimenti!AW9</f>
        <v>0</v>
      </c>
      <c r="AV11" s="110">
        <f>+Investimenti!AX9</f>
        <v>0</v>
      </c>
      <c r="AW11" s="110">
        <f>+Investimenti!AY9</f>
        <v>0</v>
      </c>
      <c r="AX11" s="110">
        <f>+Investimenti!AZ9</f>
        <v>0</v>
      </c>
      <c r="AY11" s="110">
        <f>+Investimenti!BA9</f>
        <v>0</v>
      </c>
      <c r="AZ11" s="110">
        <f>+Investimenti!BB9</f>
        <v>0</v>
      </c>
      <c r="BA11" s="110">
        <f>+Investimenti!BC9</f>
        <v>0</v>
      </c>
      <c r="BC11" s="112">
        <f t="shared" si="0"/>
        <v>0</v>
      </c>
      <c r="BD11" s="112">
        <f t="shared" si="1"/>
        <v>0</v>
      </c>
      <c r="BE11" s="112">
        <f t="shared" si="2"/>
        <v>0</v>
      </c>
      <c r="BF11" s="112">
        <f t="shared" si="3"/>
        <v>0</v>
      </c>
    </row>
    <row r="12" spans="1:58" x14ac:dyDescent="0.25">
      <c r="A12" t="str">
        <f>+IF(Investimenti!A10=0,"",Investimenti!A10)</f>
        <v/>
      </c>
      <c r="B12" t="str">
        <f>+IF(Investimenti!B10=0,"",Investimenti!B10)</f>
        <v>Altre immobilizzazioni immateriali</v>
      </c>
      <c r="E12" s="109">
        <f>+Investimenti!G10</f>
        <v>5</v>
      </c>
      <c r="F12" s="110">
        <f>+Investimenti!H10</f>
        <v>0</v>
      </c>
      <c r="G12" s="110">
        <f>+Investimenti!I10</f>
        <v>0</v>
      </c>
      <c r="H12" s="110">
        <f>+Investimenti!J10</f>
        <v>0</v>
      </c>
      <c r="I12" s="110">
        <f>+Investimenti!K10</f>
        <v>0</v>
      </c>
      <c r="J12" s="110">
        <f>+Investimenti!L10</f>
        <v>0</v>
      </c>
      <c r="K12" s="110">
        <f>+Investimenti!M10</f>
        <v>0</v>
      </c>
      <c r="L12" s="110">
        <f>+Investimenti!N10</f>
        <v>0</v>
      </c>
      <c r="M12" s="110">
        <f>+Investimenti!O10</f>
        <v>0</v>
      </c>
      <c r="N12" s="110">
        <f>+Investimenti!P10</f>
        <v>0</v>
      </c>
      <c r="O12" s="110">
        <f>+Investimenti!Q10</f>
        <v>0</v>
      </c>
      <c r="P12" s="110">
        <f>+Investimenti!R10</f>
        <v>0</v>
      </c>
      <c r="Q12" s="110">
        <f>+Investimenti!S10</f>
        <v>0</v>
      </c>
      <c r="R12" s="110">
        <f>+Investimenti!T10</f>
        <v>0</v>
      </c>
      <c r="S12" s="110">
        <f>+Investimenti!U10</f>
        <v>0</v>
      </c>
      <c r="T12" s="110">
        <f>+Investimenti!V10</f>
        <v>0</v>
      </c>
      <c r="U12" s="110">
        <f>+Investimenti!W10</f>
        <v>0</v>
      </c>
      <c r="V12" s="110">
        <f>+Investimenti!X10</f>
        <v>0</v>
      </c>
      <c r="W12" s="110">
        <f>+Investimenti!Y10</f>
        <v>0</v>
      </c>
      <c r="X12" s="110">
        <f>+Investimenti!Z10</f>
        <v>0</v>
      </c>
      <c r="Y12" s="110">
        <f>+Investimenti!AA10</f>
        <v>0</v>
      </c>
      <c r="Z12" s="110">
        <f>+Investimenti!AB10</f>
        <v>0</v>
      </c>
      <c r="AA12" s="110">
        <f>+Investimenti!AC10</f>
        <v>0</v>
      </c>
      <c r="AB12" s="110">
        <f>+Investimenti!AD10</f>
        <v>0</v>
      </c>
      <c r="AC12" s="110">
        <f>+Investimenti!AE10</f>
        <v>0</v>
      </c>
      <c r="AD12" s="110">
        <f>+Investimenti!AF10</f>
        <v>0</v>
      </c>
      <c r="AE12" s="110">
        <f>+Investimenti!AG10</f>
        <v>0</v>
      </c>
      <c r="AF12" s="110">
        <f>+Investimenti!AH10</f>
        <v>0</v>
      </c>
      <c r="AG12" s="110">
        <f>+Investimenti!AI10</f>
        <v>0</v>
      </c>
      <c r="AH12" s="110">
        <f>+Investimenti!AJ10</f>
        <v>0</v>
      </c>
      <c r="AI12" s="110">
        <f>+Investimenti!AK10</f>
        <v>0</v>
      </c>
      <c r="AJ12" s="110">
        <f>+Investimenti!AL10</f>
        <v>0</v>
      </c>
      <c r="AK12" s="110">
        <f>+Investimenti!AM10</f>
        <v>0</v>
      </c>
      <c r="AL12" s="110">
        <f>+Investimenti!AN10</f>
        <v>0</v>
      </c>
      <c r="AM12" s="110">
        <f>+Investimenti!AO10</f>
        <v>0</v>
      </c>
      <c r="AN12" s="110">
        <f>+Investimenti!AP10</f>
        <v>0</v>
      </c>
      <c r="AO12" s="110">
        <f>+Investimenti!AQ10</f>
        <v>0</v>
      </c>
      <c r="AP12" s="110">
        <f>+Investimenti!AR10</f>
        <v>0</v>
      </c>
      <c r="AQ12" s="110">
        <f>+Investimenti!AS10</f>
        <v>0</v>
      </c>
      <c r="AR12" s="110">
        <f>+Investimenti!AT10</f>
        <v>0</v>
      </c>
      <c r="AS12" s="110">
        <f>+Investimenti!AU10</f>
        <v>0</v>
      </c>
      <c r="AT12" s="110">
        <f>+Investimenti!AV10</f>
        <v>0</v>
      </c>
      <c r="AU12" s="110">
        <f>+Investimenti!AW10</f>
        <v>0</v>
      </c>
      <c r="AV12" s="110">
        <f>+Investimenti!AX10</f>
        <v>0</v>
      </c>
      <c r="AW12" s="110">
        <f>+Investimenti!AY10</f>
        <v>0</v>
      </c>
      <c r="AX12" s="110">
        <f>+Investimenti!AZ10</f>
        <v>0</v>
      </c>
      <c r="AY12" s="110">
        <f>+Investimenti!BA10</f>
        <v>0</v>
      </c>
      <c r="AZ12" s="110">
        <f>+Investimenti!BB10</f>
        <v>0</v>
      </c>
      <c r="BA12" s="110">
        <f>+Investimenti!BC10</f>
        <v>0</v>
      </c>
      <c r="BC12" s="112">
        <f t="shared" si="0"/>
        <v>0</v>
      </c>
      <c r="BD12" s="112">
        <f t="shared" si="1"/>
        <v>0</v>
      </c>
      <c r="BE12" s="112">
        <f t="shared" si="2"/>
        <v>0</v>
      </c>
      <c r="BF12" s="112">
        <f t="shared" si="3"/>
        <v>0</v>
      </c>
    </row>
    <row r="13" spans="1:58" x14ac:dyDescent="0.25">
      <c r="A13" t="str">
        <f>+IF(Investimenti!A11=0,"",Investimenti!A11)</f>
        <v/>
      </c>
      <c r="B13" t="str">
        <f>+IF(Investimenti!B11=0,"",Investimenti!B11)</f>
        <v>Altre immobilizzazioni immateriali</v>
      </c>
      <c r="E13" s="109">
        <f>+Investimenti!G11</f>
        <v>5</v>
      </c>
      <c r="F13" s="110">
        <f>+Investimenti!H11</f>
        <v>0</v>
      </c>
      <c r="G13" s="110">
        <f>+Investimenti!I11</f>
        <v>0</v>
      </c>
      <c r="H13" s="110">
        <f>+Investimenti!J11</f>
        <v>0</v>
      </c>
      <c r="I13" s="110">
        <f>+Investimenti!K11</f>
        <v>0</v>
      </c>
      <c r="J13" s="110">
        <f>+Investimenti!L11</f>
        <v>0</v>
      </c>
      <c r="K13" s="110">
        <f>+Investimenti!M11</f>
        <v>0</v>
      </c>
      <c r="L13" s="110">
        <f>+Investimenti!N11</f>
        <v>0</v>
      </c>
      <c r="M13" s="110">
        <f>+Investimenti!O11</f>
        <v>0</v>
      </c>
      <c r="N13" s="110">
        <f>+Investimenti!P11</f>
        <v>0</v>
      </c>
      <c r="O13" s="110">
        <f>+Investimenti!Q11</f>
        <v>0</v>
      </c>
      <c r="P13" s="110">
        <f>+Investimenti!R11</f>
        <v>0</v>
      </c>
      <c r="Q13" s="110">
        <f>+Investimenti!S11</f>
        <v>0</v>
      </c>
      <c r="R13" s="110">
        <f>+Investimenti!T11</f>
        <v>0</v>
      </c>
      <c r="S13" s="110">
        <f>+Investimenti!U11</f>
        <v>0</v>
      </c>
      <c r="T13" s="110">
        <f>+Investimenti!V11</f>
        <v>0</v>
      </c>
      <c r="U13" s="110">
        <f>+Investimenti!W11</f>
        <v>0</v>
      </c>
      <c r="V13" s="110">
        <f>+Investimenti!X11</f>
        <v>0</v>
      </c>
      <c r="W13" s="110">
        <f>+Investimenti!Y11</f>
        <v>0</v>
      </c>
      <c r="X13" s="110">
        <f>+Investimenti!Z11</f>
        <v>0</v>
      </c>
      <c r="Y13" s="110">
        <f>+Investimenti!AA11</f>
        <v>0</v>
      </c>
      <c r="Z13" s="110">
        <f>+Investimenti!AB11</f>
        <v>0</v>
      </c>
      <c r="AA13" s="110">
        <f>+Investimenti!AC11</f>
        <v>0</v>
      </c>
      <c r="AB13" s="110">
        <f>+Investimenti!AD11</f>
        <v>0</v>
      </c>
      <c r="AC13" s="110">
        <f>+Investimenti!AE11</f>
        <v>0</v>
      </c>
      <c r="AD13" s="110">
        <f>+Investimenti!AF11</f>
        <v>0</v>
      </c>
      <c r="AE13" s="110">
        <f>+Investimenti!AG11</f>
        <v>0</v>
      </c>
      <c r="AF13" s="110">
        <f>+Investimenti!AH11</f>
        <v>0</v>
      </c>
      <c r="AG13" s="110">
        <f>+Investimenti!AI11</f>
        <v>0</v>
      </c>
      <c r="AH13" s="110">
        <f>+Investimenti!AJ11</f>
        <v>0</v>
      </c>
      <c r="AI13" s="110">
        <f>+Investimenti!AK11</f>
        <v>0</v>
      </c>
      <c r="AJ13" s="110">
        <f>+Investimenti!AL11</f>
        <v>0</v>
      </c>
      <c r="AK13" s="110">
        <f>+Investimenti!AM11</f>
        <v>0</v>
      </c>
      <c r="AL13" s="110">
        <f>+Investimenti!AN11</f>
        <v>0</v>
      </c>
      <c r="AM13" s="110">
        <f>+Investimenti!AO11</f>
        <v>0</v>
      </c>
      <c r="AN13" s="110">
        <f>+Investimenti!AP11</f>
        <v>0</v>
      </c>
      <c r="AO13" s="110">
        <f>+Investimenti!AQ11</f>
        <v>0</v>
      </c>
      <c r="AP13" s="110">
        <f>+Investimenti!AR11</f>
        <v>0</v>
      </c>
      <c r="AQ13" s="110">
        <f>+Investimenti!AS11</f>
        <v>0</v>
      </c>
      <c r="AR13" s="110">
        <f>+Investimenti!AT11</f>
        <v>0</v>
      </c>
      <c r="AS13" s="110">
        <f>+Investimenti!AU11</f>
        <v>0</v>
      </c>
      <c r="AT13" s="110">
        <f>+Investimenti!AV11</f>
        <v>0</v>
      </c>
      <c r="AU13" s="110">
        <f>+Investimenti!AW11</f>
        <v>0</v>
      </c>
      <c r="AV13" s="110">
        <f>+Investimenti!AX11</f>
        <v>0</v>
      </c>
      <c r="AW13" s="110">
        <f>+Investimenti!AY11</f>
        <v>0</v>
      </c>
      <c r="AX13" s="110">
        <f>+Investimenti!AZ11</f>
        <v>0</v>
      </c>
      <c r="AY13" s="110">
        <f>+Investimenti!BA11</f>
        <v>0</v>
      </c>
      <c r="AZ13" s="110">
        <f>+Investimenti!BB11</f>
        <v>0</v>
      </c>
      <c r="BA13" s="110">
        <f>+Investimenti!BC11</f>
        <v>0</v>
      </c>
      <c r="BC13" s="112">
        <f t="shared" si="0"/>
        <v>0</v>
      </c>
      <c r="BD13" s="112">
        <f t="shared" si="1"/>
        <v>0</v>
      </c>
      <c r="BE13" s="112">
        <f t="shared" si="2"/>
        <v>0</v>
      </c>
      <c r="BF13" s="112">
        <f t="shared" si="3"/>
        <v>0</v>
      </c>
    </row>
    <row r="14" spans="1:58" x14ac:dyDescent="0.25">
      <c r="A14" t="str">
        <f>+IF(Investimenti!A12=0,"",Investimenti!A12)</f>
        <v/>
      </c>
      <c r="B14" t="str">
        <f>+IF(Investimenti!B12=0,"",Investimenti!B12)</f>
        <v>Altre immobilizzazioni immateriali</v>
      </c>
      <c r="E14" s="109">
        <f>+Investimenti!G12</f>
        <v>5</v>
      </c>
      <c r="F14" s="110">
        <f>+Investimenti!H12</f>
        <v>0</v>
      </c>
      <c r="G14" s="110">
        <f>+Investimenti!I12</f>
        <v>0</v>
      </c>
      <c r="H14" s="110">
        <f>+Investimenti!J12</f>
        <v>0</v>
      </c>
      <c r="I14" s="110">
        <f>+Investimenti!K12</f>
        <v>0</v>
      </c>
      <c r="J14" s="110">
        <f>+Investimenti!L12</f>
        <v>0</v>
      </c>
      <c r="K14" s="110">
        <f>+Investimenti!M12</f>
        <v>0</v>
      </c>
      <c r="L14" s="110">
        <f>+Investimenti!N12</f>
        <v>0</v>
      </c>
      <c r="M14" s="110">
        <f>+Investimenti!O12</f>
        <v>0</v>
      </c>
      <c r="N14" s="110">
        <f>+Investimenti!P12</f>
        <v>0</v>
      </c>
      <c r="O14" s="110">
        <f>+Investimenti!Q12</f>
        <v>0</v>
      </c>
      <c r="P14" s="110">
        <f>+Investimenti!R12</f>
        <v>0</v>
      </c>
      <c r="Q14" s="110">
        <f>+Investimenti!S12</f>
        <v>0</v>
      </c>
      <c r="R14" s="110">
        <f>+Investimenti!T12</f>
        <v>0</v>
      </c>
      <c r="S14" s="110">
        <f>+Investimenti!U12</f>
        <v>0</v>
      </c>
      <c r="T14" s="110">
        <f>+Investimenti!V12</f>
        <v>0</v>
      </c>
      <c r="U14" s="110">
        <f>+Investimenti!W12</f>
        <v>0</v>
      </c>
      <c r="V14" s="110">
        <f>+Investimenti!X12</f>
        <v>0</v>
      </c>
      <c r="W14" s="110">
        <f>+Investimenti!Y12</f>
        <v>0</v>
      </c>
      <c r="X14" s="110">
        <f>+Investimenti!Z12</f>
        <v>0</v>
      </c>
      <c r="Y14" s="110">
        <f>+Investimenti!AA12</f>
        <v>0</v>
      </c>
      <c r="Z14" s="110">
        <f>+Investimenti!AB12</f>
        <v>0</v>
      </c>
      <c r="AA14" s="110">
        <f>+Investimenti!AC12</f>
        <v>0</v>
      </c>
      <c r="AB14" s="110">
        <f>+Investimenti!AD12</f>
        <v>0</v>
      </c>
      <c r="AC14" s="110">
        <f>+Investimenti!AE12</f>
        <v>0</v>
      </c>
      <c r="AD14" s="110">
        <f>+Investimenti!AF12</f>
        <v>0</v>
      </c>
      <c r="AE14" s="110">
        <f>+Investimenti!AG12</f>
        <v>0</v>
      </c>
      <c r="AF14" s="110">
        <f>+Investimenti!AH12</f>
        <v>0</v>
      </c>
      <c r="AG14" s="110">
        <f>+Investimenti!AI12</f>
        <v>0</v>
      </c>
      <c r="AH14" s="110">
        <f>+Investimenti!AJ12</f>
        <v>0</v>
      </c>
      <c r="AI14" s="110">
        <f>+Investimenti!AK12</f>
        <v>0</v>
      </c>
      <c r="AJ14" s="110">
        <f>+Investimenti!AL12</f>
        <v>0</v>
      </c>
      <c r="AK14" s="110">
        <f>+Investimenti!AM12</f>
        <v>0</v>
      </c>
      <c r="AL14" s="110">
        <f>+Investimenti!AN12</f>
        <v>0</v>
      </c>
      <c r="AM14" s="110">
        <f>+Investimenti!AO12</f>
        <v>0</v>
      </c>
      <c r="AN14" s="110">
        <f>+Investimenti!AP12</f>
        <v>0</v>
      </c>
      <c r="AO14" s="110">
        <f>+Investimenti!AQ12</f>
        <v>0</v>
      </c>
      <c r="AP14" s="110">
        <f>+Investimenti!AR12</f>
        <v>0</v>
      </c>
      <c r="AQ14" s="110">
        <f>+Investimenti!AS12</f>
        <v>0</v>
      </c>
      <c r="AR14" s="110">
        <f>+Investimenti!AT12</f>
        <v>0</v>
      </c>
      <c r="AS14" s="110">
        <f>+Investimenti!AU12</f>
        <v>0</v>
      </c>
      <c r="AT14" s="110">
        <f>+Investimenti!AV12</f>
        <v>0</v>
      </c>
      <c r="AU14" s="110">
        <f>+Investimenti!AW12</f>
        <v>0</v>
      </c>
      <c r="AV14" s="110">
        <f>+Investimenti!AX12</f>
        <v>0</v>
      </c>
      <c r="AW14" s="110">
        <f>+Investimenti!AY12</f>
        <v>0</v>
      </c>
      <c r="AX14" s="110">
        <f>+Investimenti!AZ12</f>
        <v>0</v>
      </c>
      <c r="AY14" s="110">
        <f>+Investimenti!BA12</f>
        <v>0</v>
      </c>
      <c r="AZ14" s="110">
        <f>+Investimenti!BB12</f>
        <v>0</v>
      </c>
      <c r="BA14" s="110">
        <f>+Investimenti!BC12</f>
        <v>0</v>
      </c>
      <c r="BC14" s="112">
        <f t="shared" si="0"/>
        <v>0</v>
      </c>
      <c r="BD14" s="112">
        <f t="shared" si="1"/>
        <v>0</v>
      </c>
      <c r="BE14" s="112">
        <f t="shared" si="2"/>
        <v>0</v>
      </c>
      <c r="BF14" s="112">
        <f t="shared" si="3"/>
        <v>0</v>
      </c>
    </row>
    <row r="15" spans="1:58" x14ac:dyDescent="0.25">
      <c r="A15" t="str">
        <f>+IF(Investimenti!A13=0,"",Investimenti!A13)</f>
        <v/>
      </c>
      <c r="B15" t="str">
        <f>+IF(Investimenti!B13=0,"",Investimenti!B13)</f>
        <v>Altre immobilizzazioni immateriali</v>
      </c>
      <c r="E15" s="109">
        <f>+Investimenti!G13</f>
        <v>5</v>
      </c>
      <c r="F15" s="110">
        <f>+Investimenti!H13</f>
        <v>0</v>
      </c>
      <c r="G15" s="110">
        <f>+Investimenti!I13</f>
        <v>0</v>
      </c>
      <c r="H15" s="110">
        <f>+Investimenti!J13</f>
        <v>0</v>
      </c>
      <c r="I15" s="110">
        <f>+Investimenti!K13</f>
        <v>0</v>
      </c>
      <c r="J15" s="110">
        <f>+Investimenti!L13</f>
        <v>0</v>
      </c>
      <c r="K15" s="110">
        <f>+Investimenti!M13</f>
        <v>0</v>
      </c>
      <c r="L15" s="110">
        <f>+Investimenti!N13</f>
        <v>0</v>
      </c>
      <c r="M15" s="110">
        <f>+Investimenti!O13</f>
        <v>0</v>
      </c>
      <c r="N15" s="110">
        <f>+Investimenti!P13</f>
        <v>0</v>
      </c>
      <c r="O15" s="110">
        <f>+Investimenti!Q13</f>
        <v>0</v>
      </c>
      <c r="P15" s="110">
        <f>+Investimenti!R13</f>
        <v>0</v>
      </c>
      <c r="Q15" s="110">
        <f>+Investimenti!S13</f>
        <v>0</v>
      </c>
      <c r="R15" s="110">
        <f>+Investimenti!T13</f>
        <v>0</v>
      </c>
      <c r="S15" s="110">
        <f>+Investimenti!U13</f>
        <v>0</v>
      </c>
      <c r="T15" s="110">
        <f>+Investimenti!V13</f>
        <v>0</v>
      </c>
      <c r="U15" s="110">
        <f>+Investimenti!W13</f>
        <v>0</v>
      </c>
      <c r="V15" s="110">
        <f>+Investimenti!X13</f>
        <v>0</v>
      </c>
      <c r="W15" s="110">
        <f>+Investimenti!Y13</f>
        <v>0</v>
      </c>
      <c r="X15" s="110">
        <f>+Investimenti!Z13</f>
        <v>0</v>
      </c>
      <c r="Y15" s="110">
        <f>+Investimenti!AA13</f>
        <v>0</v>
      </c>
      <c r="Z15" s="110">
        <f>+Investimenti!AB13</f>
        <v>0</v>
      </c>
      <c r="AA15" s="110">
        <f>+Investimenti!AC13</f>
        <v>0</v>
      </c>
      <c r="AB15" s="110">
        <f>+Investimenti!AD13</f>
        <v>0</v>
      </c>
      <c r="AC15" s="110">
        <f>+Investimenti!AE13</f>
        <v>0</v>
      </c>
      <c r="AD15" s="110">
        <f>+Investimenti!AF13</f>
        <v>0</v>
      </c>
      <c r="AE15" s="110">
        <f>+Investimenti!AG13</f>
        <v>0</v>
      </c>
      <c r="AF15" s="110">
        <f>+Investimenti!AH13</f>
        <v>0</v>
      </c>
      <c r="AG15" s="110">
        <f>+Investimenti!AI13</f>
        <v>0</v>
      </c>
      <c r="AH15" s="110">
        <f>+Investimenti!AJ13</f>
        <v>0</v>
      </c>
      <c r="AI15" s="110">
        <f>+Investimenti!AK13</f>
        <v>0</v>
      </c>
      <c r="AJ15" s="110">
        <f>+Investimenti!AL13</f>
        <v>0</v>
      </c>
      <c r="AK15" s="110">
        <f>+Investimenti!AM13</f>
        <v>0</v>
      </c>
      <c r="AL15" s="110">
        <f>+Investimenti!AN13</f>
        <v>0</v>
      </c>
      <c r="AM15" s="110">
        <f>+Investimenti!AO13</f>
        <v>0</v>
      </c>
      <c r="AN15" s="110">
        <f>+Investimenti!AP13</f>
        <v>0</v>
      </c>
      <c r="AO15" s="110">
        <f>+Investimenti!AQ13</f>
        <v>0</v>
      </c>
      <c r="AP15" s="110">
        <f>+Investimenti!AR13</f>
        <v>0</v>
      </c>
      <c r="AQ15" s="110">
        <f>+Investimenti!AS13</f>
        <v>0</v>
      </c>
      <c r="AR15" s="110">
        <f>+Investimenti!AT13</f>
        <v>0</v>
      </c>
      <c r="AS15" s="110">
        <f>+Investimenti!AU13</f>
        <v>0</v>
      </c>
      <c r="AT15" s="110">
        <f>+Investimenti!AV13</f>
        <v>0</v>
      </c>
      <c r="AU15" s="110">
        <f>+Investimenti!AW13</f>
        <v>0</v>
      </c>
      <c r="AV15" s="110">
        <f>+Investimenti!AX13</f>
        <v>0</v>
      </c>
      <c r="AW15" s="110">
        <f>+Investimenti!AY13</f>
        <v>0</v>
      </c>
      <c r="AX15" s="110">
        <f>+Investimenti!AZ13</f>
        <v>0</v>
      </c>
      <c r="AY15" s="110">
        <f>+Investimenti!BA13</f>
        <v>0</v>
      </c>
      <c r="AZ15" s="110">
        <f>+Investimenti!BB13</f>
        <v>0</v>
      </c>
      <c r="BA15" s="110">
        <f>+Investimenti!BC13</f>
        <v>0</v>
      </c>
      <c r="BC15" s="112">
        <f t="shared" si="0"/>
        <v>0</v>
      </c>
      <c r="BD15" s="112">
        <f t="shared" si="1"/>
        <v>0</v>
      </c>
      <c r="BE15" s="112">
        <f t="shared" si="2"/>
        <v>0</v>
      </c>
      <c r="BF15" s="112">
        <f t="shared" si="3"/>
        <v>0</v>
      </c>
    </row>
    <row r="16" spans="1:58" x14ac:dyDescent="0.25">
      <c r="A16" t="str">
        <f>+IF(Investimenti!A14=0,"",Investimenti!A14)</f>
        <v/>
      </c>
      <c r="B16" t="str">
        <f>+IF(Investimenti!B14=0,"",Investimenti!B14)</f>
        <v>Altre immobilizzazioni immateriali</v>
      </c>
      <c r="E16" s="109">
        <f>+Investimenti!G14</f>
        <v>5</v>
      </c>
      <c r="F16" s="110">
        <f>+Investimenti!H14</f>
        <v>0</v>
      </c>
      <c r="G16" s="110">
        <f>+Investimenti!I14</f>
        <v>0</v>
      </c>
      <c r="H16" s="110">
        <f>+Investimenti!J14</f>
        <v>0</v>
      </c>
      <c r="I16" s="110">
        <f>+Investimenti!K14</f>
        <v>0</v>
      </c>
      <c r="J16" s="110">
        <f>+Investimenti!L14</f>
        <v>0</v>
      </c>
      <c r="K16" s="110">
        <f>+Investimenti!M14</f>
        <v>0</v>
      </c>
      <c r="L16" s="110">
        <f>+Investimenti!N14</f>
        <v>0</v>
      </c>
      <c r="M16" s="110">
        <f>+Investimenti!O14</f>
        <v>0</v>
      </c>
      <c r="N16" s="110">
        <f>+Investimenti!P14</f>
        <v>0</v>
      </c>
      <c r="O16" s="110">
        <f>+Investimenti!Q14</f>
        <v>0</v>
      </c>
      <c r="P16" s="110">
        <f>+Investimenti!R14</f>
        <v>0</v>
      </c>
      <c r="Q16" s="110">
        <f>+Investimenti!S14</f>
        <v>0</v>
      </c>
      <c r="R16" s="110">
        <f>+Investimenti!T14</f>
        <v>0</v>
      </c>
      <c r="S16" s="110">
        <f>+Investimenti!U14</f>
        <v>0</v>
      </c>
      <c r="T16" s="110">
        <f>+Investimenti!V14</f>
        <v>0</v>
      </c>
      <c r="U16" s="110">
        <f>+Investimenti!W14</f>
        <v>0</v>
      </c>
      <c r="V16" s="110">
        <f>+Investimenti!X14</f>
        <v>0</v>
      </c>
      <c r="W16" s="110">
        <f>+Investimenti!Y14</f>
        <v>0</v>
      </c>
      <c r="X16" s="110">
        <f>+Investimenti!Z14</f>
        <v>0</v>
      </c>
      <c r="Y16" s="110">
        <f>+Investimenti!AA14</f>
        <v>0</v>
      </c>
      <c r="Z16" s="110">
        <f>+Investimenti!AB14</f>
        <v>0</v>
      </c>
      <c r="AA16" s="110">
        <f>+Investimenti!AC14</f>
        <v>0</v>
      </c>
      <c r="AB16" s="110">
        <f>+Investimenti!AD14</f>
        <v>0</v>
      </c>
      <c r="AC16" s="110">
        <f>+Investimenti!AE14</f>
        <v>0</v>
      </c>
      <c r="AD16" s="110">
        <f>+Investimenti!AF14</f>
        <v>0</v>
      </c>
      <c r="AE16" s="110">
        <f>+Investimenti!AG14</f>
        <v>0</v>
      </c>
      <c r="AF16" s="110">
        <f>+Investimenti!AH14</f>
        <v>0</v>
      </c>
      <c r="AG16" s="110">
        <f>+Investimenti!AI14</f>
        <v>0</v>
      </c>
      <c r="AH16" s="110">
        <f>+Investimenti!AJ14</f>
        <v>0</v>
      </c>
      <c r="AI16" s="110">
        <f>+Investimenti!AK14</f>
        <v>0</v>
      </c>
      <c r="AJ16" s="110">
        <f>+Investimenti!AL14</f>
        <v>0</v>
      </c>
      <c r="AK16" s="110">
        <f>+Investimenti!AM14</f>
        <v>0</v>
      </c>
      <c r="AL16" s="110">
        <f>+Investimenti!AN14</f>
        <v>0</v>
      </c>
      <c r="AM16" s="110">
        <f>+Investimenti!AO14</f>
        <v>0</v>
      </c>
      <c r="AN16" s="110">
        <f>+Investimenti!AP14</f>
        <v>0</v>
      </c>
      <c r="AO16" s="110">
        <f>+Investimenti!AQ14</f>
        <v>0</v>
      </c>
      <c r="AP16" s="110">
        <f>+Investimenti!AR14</f>
        <v>0</v>
      </c>
      <c r="AQ16" s="110">
        <f>+Investimenti!AS14</f>
        <v>0</v>
      </c>
      <c r="AR16" s="110">
        <f>+Investimenti!AT14</f>
        <v>0</v>
      </c>
      <c r="AS16" s="110">
        <f>+Investimenti!AU14</f>
        <v>0</v>
      </c>
      <c r="AT16" s="110">
        <f>+Investimenti!AV14</f>
        <v>0</v>
      </c>
      <c r="AU16" s="110">
        <f>+Investimenti!AW14</f>
        <v>0</v>
      </c>
      <c r="AV16" s="110">
        <f>+Investimenti!AX14</f>
        <v>0</v>
      </c>
      <c r="AW16" s="110">
        <f>+Investimenti!AY14</f>
        <v>0</v>
      </c>
      <c r="AX16" s="110">
        <f>+Investimenti!AZ14</f>
        <v>0</v>
      </c>
      <c r="AY16" s="110">
        <f>+Investimenti!BA14</f>
        <v>0</v>
      </c>
      <c r="AZ16" s="110">
        <f>+Investimenti!BB14</f>
        <v>0</v>
      </c>
      <c r="BA16" s="110">
        <f>+Investimenti!BC14</f>
        <v>0</v>
      </c>
      <c r="BC16" s="112">
        <f t="shared" si="0"/>
        <v>0</v>
      </c>
      <c r="BD16" s="112">
        <f t="shared" si="1"/>
        <v>0</v>
      </c>
      <c r="BE16" s="112">
        <f t="shared" si="2"/>
        <v>0</v>
      </c>
      <c r="BF16" s="112">
        <f t="shared" si="3"/>
        <v>0</v>
      </c>
    </row>
    <row r="17" spans="1:58" x14ac:dyDescent="0.25">
      <c r="A17" t="str">
        <f>+IF(Investimenti!A15=0,"",Investimenti!A15)</f>
        <v/>
      </c>
      <c r="B17" t="str">
        <f>+IF(Investimenti!B15=0,"",Investimenti!B15)</f>
        <v>Altre immobilizzazioni immateriali</v>
      </c>
      <c r="E17" s="109">
        <f>+Investimenti!G15</f>
        <v>5</v>
      </c>
      <c r="F17" s="110">
        <f>+Investimenti!H15</f>
        <v>0</v>
      </c>
      <c r="G17" s="110">
        <f>+Investimenti!I15</f>
        <v>0</v>
      </c>
      <c r="H17" s="110">
        <f>+Investimenti!J15</f>
        <v>0</v>
      </c>
      <c r="I17" s="110">
        <f>+Investimenti!K15</f>
        <v>0</v>
      </c>
      <c r="J17" s="110">
        <f>+Investimenti!L15</f>
        <v>0</v>
      </c>
      <c r="K17" s="110">
        <f>+Investimenti!M15</f>
        <v>0</v>
      </c>
      <c r="L17" s="110">
        <f>+Investimenti!N15</f>
        <v>0</v>
      </c>
      <c r="M17" s="110">
        <f>+Investimenti!O15</f>
        <v>0</v>
      </c>
      <c r="N17" s="110">
        <f>+Investimenti!P15</f>
        <v>0</v>
      </c>
      <c r="O17" s="110">
        <f>+Investimenti!Q15</f>
        <v>0</v>
      </c>
      <c r="P17" s="110">
        <f>+Investimenti!R15</f>
        <v>0</v>
      </c>
      <c r="Q17" s="110">
        <f>+Investimenti!S15</f>
        <v>0</v>
      </c>
      <c r="R17" s="110">
        <f>+Investimenti!T15</f>
        <v>0</v>
      </c>
      <c r="S17" s="110">
        <f>+Investimenti!U15</f>
        <v>0</v>
      </c>
      <c r="T17" s="110">
        <f>+Investimenti!V15</f>
        <v>0</v>
      </c>
      <c r="U17" s="110">
        <f>+Investimenti!W15</f>
        <v>0</v>
      </c>
      <c r="V17" s="110">
        <f>+Investimenti!X15</f>
        <v>0</v>
      </c>
      <c r="W17" s="110">
        <f>+Investimenti!Y15</f>
        <v>0</v>
      </c>
      <c r="X17" s="110">
        <f>+Investimenti!Z15</f>
        <v>0</v>
      </c>
      <c r="Y17" s="110">
        <f>+Investimenti!AA15</f>
        <v>0</v>
      </c>
      <c r="Z17" s="110">
        <f>+Investimenti!AB15</f>
        <v>0</v>
      </c>
      <c r="AA17" s="110">
        <f>+Investimenti!AC15</f>
        <v>0</v>
      </c>
      <c r="AB17" s="110">
        <f>+Investimenti!AD15</f>
        <v>0</v>
      </c>
      <c r="AC17" s="110">
        <f>+Investimenti!AE15</f>
        <v>0</v>
      </c>
      <c r="AD17" s="110">
        <f>+Investimenti!AF15</f>
        <v>0</v>
      </c>
      <c r="AE17" s="110">
        <f>+Investimenti!AG15</f>
        <v>0</v>
      </c>
      <c r="AF17" s="110">
        <f>+Investimenti!AH15</f>
        <v>0</v>
      </c>
      <c r="AG17" s="110">
        <f>+Investimenti!AI15</f>
        <v>0</v>
      </c>
      <c r="AH17" s="110">
        <f>+Investimenti!AJ15</f>
        <v>0</v>
      </c>
      <c r="AI17" s="110">
        <f>+Investimenti!AK15</f>
        <v>0</v>
      </c>
      <c r="AJ17" s="110">
        <f>+Investimenti!AL15</f>
        <v>0</v>
      </c>
      <c r="AK17" s="110">
        <f>+Investimenti!AM15</f>
        <v>0</v>
      </c>
      <c r="AL17" s="110">
        <f>+Investimenti!AN15</f>
        <v>0</v>
      </c>
      <c r="AM17" s="110">
        <f>+Investimenti!AO15</f>
        <v>0</v>
      </c>
      <c r="AN17" s="110">
        <f>+Investimenti!AP15</f>
        <v>0</v>
      </c>
      <c r="AO17" s="110">
        <f>+Investimenti!AQ15</f>
        <v>0</v>
      </c>
      <c r="AP17" s="110">
        <f>+Investimenti!AR15</f>
        <v>0</v>
      </c>
      <c r="AQ17" s="110">
        <f>+Investimenti!AS15</f>
        <v>0</v>
      </c>
      <c r="AR17" s="110">
        <f>+Investimenti!AT15</f>
        <v>0</v>
      </c>
      <c r="AS17" s="110">
        <f>+Investimenti!AU15</f>
        <v>0</v>
      </c>
      <c r="AT17" s="110">
        <f>+Investimenti!AV15</f>
        <v>0</v>
      </c>
      <c r="AU17" s="110">
        <f>+Investimenti!AW15</f>
        <v>0</v>
      </c>
      <c r="AV17" s="110">
        <f>+Investimenti!AX15</f>
        <v>0</v>
      </c>
      <c r="AW17" s="110">
        <f>+Investimenti!AY15</f>
        <v>0</v>
      </c>
      <c r="AX17" s="110">
        <f>+Investimenti!AZ15</f>
        <v>0</v>
      </c>
      <c r="AY17" s="110">
        <f>+Investimenti!BA15</f>
        <v>0</v>
      </c>
      <c r="AZ17" s="110">
        <f>+Investimenti!BB15</f>
        <v>0</v>
      </c>
      <c r="BA17" s="110">
        <f>+Investimenti!BC15</f>
        <v>0</v>
      </c>
      <c r="BC17" s="112">
        <f t="shared" si="0"/>
        <v>0</v>
      </c>
      <c r="BD17" s="112">
        <f t="shared" si="1"/>
        <v>0</v>
      </c>
      <c r="BE17" s="112">
        <f t="shared" si="2"/>
        <v>0</v>
      </c>
      <c r="BF17" s="112">
        <f t="shared" si="3"/>
        <v>0</v>
      </c>
    </row>
    <row r="18" spans="1:58" x14ac:dyDescent="0.25">
      <c r="A18" t="str">
        <f>+IF(Investimenti!A16=0,"",Investimenti!A16)</f>
        <v/>
      </c>
      <c r="B18" t="str">
        <f>+IF(Investimenti!B16=0,"",Investimenti!B16)</f>
        <v>Altre immobilizzazioni immateriali</v>
      </c>
      <c r="E18" s="109">
        <f>+Investimenti!G16</f>
        <v>5</v>
      </c>
      <c r="F18" s="110">
        <f>+Investimenti!H16</f>
        <v>0</v>
      </c>
      <c r="G18" s="110">
        <f>+Investimenti!I16</f>
        <v>0</v>
      </c>
      <c r="H18" s="110">
        <f>+Investimenti!J16</f>
        <v>0</v>
      </c>
      <c r="I18" s="110">
        <f>+Investimenti!K16</f>
        <v>0</v>
      </c>
      <c r="J18" s="110">
        <f>+Investimenti!L16</f>
        <v>0</v>
      </c>
      <c r="K18" s="110">
        <f>+Investimenti!M16</f>
        <v>0</v>
      </c>
      <c r="L18" s="110">
        <f>+Investimenti!N16</f>
        <v>0</v>
      </c>
      <c r="M18" s="110">
        <f>+Investimenti!O16</f>
        <v>0</v>
      </c>
      <c r="N18" s="110">
        <f>+Investimenti!P16</f>
        <v>0</v>
      </c>
      <c r="O18" s="110">
        <f>+Investimenti!Q16</f>
        <v>0</v>
      </c>
      <c r="P18" s="110">
        <f>+Investimenti!R16</f>
        <v>0</v>
      </c>
      <c r="Q18" s="110">
        <f>+Investimenti!S16</f>
        <v>0</v>
      </c>
      <c r="R18" s="110">
        <f>+Investimenti!T16</f>
        <v>0</v>
      </c>
      <c r="S18" s="110">
        <f>+Investimenti!U16</f>
        <v>0</v>
      </c>
      <c r="T18" s="110">
        <f>+Investimenti!V16</f>
        <v>0</v>
      </c>
      <c r="U18" s="110">
        <f>+Investimenti!W16</f>
        <v>0</v>
      </c>
      <c r="V18" s="110">
        <f>+Investimenti!X16</f>
        <v>0</v>
      </c>
      <c r="W18" s="110">
        <f>+Investimenti!Y16</f>
        <v>0</v>
      </c>
      <c r="X18" s="110">
        <f>+Investimenti!Z16</f>
        <v>0</v>
      </c>
      <c r="Y18" s="110">
        <f>+Investimenti!AA16</f>
        <v>0</v>
      </c>
      <c r="Z18" s="110">
        <f>+Investimenti!AB16</f>
        <v>0</v>
      </c>
      <c r="AA18" s="110">
        <f>+Investimenti!AC16</f>
        <v>0</v>
      </c>
      <c r="AB18" s="110">
        <f>+Investimenti!AD16</f>
        <v>0</v>
      </c>
      <c r="AC18" s="110">
        <f>+Investimenti!AE16</f>
        <v>0</v>
      </c>
      <c r="AD18" s="110">
        <f>+Investimenti!AF16</f>
        <v>0</v>
      </c>
      <c r="AE18" s="110">
        <f>+Investimenti!AG16</f>
        <v>0</v>
      </c>
      <c r="AF18" s="110">
        <f>+Investimenti!AH16</f>
        <v>0</v>
      </c>
      <c r="AG18" s="110">
        <f>+Investimenti!AI16</f>
        <v>0</v>
      </c>
      <c r="AH18" s="110">
        <f>+Investimenti!AJ16</f>
        <v>0</v>
      </c>
      <c r="AI18" s="110">
        <f>+Investimenti!AK16</f>
        <v>0</v>
      </c>
      <c r="AJ18" s="110">
        <f>+Investimenti!AL16</f>
        <v>0</v>
      </c>
      <c r="AK18" s="110">
        <f>+Investimenti!AM16</f>
        <v>0</v>
      </c>
      <c r="AL18" s="110">
        <f>+Investimenti!AN16</f>
        <v>0</v>
      </c>
      <c r="AM18" s="110">
        <f>+Investimenti!AO16</f>
        <v>0</v>
      </c>
      <c r="AN18" s="110">
        <f>+Investimenti!AP16</f>
        <v>0</v>
      </c>
      <c r="AO18" s="110">
        <f>+Investimenti!AQ16</f>
        <v>0</v>
      </c>
      <c r="AP18" s="110">
        <f>+Investimenti!AR16</f>
        <v>0</v>
      </c>
      <c r="AQ18" s="110">
        <f>+Investimenti!AS16</f>
        <v>0</v>
      </c>
      <c r="AR18" s="110">
        <f>+Investimenti!AT16</f>
        <v>0</v>
      </c>
      <c r="AS18" s="110">
        <f>+Investimenti!AU16</f>
        <v>0</v>
      </c>
      <c r="AT18" s="110">
        <f>+Investimenti!AV16</f>
        <v>0</v>
      </c>
      <c r="AU18" s="110">
        <f>+Investimenti!AW16</f>
        <v>0</v>
      </c>
      <c r="AV18" s="110">
        <f>+Investimenti!AX16</f>
        <v>0</v>
      </c>
      <c r="AW18" s="110">
        <f>+Investimenti!AY16</f>
        <v>0</v>
      </c>
      <c r="AX18" s="110">
        <f>+Investimenti!AZ16</f>
        <v>0</v>
      </c>
      <c r="AY18" s="110">
        <f>+Investimenti!BA16</f>
        <v>0</v>
      </c>
      <c r="AZ18" s="110">
        <f>+Investimenti!BB16</f>
        <v>0</v>
      </c>
      <c r="BA18" s="110">
        <f>+Investimenti!BC16</f>
        <v>0</v>
      </c>
      <c r="BC18" s="112">
        <f t="shared" si="0"/>
        <v>0</v>
      </c>
      <c r="BD18" s="112">
        <f t="shared" si="1"/>
        <v>0</v>
      </c>
      <c r="BE18" s="112">
        <f t="shared" si="2"/>
        <v>0</v>
      </c>
      <c r="BF18" s="112">
        <f t="shared" si="3"/>
        <v>0</v>
      </c>
    </row>
    <row r="19" spans="1:58" x14ac:dyDescent="0.25">
      <c r="A19" t="str">
        <f>+IF(Investimenti!A17=0,"",Investimenti!A17)</f>
        <v/>
      </c>
      <c r="B19" t="str">
        <f>+IF(Investimenti!B17=0,"",Investimenti!B17)</f>
        <v>Altre immobilizzazioni immateriali</v>
      </c>
      <c r="E19" s="109">
        <f>+Investimenti!G17</f>
        <v>5</v>
      </c>
      <c r="F19" s="110">
        <f>+Investimenti!H17</f>
        <v>0</v>
      </c>
      <c r="G19" s="110">
        <f>+Investimenti!I17</f>
        <v>0</v>
      </c>
      <c r="H19" s="110">
        <f>+Investimenti!J17</f>
        <v>0</v>
      </c>
      <c r="I19" s="110">
        <f>+Investimenti!K17</f>
        <v>0</v>
      </c>
      <c r="J19" s="110">
        <f>+Investimenti!L17</f>
        <v>0</v>
      </c>
      <c r="K19" s="110">
        <f>+Investimenti!M17</f>
        <v>0</v>
      </c>
      <c r="L19" s="110">
        <f>+Investimenti!N17</f>
        <v>0</v>
      </c>
      <c r="M19" s="110">
        <f>+Investimenti!O17</f>
        <v>0</v>
      </c>
      <c r="N19" s="110">
        <f>+Investimenti!P17</f>
        <v>0</v>
      </c>
      <c r="O19" s="110">
        <f>+Investimenti!Q17</f>
        <v>0</v>
      </c>
      <c r="P19" s="110">
        <f>+Investimenti!R17</f>
        <v>0</v>
      </c>
      <c r="Q19" s="110">
        <f>+Investimenti!S17</f>
        <v>0</v>
      </c>
      <c r="R19" s="110">
        <f>+Investimenti!T17</f>
        <v>0</v>
      </c>
      <c r="S19" s="110">
        <f>+Investimenti!U17</f>
        <v>0</v>
      </c>
      <c r="T19" s="110">
        <f>+Investimenti!V17</f>
        <v>0</v>
      </c>
      <c r="U19" s="110">
        <f>+Investimenti!W17</f>
        <v>0</v>
      </c>
      <c r="V19" s="110">
        <f>+Investimenti!X17</f>
        <v>0</v>
      </c>
      <c r="W19" s="110">
        <f>+Investimenti!Y17</f>
        <v>0</v>
      </c>
      <c r="X19" s="110">
        <f>+Investimenti!Z17</f>
        <v>0</v>
      </c>
      <c r="Y19" s="110">
        <f>+Investimenti!AA17</f>
        <v>0</v>
      </c>
      <c r="Z19" s="110">
        <f>+Investimenti!AB17</f>
        <v>0</v>
      </c>
      <c r="AA19" s="110">
        <f>+Investimenti!AC17</f>
        <v>0</v>
      </c>
      <c r="AB19" s="110">
        <f>+Investimenti!AD17</f>
        <v>0</v>
      </c>
      <c r="AC19" s="110">
        <f>+Investimenti!AE17</f>
        <v>0</v>
      </c>
      <c r="AD19" s="110">
        <f>+Investimenti!AF17</f>
        <v>0</v>
      </c>
      <c r="AE19" s="110">
        <f>+Investimenti!AG17</f>
        <v>0</v>
      </c>
      <c r="AF19" s="110">
        <f>+Investimenti!AH17</f>
        <v>0</v>
      </c>
      <c r="AG19" s="110">
        <f>+Investimenti!AI17</f>
        <v>0</v>
      </c>
      <c r="AH19" s="110">
        <f>+Investimenti!AJ17</f>
        <v>0</v>
      </c>
      <c r="AI19" s="110">
        <f>+Investimenti!AK17</f>
        <v>0</v>
      </c>
      <c r="AJ19" s="110">
        <f>+Investimenti!AL17</f>
        <v>0</v>
      </c>
      <c r="AK19" s="110">
        <f>+Investimenti!AM17</f>
        <v>0</v>
      </c>
      <c r="AL19" s="110">
        <f>+Investimenti!AN17</f>
        <v>0</v>
      </c>
      <c r="AM19" s="110">
        <f>+Investimenti!AO17</f>
        <v>0</v>
      </c>
      <c r="AN19" s="110">
        <f>+Investimenti!AP17</f>
        <v>0</v>
      </c>
      <c r="AO19" s="110">
        <f>+Investimenti!AQ17</f>
        <v>0</v>
      </c>
      <c r="AP19" s="110">
        <f>+Investimenti!AR17</f>
        <v>0</v>
      </c>
      <c r="AQ19" s="110">
        <f>+Investimenti!AS17</f>
        <v>0</v>
      </c>
      <c r="AR19" s="110">
        <f>+Investimenti!AT17</f>
        <v>0</v>
      </c>
      <c r="AS19" s="110">
        <f>+Investimenti!AU17</f>
        <v>0</v>
      </c>
      <c r="AT19" s="110">
        <f>+Investimenti!AV17</f>
        <v>0</v>
      </c>
      <c r="AU19" s="110">
        <f>+Investimenti!AW17</f>
        <v>0</v>
      </c>
      <c r="AV19" s="110">
        <f>+Investimenti!AX17</f>
        <v>0</v>
      </c>
      <c r="AW19" s="110">
        <f>+Investimenti!AY17</f>
        <v>0</v>
      </c>
      <c r="AX19" s="110">
        <f>+Investimenti!AZ17</f>
        <v>0</v>
      </c>
      <c r="AY19" s="110">
        <f>+Investimenti!BA17</f>
        <v>0</v>
      </c>
      <c r="AZ19" s="110">
        <f>+Investimenti!BB17</f>
        <v>0</v>
      </c>
      <c r="BA19" s="110">
        <f>+Investimenti!BC17</f>
        <v>0</v>
      </c>
      <c r="BC19" s="112">
        <f t="shared" si="0"/>
        <v>0</v>
      </c>
      <c r="BD19" s="112">
        <f t="shared" si="1"/>
        <v>0</v>
      </c>
      <c r="BE19" s="112">
        <f t="shared" si="2"/>
        <v>0</v>
      </c>
      <c r="BF19" s="112">
        <f t="shared" si="3"/>
        <v>0</v>
      </c>
    </row>
    <row r="20" spans="1:58" x14ac:dyDescent="0.25">
      <c r="A20" t="str">
        <f>+IF(Investimenti!A18=0,"",Investimenti!A18)</f>
        <v/>
      </c>
      <c r="B20" t="str">
        <f>+IF(Investimenti!B18=0,"",Investimenti!B18)</f>
        <v>Altre immobilizzazioni immateriali</v>
      </c>
      <c r="E20" s="109">
        <f>+Investimenti!G18</f>
        <v>10</v>
      </c>
      <c r="F20" s="110">
        <f>+Investimenti!H18</f>
        <v>0</v>
      </c>
      <c r="G20" s="110">
        <f>+Investimenti!I18</f>
        <v>0</v>
      </c>
      <c r="H20" s="110">
        <f>+Investimenti!J18</f>
        <v>0</v>
      </c>
      <c r="I20" s="110">
        <f>+Investimenti!K18</f>
        <v>0</v>
      </c>
      <c r="J20" s="110">
        <f>+Investimenti!L18</f>
        <v>0</v>
      </c>
      <c r="K20" s="110">
        <f>+Investimenti!M18</f>
        <v>0</v>
      </c>
      <c r="L20" s="110">
        <f>+Investimenti!N18</f>
        <v>0</v>
      </c>
      <c r="M20" s="110">
        <f>+Investimenti!O18</f>
        <v>0</v>
      </c>
      <c r="N20" s="110">
        <f>+Investimenti!P18</f>
        <v>0</v>
      </c>
      <c r="O20" s="110">
        <f>+Investimenti!Q18</f>
        <v>0</v>
      </c>
      <c r="P20" s="110">
        <f>+Investimenti!R18</f>
        <v>0</v>
      </c>
      <c r="Q20" s="110">
        <f>+Investimenti!S18</f>
        <v>0</v>
      </c>
      <c r="R20" s="110">
        <f>+Investimenti!T18</f>
        <v>0</v>
      </c>
      <c r="S20" s="110">
        <f>+Investimenti!U18</f>
        <v>0</v>
      </c>
      <c r="T20" s="110">
        <f>+Investimenti!V18</f>
        <v>0</v>
      </c>
      <c r="U20" s="110">
        <f>+Investimenti!W18</f>
        <v>0</v>
      </c>
      <c r="V20" s="110">
        <f>+Investimenti!X18</f>
        <v>0</v>
      </c>
      <c r="W20" s="110">
        <f>+Investimenti!Y18</f>
        <v>0</v>
      </c>
      <c r="X20" s="110">
        <f>+Investimenti!Z18</f>
        <v>0</v>
      </c>
      <c r="Y20" s="110">
        <f>+Investimenti!AA18</f>
        <v>0</v>
      </c>
      <c r="Z20" s="110">
        <f>+Investimenti!AB18</f>
        <v>0</v>
      </c>
      <c r="AA20" s="110">
        <f>+Investimenti!AC18</f>
        <v>0</v>
      </c>
      <c r="AB20" s="110">
        <f>+Investimenti!AD18</f>
        <v>0</v>
      </c>
      <c r="AC20" s="110">
        <f>+Investimenti!AE18</f>
        <v>0</v>
      </c>
      <c r="AD20" s="110">
        <f>+Investimenti!AF18</f>
        <v>0</v>
      </c>
      <c r="AE20" s="110">
        <f>+Investimenti!AG18</f>
        <v>0</v>
      </c>
      <c r="AF20" s="110">
        <f>+Investimenti!AH18</f>
        <v>0</v>
      </c>
      <c r="AG20" s="110">
        <f>+Investimenti!AI18</f>
        <v>0</v>
      </c>
      <c r="AH20" s="110">
        <f>+Investimenti!AJ18</f>
        <v>0</v>
      </c>
      <c r="AI20" s="110">
        <f>+Investimenti!AK18</f>
        <v>0</v>
      </c>
      <c r="AJ20" s="110">
        <f>+Investimenti!AL18</f>
        <v>0</v>
      </c>
      <c r="AK20" s="110">
        <f>+Investimenti!AM18</f>
        <v>0</v>
      </c>
      <c r="AL20" s="110">
        <f>+Investimenti!AN18</f>
        <v>0</v>
      </c>
      <c r="AM20" s="110">
        <f>+Investimenti!AO18</f>
        <v>0</v>
      </c>
      <c r="AN20" s="110">
        <f>+Investimenti!AP18</f>
        <v>0</v>
      </c>
      <c r="AO20" s="110">
        <f>+Investimenti!AQ18</f>
        <v>0</v>
      </c>
      <c r="AP20" s="110">
        <f>+Investimenti!AR18</f>
        <v>0</v>
      </c>
      <c r="AQ20" s="110">
        <f>+Investimenti!AS18</f>
        <v>0</v>
      </c>
      <c r="AR20" s="110">
        <f>+Investimenti!AT18</f>
        <v>0</v>
      </c>
      <c r="AS20" s="110">
        <f>+Investimenti!AU18</f>
        <v>0</v>
      </c>
      <c r="AT20" s="110">
        <f>+Investimenti!AV18</f>
        <v>0</v>
      </c>
      <c r="AU20" s="110">
        <f>+Investimenti!AW18</f>
        <v>0</v>
      </c>
      <c r="AV20" s="110">
        <f>+Investimenti!AX18</f>
        <v>0</v>
      </c>
      <c r="AW20" s="110">
        <f>+Investimenti!AY18</f>
        <v>0</v>
      </c>
      <c r="AX20" s="110">
        <f>+Investimenti!AZ18</f>
        <v>0</v>
      </c>
      <c r="AY20" s="110">
        <f>+Investimenti!BA18</f>
        <v>0</v>
      </c>
      <c r="AZ20" s="110">
        <f>+Investimenti!BB18</f>
        <v>0</v>
      </c>
      <c r="BA20" s="110">
        <f>+Investimenti!BC18</f>
        <v>0</v>
      </c>
      <c r="BC20" s="112">
        <f t="shared" si="0"/>
        <v>0</v>
      </c>
      <c r="BD20" s="112">
        <f t="shared" si="1"/>
        <v>0</v>
      </c>
      <c r="BE20" s="112">
        <f t="shared" si="2"/>
        <v>0</v>
      </c>
      <c r="BF20" s="112">
        <f t="shared" si="3"/>
        <v>0</v>
      </c>
    </row>
    <row r="21" spans="1:58" x14ac:dyDescent="0.25">
      <c r="A21" t="str">
        <f>+IF(Investimenti!A19=0,"",Investimenti!A19)</f>
        <v/>
      </c>
      <c r="B21" t="str">
        <f>+IF(Investimenti!B19=0,"",Investimenti!B19)</f>
        <v>Altre immobilizzazioni immateriali</v>
      </c>
      <c r="E21" s="109">
        <f>+Investimenti!G19</f>
        <v>5</v>
      </c>
      <c r="F21" s="110">
        <f>+Investimenti!H19</f>
        <v>0</v>
      </c>
      <c r="G21" s="110">
        <f>+Investimenti!I19</f>
        <v>0</v>
      </c>
      <c r="H21" s="110">
        <f>+Investimenti!J19</f>
        <v>0</v>
      </c>
      <c r="I21" s="110">
        <f>+Investimenti!K19</f>
        <v>0</v>
      </c>
      <c r="J21" s="110">
        <f>+Investimenti!L19</f>
        <v>0</v>
      </c>
      <c r="K21" s="110">
        <f>+Investimenti!M19</f>
        <v>0</v>
      </c>
      <c r="L21" s="110">
        <f>+Investimenti!N19</f>
        <v>0</v>
      </c>
      <c r="M21" s="110">
        <f>+Investimenti!O19</f>
        <v>0</v>
      </c>
      <c r="N21" s="110">
        <f>+Investimenti!P19</f>
        <v>0</v>
      </c>
      <c r="O21" s="110">
        <f>+Investimenti!Q19</f>
        <v>0</v>
      </c>
      <c r="P21" s="110">
        <f>+Investimenti!R19</f>
        <v>0</v>
      </c>
      <c r="Q21" s="110">
        <f>+Investimenti!S19</f>
        <v>0</v>
      </c>
      <c r="R21" s="110">
        <f>+Investimenti!T19</f>
        <v>0</v>
      </c>
      <c r="S21" s="110">
        <f>+Investimenti!U19</f>
        <v>0</v>
      </c>
      <c r="T21" s="110">
        <f>+Investimenti!V19</f>
        <v>0</v>
      </c>
      <c r="U21" s="110">
        <f>+Investimenti!W19</f>
        <v>0</v>
      </c>
      <c r="V21" s="110">
        <f>+Investimenti!X19</f>
        <v>0</v>
      </c>
      <c r="W21" s="110">
        <f>+Investimenti!Y19</f>
        <v>0</v>
      </c>
      <c r="X21" s="110">
        <f>+Investimenti!Z19</f>
        <v>0</v>
      </c>
      <c r="Y21" s="110">
        <f>+Investimenti!AA19</f>
        <v>0</v>
      </c>
      <c r="Z21" s="110">
        <f>+Investimenti!AB19</f>
        <v>0</v>
      </c>
      <c r="AA21" s="110">
        <f>+Investimenti!AC19</f>
        <v>0</v>
      </c>
      <c r="AB21" s="110">
        <f>+Investimenti!AD19</f>
        <v>0</v>
      </c>
      <c r="AC21" s="110">
        <f>+Investimenti!AE19</f>
        <v>0</v>
      </c>
      <c r="AD21" s="110">
        <f>+Investimenti!AF19</f>
        <v>0</v>
      </c>
      <c r="AE21" s="110">
        <f>+Investimenti!AG19</f>
        <v>0</v>
      </c>
      <c r="AF21" s="110">
        <f>+Investimenti!AH19</f>
        <v>0</v>
      </c>
      <c r="AG21" s="110">
        <f>+Investimenti!AI19</f>
        <v>0</v>
      </c>
      <c r="AH21" s="110">
        <f>+Investimenti!AJ19</f>
        <v>0</v>
      </c>
      <c r="AI21" s="110">
        <f>+Investimenti!AK19</f>
        <v>0</v>
      </c>
      <c r="AJ21" s="110">
        <f>+Investimenti!AL19</f>
        <v>0</v>
      </c>
      <c r="AK21" s="110">
        <f>+Investimenti!AM19</f>
        <v>0</v>
      </c>
      <c r="AL21" s="110">
        <f>+Investimenti!AN19</f>
        <v>0</v>
      </c>
      <c r="AM21" s="110">
        <f>+Investimenti!AO19</f>
        <v>0</v>
      </c>
      <c r="AN21" s="110">
        <f>+Investimenti!AP19</f>
        <v>0</v>
      </c>
      <c r="AO21" s="110">
        <f>+Investimenti!AQ19</f>
        <v>0</v>
      </c>
      <c r="AP21" s="110">
        <f>+Investimenti!AR19</f>
        <v>0</v>
      </c>
      <c r="AQ21" s="110">
        <f>+Investimenti!AS19</f>
        <v>0</v>
      </c>
      <c r="AR21" s="110">
        <f>+Investimenti!AT19</f>
        <v>0</v>
      </c>
      <c r="AS21" s="110">
        <f>+Investimenti!AU19</f>
        <v>0</v>
      </c>
      <c r="AT21" s="110">
        <f>+Investimenti!AV19</f>
        <v>0</v>
      </c>
      <c r="AU21" s="110">
        <f>+Investimenti!AW19</f>
        <v>0</v>
      </c>
      <c r="AV21" s="110">
        <f>+Investimenti!AX19</f>
        <v>0</v>
      </c>
      <c r="AW21" s="110">
        <f>+Investimenti!AY19</f>
        <v>0</v>
      </c>
      <c r="AX21" s="110">
        <f>+Investimenti!AZ19</f>
        <v>0</v>
      </c>
      <c r="AY21" s="110">
        <f>+Investimenti!BA19</f>
        <v>0</v>
      </c>
      <c r="AZ21" s="110">
        <f>+Investimenti!BB19</f>
        <v>0</v>
      </c>
      <c r="BA21" s="110">
        <f>+Investimenti!BC19</f>
        <v>0</v>
      </c>
      <c r="BC21" s="112">
        <f t="shared" si="0"/>
        <v>0</v>
      </c>
      <c r="BD21" s="112">
        <f t="shared" si="1"/>
        <v>0</v>
      </c>
      <c r="BE21" s="112">
        <f t="shared" si="2"/>
        <v>0</v>
      </c>
      <c r="BF21" s="112">
        <f t="shared" si="3"/>
        <v>0</v>
      </c>
    </row>
    <row r="22" spans="1:58" x14ac:dyDescent="0.25">
      <c r="A22" t="str">
        <f>+IF(Investimenti!A20=0,"",Investimenti!A20)</f>
        <v/>
      </c>
      <c r="B22" t="str">
        <f>+IF(Investimenti!B20=0,"",Investimenti!B20)</f>
        <v>Altre immobilizzazioni immateriali</v>
      </c>
      <c r="E22" s="109">
        <f>+Investimenti!G20</f>
        <v>10</v>
      </c>
      <c r="F22" s="110">
        <f>+Investimenti!H20</f>
        <v>0</v>
      </c>
      <c r="G22" s="110">
        <f>+Investimenti!I20</f>
        <v>0</v>
      </c>
      <c r="H22" s="110">
        <f>+Investimenti!J20</f>
        <v>0</v>
      </c>
      <c r="I22" s="110">
        <f>+Investimenti!K20</f>
        <v>0</v>
      </c>
      <c r="J22" s="110">
        <f>+Investimenti!L20</f>
        <v>0</v>
      </c>
      <c r="K22" s="110">
        <f>+Investimenti!M20</f>
        <v>0</v>
      </c>
      <c r="L22" s="110">
        <f>+Investimenti!N20</f>
        <v>0</v>
      </c>
      <c r="M22" s="110">
        <f>+Investimenti!O20</f>
        <v>0</v>
      </c>
      <c r="N22" s="110">
        <f>+Investimenti!P20</f>
        <v>0</v>
      </c>
      <c r="O22" s="110">
        <f>+Investimenti!Q20</f>
        <v>0</v>
      </c>
      <c r="P22" s="110">
        <f>+Investimenti!R20</f>
        <v>0</v>
      </c>
      <c r="Q22" s="110">
        <f>+Investimenti!S20</f>
        <v>0</v>
      </c>
      <c r="R22" s="110">
        <f>+Investimenti!T20</f>
        <v>0</v>
      </c>
      <c r="S22" s="110">
        <f>+Investimenti!U20</f>
        <v>0</v>
      </c>
      <c r="T22" s="110">
        <f>+Investimenti!V20</f>
        <v>0</v>
      </c>
      <c r="U22" s="110">
        <f>+Investimenti!W20</f>
        <v>0</v>
      </c>
      <c r="V22" s="110">
        <f>+Investimenti!X20</f>
        <v>0</v>
      </c>
      <c r="W22" s="110">
        <f>+Investimenti!Y20</f>
        <v>0</v>
      </c>
      <c r="X22" s="110">
        <f>+Investimenti!Z20</f>
        <v>0</v>
      </c>
      <c r="Y22" s="110">
        <f>+Investimenti!AA20</f>
        <v>0</v>
      </c>
      <c r="Z22" s="110">
        <f>+Investimenti!AB20</f>
        <v>0</v>
      </c>
      <c r="AA22" s="110">
        <f>+Investimenti!AC20</f>
        <v>0</v>
      </c>
      <c r="AB22" s="110">
        <f>+Investimenti!AD20</f>
        <v>0</v>
      </c>
      <c r="AC22" s="110">
        <f>+Investimenti!AE20</f>
        <v>0</v>
      </c>
      <c r="AD22" s="110">
        <f>+Investimenti!AF20</f>
        <v>0</v>
      </c>
      <c r="AE22" s="110">
        <f>+Investimenti!AG20</f>
        <v>0</v>
      </c>
      <c r="AF22" s="110">
        <f>+Investimenti!AH20</f>
        <v>0</v>
      </c>
      <c r="AG22" s="110">
        <f>+Investimenti!AI20</f>
        <v>0</v>
      </c>
      <c r="AH22" s="110">
        <f>+Investimenti!AJ20</f>
        <v>0</v>
      </c>
      <c r="AI22" s="110">
        <f>+Investimenti!AK20</f>
        <v>0</v>
      </c>
      <c r="AJ22" s="110">
        <f>+Investimenti!AL20</f>
        <v>0</v>
      </c>
      <c r="AK22" s="110">
        <f>+Investimenti!AM20</f>
        <v>0</v>
      </c>
      <c r="AL22" s="110">
        <f>+Investimenti!AN20</f>
        <v>0</v>
      </c>
      <c r="AM22" s="110">
        <f>+Investimenti!AO20</f>
        <v>0</v>
      </c>
      <c r="AN22" s="110">
        <f>+Investimenti!AP20</f>
        <v>0</v>
      </c>
      <c r="AO22" s="110">
        <f>+Investimenti!AQ20</f>
        <v>0</v>
      </c>
      <c r="AP22" s="110">
        <f>+Investimenti!AR20</f>
        <v>0</v>
      </c>
      <c r="AQ22" s="110">
        <f>+Investimenti!AS20</f>
        <v>0</v>
      </c>
      <c r="AR22" s="110">
        <f>+Investimenti!AT20</f>
        <v>0</v>
      </c>
      <c r="AS22" s="110">
        <f>+Investimenti!AU20</f>
        <v>0</v>
      </c>
      <c r="AT22" s="110">
        <f>+Investimenti!AV20</f>
        <v>0</v>
      </c>
      <c r="AU22" s="110">
        <f>+Investimenti!AW20</f>
        <v>0</v>
      </c>
      <c r="AV22" s="110">
        <f>+Investimenti!AX20</f>
        <v>0</v>
      </c>
      <c r="AW22" s="110">
        <f>+Investimenti!AY20</f>
        <v>0</v>
      </c>
      <c r="AX22" s="110">
        <f>+Investimenti!AZ20</f>
        <v>0</v>
      </c>
      <c r="AY22" s="110">
        <f>+Investimenti!BA20</f>
        <v>0</v>
      </c>
      <c r="AZ22" s="110">
        <f>+Investimenti!BB20</f>
        <v>0</v>
      </c>
      <c r="BA22" s="110">
        <f>+Investimenti!BC20</f>
        <v>0</v>
      </c>
      <c r="BC22" s="112">
        <f t="shared" si="0"/>
        <v>0</v>
      </c>
      <c r="BD22" s="112">
        <f t="shared" si="1"/>
        <v>0</v>
      </c>
      <c r="BE22" s="112">
        <f t="shared" si="2"/>
        <v>0</v>
      </c>
      <c r="BF22" s="112">
        <f t="shared" si="3"/>
        <v>0</v>
      </c>
    </row>
    <row r="23" spans="1:58" x14ac:dyDescent="0.25">
      <c r="A23" t="str">
        <f>+IF(Investimenti!A21=0,"",Investimenti!A21)</f>
        <v/>
      </c>
      <c r="B23" t="str">
        <f>+IF(Investimenti!B21=0,"",Investimenti!B21)</f>
        <v>Altre immobilizzazioni immateriali</v>
      </c>
      <c r="E23" s="109">
        <f>+Investimenti!G21</f>
        <v>5</v>
      </c>
      <c r="F23" s="110">
        <f>+Investimenti!H21</f>
        <v>0</v>
      </c>
      <c r="G23" s="110">
        <f>+Investimenti!I21</f>
        <v>0</v>
      </c>
      <c r="H23" s="110">
        <f>+Investimenti!J21</f>
        <v>0</v>
      </c>
      <c r="I23" s="110">
        <f>+Investimenti!K21</f>
        <v>0</v>
      </c>
      <c r="J23" s="110">
        <f>+Investimenti!L21</f>
        <v>0</v>
      </c>
      <c r="K23" s="110">
        <f>+Investimenti!M21</f>
        <v>0</v>
      </c>
      <c r="L23" s="110">
        <f>+Investimenti!N21</f>
        <v>0</v>
      </c>
      <c r="M23" s="110">
        <f>+Investimenti!O21</f>
        <v>0</v>
      </c>
      <c r="N23" s="110">
        <f>+Investimenti!P21</f>
        <v>0</v>
      </c>
      <c r="O23" s="110">
        <f>+Investimenti!Q21</f>
        <v>0</v>
      </c>
      <c r="P23" s="110">
        <f>+Investimenti!R21</f>
        <v>0</v>
      </c>
      <c r="Q23" s="110">
        <f>+Investimenti!S21</f>
        <v>0</v>
      </c>
      <c r="R23" s="110">
        <f>+Investimenti!T21</f>
        <v>0</v>
      </c>
      <c r="S23" s="110">
        <f>+Investimenti!U21</f>
        <v>0</v>
      </c>
      <c r="T23" s="110">
        <f>+Investimenti!V21</f>
        <v>0</v>
      </c>
      <c r="U23" s="110">
        <f>+Investimenti!W21</f>
        <v>0</v>
      </c>
      <c r="V23" s="110">
        <f>+Investimenti!X21</f>
        <v>0</v>
      </c>
      <c r="W23" s="110">
        <f>+Investimenti!Y21</f>
        <v>0</v>
      </c>
      <c r="X23" s="110">
        <f>+Investimenti!Z21</f>
        <v>0</v>
      </c>
      <c r="Y23" s="110">
        <f>+Investimenti!AA21</f>
        <v>0</v>
      </c>
      <c r="Z23" s="110">
        <f>+Investimenti!AB21</f>
        <v>0</v>
      </c>
      <c r="AA23" s="110">
        <f>+Investimenti!AC21</f>
        <v>0</v>
      </c>
      <c r="AB23" s="110">
        <f>+Investimenti!AD21</f>
        <v>0</v>
      </c>
      <c r="AC23" s="110">
        <f>+Investimenti!AE21</f>
        <v>0</v>
      </c>
      <c r="AD23" s="110">
        <f>+Investimenti!AF21</f>
        <v>0</v>
      </c>
      <c r="AE23" s="110">
        <f>+Investimenti!AG21</f>
        <v>0</v>
      </c>
      <c r="AF23" s="110">
        <f>+Investimenti!AH21</f>
        <v>0</v>
      </c>
      <c r="AG23" s="110">
        <f>+Investimenti!AI21</f>
        <v>0</v>
      </c>
      <c r="AH23" s="110">
        <f>+Investimenti!AJ21</f>
        <v>0</v>
      </c>
      <c r="AI23" s="110">
        <f>+Investimenti!AK21</f>
        <v>0</v>
      </c>
      <c r="AJ23" s="110">
        <f>+Investimenti!AL21</f>
        <v>0</v>
      </c>
      <c r="AK23" s="110">
        <f>+Investimenti!AM21</f>
        <v>0</v>
      </c>
      <c r="AL23" s="110">
        <f>+Investimenti!AN21</f>
        <v>0</v>
      </c>
      <c r="AM23" s="110">
        <f>+Investimenti!AO21</f>
        <v>0</v>
      </c>
      <c r="AN23" s="110">
        <f>+Investimenti!AP21</f>
        <v>0</v>
      </c>
      <c r="AO23" s="110">
        <f>+Investimenti!AQ21</f>
        <v>0</v>
      </c>
      <c r="AP23" s="110">
        <f>+Investimenti!AR21</f>
        <v>0</v>
      </c>
      <c r="AQ23" s="110">
        <f>+Investimenti!AS21</f>
        <v>0</v>
      </c>
      <c r="AR23" s="110">
        <f>+Investimenti!AT21</f>
        <v>0</v>
      </c>
      <c r="AS23" s="110">
        <f>+Investimenti!AU21</f>
        <v>0</v>
      </c>
      <c r="AT23" s="110">
        <f>+Investimenti!AV21</f>
        <v>0</v>
      </c>
      <c r="AU23" s="110">
        <f>+Investimenti!AW21</f>
        <v>0</v>
      </c>
      <c r="AV23" s="110">
        <f>+Investimenti!AX21</f>
        <v>0</v>
      </c>
      <c r="AW23" s="110">
        <f>+Investimenti!AY21</f>
        <v>0</v>
      </c>
      <c r="AX23" s="110">
        <f>+Investimenti!AZ21</f>
        <v>0</v>
      </c>
      <c r="AY23" s="110">
        <f>+Investimenti!BA21</f>
        <v>0</v>
      </c>
      <c r="AZ23" s="110">
        <f>+Investimenti!BB21</f>
        <v>0</v>
      </c>
      <c r="BA23" s="110">
        <f>+Investimenti!BC21</f>
        <v>0</v>
      </c>
      <c r="BC23" s="112">
        <f t="shared" si="0"/>
        <v>0</v>
      </c>
      <c r="BD23" s="112">
        <f t="shared" si="1"/>
        <v>0</v>
      </c>
      <c r="BE23" s="112">
        <f t="shared" si="2"/>
        <v>0</v>
      </c>
      <c r="BF23" s="112">
        <f t="shared" si="3"/>
        <v>0</v>
      </c>
    </row>
    <row r="24" spans="1:58" s="37" customFormat="1" x14ac:dyDescent="0.25">
      <c r="A24" s="37" t="str">
        <f>+Investimenti!A22</f>
        <v>Totale</v>
      </c>
      <c r="E24" s="208"/>
      <c r="F24" s="111">
        <f>SUM(F5:F23)</f>
        <v>120000</v>
      </c>
      <c r="G24" s="111">
        <f t="shared" ref="G24:AO24" si="4">SUM(G5:G23)</f>
        <v>0</v>
      </c>
      <c r="H24" s="111">
        <f t="shared" si="4"/>
        <v>0</v>
      </c>
      <c r="I24" s="111">
        <f t="shared" si="4"/>
        <v>0</v>
      </c>
      <c r="J24" s="111">
        <f t="shared" si="4"/>
        <v>0</v>
      </c>
      <c r="K24" s="111">
        <f t="shared" si="4"/>
        <v>0</v>
      </c>
      <c r="L24" s="111">
        <f t="shared" si="4"/>
        <v>0</v>
      </c>
      <c r="M24" s="111">
        <f t="shared" si="4"/>
        <v>0</v>
      </c>
      <c r="N24" s="111">
        <f t="shared" si="4"/>
        <v>0</v>
      </c>
      <c r="O24" s="111">
        <f t="shared" si="4"/>
        <v>0</v>
      </c>
      <c r="P24" s="111">
        <f t="shared" si="4"/>
        <v>0</v>
      </c>
      <c r="Q24" s="111">
        <f t="shared" si="4"/>
        <v>0</v>
      </c>
      <c r="R24" s="111">
        <f t="shared" si="4"/>
        <v>0</v>
      </c>
      <c r="S24" s="111">
        <f t="shared" si="4"/>
        <v>0</v>
      </c>
      <c r="T24" s="111">
        <f t="shared" si="4"/>
        <v>0</v>
      </c>
      <c r="U24" s="111">
        <f t="shared" si="4"/>
        <v>0</v>
      </c>
      <c r="V24" s="111">
        <f t="shared" si="4"/>
        <v>0</v>
      </c>
      <c r="W24" s="111">
        <f t="shared" si="4"/>
        <v>0</v>
      </c>
      <c r="X24" s="111">
        <f t="shared" si="4"/>
        <v>0</v>
      </c>
      <c r="Y24" s="111">
        <f t="shared" si="4"/>
        <v>0</v>
      </c>
      <c r="Z24" s="111">
        <f t="shared" si="4"/>
        <v>0</v>
      </c>
      <c r="AA24" s="111">
        <f t="shared" si="4"/>
        <v>0</v>
      </c>
      <c r="AB24" s="111">
        <f t="shared" si="4"/>
        <v>0</v>
      </c>
      <c r="AC24" s="111">
        <f t="shared" si="4"/>
        <v>0</v>
      </c>
      <c r="AD24" s="111">
        <f t="shared" si="4"/>
        <v>0</v>
      </c>
      <c r="AE24" s="111">
        <f t="shared" si="4"/>
        <v>0</v>
      </c>
      <c r="AF24" s="111">
        <f t="shared" si="4"/>
        <v>0</v>
      </c>
      <c r="AG24" s="111">
        <f t="shared" si="4"/>
        <v>0</v>
      </c>
      <c r="AH24" s="111">
        <f t="shared" si="4"/>
        <v>0</v>
      </c>
      <c r="AI24" s="111">
        <f t="shared" si="4"/>
        <v>0</v>
      </c>
      <c r="AJ24" s="111">
        <f t="shared" si="4"/>
        <v>0</v>
      </c>
      <c r="AK24" s="111">
        <f t="shared" si="4"/>
        <v>0</v>
      </c>
      <c r="AL24" s="111">
        <f t="shared" si="4"/>
        <v>0</v>
      </c>
      <c r="AM24" s="111">
        <f t="shared" si="4"/>
        <v>0</v>
      </c>
      <c r="AN24" s="111">
        <f t="shared" si="4"/>
        <v>0</v>
      </c>
      <c r="AO24" s="111">
        <f t="shared" si="4"/>
        <v>0</v>
      </c>
      <c r="AP24" s="111">
        <f t="shared" ref="AP24:BF24" si="5">SUM(AP5:AP23)</f>
        <v>0</v>
      </c>
      <c r="AQ24" s="111">
        <f t="shared" si="5"/>
        <v>0</v>
      </c>
      <c r="AR24" s="111">
        <f t="shared" si="5"/>
        <v>0</v>
      </c>
      <c r="AS24" s="111">
        <f t="shared" si="5"/>
        <v>0</v>
      </c>
      <c r="AT24" s="111">
        <f t="shared" si="5"/>
        <v>0</v>
      </c>
      <c r="AU24" s="111">
        <f t="shared" si="5"/>
        <v>0</v>
      </c>
      <c r="AV24" s="111">
        <f t="shared" si="5"/>
        <v>0</v>
      </c>
      <c r="AW24" s="111">
        <f t="shared" si="5"/>
        <v>0</v>
      </c>
      <c r="AX24" s="111">
        <f t="shared" si="5"/>
        <v>0</v>
      </c>
      <c r="AY24" s="111">
        <f t="shared" si="5"/>
        <v>0</v>
      </c>
      <c r="AZ24" s="111">
        <f t="shared" si="5"/>
        <v>0</v>
      </c>
      <c r="BA24" s="111">
        <f t="shared" si="5"/>
        <v>0</v>
      </c>
      <c r="BC24" s="111">
        <f t="shared" si="5"/>
        <v>120000</v>
      </c>
      <c r="BD24" s="111">
        <f t="shared" si="5"/>
        <v>0</v>
      </c>
      <c r="BE24" s="111">
        <f t="shared" si="5"/>
        <v>0</v>
      </c>
      <c r="BF24" s="111">
        <f t="shared" si="5"/>
        <v>0</v>
      </c>
    </row>
    <row r="25" spans="1:58" x14ac:dyDescent="0.25">
      <c r="E25" s="27"/>
    </row>
    <row r="26" spans="1:58" x14ac:dyDescent="0.25">
      <c r="E26" s="27"/>
    </row>
    <row r="27" spans="1:58" x14ac:dyDescent="0.25">
      <c r="A27" t="s">
        <v>278</v>
      </c>
      <c r="E27" s="27"/>
    </row>
    <row r="28" spans="1:58" x14ac:dyDescent="0.25">
      <c r="A28" t="str">
        <f t="shared" ref="A28:E47" si="6">+A4</f>
        <v>Descrizione</v>
      </c>
      <c r="B28" t="str">
        <f t="shared" si="6"/>
        <v>Categoria</v>
      </c>
      <c r="E28" s="27" t="str">
        <f t="shared" si="6"/>
        <v>Anni amm.to</v>
      </c>
      <c r="F28" s="22">
        <f>+SPm!B2</f>
        <v>42736</v>
      </c>
      <c r="G28" s="22">
        <f>+SPm!C2</f>
        <v>42767</v>
      </c>
      <c r="H28" s="22">
        <f>+SPm!D2</f>
        <v>42797</v>
      </c>
      <c r="I28" s="22">
        <f>+SPm!E2</f>
        <v>42828</v>
      </c>
      <c r="J28" s="22">
        <f>+SPm!F2</f>
        <v>42858</v>
      </c>
      <c r="K28" s="22">
        <f>+SPm!G2</f>
        <v>42889</v>
      </c>
      <c r="L28" s="22">
        <f>+SPm!H2</f>
        <v>42919</v>
      </c>
      <c r="M28" s="22">
        <f>+SPm!I2</f>
        <v>42950</v>
      </c>
      <c r="N28" s="22">
        <f>+SPm!J2</f>
        <v>42980</v>
      </c>
      <c r="O28" s="22">
        <f>+SPm!K2</f>
        <v>43011</v>
      </c>
      <c r="P28" s="22">
        <f>+SPm!L2</f>
        <v>43041</v>
      </c>
      <c r="Q28" s="22">
        <f>+SPm!M2</f>
        <v>43072</v>
      </c>
      <c r="R28" s="22">
        <f>+SPm!N2</f>
        <v>43102</v>
      </c>
      <c r="S28" s="22">
        <f>+SPm!O2</f>
        <v>43133</v>
      </c>
      <c r="T28" s="22">
        <f>+SPm!P2</f>
        <v>43163</v>
      </c>
      <c r="U28" s="22">
        <f>+SPm!Q2</f>
        <v>43194</v>
      </c>
      <c r="V28" s="22">
        <f>+SPm!R2</f>
        <v>43224</v>
      </c>
      <c r="W28" s="22">
        <f>+SPm!S2</f>
        <v>43255</v>
      </c>
      <c r="X28" s="22">
        <f>+SPm!T2</f>
        <v>43285</v>
      </c>
      <c r="Y28" s="22">
        <f>+SPm!U2</f>
        <v>43316</v>
      </c>
      <c r="Z28" s="22">
        <f>+SPm!V2</f>
        <v>43346</v>
      </c>
      <c r="AA28" s="22">
        <f>+SPm!W2</f>
        <v>43377</v>
      </c>
      <c r="AB28" s="22">
        <f>+SPm!X2</f>
        <v>43407</v>
      </c>
      <c r="AC28" s="22">
        <f>+SPm!Y2</f>
        <v>43438</v>
      </c>
      <c r="AD28" s="22">
        <f>+SPm!Z2</f>
        <v>43468</v>
      </c>
      <c r="AE28" s="22">
        <f>+SPm!AA2</f>
        <v>43499</v>
      </c>
      <c r="AF28" s="22">
        <f>+SPm!AB2</f>
        <v>43529</v>
      </c>
      <c r="AG28" s="22">
        <f>+SPm!AC2</f>
        <v>43560</v>
      </c>
      <c r="AH28" s="22">
        <f>+SPm!AD2</f>
        <v>43590</v>
      </c>
      <c r="AI28" s="22">
        <f>+SPm!AE2</f>
        <v>43621</v>
      </c>
      <c r="AJ28" s="22">
        <f>+SPm!AF2</f>
        <v>43651</v>
      </c>
      <c r="AK28" s="22">
        <f>+SPm!AG2</f>
        <v>43682</v>
      </c>
      <c r="AL28" s="22">
        <f>+SPm!AH2</f>
        <v>43712</v>
      </c>
      <c r="AM28" s="22">
        <f>+SPm!AI2</f>
        <v>43743</v>
      </c>
      <c r="AN28" s="22">
        <f>+SPm!AJ2</f>
        <v>43773</v>
      </c>
      <c r="AO28" s="22">
        <f>+SPm!AK2</f>
        <v>43804</v>
      </c>
      <c r="AP28" s="22">
        <f>+SPm!AL2</f>
        <v>43834</v>
      </c>
      <c r="AQ28" s="22">
        <f>+SPm!AM2</f>
        <v>43865</v>
      </c>
      <c r="AR28" s="22">
        <f>+SPm!AN2</f>
        <v>43895</v>
      </c>
      <c r="AS28" s="22">
        <f>+SPm!AO2</f>
        <v>43926</v>
      </c>
      <c r="AT28" s="22">
        <f>+SPm!AP2</f>
        <v>43956</v>
      </c>
      <c r="AU28" s="22">
        <f>+SPm!AQ2</f>
        <v>43987</v>
      </c>
      <c r="AV28" s="22">
        <f>+SPm!AR2</f>
        <v>44017</v>
      </c>
      <c r="AW28" s="22">
        <f>+SPm!AS2</f>
        <v>44048</v>
      </c>
      <c r="AX28" s="22">
        <f>+SPm!AT2</f>
        <v>44078</v>
      </c>
      <c r="AY28" s="22">
        <f>+SPm!AU2</f>
        <v>44109</v>
      </c>
      <c r="AZ28" s="22">
        <f>+SPm!AV2</f>
        <v>44139</v>
      </c>
      <c r="BA28" s="22">
        <f>+SPm!AW2</f>
        <v>44170</v>
      </c>
      <c r="BC28" s="207">
        <f>+BC4</f>
        <v>2017</v>
      </c>
      <c r="BD28" s="207">
        <f>+BD4</f>
        <v>2018</v>
      </c>
      <c r="BE28" s="207">
        <f>+BE4</f>
        <v>2019</v>
      </c>
      <c r="BF28" s="207">
        <f>+BF4</f>
        <v>2020</v>
      </c>
    </row>
    <row r="29" spans="1:58" x14ac:dyDescent="0.25">
      <c r="A29" t="str">
        <f t="shared" si="6"/>
        <v>Impianto di Produzione</v>
      </c>
      <c r="B29" t="str">
        <f t="shared" si="6"/>
        <v>Impianti e Macchinari</v>
      </c>
      <c r="E29" s="109">
        <f t="shared" si="6"/>
        <v>10</v>
      </c>
      <c r="F29" s="112">
        <f>+SUM($F5:F5)/($E5*12)</f>
        <v>666.66666666666663</v>
      </c>
      <c r="G29" s="112">
        <f>+SUM($F5:G5)/($E5*12)</f>
        <v>666.66666666666663</v>
      </c>
      <c r="H29" s="112">
        <f>+SUM($F5:H5)/($E5*12)</f>
        <v>666.66666666666663</v>
      </c>
      <c r="I29" s="112">
        <f>+SUM($F5:I5)/($E5*12)</f>
        <v>666.66666666666663</v>
      </c>
      <c r="J29" s="112">
        <f>+SUM($F5:J5)/($E5*12)</f>
        <v>666.66666666666663</v>
      </c>
      <c r="K29" s="112">
        <f>+SUM($F5:K5)/($E5*12)</f>
        <v>666.66666666666663</v>
      </c>
      <c r="L29" s="112">
        <f>+SUM($F5:L5)/($E5*12)</f>
        <v>666.66666666666663</v>
      </c>
      <c r="M29" s="112">
        <f>+SUM($F5:M5)/($E5*12)</f>
        <v>666.66666666666663</v>
      </c>
      <c r="N29" s="112">
        <f>+SUM($F5:N5)/($E5*12)</f>
        <v>666.66666666666663</v>
      </c>
      <c r="O29" s="112">
        <f>+SUM($F5:O5)/($E5*12)</f>
        <v>666.66666666666663</v>
      </c>
      <c r="P29" s="112">
        <f>+SUM($F5:P5)/($E5*12)</f>
        <v>666.66666666666663</v>
      </c>
      <c r="Q29" s="112">
        <f>+SUM($F5:Q5)/($E5*12)</f>
        <v>666.66666666666663</v>
      </c>
      <c r="R29" s="112">
        <f>+SUM($F5:R5)/($E5*12)</f>
        <v>666.66666666666663</v>
      </c>
      <c r="S29" s="112">
        <f>+SUM($F5:S5)/($E5*12)</f>
        <v>666.66666666666663</v>
      </c>
      <c r="T29" s="112">
        <f>+SUM($F5:T5)/($E5*12)</f>
        <v>666.66666666666663</v>
      </c>
      <c r="U29" s="112">
        <f>+SUM($F5:U5)/($E5*12)</f>
        <v>666.66666666666663</v>
      </c>
      <c r="V29" s="112">
        <f>+SUM($F5:V5)/($E5*12)</f>
        <v>666.66666666666663</v>
      </c>
      <c r="W29" s="112">
        <f>+SUM($F5:W5)/($E5*12)</f>
        <v>666.66666666666663</v>
      </c>
      <c r="X29" s="112">
        <f>+SUM($F5:X5)/($E5*12)</f>
        <v>666.66666666666663</v>
      </c>
      <c r="Y29" s="112">
        <f>+SUM($F5:Y5)/($E5*12)</f>
        <v>666.66666666666663</v>
      </c>
      <c r="Z29" s="112">
        <f>+SUM($F5:Z5)/($E5*12)</f>
        <v>666.66666666666663</v>
      </c>
      <c r="AA29" s="112">
        <f>+SUM($F5:AA5)/($E5*12)</f>
        <v>666.66666666666663</v>
      </c>
      <c r="AB29" s="112">
        <f>+SUM($F5:AB5)/($E5*12)</f>
        <v>666.66666666666663</v>
      </c>
      <c r="AC29" s="112">
        <f>+SUM($F5:AC5)/($E5*12)</f>
        <v>666.66666666666663</v>
      </c>
      <c r="AD29" s="112">
        <f>+SUM($F5:AD5)/($E5*12)</f>
        <v>666.66666666666663</v>
      </c>
      <c r="AE29" s="112">
        <f>+SUM($F5:AE5)/($E5*12)</f>
        <v>666.66666666666663</v>
      </c>
      <c r="AF29" s="112">
        <f>+SUM($F5:AF5)/($E5*12)</f>
        <v>666.66666666666663</v>
      </c>
      <c r="AG29" s="112">
        <f>+SUM($F5:AG5)/($E5*12)</f>
        <v>666.66666666666663</v>
      </c>
      <c r="AH29" s="112">
        <f>+SUM($F5:AH5)/($E5*12)</f>
        <v>666.66666666666663</v>
      </c>
      <c r="AI29" s="112">
        <f>+SUM($F5:AI5)/($E5*12)</f>
        <v>666.66666666666663</v>
      </c>
      <c r="AJ29" s="112">
        <f>+SUM($F5:AJ5)/($E5*12)</f>
        <v>666.66666666666663</v>
      </c>
      <c r="AK29" s="112">
        <f>+SUM($F5:AK5)/($E5*12)</f>
        <v>666.66666666666663</v>
      </c>
      <c r="AL29" s="112">
        <f>+SUM($F5:AL5)/($E5*12)</f>
        <v>666.66666666666663</v>
      </c>
      <c r="AM29" s="112">
        <f>+SUM($F5:AM5)/($E5*12)</f>
        <v>666.66666666666663</v>
      </c>
      <c r="AN29" s="112">
        <f>+SUM($F5:AN5)/($E5*12)</f>
        <v>666.66666666666663</v>
      </c>
      <c r="AO29" s="112">
        <f>+SUM($F5:AO5)/($E5*12)</f>
        <v>666.66666666666663</v>
      </c>
      <c r="AP29" s="112">
        <f>+SUM($F5:AP5)/($E5*12)</f>
        <v>666.66666666666663</v>
      </c>
      <c r="AQ29" s="112">
        <f>+SUM($F5:AQ5)/($E5*12)</f>
        <v>666.66666666666663</v>
      </c>
      <c r="AR29" s="112">
        <f>+SUM($F5:AR5)/($E5*12)</f>
        <v>666.66666666666663</v>
      </c>
      <c r="AS29" s="112">
        <f>+SUM($F5:AS5)/($E5*12)</f>
        <v>666.66666666666663</v>
      </c>
      <c r="AT29" s="112">
        <f>+SUM($F5:AT5)/($E5*12)</f>
        <v>666.66666666666663</v>
      </c>
      <c r="AU29" s="112">
        <f>+SUM($F5:AU5)/($E5*12)</f>
        <v>666.66666666666663</v>
      </c>
      <c r="AV29" s="112">
        <f>+SUM($F5:AV5)/($E5*12)</f>
        <v>666.66666666666663</v>
      </c>
      <c r="AW29" s="112">
        <f>+SUM($F5:AW5)/($E5*12)</f>
        <v>666.66666666666663</v>
      </c>
      <c r="AX29" s="112">
        <f>+SUM($F5:AX5)/($E5*12)</f>
        <v>666.66666666666663</v>
      </c>
      <c r="AY29" s="112">
        <f>+SUM($F5:AY5)/($E5*12)</f>
        <v>666.66666666666663</v>
      </c>
      <c r="AZ29" s="112">
        <f>+SUM($F5:AZ5)/($E5*12)</f>
        <v>666.66666666666663</v>
      </c>
      <c r="BA29" s="112">
        <f>+SUM($F5:BA5)/($E5*12)</f>
        <v>666.66666666666663</v>
      </c>
      <c r="BC29" s="112">
        <f>+SUM(F29:Q29)</f>
        <v>8000.0000000000009</v>
      </c>
      <c r="BD29" s="112">
        <f>+SUM(R29:AC29)</f>
        <v>8000.0000000000009</v>
      </c>
      <c r="BE29" s="112">
        <f>+SUM(AD29:AO29)</f>
        <v>8000.0000000000009</v>
      </c>
      <c r="BF29" s="112">
        <f>+SUM(AP29:BA29)</f>
        <v>8000.0000000000009</v>
      </c>
    </row>
    <row r="30" spans="1:58" x14ac:dyDescent="0.25">
      <c r="A30" t="str">
        <f t="shared" si="6"/>
        <v>Arredamenti</v>
      </c>
      <c r="B30" t="str">
        <f t="shared" si="6"/>
        <v>Attrezzature Industriali e commerciali</v>
      </c>
      <c r="E30" s="109">
        <f t="shared" si="6"/>
        <v>10</v>
      </c>
      <c r="F30" s="112">
        <f>+SUM($F6:F6)/($E6*12)</f>
        <v>83.333333333333329</v>
      </c>
      <c r="G30" s="112">
        <f>+SUM($F6:G6)/($E6*12)</f>
        <v>83.333333333333329</v>
      </c>
      <c r="H30" s="112">
        <f>+SUM($F6:H6)/($E6*12)</f>
        <v>83.333333333333329</v>
      </c>
      <c r="I30" s="112">
        <f>+SUM($F6:I6)/($E6*12)</f>
        <v>83.333333333333329</v>
      </c>
      <c r="J30" s="112">
        <f>+SUM($F6:J6)/($E6*12)</f>
        <v>83.333333333333329</v>
      </c>
      <c r="K30" s="112">
        <f>+SUM($F6:K6)/($E6*12)</f>
        <v>83.333333333333329</v>
      </c>
      <c r="L30" s="112">
        <f>+SUM($F6:L6)/($E6*12)</f>
        <v>83.333333333333329</v>
      </c>
      <c r="M30" s="112">
        <f>+SUM($F6:M6)/($E6*12)</f>
        <v>83.333333333333329</v>
      </c>
      <c r="N30" s="112">
        <f>+SUM($F6:N6)/($E6*12)</f>
        <v>83.333333333333329</v>
      </c>
      <c r="O30" s="112">
        <f>+SUM($F6:O6)/($E6*12)</f>
        <v>83.333333333333329</v>
      </c>
      <c r="P30" s="112">
        <f>+SUM($F6:P6)/($E6*12)</f>
        <v>83.333333333333329</v>
      </c>
      <c r="Q30" s="112">
        <f>+SUM($F6:Q6)/($E6*12)</f>
        <v>83.333333333333329</v>
      </c>
      <c r="R30" s="112">
        <f>+SUM($F6:R6)/($E6*12)</f>
        <v>83.333333333333329</v>
      </c>
      <c r="S30" s="112">
        <f>+SUM($F6:S6)/($E6*12)</f>
        <v>83.333333333333329</v>
      </c>
      <c r="T30" s="112">
        <f>+SUM($F6:T6)/($E6*12)</f>
        <v>83.333333333333329</v>
      </c>
      <c r="U30" s="112">
        <f>+SUM($F6:U6)/($E6*12)</f>
        <v>83.333333333333329</v>
      </c>
      <c r="V30" s="112">
        <f>+SUM($F6:V6)/($E6*12)</f>
        <v>83.333333333333329</v>
      </c>
      <c r="W30" s="112">
        <f>+SUM($F6:W6)/($E6*12)</f>
        <v>83.333333333333329</v>
      </c>
      <c r="X30" s="112">
        <f>+SUM($F6:X6)/($E6*12)</f>
        <v>83.333333333333329</v>
      </c>
      <c r="Y30" s="112">
        <f>+SUM($F6:Y6)/($E6*12)</f>
        <v>83.333333333333329</v>
      </c>
      <c r="Z30" s="112">
        <f>+SUM($F6:Z6)/($E6*12)</f>
        <v>83.333333333333329</v>
      </c>
      <c r="AA30" s="112">
        <f>+SUM($F6:AA6)/($E6*12)</f>
        <v>83.333333333333329</v>
      </c>
      <c r="AB30" s="112">
        <f>+SUM($F6:AB6)/($E6*12)</f>
        <v>83.333333333333329</v>
      </c>
      <c r="AC30" s="112">
        <f>+SUM($F6:AC6)/($E6*12)</f>
        <v>83.333333333333329</v>
      </c>
      <c r="AD30" s="112">
        <f>+SUM($F6:AD6)/($E6*12)</f>
        <v>83.333333333333329</v>
      </c>
      <c r="AE30" s="112">
        <f>+SUM($F6:AE6)/($E6*12)</f>
        <v>83.333333333333329</v>
      </c>
      <c r="AF30" s="112">
        <f>+SUM($F6:AF6)/($E6*12)</f>
        <v>83.333333333333329</v>
      </c>
      <c r="AG30" s="112">
        <f>+SUM($F6:AG6)/($E6*12)</f>
        <v>83.333333333333329</v>
      </c>
      <c r="AH30" s="112">
        <f>+SUM($F6:AH6)/($E6*12)</f>
        <v>83.333333333333329</v>
      </c>
      <c r="AI30" s="112">
        <f>+SUM($F6:AI6)/($E6*12)</f>
        <v>83.333333333333329</v>
      </c>
      <c r="AJ30" s="112">
        <f>+SUM($F6:AJ6)/($E6*12)</f>
        <v>83.333333333333329</v>
      </c>
      <c r="AK30" s="112">
        <f>+SUM($F6:AK6)/($E6*12)</f>
        <v>83.333333333333329</v>
      </c>
      <c r="AL30" s="112">
        <f>+SUM($F6:AL6)/($E6*12)</f>
        <v>83.333333333333329</v>
      </c>
      <c r="AM30" s="112">
        <f>+SUM($F6:AM6)/($E6*12)</f>
        <v>83.333333333333329</v>
      </c>
      <c r="AN30" s="112">
        <f>+SUM($F6:AN6)/($E6*12)</f>
        <v>83.333333333333329</v>
      </c>
      <c r="AO30" s="112">
        <f>+SUM($F6:AO6)/($E6*12)</f>
        <v>83.333333333333329</v>
      </c>
      <c r="AP30" s="112">
        <f>+SUM($F6:AP6)/($E6*12)</f>
        <v>83.333333333333329</v>
      </c>
      <c r="AQ30" s="112">
        <f>+SUM($F6:AQ6)/($E6*12)</f>
        <v>83.333333333333329</v>
      </c>
      <c r="AR30" s="112">
        <f>+SUM($F6:AR6)/($E6*12)</f>
        <v>83.333333333333329</v>
      </c>
      <c r="AS30" s="112">
        <f>+SUM($F6:AS6)/($E6*12)</f>
        <v>83.333333333333329</v>
      </c>
      <c r="AT30" s="112">
        <f>+SUM($F6:AT6)/($E6*12)</f>
        <v>83.333333333333329</v>
      </c>
      <c r="AU30" s="112">
        <f>+SUM($F6:AU6)/($E6*12)</f>
        <v>83.333333333333329</v>
      </c>
      <c r="AV30" s="112">
        <f>+SUM($F6:AV6)/($E6*12)</f>
        <v>83.333333333333329</v>
      </c>
      <c r="AW30" s="112">
        <f>+SUM($F6:AW6)/($E6*12)</f>
        <v>83.333333333333329</v>
      </c>
      <c r="AX30" s="112">
        <f>+SUM($F6:AX6)/($E6*12)</f>
        <v>83.333333333333329</v>
      </c>
      <c r="AY30" s="112">
        <f>+SUM($F6:AY6)/($E6*12)</f>
        <v>83.333333333333329</v>
      </c>
      <c r="AZ30" s="112">
        <f>+SUM($F6:AZ6)/($E6*12)</f>
        <v>83.333333333333329</v>
      </c>
      <c r="BA30" s="112">
        <f>+SUM($F6:BA6)/($E6*12)</f>
        <v>83.333333333333329</v>
      </c>
      <c r="BC30" s="112">
        <f>+SUM(F30:Q30)</f>
        <v>1000.0000000000001</v>
      </c>
      <c r="BD30" s="112">
        <f>+SUM(R30:AC30)</f>
        <v>1000.0000000000001</v>
      </c>
      <c r="BE30" s="112">
        <f>+SUM(AD30:AO30)</f>
        <v>1000.0000000000001</v>
      </c>
      <c r="BF30" s="112">
        <f>+SUM(AP30:BA30)</f>
        <v>1000.0000000000001</v>
      </c>
    </row>
    <row r="31" spans="1:58" x14ac:dyDescent="0.25">
      <c r="A31" t="str">
        <f t="shared" si="6"/>
        <v>Ristrutturazione</v>
      </c>
      <c r="B31" t="str">
        <f t="shared" si="6"/>
        <v>Costi d'impianto e ampliamento</v>
      </c>
      <c r="E31" s="109">
        <f t="shared" si="6"/>
        <v>10</v>
      </c>
      <c r="F31" s="112">
        <f>+SUM($F7:F7)/($E7*12)</f>
        <v>125</v>
      </c>
      <c r="G31" s="112">
        <f>+SUM($F7:G7)/($E7*12)</f>
        <v>125</v>
      </c>
      <c r="H31" s="112">
        <f>+SUM($F7:H7)/($E7*12)</f>
        <v>125</v>
      </c>
      <c r="I31" s="112">
        <f>+SUM($F7:I7)/($E7*12)</f>
        <v>125</v>
      </c>
      <c r="J31" s="112">
        <f>+SUM($F7:J7)/($E7*12)</f>
        <v>125</v>
      </c>
      <c r="K31" s="112">
        <f>+SUM($F7:K7)/($E7*12)</f>
        <v>125</v>
      </c>
      <c r="L31" s="112">
        <f>+SUM($F7:L7)/($E7*12)</f>
        <v>125</v>
      </c>
      <c r="M31" s="112">
        <f>+SUM($F7:M7)/($E7*12)</f>
        <v>125</v>
      </c>
      <c r="N31" s="112">
        <f>+SUM($F7:N7)/($E7*12)</f>
        <v>125</v>
      </c>
      <c r="O31" s="112">
        <f>+SUM($F7:O7)/($E7*12)</f>
        <v>125</v>
      </c>
      <c r="P31" s="112">
        <f>+SUM($F7:P7)/($E7*12)</f>
        <v>125</v>
      </c>
      <c r="Q31" s="112">
        <f>+SUM($F7:Q7)/($E7*12)</f>
        <v>125</v>
      </c>
      <c r="R31" s="112">
        <f>+SUM($F7:R7)/($E7*12)</f>
        <v>125</v>
      </c>
      <c r="S31" s="112">
        <f>+SUM($F7:S7)/($E7*12)</f>
        <v>125</v>
      </c>
      <c r="T31" s="112">
        <f>+SUM($F7:T7)/($E7*12)</f>
        <v>125</v>
      </c>
      <c r="U31" s="112">
        <f>+SUM($F7:U7)/($E7*12)</f>
        <v>125</v>
      </c>
      <c r="V31" s="112">
        <f>+SUM($F7:V7)/($E7*12)</f>
        <v>125</v>
      </c>
      <c r="W31" s="112">
        <f>+SUM($F7:W7)/($E7*12)</f>
        <v>125</v>
      </c>
      <c r="X31" s="112">
        <f>+SUM($F7:X7)/($E7*12)</f>
        <v>125</v>
      </c>
      <c r="Y31" s="112">
        <f>+SUM($F7:Y7)/($E7*12)</f>
        <v>125</v>
      </c>
      <c r="Z31" s="112">
        <f>+SUM($F7:Z7)/($E7*12)</f>
        <v>125</v>
      </c>
      <c r="AA31" s="112">
        <f>+SUM($F7:AA7)/($E7*12)</f>
        <v>125</v>
      </c>
      <c r="AB31" s="112">
        <f>+SUM($F7:AB7)/($E7*12)</f>
        <v>125</v>
      </c>
      <c r="AC31" s="112">
        <f>+SUM($F7:AC7)/($E7*12)</f>
        <v>125</v>
      </c>
      <c r="AD31" s="112">
        <f>+SUM($F7:AD7)/($E7*12)</f>
        <v>125</v>
      </c>
      <c r="AE31" s="112">
        <f>+SUM($F7:AE7)/($E7*12)</f>
        <v>125</v>
      </c>
      <c r="AF31" s="112">
        <f>+SUM($F7:AF7)/($E7*12)</f>
        <v>125</v>
      </c>
      <c r="AG31" s="112">
        <f>+SUM($F7:AG7)/($E7*12)</f>
        <v>125</v>
      </c>
      <c r="AH31" s="112">
        <f>+SUM($F7:AH7)/($E7*12)</f>
        <v>125</v>
      </c>
      <c r="AI31" s="112">
        <f>+SUM($F7:AI7)/($E7*12)</f>
        <v>125</v>
      </c>
      <c r="AJ31" s="112">
        <f>+SUM($F7:AJ7)/($E7*12)</f>
        <v>125</v>
      </c>
      <c r="AK31" s="112">
        <f>+SUM($F7:AK7)/($E7*12)</f>
        <v>125</v>
      </c>
      <c r="AL31" s="112">
        <f>+SUM($F7:AL7)/($E7*12)</f>
        <v>125</v>
      </c>
      <c r="AM31" s="112">
        <f>+SUM($F7:AM7)/($E7*12)</f>
        <v>125</v>
      </c>
      <c r="AN31" s="112">
        <f>+SUM($F7:AN7)/($E7*12)</f>
        <v>125</v>
      </c>
      <c r="AO31" s="112">
        <f>+SUM($F7:AO7)/($E7*12)</f>
        <v>125</v>
      </c>
      <c r="AP31" s="112">
        <f>+SUM($F7:AP7)/($E7*12)</f>
        <v>125</v>
      </c>
      <c r="AQ31" s="112">
        <f>+SUM($F7:AQ7)/($E7*12)</f>
        <v>125</v>
      </c>
      <c r="AR31" s="112">
        <f>+SUM($F7:AR7)/($E7*12)</f>
        <v>125</v>
      </c>
      <c r="AS31" s="112">
        <f>+SUM($F7:AS7)/($E7*12)</f>
        <v>125</v>
      </c>
      <c r="AT31" s="112">
        <f>+SUM($F7:AT7)/($E7*12)</f>
        <v>125</v>
      </c>
      <c r="AU31" s="112">
        <f>+SUM($F7:AU7)/($E7*12)</f>
        <v>125</v>
      </c>
      <c r="AV31" s="112">
        <f>+SUM($F7:AV7)/($E7*12)</f>
        <v>125</v>
      </c>
      <c r="AW31" s="112">
        <f>+SUM($F7:AW7)/($E7*12)</f>
        <v>125</v>
      </c>
      <c r="AX31" s="112">
        <f>+SUM($F7:AX7)/($E7*12)</f>
        <v>125</v>
      </c>
      <c r="AY31" s="112">
        <f>+SUM($F7:AY7)/($E7*12)</f>
        <v>125</v>
      </c>
      <c r="AZ31" s="112">
        <f>+SUM($F7:AZ7)/($E7*12)</f>
        <v>125</v>
      </c>
      <c r="BA31" s="112">
        <f>+SUM($F7:BA7)/($E7*12)</f>
        <v>125</v>
      </c>
      <c r="BC31" s="112">
        <f>+SUM(F31:Q31)</f>
        <v>1500</v>
      </c>
      <c r="BD31" s="112">
        <f>+SUM(R31:AC31)</f>
        <v>1500</v>
      </c>
      <c r="BE31" s="112">
        <f>+SUM(AD31:AO31)</f>
        <v>1500</v>
      </c>
      <c r="BF31" s="112">
        <f>+SUM(AP31:BA31)</f>
        <v>1500</v>
      </c>
    </row>
    <row r="32" spans="1:58" x14ac:dyDescent="0.25">
      <c r="A32" t="str">
        <f t="shared" si="6"/>
        <v>Attrezzature varie</v>
      </c>
      <c r="B32" t="str">
        <f t="shared" si="6"/>
        <v>Attrezzature Industriali e commerciali</v>
      </c>
      <c r="E32" s="109">
        <f t="shared" si="6"/>
        <v>10</v>
      </c>
      <c r="F32" s="112">
        <f>+SUM($F8:F8)/($E8*12)</f>
        <v>83.333333333333329</v>
      </c>
      <c r="G32" s="112">
        <f>+SUM($F8:G8)/($E8*12)</f>
        <v>83.333333333333329</v>
      </c>
      <c r="H32" s="112">
        <f>+SUM($F8:H8)/($E8*12)</f>
        <v>83.333333333333329</v>
      </c>
      <c r="I32" s="112">
        <f>+SUM($F8:I8)/($E8*12)</f>
        <v>83.333333333333329</v>
      </c>
      <c r="J32" s="112">
        <f>+SUM($F8:J8)/($E8*12)</f>
        <v>83.333333333333329</v>
      </c>
      <c r="K32" s="112">
        <f>+SUM($F8:K8)/($E8*12)</f>
        <v>83.333333333333329</v>
      </c>
      <c r="L32" s="112">
        <f>+SUM($F8:L8)/($E8*12)</f>
        <v>83.333333333333329</v>
      </c>
      <c r="M32" s="112">
        <f>+SUM($F8:M8)/($E8*12)</f>
        <v>83.333333333333329</v>
      </c>
      <c r="N32" s="112">
        <f>+SUM($F8:N8)/($E8*12)</f>
        <v>83.333333333333329</v>
      </c>
      <c r="O32" s="112">
        <f>+SUM($F8:O8)/($E8*12)</f>
        <v>83.333333333333329</v>
      </c>
      <c r="P32" s="112">
        <f>+SUM($F8:P8)/($E8*12)</f>
        <v>83.333333333333329</v>
      </c>
      <c r="Q32" s="112">
        <f>+SUM($F8:Q8)/($E8*12)</f>
        <v>83.333333333333329</v>
      </c>
      <c r="R32" s="112">
        <f>+SUM($F8:R8)/($E8*12)</f>
        <v>83.333333333333329</v>
      </c>
      <c r="S32" s="112">
        <f>+SUM($F8:S8)/($E8*12)</f>
        <v>83.333333333333329</v>
      </c>
      <c r="T32" s="112">
        <f>+SUM($F8:T8)/($E8*12)</f>
        <v>83.333333333333329</v>
      </c>
      <c r="U32" s="112">
        <f>+SUM($F8:U8)/($E8*12)</f>
        <v>83.333333333333329</v>
      </c>
      <c r="V32" s="112">
        <f>+SUM($F8:V8)/($E8*12)</f>
        <v>83.333333333333329</v>
      </c>
      <c r="W32" s="112">
        <f>+SUM($F8:W8)/($E8*12)</f>
        <v>83.333333333333329</v>
      </c>
      <c r="X32" s="112">
        <f>+SUM($F8:X8)/($E8*12)</f>
        <v>83.333333333333329</v>
      </c>
      <c r="Y32" s="112">
        <f>+SUM($F8:Y8)/($E8*12)</f>
        <v>83.333333333333329</v>
      </c>
      <c r="Z32" s="112">
        <f>+SUM($F8:Z8)/($E8*12)</f>
        <v>83.333333333333329</v>
      </c>
      <c r="AA32" s="112">
        <f>+SUM($F8:AA8)/($E8*12)</f>
        <v>83.333333333333329</v>
      </c>
      <c r="AB32" s="112">
        <f>+SUM($F8:AB8)/($E8*12)</f>
        <v>83.333333333333329</v>
      </c>
      <c r="AC32" s="112">
        <f>+SUM($F8:AC8)/($E8*12)</f>
        <v>83.333333333333329</v>
      </c>
      <c r="AD32" s="112">
        <f>+SUM($F8:AD8)/($E8*12)</f>
        <v>83.333333333333329</v>
      </c>
      <c r="AE32" s="112">
        <f>+SUM($F8:AE8)/($E8*12)</f>
        <v>83.333333333333329</v>
      </c>
      <c r="AF32" s="112">
        <f>+SUM($F8:AF8)/($E8*12)</f>
        <v>83.333333333333329</v>
      </c>
      <c r="AG32" s="112">
        <f>+SUM($F8:AG8)/($E8*12)</f>
        <v>83.333333333333329</v>
      </c>
      <c r="AH32" s="112">
        <f>+SUM($F8:AH8)/($E8*12)</f>
        <v>83.333333333333329</v>
      </c>
      <c r="AI32" s="112">
        <f>+SUM($F8:AI8)/($E8*12)</f>
        <v>83.333333333333329</v>
      </c>
      <c r="AJ32" s="112">
        <f>+SUM($F8:AJ8)/($E8*12)</f>
        <v>83.333333333333329</v>
      </c>
      <c r="AK32" s="112">
        <f>+SUM($F8:AK8)/($E8*12)</f>
        <v>83.333333333333329</v>
      </c>
      <c r="AL32" s="112">
        <f>+SUM($F8:AL8)/($E8*12)</f>
        <v>83.333333333333329</v>
      </c>
      <c r="AM32" s="112">
        <f>+SUM($F8:AM8)/($E8*12)</f>
        <v>83.333333333333329</v>
      </c>
      <c r="AN32" s="112">
        <f>+SUM($F8:AN8)/($E8*12)</f>
        <v>83.333333333333329</v>
      </c>
      <c r="AO32" s="112">
        <f>+SUM($F8:AO8)/($E8*12)</f>
        <v>83.333333333333329</v>
      </c>
      <c r="AP32" s="112">
        <f>+SUM($F8:AP8)/($E8*12)</f>
        <v>83.333333333333329</v>
      </c>
      <c r="AQ32" s="112">
        <f>+SUM($F8:AQ8)/($E8*12)</f>
        <v>83.333333333333329</v>
      </c>
      <c r="AR32" s="112">
        <f>+SUM($F8:AR8)/($E8*12)</f>
        <v>83.333333333333329</v>
      </c>
      <c r="AS32" s="112">
        <f>+SUM($F8:AS8)/($E8*12)</f>
        <v>83.333333333333329</v>
      </c>
      <c r="AT32" s="112">
        <f>+SUM($F8:AT8)/($E8*12)</f>
        <v>83.333333333333329</v>
      </c>
      <c r="AU32" s="112">
        <f>+SUM($F8:AU8)/($E8*12)</f>
        <v>83.333333333333329</v>
      </c>
      <c r="AV32" s="112">
        <f>+SUM($F8:AV8)/($E8*12)</f>
        <v>83.333333333333329</v>
      </c>
      <c r="AW32" s="112">
        <f>+SUM($F8:AW8)/($E8*12)</f>
        <v>83.333333333333329</v>
      </c>
      <c r="AX32" s="112">
        <f>+SUM($F8:AX8)/($E8*12)</f>
        <v>83.333333333333329</v>
      </c>
      <c r="AY32" s="112">
        <f>+SUM($F8:AY8)/($E8*12)</f>
        <v>83.333333333333329</v>
      </c>
      <c r="AZ32" s="112">
        <f>+SUM($F8:AZ8)/($E8*12)</f>
        <v>83.333333333333329</v>
      </c>
      <c r="BA32" s="112">
        <f>+SUM($F8:BA8)/($E8*12)</f>
        <v>83.333333333333329</v>
      </c>
      <c r="BC32" s="112">
        <f>+SUM(F32:Q32)</f>
        <v>1000.0000000000001</v>
      </c>
      <c r="BD32" s="112">
        <f>+SUM(R32:AC32)</f>
        <v>1000.0000000000001</v>
      </c>
      <c r="BE32" s="112">
        <f>+SUM(AD32:AO32)</f>
        <v>1000.0000000000001</v>
      </c>
      <c r="BF32" s="112">
        <f>+SUM(AP32:BA32)</f>
        <v>1000.0000000000001</v>
      </c>
    </row>
    <row r="33" spans="1:58" x14ac:dyDescent="0.25">
      <c r="A33" t="str">
        <f t="shared" si="6"/>
        <v>Spese di costituzione</v>
      </c>
      <c r="B33" t="str">
        <f t="shared" si="6"/>
        <v>Altre immobilizzazioni immateriali</v>
      </c>
      <c r="E33" s="109">
        <f t="shared" si="6"/>
        <v>10</v>
      </c>
      <c r="F33" s="112">
        <f>+SUM($F9:F9)/($E9*12)</f>
        <v>41.666666666666664</v>
      </c>
      <c r="G33" s="112">
        <f>+SUM($F9:G9)/($E9*12)</f>
        <v>41.666666666666664</v>
      </c>
      <c r="H33" s="112">
        <f>+SUM($F9:H9)/($E9*12)</f>
        <v>41.666666666666664</v>
      </c>
      <c r="I33" s="112">
        <f>+SUM($F9:I9)/($E9*12)</f>
        <v>41.666666666666664</v>
      </c>
      <c r="J33" s="112">
        <f>+SUM($F9:J9)/($E9*12)</f>
        <v>41.666666666666664</v>
      </c>
      <c r="K33" s="112">
        <f>+SUM($F9:K9)/($E9*12)</f>
        <v>41.666666666666664</v>
      </c>
      <c r="L33" s="112">
        <f>+SUM($F9:L9)/($E9*12)</f>
        <v>41.666666666666664</v>
      </c>
      <c r="M33" s="112">
        <f>+SUM($F9:M9)/($E9*12)</f>
        <v>41.666666666666664</v>
      </c>
      <c r="N33" s="112">
        <f>+SUM($F9:N9)/($E9*12)</f>
        <v>41.666666666666664</v>
      </c>
      <c r="O33" s="112">
        <f>+SUM($F9:O9)/($E9*12)</f>
        <v>41.666666666666664</v>
      </c>
      <c r="P33" s="112">
        <f>+SUM($F9:P9)/($E9*12)</f>
        <v>41.666666666666664</v>
      </c>
      <c r="Q33" s="112">
        <f>+SUM($F9:Q9)/($E9*12)</f>
        <v>41.666666666666664</v>
      </c>
      <c r="R33" s="112">
        <f>+SUM($F9:R9)/($E9*12)</f>
        <v>41.666666666666664</v>
      </c>
      <c r="S33" s="112">
        <f>+SUM($F9:S9)/($E9*12)</f>
        <v>41.666666666666664</v>
      </c>
      <c r="T33" s="112">
        <f>+SUM($F9:T9)/($E9*12)</f>
        <v>41.666666666666664</v>
      </c>
      <c r="U33" s="112">
        <f>+SUM($F9:U9)/($E9*12)</f>
        <v>41.666666666666664</v>
      </c>
      <c r="V33" s="112">
        <f>+SUM($F9:V9)/($E9*12)</f>
        <v>41.666666666666664</v>
      </c>
      <c r="W33" s="112">
        <f>+SUM($F9:W9)/($E9*12)</f>
        <v>41.666666666666664</v>
      </c>
      <c r="X33" s="112">
        <f>+SUM($F9:X9)/($E9*12)</f>
        <v>41.666666666666664</v>
      </c>
      <c r="Y33" s="112">
        <f>+SUM($F9:Y9)/($E9*12)</f>
        <v>41.666666666666664</v>
      </c>
      <c r="Z33" s="112">
        <f>+SUM($F9:Z9)/($E9*12)</f>
        <v>41.666666666666664</v>
      </c>
      <c r="AA33" s="112">
        <f>+SUM($F9:AA9)/($E9*12)</f>
        <v>41.666666666666664</v>
      </c>
      <c r="AB33" s="112">
        <f>+SUM($F9:AB9)/($E9*12)</f>
        <v>41.666666666666664</v>
      </c>
      <c r="AC33" s="112">
        <f>+SUM($F9:AC9)/($E9*12)</f>
        <v>41.666666666666664</v>
      </c>
      <c r="AD33" s="112">
        <f>+SUM($F9:AD9)/($E9*12)</f>
        <v>41.666666666666664</v>
      </c>
      <c r="AE33" s="112">
        <f>+SUM($F9:AE9)/($E9*12)</f>
        <v>41.666666666666664</v>
      </c>
      <c r="AF33" s="112">
        <f>+SUM($F9:AF9)/($E9*12)</f>
        <v>41.666666666666664</v>
      </c>
      <c r="AG33" s="112">
        <f>+SUM($F9:AG9)/($E9*12)</f>
        <v>41.666666666666664</v>
      </c>
      <c r="AH33" s="112">
        <f>+SUM($F9:AH9)/($E9*12)</f>
        <v>41.666666666666664</v>
      </c>
      <c r="AI33" s="112">
        <f>+SUM($F9:AI9)/($E9*12)</f>
        <v>41.666666666666664</v>
      </c>
      <c r="AJ33" s="112">
        <f>+SUM($F9:AJ9)/($E9*12)</f>
        <v>41.666666666666664</v>
      </c>
      <c r="AK33" s="112">
        <f>+SUM($F9:AK9)/($E9*12)</f>
        <v>41.666666666666664</v>
      </c>
      <c r="AL33" s="112">
        <f>+SUM($F9:AL9)/($E9*12)</f>
        <v>41.666666666666664</v>
      </c>
      <c r="AM33" s="112">
        <f>+SUM($F9:AM9)/($E9*12)</f>
        <v>41.666666666666664</v>
      </c>
      <c r="AN33" s="112">
        <f>+SUM($F9:AN9)/($E9*12)</f>
        <v>41.666666666666664</v>
      </c>
      <c r="AO33" s="112">
        <f>+SUM($F9:AO9)/($E9*12)</f>
        <v>41.666666666666664</v>
      </c>
      <c r="AP33" s="112">
        <f>+SUM($F9:AP9)/($E9*12)</f>
        <v>41.666666666666664</v>
      </c>
      <c r="AQ33" s="112">
        <f>+SUM($F9:AQ9)/($E9*12)</f>
        <v>41.666666666666664</v>
      </c>
      <c r="AR33" s="112">
        <f>+SUM($F9:AR9)/($E9*12)</f>
        <v>41.666666666666664</v>
      </c>
      <c r="AS33" s="112">
        <f>+SUM($F9:AS9)/($E9*12)</f>
        <v>41.666666666666664</v>
      </c>
      <c r="AT33" s="112">
        <f>+SUM($F9:AT9)/($E9*12)</f>
        <v>41.666666666666664</v>
      </c>
      <c r="AU33" s="112">
        <f>+SUM($F9:AU9)/($E9*12)</f>
        <v>41.666666666666664</v>
      </c>
      <c r="AV33" s="112">
        <f>+SUM($F9:AV9)/($E9*12)</f>
        <v>41.666666666666664</v>
      </c>
      <c r="AW33" s="112">
        <f>+SUM($F9:AW9)/($E9*12)</f>
        <v>41.666666666666664</v>
      </c>
      <c r="AX33" s="112">
        <f>+SUM($F9:AX9)/($E9*12)</f>
        <v>41.666666666666664</v>
      </c>
      <c r="AY33" s="112">
        <f>+SUM($F9:AY9)/($E9*12)</f>
        <v>41.666666666666664</v>
      </c>
      <c r="AZ33" s="112">
        <f>+SUM($F9:AZ9)/($E9*12)</f>
        <v>41.666666666666664</v>
      </c>
      <c r="BA33" s="112">
        <f>+SUM($F9:BA9)/($E9*12)</f>
        <v>41.666666666666664</v>
      </c>
      <c r="BC33" s="112">
        <f t="shared" ref="BC33:BC47" si="7">+SUM(F33:Q33)</f>
        <v>500.00000000000006</v>
      </c>
      <c r="BD33" s="112">
        <f t="shared" ref="BD33:BD47" si="8">+SUM(R33:AC33)</f>
        <v>500.00000000000006</v>
      </c>
      <c r="BE33" s="112">
        <f t="shared" ref="BE33:BE47" si="9">+SUM(AD33:AO33)</f>
        <v>500.00000000000006</v>
      </c>
      <c r="BF33" s="112">
        <f t="shared" ref="BF33:BF47" si="10">+SUM(AP33:BA33)</f>
        <v>500.00000000000006</v>
      </c>
    </row>
    <row r="34" spans="1:58" x14ac:dyDescent="0.25">
      <c r="A34" t="str">
        <f t="shared" si="6"/>
        <v/>
      </c>
      <c r="B34" t="str">
        <f t="shared" si="6"/>
        <v>Altre immobilizzazioni immateriali</v>
      </c>
      <c r="E34" s="109">
        <f t="shared" si="6"/>
        <v>10</v>
      </c>
      <c r="F34" s="112">
        <f>+SUM($F10:F10)/($E10*12)</f>
        <v>0</v>
      </c>
      <c r="G34" s="112">
        <f>+SUM($F10:G10)/($E10*12)</f>
        <v>0</v>
      </c>
      <c r="H34" s="112">
        <f>+SUM($F10:H10)/($E10*12)</f>
        <v>0</v>
      </c>
      <c r="I34" s="112">
        <f>+SUM($F10:I10)/($E10*12)</f>
        <v>0</v>
      </c>
      <c r="J34" s="112">
        <f>+SUM($F10:J10)/($E10*12)</f>
        <v>0</v>
      </c>
      <c r="K34" s="112">
        <f>+SUM($F10:K10)/($E10*12)</f>
        <v>0</v>
      </c>
      <c r="L34" s="112">
        <f>+SUM($F10:L10)/($E10*12)</f>
        <v>0</v>
      </c>
      <c r="M34" s="112">
        <f>+SUM($F10:M10)/($E10*12)</f>
        <v>0</v>
      </c>
      <c r="N34" s="112">
        <f>+SUM($F10:N10)/($E10*12)</f>
        <v>0</v>
      </c>
      <c r="O34" s="112">
        <f>+SUM($F10:O10)/($E10*12)</f>
        <v>0</v>
      </c>
      <c r="P34" s="112">
        <f>+SUM($F10:P10)/($E10*12)</f>
        <v>0</v>
      </c>
      <c r="Q34" s="112">
        <f>+SUM($F10:Q10)/($E10*12)</f>
        <v>0</v>
      </c>
      <c r="R34" s="112">
        <f>+SUM($F10:R10)/($E10*12)</f>
        <v>0</v>
      </c>
      <c r="S34" s="112">
        <f>+SUM($F10:S10)/($E10*12)</f>
        <v>0</v>
      </c>
      <c r="T34" s="112">
        <f>+SUM($F10:T10)/($E10*12)</f>
        <v>0</v>
      </c>
      <c r="U34" s="112">
        <f>+SUM($F10:U10)/($E10*12)</f>
        <v>0</v>
      </c>
      <c r="V34" s="112">
        <f>+SUM($F10:V10)/($E10*12)</f>
        <v>0</v>
      </c>
      <c r="W34" s="112">
        <f>+SUM($F10:W10)/($E10*12)</f>
        <v>0</v>
      </c>
      <c r="X34" s="112">
        <f>+SUM($F10:X10)/($E10*12)</f>
        <v>0</v>
      </c>
      <c r="Y34" s="112">
        <f>+SUM($F10:Y10)/($E10*12)</f>
        <v>0</v>
      </c>
      <c r="Z34" s="112">
        <f>+SUM($F10:Z10)/($E10*12)</f>
        <v>0</v>
      </c>
      <c r="AA34" s="112">
        <f>+SUM($F10:AA10)/($E10*12)</f>
        <v>0</v>
      </c>
      <c r="AB34" s="112">
        <f>+SUM($F10:AB10)/($E10*12)</f>
        <v>0</v>
      </c>
      <c r="AC34" s="112">
        <f>+SUM($F10:AC10)/($E10*12)</f>
        <v>0</v>
      </c>
      <c r="AD34" s="112">
        <f>+SUM($F10:AD10)/($E10*12)</f>
        <v>0</v>
      </c>
      <c r="AE34" s="112">
        <f>+SUM($F10:AE10)/($E10*12)</f>
        <v>0</v>
      </c>
      <c r="AF34" s="112">
        <f>+SUM($F10:AF10)/($E10*12)</f>
        <v>0</v>
      </c>
      <c r="AG34" s="112">
        <f>+SUM($F10:AG10)/($E10*12)</f>
        <v>0</v>
      </c>
      <c r="AH34" s="112">
        <f>+SUM($F10:AH10)/($E10*12)</f>
        <v>0</v>
      </c>
      <c r="AI34" s="112">
        <f>+SUM($F10:AI10)/($E10*12)</f>
        <v>0</v>
      </c>
      <c r="AJ34" s="112">
        <f>+SUM($F10:AJ10)/($E10*12)</f>
        <v>0</v>
      </c>
      <c r="AK34" s="112">
        <f>+SUM($F10:AK10)/($E10*12)</f>
        <v>0</v>
      </c>
      <c r="AL34" s="112">
        <f>+SUM($F10:AL10)/($E10*12)</f>
        <v>0</v>
      </c>
      <c r="AM34" s="112">
        <f>+SUM($F10:AM10)/($E10*12)</f>
        <v>0</v>
      </c>
      <c r="AN34" s="112">
        <f>+SUM($F10:AN10)/($E10*12)</f>
        <v>0</v>
      </c>
      <c r="AO34" s="112">
        <f>+SUM($F10:AO10)/($E10*12)</f>
        <v>0</v>
      </c>
      <c r="AP34" s="112">
        <f>+SUM($F10:AP10)/($E10*12)</f>
        <v>0</v>
      </c>
      <c r="AQ34" s="112">
        <f>+SUM($F10:AQ10)/($E10*12)</f>
        <v>0</v>
      </c>
      <c r="AR34" s="112">
        <f>+SUM($F10:AR10)/($E10*12)</f>
        <v>0</v>
      </c>
      <c r="AS34" s="112">
        <f>+SUM($F10:AS10)/($E10*12)</f>
        <v>0</v>
      </c>
      <c r="AT34" s="112">
        <f>+SUM($F10:AT10)/($E10*12)</f>
        <v>0</v>
      </c>
      <c r="AU34" s="112">
        <f>+SUM($F10:AU10)/($E10*12)</f>
        <v>0</v>
      </c>
      <c r="AV34" s="112">
        <f>+SUM($F10:AV10)/($E10*12)</f>
        <v>0</v>
      </c>
      <c r="AW34" s="112">
        <f>+SUM($F10:AW10)/($E10*12)</f>
        <v>0</v>
      </c>
      <c r="AX34" s="112">
        <f>+SUM($F10:AX10)/($E10*12)</f>
        <v>0</v>
      </c>
      <c r="AY34" s="112">
        <f>+SUM($F10:AY10)/($E10*12)</f>
        <v>0</v>
      </c>
      <c r="AZ34" s="112">
        <f>+SUM($F10:AZ10)/($E10*12)</f>
        <v>0</v>
      </c>
      <c r="BA34" s="112">
        <f>+SUM($F10:BA10)/($E10*12)</f>
        <v>0</v>
      </c>
      <c r="BC34" s="112">
        <f t="shared" si="7"/>
        <v>0</v>
      </c>
      <c r="BD34" s="112">
        <f t="shared" si="8"/>
        <v>0</v>
      </c>
      <c r="BE34" s="112">
        <f t="shared" si="9"/>
        <v>0</v>
      </c>
      <c r="BF34" s="112">
        <f t="shared" si="10"/>
        <v>0</v>
      </c>
    </row>
    <row r="35" spans="1:58" x14ac:dyDescent="0.25">
      <c r="A35" t="str">
        <f t="shared" si="6"/>
        <v/>
      </c>
      <c r="B35" t="str">
        <f t="shared" si="6"/>
        <v>Altre immobilizzazioni immateriali</v>
      </c>
      <c r="E35" s="109">
        <f t="shared" si="6"/>
        <v>10</v>
      </c>
      <c r="F35" s="112">
        <f>+SUM($F11:F11)/($E11*12)</f>
        <v>0</v>
      </c>
      <c r="G35" s="112">
        <f>+SUM($F11:G11)/($E11*12)</f>
        <v>0</v>
      </c>
      <c r="H35" s="112">
        <f>+SUM($F11:H11)/($E11*12)</f>
        <v>0</v>
      </c>
      <c r="I35" s="112">
        <f>+SUM($F11:I11)/($E11*12)</f>
        <v>0</v>
      </c>
      <c r="J35" s="112">
        <f>+SUM($F11:J11)/($E11*12)</f>
        <v>0</v>
      </c>
      <c r="K35" s="112">
        <f>+SUM($F11:K11)/($E11*12)</f>
        <v>0</v>
      </c>
      <c r="L35" s="112">
        <f>+SUM($F11:L11)/($E11*12)</f>
        <v>0</v>
      </c>
      <c r="M35" s="112">
        <f>+SUM($F11:M11)/($E11*12)</f>
        <v>0</v>
      </c>
      <c r="N35" s="112">
        <f>+SUM($F11:N11)/($E11*12)</f>
        <v>0</v>
      </c>
      <c r="O35" s="112">
        <f>+SUM($F11:O11)/($E11*12)</f>
        <v>0</v>
      </c>
      <c r="P35" s="112">
        <f>+SUM($F11:P11)/($E11*12)</f>
        <v>0</v>
      </c>
      <c r="Q35" s="112">
        <f>+SUM($F11:Q11)/($E11*12)</f>
        <v>0</v>
      </c>
      <c r="R35" s="112">
        <f>+SUM($F11:R11)/($E11*12)</f>
        <v>0</v>
      </c>
      <c r="S35" s="112">
        <f>+SUM($F11:S11)/($E11*12)</f>
        <v>0</v>
      </c>
      <c r="T35" s="112">
        <f>+SUM($F11:T11)/($E11*12)</f>
        <v>0</v>
      </c>
      <c r="U35" s="112">
        <f>+SUM($F11:U11)/($E11*12)</f>
        <v>0</v>
      </c>
      <c r="V35" s="112">
        <f>+SUM($F11:V11)/($E11*12)</f>
        <v>0</v>
      </c>
      <c r="W35" s="112">
        <f>+SUM($F11:W11)/($E11*12)</f>
        <v>0</v>
      </c>
      <c r="X35" s="112">
        <f>+SUM($F11:X11)/($E11*12)</f>
        <v>0</v>
      </c>
      <c r="Y35" s="112">
        <f>+SUM($F11:Y11)/($E11*12)</f>
        <v>0</v>
      </c>
      <c r="Z35" s="112">
        <f>+SUM($F11:Z11)/($E11*12)</f>
        <v>0</v>
      </c>
      <c r="AA35" s="112">
        <f>+SUM($F11:AA11)/($E11*12)</f>
        <v>0</v>
      </c>
      <c r="AB35" s="112">
        <f>+SUM($F11:AB11)/($E11*12)</f>
        <v>0</v>
      </c>
      <c r="AC35" s="112">
        <f>+SUM($F11:AC11)/($E11*12)</f>
        <v>0</v>
      </c>
      <c r="AD35" s="112">
        <f>+SUM($F11:AD11)/($E11*12)</f>
        <v>0</v>
      </c>
      <c r="AE35" s="112">
        <f>+SUM($F11:AE11)/($E11*12)</f>
        <v>0</v>
      </c>
      <c r="AF35" s="112">
        <f>+SUM($F11:AF11)/($E11*12)</f>
        <v>0</v>
      </c>
      <c r="AG35" s="112">
        <f>+SUM($F11:AG11)/($E11*12)</f>
        <v>0</v>
      </c>
      <c r="AH35" s="112">
        <f>+SUM($F11:AH11)/($E11*12)</f>
        <v>0</v>
      </c>
      <c r="AI35" s="112">
        <f>+SUM($F11:AI11)/($E11*12)</f>
        <v>0</v>
      </c>
      <c r="AJ35" s="112">
        <f>+SUM($F11:AJ11)/($E11*12)</f>
        <v>0</v>
      </c>
      <c r="AK35" s="112">
        <f>+SUM($F11:AK11)/($E11*12)</f>
        <v>0</v>
      </c>
      <c r="AL35" s="112">
        <f>+SUM($F11:AL11)/($E11*12)</f>
        <v>0</v>
      </c>
      <c r="AM35" s="112">
        <f>+SUM($F11:AM11)/($E11*12)</f>
        <v>0</v>
      </c>
      <c r="AN35" s="112">
        <f>+SUM($F11:AN11)/($E11*12)</f>
        <v>0</v>
      </c>
      <c r="AO35" s="112">
        <f>+SUM($F11:AO11)/($E11*12)</f>
        <v>0</v>
      </c>
      <c r="AP35" s="112">
        <f>+SUM($F11:AP11)/($E11*12)</f>
        <v>0</v>
      </c>
      <c r="AQ35" s="112">
        <f>+SUM($F11:AQ11)/($E11*12)</f>
        <v>0</v>
      </c>
      <c r="AR35" s="112">
        <f>+SUM($F11:AR11)/($E11*12)</f>
        <v>0</v>
      </c>
      <c r="AS35" s="112">
        <f>+SUM($F11:AS11)/($E11*12)</f>
        <v>0</v>
      </c>
      <c r="AT35" s="112">
        <f>+SUM($F11:AT11)/($E11*12)</f>
        <v>0</v>
      </c>
      <c r="AU35" s="112">
        <f>+SUM($F11:AU11)/($E11*12)</f>
        <v>0</v>
      </c>
      <c r="AV35" s="112">
        <f>+SUM($F11:AV11)/($E11*12)</f>
        <v>0</v>
      </c>
      <c r="AW35" s="112">
        <f>+SUM($F11:AW11)/($E11*12)</f>
        <v>0</v>
      </c>
      <c r="AX35" s="112">
        <f>+SUM($F11:AX11)/($E11*12)</f>
        <v>0</v>
      </c>
      <c r="AY35" s="112">
        <f>+SUM($F11:AY11)/($E11*12)</f>
        <v>0</v>
      </c>
      <c r="AZ35" s="112">
        <f>+SUM($F11:AZ11)/($E11*12)</f>
        <v>0</v>
      </c>
      <c r="BA35" s="112">
        <f>+SUM($F11:BA11)/($E11*12)</f>
        <v>0</v>
      </c>
      <c r="BC35" s="112">
        <f t="shared" si="7"/>
        <v>0</v>
      </c>
      <c r="BD35" s="112">
        <f t="shared" si="8"/>
        <v>0</v>
      </c>
      <c r="BE35" s="112">
        <f t="shared" si="9"/>
        <v>0</v>
      </c>
      <c r="BF35" s="112">
        <f t="shared" si="10"/>
        <v>0</v>
      </c>
    </row>
    <row r="36" spans="1:58" x14ac:dyDescent="0.25">
      <c r="A36" t="str">
        <f t="shared" si="6"/>
        <v/>
      </c>
      <c r="B36" t="str">
        <f t="shared" si="6"/>
        <v>Altre immobilizzazioni immateriali</v>
      </c>
      <c r="E36" s="109">
        <f t="shared" si="6"/>
        <v>5</v>
      </c>
      <c r="F36" s="112">
        <f>+SUM($F12:F12)/($E12*12)</f>
        <v>0</v>
      </c>
      <c r="G36" s="112">
        <f>+SUM($F12:G12)/($E12*12)</f>
        <v>0</v>
      </c>
      <c r="H36" s="112">
        <f>+SUM($F12:H12)/($E12*12)</f>
        <v>0</v>
      </c>
      <c r="I36" s="112">
        <f>+SUM($F12:I12)/($E12*12)</f>
        <v>0</v>
      </c>
      <c r="J36" s="112">
        <f>+SUM($F12:J12)/($E12*12)</f>
        <v>0</v>
      </c>
      <c r="K36" s="112">
        <f>+SUM($F12:K12)/($E12*12)</f>
        <v>0</v>
      </c>
      <c r="L36" s="112">
        <f>+SUM($F12:L12)/($E12*12)</f>
        <v>0</v>
      </c>
      <c r="M36" s="112">
        <f>+SUM($F12:M12)/($E12*12)</f>
        <v>0</v>
      </c>
      <c r="N36" s="112">
        <f>+SUM($F12:N12)/($E12*12)</f>
        <v>0</v>
      </c>
      <c r="O36" s="112">
        <f>+SUM($F12:O12)/($E12*12)</f>
        <v>0</v>
      </c>
      <c r="P36" s="112">
        <f>+SUM($F12:P12)/($E12*12)</f>
        <v>0</v>
      </c>
      <c r="Q36" s="112">
        <f>+SUM($F12:Q12)/($E12*12)</f>
        <v>0</v>
      </c>
      <c r="R36" s="112">
        <f>+SUM($F12:R12)/($E12*12)</f>
        <v>0</v>
      </c>
      <c r="S36" s="112">
        <f>+SUM($F12:S12)/($E12*12)</f>
        <v>0</v>
      </c>
      <c r="T36" s="112">
        <f>+SUM($F12:T12)/($E12*12)</f>
        <v>0</v>
      </c>
      <c r="U36" s="112">
        <f>+SUM($F12:U12)/($E12*12)</f>
        <v>0</v>
      </c>
      <c r="V36" s="112">
        <f>+SUM($F12:V12)/($E12*12)</f>
        <v>0</v>
      </c>
      <c r="W36" s="112">
        <f>+SUM($F12:W12)/($E12*12)</f>
        <v>0</v>
      </c>
      <c r="X36" s="112">
        <f>+SUM($F12:X12)/($E12*12)</f>
        <v>0</v>
      </c>
      <c r="Y36" s="112">
        <f>+SUM($F12:Y12)/($E12*12)</f>
        <v>0</v>
      </c>
      <c r="Z36" s="112">
        <f>+SUM($F12:Z12)/($E12*12)</f>
        <v>0</v>
      </c>
      <c r="AA36" s="112">
        <f>+SUM($F12:AA12)/($E12*12)</f>
        <v>0</v>
      </c>
      <c r="AB36" s="112">
        <f>+SUM($F12:AB12)/($E12*12)</f>
        <v>0</v>
      </c>
      <c r="AC36" s="112">
        <f>+SUM($F12:AC12)/($E12*12)</f>
        <v>0</v>
      </c>
      <c r="AD36" s="112">
        <f>+SUM($F12:AD12)/($E12*12)</f>
        <v>0</v>
      </c>
      <c r="AE36" s="112">
        <f>+SUM($F12:AE12)/($E12*12)</f>
        <v>0</v>
      </c>
      <c r="AF36" s="112">
        <f>+SUM($F12:AF12)/($E12*12)</f>
        <v>0</v>
      </c>
      <c r="AG36" s="112">
        <f>+SUM($F12:AG12)/($E12*12)</f>
        <v>0</v>
      </c>
      <c r="AH36" s="112">
        <f>+SUM($F12:AH12)/($E12*12)</f>
        <v>0</v>
      </c>
      <c r="AI36" s="112">
        <f>+SUM($F12:AI12)/($E12*12)</f>
        <v>0</v>
      </c>
      <c r="AJ36" s="112">
        <f>+SUM($F12:AJ12)/($E12*12)</f>
        <v>0</v>
      </c>
      <c r="AK36" s="112">
        <f>+SUM($F12:AK12)/($E12*12)</f>
        <v>0</v>
      </c>
      <c r="AL36" s="112">
        <f>+SUM($F12:AL12)/($E12*12)</f>
        <v>0</v>
      </c>
      <c r="AM36" s="112">
        <f>+SUM($F12:AM12)/($E12*12)</f>
        <v>0</v>
      </c>
      <c r="AN36" s="112">
        <f>+SUM($F12:AN12)/($E12*12)</f>
        <v>0</v>
      </c>
      <c r="AO36" s="112">
        <f>+SUM($F12:AO12)/($E12*12)</f>
        <v>0</v>
      </c>
      <c r="AP36" s="112">
        <f>+SUM($F12:AP12)/($E12*12)</f>
        <v>0</v>
      </c>
      <c r="AQ36" s="112">
        <f>+SUM($F12:AQ12)/($E12*12)</f>
        <v>0</v>
      </c>
      <c r="AR36" s="112">
        <f>+SUM($F12:AR12)/($E12*12)</f>
        <v>0</v>
      </c>
      <c r="AS36" s="112">
        <f>+SUM($F12:AS12)/($E12*12)</f>
        <v>0</v>
      </c>
      <c r="AT36" s="112">
        <f>+SUM($F12:AT12)/($E12*12)</f>
        <v>0</v>
      </c>
      <c r="AU36" s="112">
        <f>+SUM($F12:AU12)/($E12*12)</f>
        <v>0</v>
      </c>
      <c r="AV36" s="112">
        <f>+SUM($F12:AV12)/($E12*12)</f>
        <v>0</v>
      </c>
      <c r="AW36" s="112">
        <f>+SUM($F12:AW12)/($E12*12)</f>
        <v>0</v>
      </c>
      <c r="AX36" s="112">
        <f>+SUM($F12:AX12)/($E12*12)</f>
        <v>0</v>
      </c>
      <c r="AY36" s="112">
        <f>+SUM($F12:AY12)/($E12*12)</f>
        <v>0</v>
      </c>
      <c r="AZ36" s="112">
        <f>+SUM($F12:AZ12)/($E12*12)</f>
        <v>0</v>
      </c>
      <c r="BA36" s="112">
        <f>+SUM($F12:BA12)/($E12*12)</f>
        <v>0</v>
      </c>
      <c r="BC36" s="112">
        <f t="shared" si="7"/>
        <v>0</v>
      </c>
      <c r="BD36" s="112">
        <f t="shared" si="8"/>
        <v>0</v>
      </c>
      <c r="BE36" s="112">
        <f t="shared" si="9"/>
        <v>0</v>
      </c>
      <c r="BF36" s="112">
        <f t="shared" si="10"/>
        <v>0</v>
      </c>
    </row>
    <row r="37" spans="1:58" x14ac:dyDescent="0.25">
      <c r="A37" t="str">
        <f t="shared" si="6"/>
        <v/>
      </c>
      <c r="B37" t="str">
        <f t="shared" si="6"/>
        <v>Altre immobilizzazioni immateriali</v>
      </c>
      <c r="E37" s="109">
        <f t="shared" si="6"/>
        <v>5</v>
      </c>
      <c r="F37" s="112">
        <f>+SUM($F13:F13)/($E13*12)</f>
        <v>0</v>
      </c>
      <c r="G37" s="112">
        <f>+SUM($F13:G13)/($E13*12)</f>
        <v>0</v>
      </c>
      <c r="H37" s="112">
        <f>+SUM($F13:H13)/($E13*12)</f>
        <v>0</v>
      </c>
      <c r="I37" s="112">
        <f>+SUM($F13:I13)/($E13*12)</f>
        <v>0</v>
      </c>
      <c r="J37" s="112">
        <f>+SUM($F13:J13)/($E13*12)</f>
        <v>0</v>
      </c>
      <c r="K37" s="112">
        <f>+SUM($F13:K13)/($E13*12)</f>
        <v>0</v>
      </c>
      <c r="L37" s="112">
        <f>+SUM($F13:L13)/($E13*12)</f>
        <v>0</v>
      </c>
      <c r="M37" s="112">
        <f>+SUM($F13:M13)/($E13*12)</f>
        <v>0</v>
      </c>
      <c r="N37" s="112">
        <f>+SUM($F13:N13)/($E13*12)</f>
        <v>0</v>
      </c>
      <c r="O37" s="112">
        <f>+SUM($F13:O13)/($E13*12)</f>
        <v>0</v>
      </c>
      <c r="P37" s="112">
        <f>+SUM($F13:P13)/($E13*12)</f>
        <v>0</v>
      </c>
      <c r="Q37" s="112">
        <f>+SUM($F13:Q13)/($E13*12)</f>
        <v>0</v>
      </c>
      <c r="R37" s="112">
        <f>+SUM($F13:R13)/($E13*12)</f>
        <v>0</v>
      </c>
      <c r="S37" s="112">
        <f>+SUM($F13:S13)/($E13*12)</f>
        <v>0</v>
      </c>
      <c r="T37" s="112">
        <f>+SUM($F13:T13)/($E13*12)</f>
        <v>0</v>
      </c>
      <c r="U37" s="112">
        <f>+SUM($F13:U13)/($E13*12)</f>
        <v>0</v>
      </c>
      <c r="V37" s="112">
        <f>+SUM($F13:V13)/($E13*12)</f>
        <v>0</v>
      </c>
      <c r="W37" s="112">
        <f>+SUM($F13:W13)/($E13*12)</f>
        <v>0</v>
      </c>
      <c r="X37" s="112">
        <f>+SUM($F13:X13)/($E13*12)</f>
        <v>0</v>
      </c>
      <c r="Y37" s="112">
        <f>+SUM($F13:Y13)/($E13*12)</f>
        <v>0</v>
      </c>
      <c r="Z37" s="112">
        <f>+SUM($F13:Z13)/($E13*12)</f>
        <v>0</v>
      </c>
      <c r="AA37" s="112">
        <f>+SUM($F13:AA13)/($E13*12)</f>
        <v>0</v>
      </c>
      <c r="AB37" s="112">
        <f>+SUM($F13:AB13)/($E13*12)</f>
        <v>0</v>
      </c>
      <c r="AC37" s="112">
        <f>+SUM($F13:AC13)/($E13*12)</f>
        <v>0</v>
      </c>
      <c r="AD37" s="112">
        <f>+SUM($F13:AD13)/($E13*12)</f>
        <v>0</v>
      </c>
      <c r="AE37" s="112">
        <f>+SUM($F13:AE13)/($E13*12)</f>
        <v>0</v>
      </c>
      <c r="AF37" s="112">
        <f>+SUM($F13:AF13)/($E13*12)</f>
        <v>0</v>
      </c>
      <c r="AG37" s="112">
        <f>+SUM($F13:AG13)/($E13*12)</f>
        <v>0</v>
      </c>
      <c r="AH37" s="112">
        <f>+SUM($F13:AH13)/($E13*12)</f>
        <v>0</v>
      </c>
      <c r="AI37" s="112">
        <f>+SUM($F13:AI13)/($E13*12)</f>
        <v>0</v>
      </c>
      <c r="AJ37" s="112">
        <f>+SUM($F13:AJ13)/($E13*12)</f>
        <v>0</v>
      </c>
      <c r="AK37" s="112">
        <f>+SUM($F13:AK13)/($E13*12)</f>
        <v>0</v>
      </c>
      <c r="AL37" s="112">
        <f>+SUM($F13:AL13)/($E13*12)</f>
        <v>0</v>
      </c>
      <c r="AM37" s="112">
        <f>+SUM($F13:AM13)/($E13*12)</f>
        <v>0</v>
      </c>
      <c r="AN37" s="112">
        <f>+SUM($F13:AN13)/($E13*12)</f>
        <v>0</v>
      </c>
      <c r="AO37" s="112">
        <f>+SUM($F13:AO13)/($E13*12)</f>
        <v>0</v>
      </c>
      <c r="AP37" s="112">
        <f>+SUM($F13:AP13)/($E13*12)</f>
        <v>0</v>
      </c>
      <c r="AQ37" s="112">
        <f>+SUM($F13:AQ13)/($E13*12)</f>
        <v>0</v>
      </c>
      <c r="AR37" s="112">
        <f>+SUM($F13:AR13)/($E13*12)</f>
        <v>0</v>
      </c>
      <c r="AS37" s="112">
        <f>+SUM($F13:AS13)/($E13*12)</f>
        <v>0</v>
      </c>
      <c r="AT37" s="112">
        <f>+SUM($F13:AT13)/($E13*12)</f>
        <v>0</v>
      </c>
      <c r="AU37" s="112">
        <f>+SUM($F13:AU13)/($E13*12)</f>
        <v>0</v>
      </c>
      <c r="AV37" s="112">
        <f>+SUM($F13:AV13)/($E13*12)</f>
        <v>0</v>
      </c>
      <c r="AW37" s="112">
        <f>+SUM($F13:AW13)/($E13*12)</f>
        <v>0</v>
      </c>
      <c r="AX37" s="112">
        <f>+SUM($F13:AX13)/($E13*12)</f>
        <v>0</v>
      </c>
      <c r="AY37" s="112">
        <f>+SUM($F13:AY13)/($E13*12)</f>
        <v>0</v>
      </c>
      <c r="AZ37" s="112">
        <f>+SUM($F13:AZ13)/($E13*12)</f>
        <v>0</v>
      </c>
      <c r="BA37" s="112">
        <f>+SUM($F13:BA13)/($E13*12)</f>
        <v>0</v>
      </c>
      <c r="BC37" s="112">
        <f t="shared" si="7"/>
        <v>0</v>
      </c>
      <c r="BD37" s="112">
        <f t="shared" si="8"/>
        <v>0</v>
      </c>
      <c r="BE37" s="112">
        <f t="shared" si="9"/>
        <v>0</v>
      </c>
      <c r="BF37" s="112">
        <f t="shared" si="10"/>
        <v>0</v>
      </c>
    </row>
    <row r="38" spans="1:58" x14ac:dyDescent="0.25">
      <c r="A38" t="str">
        <f t="shared" si="6"/>
        <v/>
      </c>
      <c r="B38" t="str">
        <f t="shared" si="6"/>
        <v>Altre immobilizzazioni immateriali</v>
      </c>
      <c r="E38" s="109">
        <f t="shared" si="6"/>
        <v>5</v>
      </c>
      <c r="F38" s="112">
        <f>+SUM($F14:F14)/($E14*12)</f>
        <v>0</v>
      </c>
      <c r="G38" s="112">
        <f>+SUM($F14:G14)/($E14*12)</f>
        <v>0</v>
      </c>
      <c r="H38" s="112">
        <f>+SUM($F14:H14)/($E14*12)</f>
        <v>0</v>
      </c>
      <c r="I38" s="112">
        <f>+SUM($F14:I14)/($E14*12)</f>
        <v>0</v>
      </c>
      <c r="J38" s="112">
        <f>+SUM($F14:J14)/($E14*12)</f>
        <v>0</v>
      </c>
      <c r="K38" s="112">
        <f>+SUM($F14:K14)/($E14*12)</f>
        <v>0</v>
      </c>
      <c r="L38" s="112">
        <f>+SUM($F14:L14)/($E14*12)</f>
        <v>0</v>
      </c>
      <c r="M38" s="112">
        <f>+SUM($F14:M14)/($E14*12)</f>
        <v>0</v>
      </c>
      <c r="N38" s="112">
        <f>+SUM($F14:N14)/($E14*12)</f>
        <v>0</v>
      </c>
      <c r="O38" s="112">
        <f>+SUM($F14:O14)/($E14*12)</f>
        <v>0</v>
      </c>
      <c r="P38" s="112">
        <f>+SUM($F14:P14)/($E14*12)</f>
        <v>0</v>
      </c>
      <c r="Q38" s="112">
        <f>+SUM($F14:Q14)/($E14*12)</f>
        <v>0</v>
      </c>
      <c r="R38" s="112">
        <f>+SUM($F14:R14)/($E14*12)</f>
        <v>0</v>
      </c>
      <c r="S38" s="112">
        <f>+SUM($F14:S14)/($E14*12)</f>
        <v>0</v>
      </c>
      <c r="T38" s="112">
        <f>+SUM($F14:T14)/($E14*12)</f>
        <v>0</v>
      </c>
      <c r="U38" s="112">
        <f>+SUM($F14:U14)/($E14*12)</f>
        <v>0</v>
      </c>
      <c r="V38" s="112">
        <f>+SUM($F14:V14)/($E14*12)</f>
        <v>0</v>
      </c>
      <c r="W38" s="112">
        <f>+SUM($F14:W14)/($E14*12)</f>
        <v>0</v>
      </c>
      <c r="X38" s="112">
        <f>+SUM($F14:X14)/($E14*12)</f>
        <v>0</v>
      </c>
      <c r="Y38" s="112">
        <f>+SUM($F14:Y14)/($E14*12)</f>
        <v>0</v>
      </c>
      <c r="Z38" s="112">
        <f>+SUM($F14:Z14)/($E14*12)</f>
        <v>0</v>
      </c>
      <c r="AA38" s="112">
        <f>+SUM($F14:AA14)/($E14*12)</f>
        <v>0</v>
      </c>
      <c r="AB38" s="112">
        <f>+SUM($F14:AB14)/($E14*12)</f>
        <v>0</v>
      </c>
      <c r="AC38" s="112">
        <f>+SUM($F14:AC14)/($E14*12)</f>
        <v>0</v>
      </c>
      <c r="AD38" s="112">
        <f>+SUM($F14:AD14)/($E14*12)</f>
        <v>0</v>
      </c>
      <c r="AE38" s="112">
        <f>+SUM($F14:AE14)/($E14*12)</f>
        <v>0</v>
      </c>
      <c r="AF38" s="112">
        <f>+SUM($F14:AF14)/($E14*12)</f>
        <v>0</v>
      </c>
      <c r="AG38" s="112">
        <f>+SUM($F14:AG14)/($E14*12)</f>
        <v>0</v>
      </c>
      <c r="AH38" s="112">
        <f>+SUM($F14:AH14)/($E14*12)</f>
        <v>0</v>
      </c>
      <c r="AI38" s="112">
        <f>+SUM($F14:AI14)/($E14*12)</f>
        <v>0</v>
      </c>
      <c r="AJ38" s="112">
        <f>+SUM($F14:AJ14)/($E14*12)</f>
        <v>0</v>
      </c>
      <c r="AK38" s="112">
        <f>+SUM($F14:AK14)/($E14*12)</f>
        <v>0</v>
      </c>
      <c r="AL38" s="112">
        <f>+SUM($F14:AL14)/($E14*12)</f>
        <v>0</v>
      </c>
      <c r="AM38" s="112">
        <f>+SUM($F14:AM14)/($E14*12)</f>
        <v>0</v>
      </c>
      <c r="AN38" s="112">
        <f>+SUM($F14:AN14)/($E14*12)</f>
        <v>0</v>
      </c>
      <c r="AO38" s="112">
        <f>+SUM($F14:AO14)/($E14*12)</f>
        <v>0</v>
      </c>
      <c r="AP38" s="112">
        <f>+SUM($F14:AP14)/($E14*12)</f>
        <v>0</v>
      </c>
      <c r="AQ38" s="112">
        <f>+SUM($F14:AQ14)/($E14*12)</f>
        <v>0</v>
      </c>
      <c r="AR38" s="112">
        <f>+SUM($F14:AR14)/($E14*12)</f>
        <v>0</v>
      </c>
      <c r="AS38" s="112">
        <f>+SUM($F14:AS14)/($E14*12)</f>
        <v>0</v>
      </c>
      <c r="AT38" s="112">
        <f>+SUM($F14:AT14)/($E14*12)</f>
        <v>0</v>
      </c>
      <c r="AU38" s="112">
        <f>+SUM($F14:AU14)/($E14*12)</f>
        <v>0</v>
      </c>
      <c r="AV38" s="112">
        <f>+SUM($F14:AV14)/($E14*12)</f>
        <v>0</v>
      </c>
      <c r="AW38" s="112">
        <f>+SUM($F14:AW14)/($E14*12)</f>
        <v>0</v>
      </c>
      <c r="AX38" s="112">
        <f>+SUM($F14:AX14)/($E14*12)</f>
        <v>0</v>
      </c>
      <c r="AY38" s="112">
        <f>+SUM($F14:AY14)/($E14*12)</f>
        <v>0</v>
      </c>
      <c r="AZ38" s="112">
        <f>+SUM($F14:AZ14)/($E14*12)</f>
        <v>0</v>
      </c>
      <c r="BA38" s="112">
        <f>+SUM($F14:BA14)/($E14*12)</f>
        <v>0</v>
      </c>
      <c r="BC38" s="112">
        <f t="shared" si="7"/>
        <v>0</v>
      </c>
      <c r="BD38" s="112">
        <f t="shared" si="8"/>
        <v>0</v>
      </c>
      <c r="BE38" s="112">
        <f t="shared" si="9"/>
        <v>0</v>
      </c>
      <c r="BF38" s="112">
        <f t="shared" si="10"/>
        <v>0</v>
      </c>
    </row>
    <row r="39" spans="1:58" x14ac:dyDescent="0.25">
      <c r="A39" t="str">
        <f t="shared" si="6"/>
        <v/>
      </c>
      <c r="B39" t="str">
        <f t="shared" si="6"/>
        <v>Altre immobilizzazioni immateriali</v>
      </c>
      <c r="E39" s="109">
        <f t="shared" si="6"/>
        <v>5</v>
      </c>
      <c r="F39" s="112">
        <f>+SUM($F15:F15)/($E15*12)</f>
        <v>0</v>
      </c>
      <c r="G39" s="112">
        <f>+SUM($F15:G15)/($E15*12)</f>
        <v>0</v>
      </c>
      <c r="H39" s="112">
        <f>+SUM($F15:H15)/($E15*12)</f>
        <v>0</v>
      </c>
      <c r="I39" s="112">
        <f>+SUM($F15:I15)/($E15*12)</f>
        <v>0</v>
      </c>
      <c r="J39" s="112">
        <f>+SUM($F15:J15)/($E15*12)</f>
        <v>0</v>
      </c>
      <c r="K39" s="112">
        <f>+SUM($F15:K15)/($E15*12)</f>
        <v>0</v>
      </c>
      <c r="L39" s="112">
        <f>+SUM($F15:L15)/($E15*12)</f>
        <v>0</v>
      </c>
      <c r="M39" s="112">
        <f>+SUM($F15:M15)/($E15*12)</f>
        <v>0</v>
      </c>
      <c r="N39" s="112">
        <f>+SUM($F15:N15)/($E15*12)</f>
        <v>0</v>
      </c>
      <c r="O39" s="112">
        <f>+SUM($F15:O15)/($E15*12)</f>
        <v>0</v>
      </c>
      <c r="P39" s="112">
        <f>+SUM($F15:P15)/($E15*12)</f>
        <v>0</v>
      </c>
      <c r="Q39" s="112">
        <f>+SUM($F15:Q15)/($E15*12)</f>
        <v>0</v>
      </c>
      <c r="R39" s="112">
        <f>+SUM($F15:R15)/($E15*12)</f>
        <v>0</v>
      </c>
      <c r="S39" s="112">
        <f>+SUM($F15:S15)/($E15*12)</f>
        <v>0</v>
      </c>
      <c r="T39" s="112">
        <f>+SUM($F15:T15)/($E15*12)</f>
        <v>0</v>
      </c>
      <c r="U39" s="112">
        <f>+SUM($F15:U15)/($E15*12)</f>
        <v>0</v>
      </c>
      <c r="V39" s="112">
        <f>+SUM($F15:V15)/($E15*12)</f>
        <v>0</v>
      </c>
      <c r="W39" s="112">
        <f>+SUM($F15:W15)/($E15*12)</f>
        <v>0</v>
      </c>
      <c r="X39" s="112">
        <f>+SUM($F15:X15)/($E15*12)</f>
        <v>0</v>
      </c>
      <c r="Y39" s="112">
        <f>+SUM($F15:Y15)/($E15*12)</f>
        <v>0</v>
      </c>
      <c r="Z39" s="112">
        <f>+SUM($F15:Z15)/($E15*12)</f>
        <v>0</v>
      </c>
      <c r="AA39" s="112">
        <f>+SUM($F15:AA15)/($E15*12)</f>
        <v>0</v>
      </c>
      <c r="AB39" s="112">
        <f>+SUM($F15:AB15)/($E15*12)</f>
        <v>0</v>
      </c>
      <c r="AC39" s="112">
        <f>+SUM($F15:AC15)/($E15*12)</f>
        <v>0</v>
      </c>
      <c r="AD39" s="112">
        <f>+SUM($F15:AD15)/($E15*12)</f>
        <v>0</v>
      </c>
      <c r="AE39" s="112">
        <f>+SUM($F15:AE15)/($E15*12)</f>
        <v>0</v>
      </c>
      <c r="AF39" s="112">
        <f>+SUM($F15:AF15)/($E15*12)</f>
        <v>0</v>
      </c>
      <c r="AG39" s="112">
        <f>+SUM($F15:AG15)/($E15*12)</f>
        <v>0</v>
      </c>
      <c r="AH39" s="112">
        <f>+SUM($F15:AH15)/($E15*12)</f>
        <v>0</v>
      </c>
      <c r="AI39" s="112">
        <f>+SUM($F15:AI15)/($E15*12)</f>
        <v>0</v>
      </c>
      <c r="AJ39" s="112">
        <f>+SUM($F15:AJ15)/($E15*12)</f>
        <v>0</v>
      </c>
      <c r="AK39" s="112">
        <f>+SUM($F15:AK15)/($E15*12)</f>
        <v>0</v>
      </c>
      <c r="AL39" s="112">
        <f>+SUM($F15:AL15)/($E15*12)</f>
        <v>0</v>
      </c>
      <c r="AM39" s="112">
        <f>+SUM($F15:AM15)/($E15*12)</f>
        <v>0</v>
      </c>
      <c r="AN39" s="112">
        <f>+SUM($F15:AN15)/($E15*12)</f>
        <v>0</v>
      </c>
      <c r="AO39" s="112">
        <f>+SUM($F15:AO15)/($E15*12)</f>
        <v>0</v>
      </c>
      <c r="AP39" s="112">
        <f>+SUM($F15:AP15)/($E15*12)</f>
        <v>0</v>
      </c>
      <c r="AQ39" s="112">
        <f>+SUM($F15:AQ15)/($E15*12)</f>
        <v>0</v>
      </c>
      <c r="AR39" s="112">
        <f>+SUM($F15:AR15)/($E15*12)</f>
        <v>0</v>
      </c>
      <c r="AS39" s="112">
        <f>+SUM($F15:AS15)/($E15*12)</f>
        <v>0</v>
      </c>
      <c r="AT39" s="112">
        <f>+SUM($F15:AT15)/($E15*12)</f>
        <v>0</v>
      </c>
      <c r="AU39" s="112">
        <f>+SUM($F15:AU15)/($E15*12)</f>
        <v>0</v>
      </c>
      <c r="AV39" s="112">
        <f>+SUM($F15:AV15)/($E15*12)</f>
        <v>0</v>
      </c>
      <c r="AW39" s="112">
        <f>+SUM($F15:AW15)/($E15*12)</f>
        <v>0</v>
      </c>
      <c r="AX39" s="112">
        <f>+SUM($F15:AX15)/($E15*12)</f>
        <v>0</v>
      </c>
      <c r="AY39" s="112">
        <f>+SUM($F15:AY15)/($E15*12)</f>
        <v>0</v>
      </c>
      <c r="AZ39" s="112">
        <f>+SUM($F15:AZ15)/($E15*12)</f>
        <v>0</v>
      </c>
      <c r="BA39" s="112">
        <f>+SUM($F15:BA15)/($E15*12)</f>
        <v>0</v>
      </c>
      <c r="BC39" s="112">
        <f t="shared" si="7"/>
        <v>0</v>
      </c>
      <c r="BD39" s="112">
        <f t="shared" si="8"/>
        <v>0</v>
      </c>
      <c r="BE39" s="112">
        <f t="shared" si="9"/>
        <v>0</v>
      </c>
      <c r="BF39" s="112">
        <f t="shared" si="10"/>
        <v>0</v>
      </c>
    </row>
    <row r="40" spans="1:58" x14ac:dyDescent="0.25">
      <c r="A40" t="str">
        <f t="shared" si="6"/>
        <v/>
      </c>
      <c r="B40" t="str">
        <f t="shared" si="6"/>
        <v>Altre immobilizzazioni immateriali</v>
      </c>
      <c r="E40" s="109">
        <f t="shared" si="6"/>
        <v>5</v>
      </c>
      <c r="F40" s="112">
        <f>+SUM($F16:F16)/($E16*12)</f>
        <v>0</v>
      </c>
      <c r="G40" s="112">
        <f>+SUM($F16:G16)/($E16*12)</f>
        <v>0</v>
      </c>
      <c r="H40" s="112">
        <f>+SUM($F16:H16)/($E16*12)</f>
        <v>0</v>
      </c>
      <c r="I40" s="112">
        <f>+SUM($F16:I16)/($E16*12)</f>
        <v>0</v>
      </c>
      <c r="J40" s="112">
        <f>+SUM($F16:J16)/($E16*12)</f>
        <v>0</v>
      </c>
      <c r="K40" s="112">
        <f>+SUM($F16:K16)/($E16*12)</f>
        <v>0</v>
      </c>
      <c r="L40" s="112">
        <f>+SUM($F16:L16)/($E16*12)</f>
        <v>0</v>
      </c>
      <c r="M40" s="112">
        <f>+SUM($F16:M16)/($E16*12)</f>
        <v>0</v>
      </c>
      <c r="N40" s="112">
        <f>+SUM($F16:N16)/($E16*12)</f>
        <v>0</v>
      </c>
      <c r="O40" s="112">
        <f>+SUM($F16:O16)/($E16*12)</f>
        <v>0</v>
      </c>
      <c r="P40" s="112">
        <f>+SUM($F16:P16)/($E16*12)</f>
        <v>0</v>
      </c>
      <c r="Q40" s="112">
        <f>+SUM($F16:Q16)/($E16*12)</f>
        <v>0</v>
      </c>
      <c r="R40" s="112">
        <f>+SUM($F16:R16)/($E16*12)</f>
        <v>0</v>
      </c>
      <c r="S40" s="112">
        <f>+SUM($F16:S16)/($E16*12)</f>
        <v>0</v>
      </c>
      <c r="T40" s="112">
        <f>+SUM($F16:T16)/($E16*12)</f>
        <v>0</v>
      </c>
      <c r="U40" s="112">
        <f>+SUM($F16:U16)/($E16*12)</f>
        <v>0</v>
      </c>
      <c r="V40" s="112">
        <f>+SUM($F16:V16)/($E16*12)</f>
        <v>0</v>
      </c>
      <c r="W40" s="112">
        <f>+SUM($F16:W16)/($E16*12)</f>
        <v>0</v>
      </c>
      <c r="X40" s="112">
        <f>+SUM($F16:X16)/($E16*12)</f>
        <v>0</v>
      </c>
      <c r="Y40" s="112">
        <f>+SUM($F16:Y16)/($E16*12)</f>
        <v>0</v>
      </c>
      <c r="Z40" s="112">
        <f>+SUM($F16:Z16)/($E16*12)</f>
        <v>0</v>
      </c>
      <c r="AA40" s="112">
        <f>+SUM($F16:AA16)/($E16*12)</f>
        <v>0</v>
      </c>
      <c r="AB40" s="112">
        <f>+SUM($F16:AB16)/($E16*12)</f>
        <v>0</v>
      </c>
      <c r="AC40" s="112">
        <f>+SUM($F16:AC16)/($E16*12)</f>
        <v>0</v>
      </c>
      <c r="AD40" s="112">
        <f>+SUM($F16:AD16)/($E16*12)</f>
        <v>0</v>
      </c>
      <c r="AE40" s="112">
        <f>+SUM($F16:AE16)/($E16*12)</f>
        <v>0</v>
      </c>
      <c r="AF40" s="112">
        <f>+SUM($F16:AF16)/($E16*12)</f>
        <v>0</v>
      </c>
      <c r="AG40" s="112">
        <f>+SUM($F16:AG16)/($E16*12)</f>
        <v>0</v>
      </c>
      <c r="AH40" s="112">
        <f>+SUM($F16:AH16)/($E16*12)</f>
        <v>0</v>
      </c>
      <c r="AI40" s="112">
        <f>+SUM($F16:AI16)/($E16*12)</f>
        <v>0</v>
      </c>
      <c r="AJ40" s="112">
        <f>+SUM($F16:AJ16)/($E16*12)</f>
        <v>0</v>
      </c>
      <c r="AK40" s="112">
        <f>+SUM($F16:AK16)/($E16*12)</f>
        <v>0</v>
      </c>
      <c r="AL40" s="112">
        <f>+SUM($F16:AL16)/($E16*12)</f>
        <v>0</v>
      </c>
      <c r="AM40" s="112">
        <f>+SUM($F16:AM16)/($E16*12)</f>
        <v>0</v>
      </c>
      <c r="AN40" s="112">
        <f>+SUM($F16:AN16)/($E16*12)</f>
        <v>0</v>
      </c>
      <c r="AO40" s="112">
        <f>+SUM($F16:AO16)/($E16*12)</f>
        <v>0</v>
      </c>
      <c r="AP40" s="112">
        <f>+SUM($F16:AP16)/($E16*12)</f>
        <v>0</v>
      </c>
      <c r="AQ40" s="112">
        <f>+SUM($F16:AQ16)/($E16*12)</f>
        <v>0</v>
      </c>
      <c r="AR40" s="112">
        <f>+SUM($F16:AR16)/($E16*12)</f>
        <v>0</v>
      </c>
      <c r="AS40" s="112">
        <f>+SUM($F16:AS16)/($E16*12)</f>
        <v>0</v>
      </c>
      <c r="AT40" s="112">
        <f>+SUM($F16:AT16)/($E16*12)</f>
        <v>0</v>
      </c>
      <c r="AU40" s="112">
        <f>+SUM($F16:AU16)/($E16*12)</f>
        <v>0</v>
      </c>
      <c r="AV40" s="112">
        <f>+SUM($F16:AV16)/($E16*12)</f>
        <v>0</v>
      </c>
      <c r="AW40" s="112">
        <f>+SUM($F16:AW16)/($E16*12)</f>
        <v>0</v>
      </c>
      <c r="AX40" s="112">
        <f>+SUM($F16:AX16)/($E16*12)</f>
        <v>0</v>
      </c>
      <c r="AY40" s="112">
        <f>+SUM($F16:AY16)/($E16*12)</f>
        <v>0</v>
      </c>
      <c r="AZ40" s="112">
        <f>+SUM($F16:AZ16)/($E16*12)</f>
        <v>0</v>
      </c>
      <c r="BA40" s="112">
        <f>+SUM($F16:BA16)/($E16*12)</f>
        <v>0</v>
      </c>
      <c r="BC40" s="112">
        <f t="shared" si="7"/>
        <v>0</v>
      </c>
      <c r="BD40" s="112">
        <f t="shared" si="8"/>
        <v>0</v>
      </c>
      <c r="BE40" s="112">
        <f t="shared" si="9"/>
        <v>0</v>
      </c>
      <c r="BF40" s="112">
        <f t="shared" si="10"/>
        <v>0</v>
      </c>
    </row>
    <row r="41" spans="1:58" x14ac:dyDescent="0.25">
      <c r="A41" t="str">
        <f t="shared" si="6"/>
        <v/>
      </c>
      <c r="B41" t="str">
        <f t="shared" si="6"/>
        <v>Altre immobilizzazioni immateriali</v>
      </c>
      <c r="E41" s="109">
        <f t="shared" si="6"/>
        <v>5</v>
      </c>
      <c r="F41" s="112">
        <f>+SUM($F17:F17)/($E17*12)</f>
        <v>0</v>
      </c>
      <c r="G41" s="112">
        <f>+SUM($F17:G17)/($E17*12)</f>
        <v>0</v>
      </c>
      <c r="H41" s="112">
        <f>+SUM($F17:H17)/($E17*12)</f>
        <v>0</v>
      </c>
      <c r="I41" s="112">
        <f>+SUM($F17:I17)/($E17*12)</f>
        <v>0</v>
      </c>
      <c r="J41" s="112">
        <f>+SUM($F17:J17)/($E17*12)</f>
        <v>0</v>
      </c>
      <c r="K41" s="112">
        <f>+SUM($F17:K17)/($E17*12)</f>
        <v>0</v>
      </c>
      <c r="L41" s="112">
        <f>+SUM($F17:L17)/($E17*12)</f>
        <v>0</v>
      </c>
      <c r="M41" s="112">
        <f>+SUM($F17:M17)/($E17*12)</f>
        <v>0</v>
      </c>
      <c r="N41" s="112">
        <f>+SUM($F17:N17)/($E17*12)</f>
        <v>0</v>
      </c>
      <c r="O41" s="112">
        <f>+SUM($F17:O17)/($E17*12)</f>
        <v>0</v>
      </c>
      <c r="P41" s="112">
        <f>+SUM($F17:P17)/($E17*12)</f>
        <v>0</v>
      </c>
      <c r="Q41" s="112">
        <f>+SUM($F17:Q17)/($E17*12)</f>
        <v>0</v>
      </c>
      <c r="R41" s="112">
        <f>+SUM($F17:R17)/($E17*12)</f>
        <v>0</v>
      </c>
      <c r="S41" s="112">
        <f>+SUM($F17:S17)/($E17*12)</f>
        <v>0</v>
      </c>
      <c r="T41" s="112">
        <f>+SUM($F17:T17)/($E17*12)</f>
        <v>0</v>
      </c>
      <c r="U41" s="112">
        <f>+SUM($F17:U17)/($E17*12)</f>
        <v>0</v>
      </c>
      <c r="V41" s="112">
        <f>+SUM($F17:V17)/($E17*12)</f>
        <v>0</v>
      </c>
      <c r="W41" s="112">
        <f>+SUM($F17:W17)/($E17*12)</f>
        <v>0</v>
      </c>
      <c r="X41" s="112">
        <f>+SUM($F17:X17)/($E17*12)</f>
        <v>0</v>
      </c>
      <c r="Y41" s="112">
        <f>+SUM($F17:Y17)/($E17*12)</f>
        <v>0</v>
      </c>
      <c r="Z41" s="112">
        <f>+SUM($F17:Z17)/($E17*12)</f>
        <v>0</v>
      </c>
      <c r="AA41" s="112">
        <f>+SUM($F17:AA17)/($E17*12)</f>
        <v>0</v>
      </c>
      <c r="AB41" s="112">
        <f>+SUM($F17:AB17)/($E17*12)</f>
        <v>0</v>
      </c>
      <c r="AC41" s="112">
        <f>+SUM($F17:AC17)/($E17*12)</f>
        <v>0</v>
      </c>
      <c r="AD41" s="112">
        <f>+SUM($F17:AD17)/($E17*12)</f>
        <v>0</v>
      </c>
      <c r="AE41" s="112">
        <f>+SUM($F17:AE17)/($E17*12)</f>
        <v>0</v>
      </c>
      <c r="AF41" s="112">
        <f>+SUM($F17:AF17)/($E17*12)</f>
        <v>0</v>
      </c>
      <c r="AG41" s="112">
        <f>+SUM($F17:AG17)/($E17*12)</f>
        <v>0</v>
      </c>
      <c r="AH41" s="112">
        <f>+SUM($F17:AH17)/($E17*12)</f>
        <v>0</v>
      </c>
      <c r="AI41" s="112">
        <f>+SUM($F17:AI17)/($E17*12)</f>
        <v>0</v>
      </c>
      <c r="AJ41" s="112">
        <f>+SUM($F17:AJ17)/($E17*12)</f>
        <v>0</v>
      </c>
      <c r="AK41" s="112">
        <f>+SUM($F17:AK17)/($E17*12)</f>
        <v>0</v>
      </c>
      <c r="AL41" s="112">
        <f>+SUM($F17:AL17)/($E17*12)</f>
        <v>0</v>
      </c>
      <c r="AM41" s="112">
        <f>+SUM($F17:AM17)/($E17*12)</f>
        <v>0</v>
      </c>
      <c r="AN41" s="112">
        <f>+SUM($F17:AN17)/($E17*12)</f>
        <v>0</v>
      </c>
      <c r="AO41" s="112">
        <f>+SUM($F17:AO17)/($E17*12)</f>
        <v>0</v>
      </c>
      <c r="AP41" s="112">
        <f>+SUM($F17:AP17)/($E17*12)</f>
        <v>0</v>
      </c>
      <c r="AQ41" s="112">
        <f>+SUM($F17:AQ17)/($E17*12)</f>
        <v>0</v>
      </c>
      <c r="AR41" s="112">
        <f>+SUM($F17:AR17)/($E17*12)</f>
        <v>0</v>
      </c>
      <c r="AS41" s="112">
        <f>+SUM($F17:AS17)/($E17*12)</f>
        <v>0</v>
      </c>
      <c r="AT41" s="112">
        <f>+SUM($F17:AT17)/($E17*12)</f>
        <v>0</v>
      </c>
      <c r="AU41" s="112">
        <f>+SUM($F17:AU17)/($E17*12)</f>
        <v>0</v>
      </c>
      <c r="AV41" s="112">
        <f>+SUM($F17:AV17)/($E17*12)</f>
        <v>0</v>
      </c>
      <c r="AW41" s="112">
        <f>+SUM($F17:AW17)/($E17*12)</f>
        <v>0</v>
      </c>
      <c r="AX41" s="112">
        <f>+SUM($F17:AX17)/($E17*12)</f>
        <v>0</v>
      </c>
      <c r="AY41" s="112">
        <f>+SUM($F17:AY17)/($E17*12)</f>
        <v>0</v>
      </c>
      <c r="AZ41" s="112">
        <f>+SUM($F17:AZ17)/($E17*12)</f>
        <v>0</v>
      </c>
      <c r="BA41" s="112">
        <f>+SUM($F17:BA17)/($E17*12)</f>
        <v>0</v>
      </c>
      <c r="BC41" s="112">
        <f t="shared" si="7"/>
        <v>0</v>
      </c>
      <c r="BD41" s="112">
        <f t="shared" si="8"/>
        <v>0</v>
      </c>
      <c r="BE41" s="112">
        <f t="shared" si="9"/>
        <v>0</v>
      </c>
      <c r="BF41" s="112">
        <f t="shared" si="10"/>
        <v>0</v>
      </c>
    </row>
    <row r="42" spans="1:58" x14ac:dyDescent="0.25">
      <c r="A42" t="str">
        <f t="shared" si="6"/>
        <v/>
      </c>
      <c r="B42" t="str">
        <f t="shared" si="6"/>
        <v>Altre immobilizzazioni immateriali</v>
      </c>
      <c r="E42" s="109">
        <f t="shared" si="6"/>
        <v>5</v>
      </c>
      <c r="F42" s="112">
        <f>+SUM($F18:F18)/($E18*12)</f>
        <v>0</v>
      </c>
      <c r="G42" s="112">
        <f>+SUM($F18:G18)/($E18*12)</f>
        <v>0</v>
      </c>
      <c r="H42" s="112">
        <f>+SUM($F18:H18)/($E18*12)</f>
        <v>0</v>
      </c>
      <c r="I42" s="112">
        <f>+SUM($F18:I18)/($E18*12)</f>
        <v>0</v>
      </c>
      <c r="J42" s="112">
        <f>+SUM($F18:J18)/($E18*12)</f>
        <v>0</v>
      </c>
      <c r="K42" s="112">
        <f>+SUM($F18:K18)/($E18*12)</f>
        <v>0</v>
      </c>
      <c r="L42" s="112">
        <f>+SUM($F18:L18)/($E18*12)</f>
        <v>0</v>
      </c>
      <c r="M42" s="112">
        <f>+SUM($F18:M18)/($E18*12)</f>
        <v>0</v>
      </c>
      <c r="N42" s="112">
        <f>+SUM($F18:N18)/($E18*12)</f>
        <v>0</v>
      </c>
      <c r="O42" s="112">
        <f>+SUM($F18:O18)/($E18*12)</f>
        <v>0</v>
      </c>
      <c r="P42" s="112">
        <f>+SUM($F18:P18)/($E18*12)</f>
        <v>0</v>
      </c>
      <c r="Q42" s="112">
        <f>+SUM($F18:Q18)/($E18*12)</f>
        <v>0</v>
      </c>
      <c r="R42" s="112">
        <f>+SUM($F18:R18)/($E18*12)</f>
        <v>0</v>
      </c>
      <c r="S42" s="112">
        <f>+SUM($F18:S18)/($E18*12)</f>
        <v>0</v>
      </c>
      <c r="T42" s="112">
        <f>+SUM($F18:T18)/($E18*12)</f>
        <v>0</v>
      </c>
      <c r="U42" s="112">
        <f>+SUM($F18:U18)/($E18*12)</f>
        <v>0</v>
      </c>
      <c r="V42" s="112">
        <f>+SUM($F18:V18)/($E18*12)</f>
        <v>0</v>
      </c>
      <c r="W42" s="112">
        <f>+SUM($F18:W18)/($E18*12)</f>
        <v>0</v>
      </c>
      <c r="X42" s="112">
        <f>+SUM($F18:X18)/($E18*12)</f>
        <v>0</v>
      </c>
      <c r="Y42" s="112">
        <f>+SUM($F18:Y18)/($E18*12)</f>
        <v>0</v>
      </c>
      <c r="Z42" s="112">
        <f>+SUM($F18:Z18)/($E18*12)</f>
        <v>0</v>
      </c>
      <c r="AA42" s="112">
        <f>+SUM($F18:AA18)/($E18*12)</f>
        <v>0</v>
      </c>
      <c r="AB42" s="112">
        <f>+SUM($F18:AB18)/($E18*12)</f>
        <v>0</v>
      </c>
      <c r="AC42" s="112">
        <f>+SUM($F18:AC18)/($E18*12)</f>
        <v>0</v>
      </c>
      <c r="AD42" s="112">
        <f>+SUM($F18:AD18)/($E18*12)</f>
        <v>0</v>
      </c>
      <c r="AE42" s="112">
        <f>+SUM($F18:AE18)/($E18*12)</f>
        <v>0</v>
      </c>
      <c r="AF42" s="112">
        <f>+SUM($F18:AF18)/($E18*12)</f>
        <v>0</v>
      </c>
      <c r="AG42" s="112">
        <f>+SUM($F18:AG18)/($E18*12)</f>
        <v>0</v>
      </c>
      <c r="AH42" s="112">
        <f>+SUM($F18:AH18)/($E18*12)</f>
        <v>0</v>
      </c>
      <c r="AI42" s="112">
        <f>+SUM($F18:AI18)/($E18*12)</f>
        <v>0</v>
      </c>
      <c r="AJ42" s="112">
        <f>+SUM($F18:AJ18)/($E18*12)</f>
        <v>0</v>
      </c>
      <c r="AK42" s="112">
        <f>+SUM($F18:AK18)/($E18*12)</f>
        <v>0</v>
      </c>
      <c r="AL42" s="112">
        <f>+SUM($F18:AL18)/($E18*12)</f>
        <v>0</v>
      </c>
      <c r="AM42" s="112">
        <f>+SUM($F18:AM18)/($E18*12)</f>
        <v>0</v>
      </c>
      <c r="AN42" s="112">
        <f>+SUM($F18:AN18)/($E18*12)</f>
        <v>0</v>
      </c>
      <c r="AO42" s="112">
        <f>+SUM($F18:AO18)/($E18*12)</f>
        <v>0</v>
      </c>
      <c r="AP42" s="112">
        <f>+SUM($F18:AP18)/($E18*12)</f>
        <v>0</v>
      </c>
      <c r="AQ42" s="112">
        <f>+SUM($F18:AQ18)/($E18*12)</f>
        <v>0</v>
      </c>
      <c r="AR42" s="112">
        <f>+SUM($F18:AR18)/($E18*12)</f>
        <v>0</v>
      </c>
      <c r="AS42" s="112">
        <f>+SUM($F18:AS18)/($E18*12)</f>
        <v>0</v>
      </c>
      <c r="AT42" s="112">
        <f>+SUM($F18:AT18)/($E18*12)</f>
        <v>0</v>
      </c>
      <c r="AU42" s="112">
        <f>+SUM($F18:AU18)/($E18*12)</f>
        <v>0</v>
      </c>
      <c r="AV42" s="112">
        <f>+SUM($F18:AV18)/($E18*12)</f>
        <v>0</v>
      </c>
      <c r="AW42" s="112">
        <f>+SUM($F18:AW18)/($E18*12)</f>
        <v>0</v>
      </c>
      <c r="AX42" s="112">
        <f>+SUM($F18:AX18)/($E18*12)</f>
        <v>0</v>
      </c>
      <c r="AY42" s="112">
        <f>+SUM($F18:AY18)/($E18*12)</f>
        <v>0</v>
      </c>
      <c r="AZ42" s="112">
        <f>+SUM($F18:AZ18)/($E18*12)</f>
        <v>0</v>
      </c>
      <c r="BA42" s="112">
        <f>+SUM($F18:BA18)/($E18*12)</f>
        <v>0</v>
      </c>
      <c r="BC42" s="112">
        <f t="shared" si="7"/>
        <v>0</v>
      </c>
      <c r="BD42" s="112">
        <f t="shared" si="8"/>
        <v>0</v>
      </c>
      <c r="BE42" s="112">
        <f t="shared" si="9"/>
        <v>0</v>
      </c>
      <c r="BF42" s="112">
        <f t="shared" si="10"/>
        <v>0</v>
      </c>
    </row>
    <row r="43" spans="1:58" x14ac:dyDescent="0.25">
      <c r="A43" t="str">
        <f t="shared" si="6"/>
        <v/>
      </c>
      <c r="B43" t="str">
        <f t="shared" si="6"/>
        <v>Altre immobilizzazioni immateriali</v>
      </c>
      <c r="E43" s="109">
        <f t="shared" si="6"/>
        <v>5</v>
      </c>
      <c r="F43" s="112">
        <f>+SUM($F19:F19)/($E19*12)</f>
        <v>0</v>
      </c>
      <c r="G43" s="112">
        <f>+SUM($F19:G19)/($E19*12)</f>
        <v>0</v>
      </c>
      <c r="H43" s="112">
        <f>+SUM($F19:H19)/($E19*12)</f>
        <v>0</v>
      </c>
      <c r="I43" s="112">
        <f>+SUM($F19:I19)/($E19*12)</f>
        <v>0</v>
      </c>
      <c r="J43" s="112">
        <f>+SUM($F19:J19)/($E19*12)</f>
        <v>0</v>
      </c>
      <c r="K43" s="112">
        <f>+SUM($F19:K19)/($E19*12)</f>
        <v>0</v>
      </c>
      <c r="L43" s="112">
        <f>+SUM($F19:L19)/($E19*12)</f>
        <v>0</v>
      </c>
      <c r="M43" s="112">
        <f>+SUM($F19:M19)/($E19*12)</f>
        <v>0</v>
      </c>
      <c r="N43" s="112">
        <f>+SUM($F19:N19)/($E19*12)</f>
        <v>0</v>
      </c>
      <c r="O43" s="112">
        <f>+SUM($F19:O19)/($E19*12)</f>
        <v>0</v>
      </c>
      <c r="P43" s="112">
        <f>+SUM($F19:P19)/($E19*12)</f>
        <v>0</v>
      </c>
      <c r="Q43" s="112">
        <f>+SUM($F19:Q19)/($E19*12)</f>
        <v>0</v>
      </c>
      <c r="R43" s="112">
        <f>+SUM($F19:R19)/($E19*12)</f>
        <v>0</v>
      </c>
      <c r="S43" s="112">
        <f>+SUM($F19:S19)/($E19*12)</f>
        <v>0</v>
      </c>
      <c r="T43" s="112">
        <f>+SUM($F19:T19)/($E19*12)</f>
        <v>0</v>
      </c>
      <c r="U43" s="112">
        <f>+SUM($F19:U19)/($E19*12)</f>
        <v>0</v>
      </c>
      <c r="V43" s="112">
        <f>+SUM($F19:V19)/($E19*12)</f>
        <v>0</v>
      </c>
      <c r="W43" s="112">
        <f>+SUM($F19:W19)/($E19*12)</f>
        <v>0</v>
      </c>
      <c r="X43" s="112">
        <f>+SUM($F19:X19)/($E19*12)</f>
        <v>0</v>
      </c>
      <c r="Y43" s="112">
        <f>+SUM($F19:Y19)/($E19*12)</f>
        <v>0</v>
      </c>
      <c r="Z43" s="112">
        <f>+SUM($F19:Z19)/($E19*12)</f>
        <v>0</v>
      </c>
      <c r="AA43" s="112">
        <f>+SUM($F19:AA19)/($E19*12)</f>
        <v>0</v>
      </c>
      <c r="AB43" s="112">
        <f>+SUM($F19:AB19)/($E19*12)</f>
        <v>0</v>
      </c>
      <c r="AC43" s="112">
        <f>+SUM($F19:AC19)/($E19*12)</f>
        <v>0</v>
      </c>
      <c r="AD43" s="112">
        <f>+SUM($F19:AD19)/($E19*12)</f>
        <v>0</v>
      </c>
      <c r="AE43" s="112">
        <f>+SUM($F19:AE19)/($E19*12)</f>
        <v>0</v>
      </c>
      <c r="AF43" s="112">
        <f>+SUM($F19:AF19)/($E19*12)</f>
        <v>0</v>
      </c>
      <c r="AG43" s="112">
        <f>+SUM($F19:AG19)/($E19*12)</f>
        <v>0</v>
      </c>
      <c r="AH43" s="112">
        <f>+SUM($F19:AH19)/($E19*12)</f>
        <v>0</v>
      </c>
      <c r="AI43" s="112">
        <f>+SUM($F19:AI19)/($E19*12)</f>
        <v>0</v>
      </c>
      <c r="AJ43" s="112">
        <f>+SUM($F19:AJ19)/($E19*12)</f>
        <v>0</v>
      </c>
      <c r="AK43" s="112">
        <f>+SUM($F19:AK19)/($E19*12)</f>
        <v>0</v>
      </c>
      <c r="AL43" s="112">
        <f>+SUM($F19:AL19)/($E19*12)</f>
        <v>0</v>
      </c>
      <c r="AM43" s="112">
        <f>+SUM($F19:AM19)/($E19*12)</f>
        <v>0</v>
      </c>
      <c r="AN43" s="112">
        <f>+SUM($F19:AN19)/($E19*12)</f>
        <v>0</v>
      </c>
      <c r="AO43" s="112">
        <f>+SUM($F19:AO19)/($E19*12)</f>
        <v>0</v>
      </c>
      <c r="AP43" s="112">
        <f>+SUM($F19:AP19)/($E19*12)</f>
        <v>0</v>
      </c>
      <c r="AQ43" s="112">
        <f>+SUM($F19:AQ19)/($E19*12)</f>
        <v>0</v>
      </c>
      <c r="AR43" s="112">
        <f>+SUM($F19:AR19)/($E19*12)</f>
        <v>0</v>
      </c>
      <c r="AS43" s="112">
        <f>+SUM($F19:AS19)/($E19*12)</f>
        <v>0</v>
      </c>
      <c r="AT43" s="112">
        <f>+SUM($F19:AT19)/($E19*12)</f>
        <v>0</v>
      </c>
      <c r="AU43" s="112">
        <f>+SUM($F19:AU19)/($E19*12)</f>
        <v>0</v>
      </c>
      <c r="AV43" s="112">
        <f>+SUM($F19:AV19)/($E19*12)</f>
        <v>0</v>
      </c>
      <c r="AW43" s="112">
        <f>+SUM($F19:AW19)/($E19*12)</f>
        <v>0</v>
      </c>
      <c r="AX43" s="112">
        <f>+SUM($F19:AX19)/($E19*12)</f>
        <v>0</v>
      </c>
      <c r="AY43" s="112">
        <f>+SUM($F19:AY19)/($E19*12)</f>
        <v>0</v>
      </c>
      <c r="AZ43" s="112">
        <f>+SUM($F19:AZ19)/($E19*12)</f>
        <v>0</v>
      </c>
      <c r="BA43" s="112">
        <f>+SUM($F19:BA19)/($E19*12)</f>
        <v>0</v>
      </c>
      <c r="BC43" s="112">
        <f t="shared" si="7"/>
        <v>0</v>
      </c>
      <c r="BD43" s="112">
        <f t="shared" si="8"/>
        <v>0</v>
      </c>
      <c r="BE43" s="112">
        <f t="shared" si="9"/>
        <v>0</v>
      </c>
      <c r="BF43" s="112">
        <f t="shared" si="10"/>
        <v>0</v>
      </c>
    </row>
    <row r="44" spans="1:58" x14ac:dyDescent="0.25">
      <c r="A44" t="str">
        <f t="shared" si="6"/>
        <v/>
      </c>
      <c r="B44" t="str">
        <f t="shared" si="6"/>
        <v>Altre immobilizzazioni immateriali</v>
      </c>
      <c r="E44" s="109">
        <f t="shared" si="6"/>
        <v>10</v>
      </c>
      <c r="F44" s="112">
        <f>+SUM($F20:F20)/($E20*12)</f>
        <v>0</v>
      </c>
      <c r="G44" s="112">
        <f>+SUM($F20:G20)/($E20*12)</f>
        <v>0</v>
      </c>
      <c r="H44" s="112">
        <f>+SUM($F20:H20)/($E20*12)</f>
        <v>0</v>
      </c>
      <c r="I44" s="112">
        <f>+SUM($F20:I20)/($E20*12)</f>
        <v>0</v>
      </c>
      <c r="J44" s="112">
        <f>+SUM($F20:J20)/($E20*12)</f>
        <v>0</v>
      </c>
      <c r="K44" s="112">
        <f>+SUM($F20:K20)/($E20*12)</f>
        <v>0</v>
      </c>
      <c r="L44" s="112">
        <f>+SUM($F20:L20)/($E20*12)</f>
        <v>0</v>
      </c>
      <c r="M44" s="112">
        <f>+SUM($F20:M20)/($E20*12)</f>
        <v>0</v>
      </c>
      <c r="N44" s="112">
        <f>+SUM($F20:N20)/($E20*12)</f>
        <v>0</v>
      </c>
      <c r="O44" s="112">
        <f>+SUM($F20:O20)/($E20*12)</f>
        <v>0</v>
      </c>
      <c r="P44" s="112">
        <f>+SUM($F20:P20)/($E20*12)</f>
        <v>0</v>
      </c>
      <c r="Q44" s="112">
        <f>+SUM($F20:Q20)/($E20*12)</f>
        <v>0</v>
      </c>
      <c r="R44" s="112">
        <f>+SUM($F20:R20)/($E20*12)</f>
        <v>0</v>
      </c>
      <c r="S44" s="112">
        <f>+SUM($F20:S20)/($E20*12)</f>
        <v>0</v>
      </c>
      <c r="T44" s="112">
        <f>+SUM($F20:T20)/($E20*12)</f>
        <v>0</v>
      </c>
      <c r="U44" s="112">
        <f>+SUM($F20:U20)/($E20*12)</f>
        <v>0</v>
      </c>
      <c r="V44" s="112">
        <f>+SUM($F20:V20)/($E20*12)</f>
        <v>0</v>
      </c>
      <c r="W44" s="112">
        <f>+SUM($F20:W20)/($E20*12)</f>
        <v>0</v>
      </c>
      <c r="X44" s="112">
        <f>+SUM($F20:X20)/($E20*12)</f>
        <v>0</v>
      </c>
      <c r="Y44" s="112">
        <f>+SUM($F20:Y20)/($E20*12)</f>
        <v>0</v>
      </c>
      <c r="Z44" s="112">
        <f>+SUM($F20:Z20)/($E20*12)</f>
        <v>0</v>
      </c>
      <c r="AA44" s="112">
        <f>+SUM($F20:AA20)/($E20*12)</f>
        <v>0</v>
      </c>
      <c r="AB44" s="112">
        <f>+SUM($F20:AB20)/($E20*12)</f>
        <v>0</v>
      </c>
      <c r="AC44" s="112">
        <f>+SUM($F20:AC20)/($E20*12)</f>
        <v>0</v>
      </c>
      <c r="AD44" s="112">
        <f>+SUM($F20:AD20)/($E20*12)</f>
        <v>0</v>
      </c>
      <c r="AE44" s="112">
        <f>+SUM($F20:AE20)/($E20*12)</f>
        <v>0</v>
      </c>
      <c r="AF44" s="112">
        <f>+SUM($F20:AF20)/($E20*12)</f>
        <v>0</v>
      </c>
      <c r="AG44" s="112">
        <f>+SUM($F20:AG20)/($E20*12)</f>
        <v>0</v>
      </c>
      <c r="AH44" s="112">
        <f>+SUM($F20:AH20)/($E20*12)</f>
        <v>0</v>
      </c>
      <c r="AI44" s="112">
        <f>+SUM($F20:AI20)/($E20*12)</f>
        <v>0</v>
      </c>
      <c r="AJ44" s="112">
        <f>+SUM($F20:AJ20)/($E20*12)</f>
        <v>0</v>
      </c>
      <c r="AK44" s="112">
        <f>+SUM($F20:AK20)/($E20*12)</f>
        <v>0</v>
      </c>
      <c r="AL44" s="112">
        <f>+SUM($F20:AL20)/($E20*12)</f>
        <v>0</v>
      </c>
      <c r="AM44" s="112">
        <f>+SUM($F20:AM20)/($E20*12)</f>
        <v>0</v>
      </c>
      <c r="AN44" s="112">
        <f>+SUM($F20:AN20)/($E20*12)</f>
        <v>0</v>
      </c>
      <c r="AO44" s="112">
        <f>+SUM($F20:AO20)/($E20*12)</f>
        <v>0</v>
      </c>
      <c r="AP44" s="112">
        <f>+SUM($F20:AP20)/($E20*12)</f>
        <v>0</v>
      </c>
      <c r="AQ44" s="112">
        <f>+SUM($F20:AQ20)/($E20*12)</f>
        <v>0</v>
      </c>
      <c r="AR44" s="112">
        <f>+SUM($F20:AR20)/($E20*12)</f>
        <v>0</v>
      </c>
      <c r="AS44" s="112">
        <f>+SUM($F20:AS20)/($E20*12)</f>
        <v>0</v>
      </c>
      <c r="AT44" s="112">
        <f>+SUM($F20:AT20)/($E20*12)</f>
        <v>0</v>
      </c>
      <c r="AU44" s="112">
        <f>+SUM($F20:AU20)/($E20*12)</f>
        <v>0</v>
      </c>
      <c r="AV44" s="112">
        <f>+SUM($F20:AV20)/($E20*12)</f>
        <v>0</v>
      </c>
      <c r="AW44" s="112">
        <f>+SUM($F20:AW20)/($E20*12)</f>
        <v>0</v>
      </c>
      <c r="AX44" s="112">
        <f>+SUM($F20:AX20)/($E20*12)</f>
        <v>0</v>
      </c>
      <c r="AY44" s="112">
        <f>+SUM($F20:AY20)/($E20*12)</f>
        <v>0</v>
      </c>
      <c r="AZ44" s="112">
        <f>+SUM($F20:AZ20)/($E20*12)</f>
        <v>0</v>
      </c>
      <c r="BA44" s="112">
        <f>+SUM($F20:BA20)/($E20*12)</f>
        <v>0</v>
      </c>
      <c r="BC44" s="112">
        <f t="shared" si="7"/>
        <v>0</v>
      </c>
      <c r="BD44" s="112">
        <f t="shared" si="8"/>
        <v>0</v>
      </c>
      <c r="BE44" s="112">
        <f t="shared" si="9"/>
        <v>0</v>
      </c>
      <c r="BF44" s="112">
        <f t="shared" si="10"/>
        <v>0</v>
      </c>
    </row>
    <row r="45" spans="1:58" x14ac:dyDescent="0.25">
      <c r="A45" t="str">
        <f t="shared" si="6"/>
        <v/>
      </c>
      <c r="B45" t="str">
        <f t="shared" si="6"/>
        <v>Altre immobilizzazioni immateriali</v>
      </c>
      <c r="E45" s="109">
        <f t="shared" si="6"/>
        <v>5</v>
      </c>
      <c r="F45" s="112">
        <f>+SUM($F21:F21)/($E21*12)</f>
        <v>0</v>
      </c>
      <c r="G45" s="112">
        <f>+SUM($F21:G21)/($E21*12)</f>
        <v>0</v>
      </c>
      <c r="H45" s="112">
        <f>+SUM($F21:H21)/($E21*12)</f>
        <v>0</v>
      </c>
      <c r="I45" s="112">
        <f>+SUM($F21:I21)/($E21*12)</f>
        <v>0</v>
      </c>
      <c r="J45" s="112">
        <f>+SUM($F21:J21)/($E21*12)</f>
        <v>0</v>
      </c>
      <c r="K45" s="112">
        <f>+SUM($F21:K21)/($E21*12)</f>
        <v>0</v>
      </c>
      <c r="L45" s="112">
        <f>+SUM($F21:L21)/($E21*12)</f>
        <v>0</v>
      </c>
      <c r="M45" s="112">
        <f>+SUM($F21:M21)/($E21*12)</f>
        <v>0</v>
      </c>
      <c r="N45" s="112">
        <f>+SUM($F21:N21)/($E21*12)</f>
        <v>0</v>
      </c>
      <c r="O45" s="112">
        <f>+SUM($F21:O21)/($E21*12)</f>
        <v>0</v>
      </c>
      <c r="P45" s="112">
        <f>+SUM($F21:P21)/($E21*12)</f>
        <v>0</v>
      </c>
      <c r="Q45" s="112">
        <f>+SUM($F21:Q21)/($E21*12)</f>
        <v>0</v>
      </c>
      <c r="R45" s="112">
        <f>+SUM($F21:R21)/($E21*12)</f>
        <v>0</v>
      </c>
      <c r="S45" s="112">
        <f>+SUM($F21:S21)/($E21*12)</f>
        <v>0</v>
      </c>
      <c r="T45" s="112">
        <f>+SUM($F21:T21)/($E21*12)</f>
        <v>0</v>
      </c>
      <c r="U45" s="112">
        <f>+SUM($F21:U21)/($E21*12)</f>
        <v>0</v>
      </c>
      <c r="V45" s="112">
        <f>+SUM($F21:V21)/($E21*12)</f>
        <v>0</v>
      </c>
      <c r="W45" s="112">
        <f>+SUM($F21:W21)/($E21*12)</f>
        <v>0</v>
      </c>
      <c r="X45" s="112">
        <f>+SUM($F21:X21)/($E21*12)</f>
        <v>0</v>
      </c>
      <c r="Y45" s="112">
        <f>+SUM($F21:Y21)/($E21*12)</f>
        <v>0</v>
      </c>
      <c r="Z45" s="112">
        <f>+SUM($F21:Z21)/($E21*12)</f>
        <v>0</v>
      </c>
      <c r="AA45" s="112">
        <f>+SUM($F21:AA21)/($E21*12)</f>
        <v>0</v>
      </c>
      <c r="AB45" s="112">
        <f>+SUM($F21:AB21)/($E21*12)</f>
        <v>0</v>
      </c>
      <c r="AC45" s="112">
        <f>+SUM($F21:AC21)/($E21*12)</f>
        <v>0</v>
      </c>
      <c r="AD45" s="112">
        <f>+SUM($F21:AD21)/($E21*12)</f>
        <v>0</v>
      </c>
      <c r="AE45" s="112">
        <f>+SUM($F21:AE21)/($E21*12)</f>
        <v>0</v>
      </c>
      <c r="AF45" s="112">
        <f>+SUM($F21:AF21)/($E21*12)</f>
        <v>0</v>
      </c>
      <c r="AG45" s="112">
        <f>+SUM($F21:AG21)/($E21*12)</f>
        <v>0</v>
      </c>
      <c r="AH45" s="112">
        <f>+SUM($F21:AH21)/($E21*12)</f>
        <v>0</v>
      </c>
      <c r="AI45" s="112">
        <f>+SUM($F21:AI21)/($E21*12)</f>
        <v>0</v>
      </c>
      <c r="AJ45" s="112">
        <f>+SUM($F21:AJ21)/($E21*12)</f>
        <v>0</v>
      </c>
      <c r="AK45" s="112">
        <f>+SUM($F21:AK21)/($E21*12)</f>
        <v>0</v>
      </c>
      <c r="AL45" s="112">
        <f>+SUM($F21:AL21)/($E21*12)</f>
        <v>0</v>
      </c>
      <c r="AM45" s="112">
        <f>+SUM($F21:AM21)/($E21*12)</f>
        <v>0</v>
      </c>
      <c r="AN45" s="112">
        <f>+SUM($F21:AN21)/($E21*12)</f>
        <v>0</v>
      </c>
      <c r="AO45" s="112">
        <f>+SUM($F21:AO21)/($E21*12)</f>
        <v>0</v>
      </c>
      <c r="AP45" s="112">
        <f>+SUM($F21:AP21)/($E21*12)</f>
        <v>0</v>
      </c>
      <c r="AQ45" s="112">
        <f>+SUM($F21:AQ21)/($E21*12)</f>
        <v>0</v>
      </c>
      <c r="AR45" s="112">
        <f>+SUM($F21:AR21)/($E21*12)</f>
        <v>0</v>
      </c>
      <c r="AS45" s="112">
        <f>+SUM($F21:AS21)/($E21*12)</f>
        <v>0</v>
      </c>
      <c r="AT45" s="112">
        <f>+SUM($F21:AT21)/($E21*12)</f>
        <v>0</v>
      </c>
      <c r="AU45" s="112">
        <f>+SUM($F21:AU21)/($E21*12)</f>
        <v>0</v>
      </c>
      <c r="AV45" s="112">
        <f>+SUM($F21:AV21)/($E21*12)</f>
        <v>0</v>
      </c>
      <c r="AW45" s="112">
        <f>+SUM($F21:AW21)/($E21*12)</f>
        <v>0</v>
      </c>
      <c r="AX45" s="112">
        <f>+SUM($F21:AX21)/($E21*12)</f>
        <v>0</v>
      </c>
      <c r="AY45" s="112">
        <f>+SUM($F21:AY21)/($E21*12)</f>
        <v>0</v>
      </c>
      <c r="AZ45" s="112">
        <f>+SUM($F21:AZ21)/($E21*12)</f>
        <v>0</v>
      </c>
      <c r="BA45" s="112">
        <f>+SUM($F21:BA21)/($E21*12)</f>
        <v>0</v>
      </c>
      <c r="BC45" s="112">
        <f t="shared" si="7"/>
        <v>0</v>
      </c>
      <c r="BD45" s="112">
        <f t="shared" si="8"/>
        <v>0</v>
      </c>
      <c r="BE45" s="112">
        <f t="shared" si="9"/>
        <v>0</v>
      </c>
      <c r="BF45" s="112">
        <f t="shared" si="10"/>
        <v>0</v>
      </c>
    </row>
    <row r="46" spans="1:58" x14ac:dyDescent="0.25">
      <c r="A46" t="str">
        <f t="shared" si="6"/>
        <v/>
      </c>
      <c r="B46" t="str">
        <f t="shared" si="6"/>
        <v>Altre immobilizzazioni immateriali</v>
      </c>
      <c r="E46" s="109">
        <f t="shared" si="6"/>
        <v>10</v>
      </c>
      <c r="F46" s="112">
        <f>+SUM($F22:F22)/($E22*12)</f>
        <v>0</v>
      </c>
      <c r="G46" s="112">
        <f>+SUM($F22:G22)/($E22*12)</f>
        <v>0</v>
      </c>
      <c r="H46" s="112">
        <f>+SUM($F22:H22)/($E22*12)</f>
        <v>0</v>
      </c>
      <c r="I46" s="112">
        <f>+SUM($F22:I22)/($E22*12)</f>
        <v>0</v>
      </c>
      <c r="J46" s="112">
        <f>+SUM($F22:J22)/($E22*12)</f>
        <v>0</v>
      </c>
      <c r="K46" s="112">
        <f>+SUM($F22:K22)/($E22*12)</f>
        <v>0</v>
      </c>
      <c r="L46" s="112">
        <f>+SUM($F22:L22)/($E22*12)</f>
        <v>0</v>
      </c>
      <c r="M46" s="112">
        <f>+SUM($F22:M22)/($E22*12)</f>
        <v>0</v>
      </c>
      <c r="N46" s="112">
        <f>+SUM($F22:N22)/($E22*12)</f>
        <v>0</v>
      </c>
      <c r="O46" s="112">
        <f>+SUM($F22:O22)/($E22*12)</f>
        <v>0</v>
      </c>
      <c r="P46" s="112">
        <f>+SUM($F22:P22)/($E22*12)</f>
        <v>0</v>
      </c>
      <c r="Q46" s="112">
        <f>+SUM($F22:Q22)/($E22*12)</f>
        <v>0</v>
      </c>
      <c r="R46" s="112">
        <f>+SUM($F22:R22)/($E22*12)</f>
        <v>0</v>
      </c>
      <c r="S46" s="112">
        <f>+SUM($F22:S22)/($E22*12)</f>
        <v>0</v>
      </c>
      <c r="T46" s="112">
        <f>+SUM($F22:T22)/($E22*12)</f>
        <v>0</v>
      </c>
      <c r="U46" s="112">
        <f>+SUM($F22:U22)/($E22*12)</f>
        <v>0</v>
      </c>
      <c r="V46" s="112">
        <f>+SUM($F22:V22)/($E22*12)</f>
        <v>0</v>
      </c>
      <c r="W46" s="112">
        <f>+SUM($F22:W22)/($E22*12)</f>
        <v>0</v>
      </c>
      <c r="X46" s="112">
        <f>+SUM($F22:X22)/($E22*12)</f>
        <v>0</v>
      </c>
      <c r="Y46" s="112">
        <f>+SUM($F22:Y22)/($E22*12)</f>
        <v>0</v>
      </c>
      <c r="Z46" s="112">
        <f>+SUM($F22:Z22)/($E22*12)</f>
        <v>0</v>
      </c>
      <c r="AA46" s="112">
        <f>+SUM($F22:AA22)/($E22*12)</f>
        <v>0</v>
      </c>
      <c r="AB46" s="112">
        <f>+SUM($F22:AB22)/($E22*12)</f>
        <v>0</v>
      </c>
      <c r="AC46" s="112">
        <f>+SUM($F22:AC22)/($E22*12)</f>
        <v>0</v>
      </c>
      <c r="AD46" s="112">
        <f>+SUM($F22:AD22)/($E22*12)</f>
        <v>0</v>
      </c>
      <c r="AE46" s="112">
        <f>+SUM($F22:AE22)/($E22*12)</f>
        <v>0</v>
      </c>
      <c r="AF46" s="112">
        <f>+SUM($F22:AF22)/($E22*12)</f>
        <v>0</v>
      </c>
      <c r="AG46" s="112">
        <f>+SUM($F22:AG22)/($E22*12)</f>
        <v>0</v>
      </c>
      <c r="AH46" s="112">
        <f>+SUM($F22:AH22)/($E22*12)</f>
        <v>0</v>
      </c>
      <c r="AI46" s="112">
        <f>+SUM($F22:AI22)/($E22*12)</f>
        <v>0</v>
      </c>
      <c r="AJ46" s="112">
        <f>+SUM($F22:AJ22)/($E22*12)</f>
        <v>0</v>
      </c>
      <c r="AK46" s="112">
        <f>+SUM($F22:AK22)/($E22*12)</f>
        <v>0</v>
      </c>
      <c r="AL46" s="112">
        <f>+SUM($F22:AL22)/($E22*12)</f>
        <v>0</v>
      </c>
      <c r="AM46" s="112">
        <f>+SUM($F22:AM22)/($E22*12)</f>
        <v>0</v>
      </c>
      <c r="AN46" s="112">
        <f>+SUM($F22:AN22)/($E22*12)</f>
        <v>0</v>
      </c>
      <c r="AO46" s="112">
        <f>+SUM($F22:AO22)/($E22*12)</f>
        <v>0</v>
      </c>
      <c r="AP46" s="112">
        <f>+SUM($F22:AP22)/($E22*12)</f>
        <v>0</v>
      </c>
      <c r="AQ46" s="112">
        <f>+SUM($F22:AQ22)/($E22*12)</f>
        <v>0</v>
      </c>
      <c r="AR46" s="112">
        <f>+SUM($F22:AR22)/($E22*12)</f>
        <v>0</v>
      </c>
      <c r="AS46" s="112">
        <f>+SUM($F22:AS22)/($E22*12)</f>
        <v>0</v>
      </c>
      <c r="AT46" s="112">
        <f>+SUM($F22:AT22)/($E22*12)</f>
        <v>0</v>
      </c>
      <c r="AU46" s="112">
        <f>+SUM($F22:AU22)/($E22*12)</f>
        <v>0</v>
      </c>
      <c r="AV46" s="112">
        <f>+SUM($F22:AV22)/($E22*12)</f>
        <v>0</v>
      </c>
      <c r="AW46" s="112">
        <f>+SUM($F22:AW22)/($E22*12)</f>
        <v>0</v>
      </c>
      <c r="AX46" s="112">
        <f>+SUM($F22:AX22)/($E22*12)</f>
        <v>0</v>
      </c>
      <c r="AY46" s="112">
        <f>+SUM($F22:AY22)/($E22*12)</f>
        <v>0</v>
      </c>
      <c r="AZ46" s="112">
        <f>+SUM($F22:AZ22)/($E22*12)</f>
        <v>0</v>
      </c>
      <c r="BA46" s="112">
        <f>+SUM($F22:BA22)/($E22*12)</f>
        <v>0</v>
      </c>
      <c r="BC46" s="112">
        <f t="shared" si="7"/>
        <v>0</v>
      </c>
      <c r="BD46" s="112">
        <f t="shared" si="8"/>
        <v>0</v>
      </c>
      <c r="BE46" s="112">
        <f t="shared" si="9"/>
        <v>0</v>
      </c>
      <c r="BF46" s="112">
        <f t="shared" si="10"/>
        <v>0</v>
      </c>
    </row>
    <row r="47" spans="1:58" x14ac:dyDescent="0.25">
      <c r="A47" t="str">
        <f t="shared" si="6"/>
        <v/>
      </c>
      <c r="B47" t="str">
        <f t="shared" si="6"/>
        <v>Altre immobilizzazioni immateriali</v>
      </c>
      <c r="E47" s="109">
        <f t="shared" si="6"/>
        <v>5</v>
      </c>
      <c r="F47" s="112">
        <f>+SUM($F23:F23)/($E23*12)</f>
        <v>0</v>
      </c>
      <c r="G47" s="112">
        <f>+SUM($F23:G23)/($E23*12)</f>
        <v>0</v>
      </c>
      <c r="H47" s="112">
        <f>+SUM($F23:H23)/($E23*12)</f>
        <v>0</v>
      </c>
      <c r="I47" s="112">
        <f>+SUM($F23:I23)/($E23*12)</f>
        <v>0</v>
      </c>
      <c r="J47" s="112">
        <f>+SUM($F23:J23)/($E23*12)</f>
        <v>0</v>
      </c>
      <c r="K47" s="112">
        <f>+SUM($F23:K23)/($E23*12)</f>
        <v>0</v>
      </c>
      <c r="L47" s="112">
        <f>+SUM($F23:L23)/($E23*12)</f>
        <v>0</v>
      </c>
      <c r="M47" s="112">
        <f>+SUM($F23:M23)/($E23*12)</f>
        <v>0</v>
      </c>
      <c r="N47" s="112">
        <f>+SUM($F23:N23)/($E23*12)</f>
        <v>0</v>
      </c>
      <c r="O47" s="112">
        <f>+SUM($F23:O23)/($E23*12)</f>
        <v>0</v>
      </c>
      <c r="P47" s="112">
        <f>+SUM($F23:P23)/($E23*12)</f>
        <v>0</v>
      </c>
      <c r="Q47" s="112">
        <f>+SUM($F23:Q23)/($E23*12)</f>
        <v>0</v>
      </c>
      <c r="R47" s="112">
        <f>+SUM($F23:R23)/($E23*12)</f>
        <v>0</v>
      </c>
      <c r="S47" s="112">
        <f>+SUM($F23:S23)/($E23*12)</f>
        <v>0</v>
      </c>
      <c r="T47" s="112">
        <f>+SUM($F23:T23)/($E23*12)</f>
        <v>0</v>
      </c>
      <c r="U47" s="112">
        <f>+SUM($F23:U23)/($E23*12)</f>
        <v>0</v>
      </c>
      <c r="V47" s="112">
        <f>+SUM($F23:V23)/($E23*12)</f>
        <v>0</v>
      </c>
      <c r="W47" s="112">
        <f>+SUM($F23:W23)/($E23*12)</f>
        <v>0</v>
      </c>
      <c r="X47" s="112">
        <f>+SUM($F23:X23)/($E23*12)</f>
        <v>0</v>
      </c>
      <c r="Y47" s="112">
        <f>+SUM($F23:Y23)/($E23*12)</f>
        <v>0</v>
      </c>
      <c r="Z47" s="112">
        <f>+SUM($F23:Z23)/($E23*12)</f>
        <v>0</v>
      </c>
      <c r="AA47" s="112">
        <f>+SUM($F23:AA23)/($E23*12)</f>
        <v>0</v>
      </c>
      <c r="AB47" s="112">
        <f>+SUM($F23:AB23)/($E23*12)</f>
        <v>0</v>
      </c>
      <c r="AC47" s="112">
        <f>+SUM($F23:AC23)/($E23*12)</f>
        <v>0</v>
      </c>
      <c r="AD47" s="112">
        <f>+SUM($F23:AD23)/($E23*12)</f>
        <v>0</v>
      </c>
      <c r="AE47" s="112">
        <f>+SUM($F23:AE23)/($E23*12)</f>
        <v>0</v>
      </c>
      <c r="AF47" s="112">
        <f>+SUM($F23:AF23)/($E23*12)</f>
        <v>0</v>
      </c>
      <c r="AG47" s="112">
        <f>+SUM($F23:AG23)/($E23*12)</f>
        <v>0</v>
      </c>
      <c r="AH47" s="112">
        <f>+SUM($F23:AH23)/($E23*12)</f>
        <v>0</v>
      </c>
      <c r="AI47" s="112">
        <f>+SUM($F23:AI23)/($E23*12)</f>
        <v>0</v>
      </c>
      <c r="AJ47" s="112">
        <f>+SUM($F23:AJ23)/($E23*12)</f>
        <v>0</v>
      </c>
      <c r="AK47" s="112">
        <f>+SUM($F23:AK23)/($E23*12)</f>
        <v>0</v>
      </c>
      <c r="AL47" s="112">
        <f>+SUM($F23:AL23)/($E23*12)</f>
        <v>0</v>
      </c>
      <c r="AM47" s="112">
        <f>+SUM($F23:AM23)/($E23*12)</f>
        <v>0</v>
      </c>
      <c r="AN47" s="112">
        <f>+SUM($F23:AN23)/($E23*12)</f>
        <v>0</v>
      </c>
      <c r="AO47" s="112">
        <f>+SUM($F23:AO23)/($E23*12)</f>
        <v>0</v>
      </c>
      <c r="AP47" s="112">
        <f>+SUM($F23:AP23)/($E23*12)</f>
        <v>0</v>
      </c>
      <c r="AQ47" s="112">
        <f>+SUM($F23:AQ23)/($E23*12)</f>
        <v>0</v>
      </c>
      <c r="AR47" s="112">
        <f>+SUM($F23:AR23)/($E23*12)</f>
        <v>0</v>
      </c>
      <c r="AS47" s="112">
        <f>+SUM($F23:AS23)/($E23*12)</f>
        <v>0</v>
      </c>
      <c r="AT47" s="112">
        <f>+SUM($F23:AT23)/($E23*12)</f>
        <v>0</v>
      </c>
      <c r="AU47" s="112">
        <f>+SUM($F23:AU23)/($E23*12)</f>
        <v>0</v>
      </c>
      <c r="AV47" s="112">
        <f>+SUM($F23:AV23)/($E23*12)</f>
        <v>0</v>
      </c>
      <c r="AW47" s="112">
        <f>+SUM($F23:AW23)/($E23*12)</f>
        <v>0</v>
      </c>
      <c r="AX47" s="112">
        <f>+SUM($F23:AX23)/($E23*12)</f>
        <v>0</v>
      </c>
      <c r="AY47" s="112">
        <f>+SUM($F23:AY23)/($E23*12)</f>
        <v>0</v>
      </c>
      <c r="AZ47" s="112">
        <f>+SUM($F23:AZ23)/($E23*12)</f>
        <v>0</v>
      </c>
      <c r="BA47" s="112">
        <f>+SUM($F23:BA23)/($E23*12)</f>
        <v>0</v>
      </c>
      <c r="BC47" s="112">
        <f t="shared" si="7"/>
        <v>0</v>
      </c>
      <c r="BD47" s="112">
        <f t="shared" si="8"/>
        <v>0</v>
      </c>
      <c r="BE47" s="112">
        <f t="shared" si="9"/>
        <v>0</v>
      </c>
      <c r="BF47" s="112">
        <f t="shared" si="10"/>
        <v>0</v>
      </c>
    </row>
    <row r="48" spans="1:58" s="37" customFormat="1" x14ac:dyDescent="0.25">
      <c r="A48" s="37" t="str">
        <f>+A24</f>
        <v>Totale</v>
      </c>
      <c r="E48" s="208"/>
      <c r="F48" s="113">
        <f>SUM(F29:F47)</f>
        <v>1000</v>
      </c>
      <c r="G48" s="113">
        <f t="shared" ref="G48:AO48" si="11">SUM(G29:G47)</f>
        <v>1000</v>
      </c>
      <c r="H48" s="113">
        <f t="shared" si="11"/>
        <v>1000</v>
      </c>
      <c r="I48" s="113">
        <f t="shared" si="11"/>
        <v>1000</v>
      </c>
      <c r="J48" s="113">
        <f t="shared" si="11"/>
        <v>1000</v>
      </c>
      <c r="K48" s="113">
        <f t="shared" si="11"/>
        <v>1000</v>
      </c>
      <c r="L48" s="113">
        <f t="shared" si="11"/>
        <v>1000</v>
      </c>
      <c r="M48" s="113">
        <f t="shared" si="11"/>
        <v>1000</v>
      </c>
      <c r="N48" s="113">
        <f t="shared" si="11"/>
        <v>1000</v>
      </c>
      <c r="O48" s="113">
        <f t="shared" si="11"/>
        <v>1000</v>
      </c>
      <c r="P48" s="113">
        <f t="shared" si="11"/>
        <v>1000</v>
      </c>
      <c r="Q48" s="113">
        <f t="shared" si="11"/>
        <v>1000</v>
      </c>
      <c r="R48" s="113">
        <f t="shared" si="11"/>
        <v>1000</v>
      </c>
      <c r="S48" s="113">
        <f t="shared" si="11"/>
        <v>1000</v>
      </c>
      <c r="T48" s="113">
        <f t="shared" si="11"/>
        <v>1000</v>
      </c>
      <c r="U48" s="113">
        <f t="shared" si="11"/>
        <v>1000</v>
      </c>
      <c r="V48" s="113">
        <f t="shared" si="11"/>
        <v>1000</v>
      </c>
      <c r="W48" s="113">
        <f t="shared" si="11"/>
        <v>1000</v>
      </c>
      <c r="X48" s="113">
        <f t="shared" si="11"/>
        <v>1000</v>
      </c>
      <c r="Y48" s="113">
        <f t="shared" si="11"/>
        <v>1000</v>
      </c>
      <c r="Z48" s="113">
        <f t="shared" si="11"/>
        <v>1000</v>
      </c>
      <c r="AA48" s="113">
        <f t="shared" si="11"/>
        <v>1000</v>
      </c>
      <c r="AB48" s="113">
        <f t="shared" si="11"/>
        <v>1000</v>
      </c>
      <c r="AC48" s="113">
        <f t="shared" si="11"/>
        <v>1000</v>
      </c>
      <c r="AD48" s="113">
        <f t="shared" si="11"/>
        <v>1000</v>
      </c>
      <c r="AE48" s="113">
        <f t="shared" si="11"/>
        <v>1000</v>
      </c>
      <c r="AF48" s="113">
        <f t="shared" si="11"/>
        <v>1000</v>
      </c>
      <c r="AG48" s="113">
        <f t="shared" si="11"/>
        <v>1000</v>
      </c>
      <c r="AH48" s="113">
        <f t="shared" si="11"/>
        <v>1000</v>
      </c>
      <c r="AI48" s="113">
        <f t="shared" si="11"/>
        <v>1000</v>
      </c>
      <c r="AJ48" s="113">
        <f t="shared" si="11"/>
        <v>1000</v>
      </c>
      <c r="AK48" s="113">
        <f t="shared" si="11"/>
        <v>1000</v>
      </c>
      <c r="AL48" s="113">
        <f t="shared" si="11"/>
        <v>1000</v>
      </c>
      <c r="AM48" s="113">
        <f t="shared" si="11"/>
        <v>1000</v>
      </c>
      <c r="AN48" s="113">
        <f t="shared" si="11"/>
        <v>1000</v>
      </c>
      <c r="AO48" s="113">
        <f t="shared" si="11"/>
        <v>1000</v>
      </c>
      <c r="AP48" s="113">
        <f t="shared" ref="AP48:BA48" si="12">SUM(AP29:AP47)</f>
        <v>1000</v>
      </c>
      <c r="AQ48" s="113">
        <f t="shared" si="12"/>
        <v>1000</v>
      </c>
      <c r="AR48" s="113">
        <f t="shared" si="12"/>
        <v>1000</v>
      </c>
      <c r="AS48" s="113">
        <f t="shared" si="12"/>
        <v>1000</v>
      </c>
      <c r="AT48" s="113">
        <f t="shared" si="12"/>
        <v>1000</v>
      </c>
      <c r="AU48" s="113">
        <f t="shared" si="12"/>
        <v>1000</v>
      </c>
      <c r="AV48" s="113">
        <f t="shared" si="12"/>
        <v>1000</v>
      </c>
      <c r="AW48" s="113">
        <f t="shared" si="12"/>
        <v>1000</v>
      </c>
      <c r="AX48" s="113">
        <f t="shared" si="12"/>
        <v>1000</v>
      </c>
      <c r="AY48" s="113">
        <f t="shared" si="12"/>
        <v>1000</v>
      </c>
      <c r="AZ48" s="113">
        <f t="shared" si="12"/>
        <v>1000</v>
      </c>
      <c r="BA48" s="113">
        <f t="shared" si="12"/>
        <v>1000</v>
      </c>
      <c r="BC48" s="111">
        <f>SUM(BC29:BC47)</f>
        <v>12000.000000000002</v>
      </c>
      <c r="BD48" s="111">
        <f>SUM(BD29:BD47)</f>
        <v>12000.000000000002</v>
      </c>
      <c r="BE48" s="111">
        <f>SUM(BE29:BE47)</f>
        <v>12000.000000000002</v>
      </c>
      <c r="BF48" s="111">
        <f>SUM(BF29:BF47)</f>
        <v>12000.000000000002</v>
      </c>
    </row>
    <row r="49" spans="1:58" x14ac:dyDescent="0.25">
      <c r="E49" s="27"/>
    </row>
    <row r="50" spans="1:58" x14ac:dyDescent="0.25">
      <c r="E50" s="27"/>
    </row>
    <row r="51" spans="1:58" x14ac:dyDescent="0.25">
      <c r="A51" t="s">
        <v>288</v>
      </c>
      <c r="E51" s="27"/>
    </row>
    <row r="52" spans="1:58" x14ac:dyDescent="0.25">
      <c r="A52" t="str">
        <f t="shared" ref="A52:F70" si="13">+A28</f>
        <v>Descrizione</v>
      </c>
      <c r="B52" t="str">
        <f t="shared" si="13"/>
        <v>Categoria</v>
      </c>
      <c r="E52" s="27" t="str">
        <f t="shared" si="13"/>
        <v>Anni amm.to</v>
      </c>
      <c r="F52" s="22">
        <f t="shared" si="13"/>
        <v>42736</v>
      </c>
      <c r="G52" s="22">
        <f t="shared" ref="G52:AO52" si="14">+G28</f>
        <v>42767</v>
      </c>
      <c r="H52" s="22">
        <f t="shared" si="14"/>
        <v>42797</v>
      </c>
      <c r="I52" s="22">
        <f t="shared" si="14"/>
        <v>42828</v>
      </c>
      <c r="J52" s="22">
        <f t="shared" si="14"/>
        <v>42858</v>
      </c>
      <c r="K52" s="22">
        <f t="shared" si="14"/>
        <v>42889</v>
      </c>
      <c r="L52" s="22">
        <f t="shared" si="14"/>
        <v>42919</v>
      </c>
      <c r="M52" s="22">
        <f t="shared" si="14"/>
        <v>42950</v>
      </c>
      <c r="N52" s="22">
        <f t="shared" si="14"/>
        <v>42980</v>
      </c>
      <c r="O52" s="22">
        <f t="shared" si="14"/>
        <v>43011</v>
      </c>
      <c r="P52" s="22">
        <f t="shared" si="14"/>
        <v>43041</v>
      </c>
      <c r="Q52" s="22">
        <f t="shared" si="14"/>
        <v>43072</v>
      </c>
      <c r="R52" s="22">
        <f t="shared" si="14"/>
        <v>43102</v>
      </c>
      <c r="S52" s="22">
        <f t="shared" si="14"/>
        <v>43133</v>
      </c>
      <c r="T52" s="22">
        <f t="shared" si="14"/>
        <v>43163</v>
      </c>
      <c r="U52" s="22">
        <f t="shared" si="14"/>
        <v>43194</v>
      </c>
      <c r="V52" s="22">
        <f t="shared" si="14"/>
        <v>43224</v>
      </c>
      <c r="W52" s="22">
        <f t="shared" si="14"/>
        <v>43255</v>
      </c>
      <c r="X52" s="22">
        <f t="shared" si="14"/>
        <v>43285</v>
      </c>
      <c r="Y52" s="22">
        <f t="shared" si="14"/>
        <v>43316</v>
      </c>
      <c r="Z52" s="22">
        <f t="shared" si="14"/>
        <v>43346</v>
      </c>
      <c r="AA52" s="22">
        <f t="shared" si="14"/>
        <v>43377</v>
      </c>
      <c r="AB52" s="22">
        <f t="shared" si="14"/>
        <v>43407</v>
      </c>
      <c r="AC52" s="22">
        <f t="shared" si="14"/>
        <v>43438</v>
      </c>
      <c r="AD52" s="22">
        <f t="shared" si="14"/>
        <v>43468</v>
      </c>
      <c r="AE52" s="22">
        <f t="shared" si="14"/>
        <v>43499</v>
      </c>
      <c r="AF52" s="22">
        <f t="shared" si="14"/>
        <v>43529</v>
      </c>
      <c r="AG52" s="22">
        <f t="shared" si="14"/>
        <v>43560</v>
      </c>
      <c r="AH52" s="22">
        <f t="shared" si="14"/>
        <v>43590</v>
      </c>
      <c r="AI52" s="22">
        <f t="shared" si="14"/>
        <v>43621</v>
      </c>
      <c r="AJ52" s="22">
        <f t="shared" si="14"/>
        <v>43651</v>
      </c>
      <c r="AK52" s="22">
        <f t="shared" si="14"/>
        <v>43682</v>
      </c>
      <c r="AL52" s="22">
        <f t="shared" si="14"/>
        <v>43712</v>
      </c>
      <c r="AM52" s="22">
        <f t="shared" si="14"/>
        <v>43743</v>
      </c>
      <c r="AN52" s="22">
        <f t="shared" si="14"/>
        <v>43773</v>
      </c>
      <c r="AO52" s="22">
        <f t="shared" si="14"/>
        <v>43804</v>
      </c>
      <c r="AP52" s="22">
        <f t="shared" ref="AP52:BA52" si="15">+AP28</f>
        <v>43834</v>
      </c>
      <c r="AQ52" s="22">
        <f t="shared" si="15"/>
        <v>43865</v>
      </c>
      <c r="AR52" s="22">
        <f t="shared" si="15"/>
        <v>43895</v>
      </c>
      <c r="AS52" s="22">
        <f t="shared" si="15"/>
        <v>43926</v>
      </c>
      <c r="AT52" s="22">
        <f t="shared" si="15"/>
        <v>43956</v>
      </c>
      <c r="AU52" s="22">
        <f t="shared" si="15"/>
        <v>43987</v>
      </c>
      <c r="AV52" s="22">
        <f t="shared" si="15"/>
        <v>44017</v>
      </c>
      <c r="AW52" s="22">
        <f t="shared" si="15"/>
        <v>44048</v>
      </c>
      <c r="AX52" s="22">
        <f t="shared" si="15"/>
        <v>44078</v>
      </c>
      <c r="AY52" s="22">
        <f t="shared" si="15"/>
        <v>44109</v>
      </c>
      <c r="AZ52" s="22">
        <f t="shared" si="15"/>
        <v>44139</v>
      </c>
      <c r="BA52" s="22">
        <f t="shared" si="15"/>
        <v>44170</v>
      </c>
      <c r="BC52" s="207">
        <f>+BC4</f>
        <v>2017</v>
      </c>
      <c r="BD52" s="207">
        <f>+BD4</f>
        <v>2018</v>
      </c>
      <c r="BE52" s="207">
        <f>+BE4</f>
        <v>2019</v>
      </c>
      <c r="BF52" s="207">
        <f>+BF4</f>
        <v>2020</v>
      </c>
    </row>
    <row r="53" spans="1:58" x14ac:dyDescent="0.25">
      <c r="A53" t="str">
        <f t="shared" si="13"/>
        <v>Impianto di Produzione</v>
      </c>
      <c r="B53" t="str">
        <f t="shared" si="13"/>
        <v>Impianti e Macchinari</v>
      </c>
      <c r="E53" s="109">
        <f>+E29</f>
        <v>10</v>
      </c>
      <c r="F53" s="112">
        <f>+((Investimenti!H3*Investimenti!F3)/12)</f>
        <v>3333.3333333333335</v>
      </c>
      <c r="G53" s="112">
        <f t="shared" ref="G53:G71" si="16">+G29+F53</f>
        <v>4000</v>
      </c>
      <c r="H53" s="112">
        <f t="shared" ref="H53:AO60" si="17">+H29+G53</f>
        <v>4666.666666666667</v>
      </c>
      <c r="I53" s="112">
        <f t="shared" si="17"/>
        <v>5333.3333333333339</v>
      </c>
      <c r="J53" s="112">
        <f t="shared" si="17"/>
        <v>6000.0000000000009</v>
      </c>
      <c r="K53" s="112">
        <f t="shared" si="17"/>
        <v>6666.6666666666679</v>
      </c>
      <c r="L53" s="112">
        <f t="shared" si="17"/>
        <v>7333.3333333333348</v>
      </c>
      <c r="M53" s="112">
        <f t="shared" si="17"/>
        <v>8000.0000000000018</v>
      </c>
      <c r="N53" s="112">
        <f t="shared" si="17"/>
        <v>8666.6666666666679</v>
      </c>
      <c r="O53" s="112">
        <f t="shared" si="17"/>
        <v>9333.3333333333339</v>
      </c>
      <c r="P53" s="112">
        <f t="shared" si="17"/>
        <v>10000</v>
      </c>
      <c r="Q53" s="112">
        <f t="shared" si="17"/>
        <v>10666.666666666666</v>
      </c>
      <c r="R53" s="112">
        <f t="shared" si="17"/>
        <v>11333.333333333332</v>
      </c>
      <c r="S53" s="112">
        <f t="shared" si="17"/>
        <v>11999.999999999998</v>
      </c>
      <c r="T53" s="112">
        <f t="shared" si="17"/>
        <v>12666.666666666664</v>
      </c>
      <c r="U53" s="112">
        <f t="shared" si="17"/>
        <v>13333.33333333333</v>
      </c>
      <c r="V53" s="112">
        <f t="shared" si="17"/>
        <v>13999.999999999996</v>
      </c>
      <c r="W53" s="112">
        <f t="shared" si="17"/>
        <v>14666.666666666662</v>
      </c>
      <c r="X53" s="112">
        <f t="shared" si="17"/>
        <v>15333.333333333328</v>
      </c>
      <c r="Y53" s="112">
        <f t="shared" si="17"/>
        <v>15999.999999999995</v>
      </c>
      <c r="Z53" s="112">
        <f t="shared" si="17"/>
        <v>16666.666666666661</v>
      </c>
      <c r="AA53" s="112">
        <f t="shared" si="17"/>
        <v>17333.333333333328</v>
      </c>
      <c r="AB53" s="112">
        <f t="shared" si="17"/>
        <v>17999.999999999996</v>
      </c>
      <c r="AC53" s="112">
        <f t="shared" si="17"/>
        <v>18666.666666666664</v>
      </c>
      <c r="AD53" s="112">
        <f t="shared" si="17"/>
        <v>19333.333333333332</v>
      </c>
      <c r="AE53" s="112">
        <f t="shared" si="17"/>
        <v>20000</v>
      </c>
      <c r="AF53" s="112">
        <f t="shared" si="17"/>
        <v>20666.666666666668</v>
      </c>
      <c r="AG53" s="112">
        <f t="shared" si="17"/>
        <v>21333.333333333336</v>
      </c>
      <c r="AH53" s="112">
        <f t="shared" si="17"/>
        <v>22000.000000000004</v>
      </c>
      <c r="AI53" s="112">
        <f t="shared" si="17"/>
        <v>22666.666666666672</v>
      </c>
      <c r="AJ53" s="112">
        <f t="shared" si="17"/>
        <v>23333.333333333339</v>
      </c>
      <c r="AK53" s="112">
        <f t="shared" si="17"/>
        <v>24000.000000000007</v>
      </c>
      <c r="AL53" s="112">
        <f t="shared" si="17"/>
        <v>24666.666666666675</v>
      </c>
      <c r="AM53" s="112">
        <f t="shared" si="17"/>
        <v>25333.333333333343</v>
      </c>
      <c r="AN53" s="112">
        <f t="shared" si="17"/>
        <v>26000.000000000011</v>
      </c>
      <c r="AO53" s="112">
        <f t="shared" si="17"/>
        <v>26666.666666666679</v>
      </c>
      <c r="AP53" s="112">
        <f t="shared" ref="AP53:BA68" si="18">+AP29+AO53</f>
        <v>27333.333333333347</v>
      </c>
      <c r="AQ53" s="112">
        <f t="shared" si="18"/>
        <v>28000.000000000015</v>
      </c>
      <c r="AR53" s="112">
        <f t="shared" si="18"/>
        <v>28666.666666666682</v>
      </c>
      <c r="AS53" s="112">
        <f t="shared" si="18"/>
        <v>29333.33333333335</v>
      </c>
      <c r="AT53" s="112">
        <f t="shared" si="18"/>
        <v>30000.000000000018</v>
      </c>
      <c r="AU53" s="112">
        <f t="shared" si="18"/>
        <v>30666.666666666686</v>
      </c>
      <c r="AV53" s="112">
        <f t="shared" si="18"/>
        <v>31333.333333333354</v>
      </c>
      <c r="AW53" s="112">
        <f t="shared" si="18"/>
        <v>32000.000000000022</v>
      </c>
      <c r="AX53" s="112">
        <f t="shared" si="18"/>
        <v>32666.66666666669</v>
      </c>
      <c r="AY53" s="112">
        <f t="shared" si="18"/>
        <v>33333.333333333358</v>
      </c>
      <c r="AZ53" s="112">
        <f t="shared" si="18"/>
        <v>34000.000000000022</v>
      </c>
      <c r="BA53" s="112">
        <f t="shared" si="18"/>
        <v>34666.666666666686</v>
      </c>
      <c r="BC53" s="112">
        <f>+Q53</f>
        <v>10666.666666666666</v>
      </c>
      <c r="BD53" s="112">
        <f>+AC53</f>
        <v>18666.666666666664</v>
      </c>
      <c r="BE53" s="112">
        <f>+AO53</f>
        <v>26666.666666666679</v>
      </c>
      <c r="BF53" s="112">
        <f>+BA53</f>
        <v>34666.666666666686</v>
      </c>
    </row>
    <row r="54" spans="1:58" x14ac:dyDescent="0.25">
      <c r="A54" t="str">
        <f t="shared" si="13"/>
        <v>Arredamenti</v>
      </c>
      <c r="B54" t="str">
        <f t="shared" si="13"/>
        <v>Attrezzature Industriali e commerciali</v>
      </c>
      <c r="E54" s="109">
        <f t="shared" si="13"/>
        <v>10</v>
      </c>
      <c r="F54" s="112">
        <f t="shared" si="13"/>
        <v>83.333333333333329</v>
      </c>
      <c r="G54" s="112">
        <f t="shared" si="16"/>
        <v>166.66666666666666</v>
      </c>
      <c r="H54" s="112">
        <f t="shared" ref="H54:V54" si="19">+H30+G54</f>
        <v>250</v>
      </c>
      <c r="I54" s="112">
        <f t="shared" si="19"/>
        <v>333.33333333333331</v>
      </c>
      <c r="J54" s="112">
        <f t="shared" si="19"/>
        <v>416.66666666666663</v>
      </c>
      <c r="K54" s="112">
        <f t="shared" si="19"/>
        <v>499.99999999999994</v>
      </c>
      <c r="L54" s="112">
        <f t="shared" si="19"/>
        <v>583.33333333333326</v>
      </c>
      <c r="M54" s="112">
        <f t="shared" si="19"/>
        <v>666.66666666666663</v>
      </c>
      <c r="N54" s="112">
        <f t="shared" si="19"/>
        <v>750</v>
      </c>
      <c r="O54" s="112">
        <f t="shared" si="19"/>
        <v>833.33333333333337</v>
      </c>
      <c r="P54" s="112">
        <f t="shared" si="19"/>
        <v>916.66666666666674</v>
      </c>
      <c r="Q54" s="112">
        <f t="shared" si="19"/>
        <v>1000.0000000000001</v>
      </c>
      <c r="R54" s="112">
        <f t="shared" si="19"/>
        <v>1083.3333333333335</v>
      </c>
      <c r="S54" s="112">
        <f t="shared" si="19"/>
        <v>1166.6666666666667</v>
      </c>
      <c r="T54" s="112">
        <f t="shared" si="19"/>
        <v>1250</v>
      </c>
      <c r="U54" s="112">
        <f t="shared" si="19"/>
        <v>1333.3333333333333</v>
      </c>
      <c r="V54" s="112">
        <f t="shared" si="19"/>
        <v>1416.6666666666665</v>
      </c>
      <c r="W54" s="112">
        <f t="shared" si="17"/>
        <v>1499.9999999999998</v>
      </c>
      <c r="X54" s="112">
        <f t="shared" si="17"/>
        <v>1583.333333333333</v>
      </c>
      <c r="Y54" s="112">
        <f t="shared" si="17"/>
        <v>1666.6666666666663</v>
      </c>
      <c r="Z54" s="112">
        <f t="shared" si="17"/>
        <v>1749.9999999999995</v>
      </c>
      <c r="AA54" s="112">
        <f t="shared" si="17"/>
        <v>1833.3333333333328</v>
      </c>
      <c r="AB54" s="112">
        <f t="shared" si="17"/>
        <v>1916.6666666666661</v>
      </c>
      <c r="AC54" s="112">
        <f t="shared" si="17"/>
        <v>1999.9999999999993</v>
      </c>
      <c r="AD54" s="112">
        <f t="shared" si="17"/>
        <v>2083.3333333333326</v>
      </c>
      <c r="AE54" s="112">
        <f t="shared" si="17"/>
        <v>2166.6666666666661</v>
      </c>
      <c r="AF54" s="112">
        <f t="shared" si="17"/>
        <v>2249.9999999999995</v>
      </c>
      <c r="AG54" s="112">
        <f t="shared" si="17"/>
        <v>2333.333333333333</v>
      </c>
      <c r="AH54" s="112">
        <f t="shared" si="17"/>
        <v>2416.6666666666665</v>
      </c>
      <c r="AI54" s="112">
        <f t="shared" si="17"/>
        <v>2500</v>
      </c>
      <c r="AJ54" s="112">
        <f t="shared" si="17"/>
        <v>2583.3333333333335</v>
      </c>
      <c r="AK54" s="112">
        <f t="shared" si="17"/>
        <v>2666.666666666667</v>
      </c>
      <c r="AL54" s="112">
        <f t="shared" si="17"/>
        <v>2750.0000000000005</v>
      </c>
      <c r="AM54" s="112">
        <f t="shared" si="17"/>
        <v>2833.3333333333339</v>
      </c>
      <c r="AN54" s="112">
        <f t="shared" si="17"/>
        <v>2916.6666666666674</v>
      </c>
      <c r="AO54" s="112">
        <f t="shared" si="17"/>
        <v>3000.0000000000009</v>
      </c>
      <c r="AP54" s="112">
        <f t="shared" si="18"/>
        <v>3083.3333333333344</v>
      </c>
      <c r="AQ54" s="112">
        <f t="shared" si="18"/>
        <v>3166.6666666666679</v>
      </c>
      <c r="AR54" s="112">
        <f t="shared" si="18"/>
        <v>3250.0000000000014</v>
      </c>
      <c r="AS54" s="112">
        <f t="shared" si="18"/>
        <v>3333.3333333333348</v>
      </c>
      <c r="AT54" s="112">
        <f t="shared" si="18"/>
        <v>3416.6666666666683</v>
      </c>
      <c r="AU54" s="112">
        <f t="shared" si="18"/>
        <v>3500.0000000000018</v>
      </c>
      <c r="AV54" s="112">
        <f t="shared" si="18"/>
        <v>3583.3333333333353</v>
      </c>
      <c r="AW54" s="112">
        <f t="shared" si="18"/>
        <v>3666.6666666666688</v>
      </c>
      <c r="AX54" s="112">
        <f t="shared" si="18"/>
        <v>3750.0000000000023</v>
      </c>
      <c r="AY54" s="112">
        <f t="shared" si="18"/>
        <v>3833.3333333333358</v>
      </c>
      <c r="AZ54" s="112">
        <f t="shared" si="18"/>
        <v>3916.6666666666692</v>
      </c>
      <c r="BA54" s="112">
        <f t="shared" si="18"/>
        <v>4000.0000000000027</v>
      </c>
      <c r="BC54" s="112">
        <f>+Q54</f>
        <v>1000.0000000000001</v>
      </c>
      <c r="BD54" s="112">
        <f>+AC54</f>
        <v>1999.9999999999993</v>
      </c>
      <c r="BE54" s="112">
        <f>+AO54</f>
        <v>3000.0000000000009</v>
      </c>
      <c r="BF54" s="112">
        <f>+BA54</f>
        <v>4000.0000000000027</v>
      </c>
    </row>
    <row r="55" spans="1:58" x14ac:dyDescent="0.25">
      <c r="A55" t="str">
        <f t="shared" si="13"/>
        <v>Ristrutturazione</v>
      </c>
      <c r="B55" t="str">
        <f t="shared" si="13"/>
        <v>Costi d'impianto e ampliamento</v>
      </c>
      <c r="E55" s="109">
        <f t="shared" si="13"/>
        <v>10</v>
      </c>
      <c r="F55" s="112">
        <f t="shared" si="13"/>
        <v>125</v>
      </c>
      <c r="G55" s="112">
        <f t="shared" si="16"/>
        <v>250</v>
      </c>
      <c r="H55" s="112">
        <f t="shared" si="17"/>
        <v>375</v>
      </c>
      <c r="I55" s="112">
        <f t="shared" si="17"/>
        <v>500</v>
      </c>
      <c r="J55" s="112">
        <f t="shared" si="17"/>
        <v>625</v>
      </c>
      <c r="K55" s="112">
        <f t="shared" si="17"/>
        <v>750</v>
      </c>
      <c r="L55" s="112">
        <f t="shared" si="17"/>
        <v>875</v>
      </c>
      <c r="M55" s="112">
        <f t="shared" si="17"/>
        <v>1000</v>
      </c>
      <c r="N55" s="112">
        <f t="shared" si="17"/>
        <v>1125</v>
      </c>
      <c r="O55" s="112">
        <f t="shared" si="17"/>
        <v>1250</v>
      </c>
      <c r="P55" s="112">
        <f t="shared" si="17"/>
        <v>1375</v>
      </c>
      <c r="Q55" s="112">
        <f t="shared" si="17"/>
        <v>1500</v>
      </c>
      <c r="R55" s="112">
        <f t="shared" si="17"/>
        <v>1625</v>
      </c>
      <c r="S55" s="112">
        <f t="shared" si="17"/>
        <v>1750</v>
      </c>
      <c r="T55" s="112">
        <f t="shared" si="17"/>
        <v>1875</v>
      </c>
      <c r="U55" s="112">
        <f t="shared" si="17"/>
        <v>2000</v>
      </c>
      <c r="V55" s="112">
        <f t="shared" si="17"/>
        <v>2125</v>
      </c>
      <c r="W55" s="112">
        <f t="shared" si="17"/>
        <v>2250</v>
      </c>
      <c r="X55" s="112">
        <f t="shared" si="17"/>
        <v>2375</v>
      </c>
      <c r="Y55" s="112">
        <f t="shared" si="17"/>
        <v>2500</v>
      </c>
      <c r="Z55" s="112">
        <f t="shared" si="17"/>
        <v>2625</v>
      </c>
      <c r="AA55" s="112">
        <f t="shared" si="17"/>
        <v>2750</v>
      </c>
      <c r="AB55" s="112">
        <f t="shared" si="17"/>
        <v>2875</v>
      </c>
      <c r="AC55" s="112">
        <f t="shared" si="17"/>
        <v>3000</v>
      </c>
      <c r="AD55" s="112">
        <f t="shared" si="17"/>
        <v>3125</v>
      </c>
      <c r="AE55" s="112">
        <f t="shared" si="17"/>
        <v>3250</v>
      </c>
      <c r="AF55" s="112">
        <f t="shared" si="17"/>
        <v>3375</v>
      </c>
      <c r="AG55" s="112">
        <f t="shared" si="17"/>
        <v>3500</v>
      </c>
      <c r="AH55" s="112">
        <f t="shared" si="17"/>
        <v>3625</v>
      </c>
      <c r="AI55" s="112">
        <f t="shared" si="17"/>
        <v>3750</v>
      </c>
      <c r="AJ55" s="112">
        <f t="shared" si="17"/>
        <v>3875</v>
      </c>
      <c r="AK55" s="112">
        <f t="shared" si="17"/>
        <v>4000</v>
      </c>
      <c r="AL55" s="112">
        <f t="shared" si="17"/>
        <v>4125</v>
      </c>
      <c r="AM55" s="112">
        <f t="shared" si="17"/>
        <v>4250</v>
      </c>
      <c r="AN55" s="112">
        <f t="shared" si="17"/>
        <v>4375</v>
      </c>
      <c r="AO55" s="112">
        <f t="shared" si="17"/>
        <v>4500</v>
      </c>
      <c r="AP55" s="112">
        <f t="shared" si="18"/>
        <v>4625</v>
      </c>
      <c r="AQ55" s="112">
        <f t="shared" si="18"/>
        <v>4750</v>
      </c>
      <c r="AR55" s="112">
        <f t="shared" si="18"/>
        <v>4875</v>
      </c>
      <c r="AS55" s="112">
        <f t="shared" si="18"/>
        <v>5000</v>
      </c>
      <c r="AT55" s="112">
        <f t="shared" si="18"/>
        <v>5125</v>
      </c>
      <c r="AU55" s="112">
        <f t="shared" si="18"/>
        <v>5250</v>
      </c>
      <c r="AV55" s="112">
        <f t="shared" si="18"/>
        <v>5375</v>
      </c>
      <c r="AW55" s="112">
        <f t="shared" si="18"/>
        <v>5500</v>
      </c>
      <c r="AX55" s="112">
        <f t="shared" si="18"/>
        <v>5625</v>
      </c>
      <c r="AY55" s="112">
        <f t="shared" si="18"/>
        <v>5750</v>
      </c>
      <c r="AZ55" s="112">
        <f t="shared" si="18"/>
        <v>5875</v>
      </c>
      <c r="BA55" s="112">
        <f t="shared" si="18"/>
        <v>6000</v>
      </c>
      <c r="BC55" s="112">
        <f>+Q55</f>
        <v>1500</v>
      </c>
      <c r="BD55" s="112">
        <f>+AC55</f>
        <v>3000</v>
      </c>
      <c r="BE55" s="112">
        <f>+AO55</f>
        <v>4500</v>
      </c>
      <c r="BF55" s="112">
        <f>+BA55</f>
        <v>6000</v>
      </c>
    </row>
    <row r="56" spans="1:58" x14ac:dyDescent="0.25">
      <c r="A56" t="str">
        <f t="shared" si="13"/>
        <v>Attrezzature varie</v>
      </c>
      <c r="B56" t="str">
        <f t="shared" si="13"/>
        <v>Attrezzature Industriali e commerciali</v>
      </c>
      <c r="E56" s="109">
        <f t="shared" si="13"/>
        <v>10</v>
      </c>
      <c r="F56" s="112">
        <f t="shared" si="13"/>
        <v>83.333333333333329</v>
      </c>
      <c r="G56" s="112">
        <f t="shared" si="16"/>
        <v>166.66666666666666</v>
      </c>
      <c r="H56" s="112">
        <f t="shared" si="17"/>
        <v>250</v>
      </c>
      <c r="I56" s="112">
        <f t="shared" si="17"/>
        <v>333.33333333333331</v>
      </c>
      <c r="J56" s="112">
        <f t="shared" si="17"/>
        <v>416.66666666666663</v>
      </c>
      <c r="K56" s="112">
        <f t="shared" si="17"/>
        <v>499.99999999999994</v>
      </c>
      <c r="L56" s="112">
        <f t="shared" si="17"/>
        <v>583.33333333333326</v>
      </c>
      <c r="M56" s="112">
        <f t="shared" si="17"/>
        <v>666.66666666666663</v>
      </c>
      <c r="N56" s="112">
        <f t="shared" si="17"/>
        <v>750</v>
      </c>
      <c r="O56" s="112">
        <f t="shared" si="17"/>
        <v>833.33333333333337</v>
      </c>
      <c r="P56" s="112">
        <f t="shared" si="17"/>
        <v>916.66666666666674</v>
      </c>
      <c r="Q56" s="112">
        <f t="shared" si="17"/>
        <v>1000.0000000000001</v>
      </c>
      <c r="R56" s="112">
        <f t="shared" si="17"/>
        <v>1083.3333333333335</v>
      </c>
      <c r="S56" s="112">
        <f t="shared" si="17"/>
        <v>1166.6666666666667</v>
      </c>
      <c r="T56" s="112">
        <f t="shared" si="17"/>
        <v>1250</v>
      </c>
      <c r="U56" s="112">
        <f t="shared" si="17"/>
        <v>1333.3333333333333</v>
      </c>
      <c r="V56" s="112">
        <f t="shared" si="17"/>
        <v>1416.6666666666665</v>
      </c>
      <c r="W56" s="112">
        <f t="shared" si="17"/>
        <v>1499.9999999999998</v>
      </c>
      <c r="X56" s="112">
        <f t="shared" si="17"/>
        <v>1583.333333333333</v>
      </c>
      <c r="Y56" s="112">
        <f t="shared" si="17"/>
        <v>1666.6666666666663</v>
      </c>
      <c r="Z56" s="112">
        <f t="shared" si="17"/>
        <v>1749.9999999999995</v>
      </c>
      <c r="AA56" s="112">
        <f t="shared" si="17"/>
        <v>1833.3333333333328</v>
      </c>
      <c r="AB56" s="112">
        <f t="shared" si="17"/>
        <v>1916.6666666666661</v>
      </c>
      <c r="AC56" s="112">
        <f t="shared" si="17"/>
        <v>1999.9999999999993</v>
      </c>
      <c r="AD56" s="112">
        <f t="shared" si="17"/>
        <v>2083.3333333333326</v>
      </c>
      <c r="AE56" s="112">
        <f t="shared" si="17"/>
        <v>2166.6666666666661</v>
      </c>
      <c r="AF56" s="112">
        <f t="shared" si="17"/>
        <v>2249.9999999999995</v>
      </c>
      <c r="AG56" s="112">
        <f t="shared" si="17"/>
        <v>2333.333333333333</v>
      </c>
      <c r="AH56" s="112">
        <f t="shared" si="17"/>
        <v>2416.6666666666665</v>
      </c>
      <c r="AI56" s="112">
        <f t="shared" si="17"/>
        <v>2500</v>
      </c>
      <c r="AJ56" s="112">
        <f t="shared" si="17"/>
        <v>2583.3333333333335</v>
      </c>
      <c r="AK56" s="112">
        <f t="shared" si="17"/>
        <v>2666.666666666667</v>
      </c>
      <c r="AL56" s="112">
        <f t="shared" si="17"/>
        <v>2750.0000000000005</v>
      </c>
      <c r="AM56" s="112">
        <f t="shared" si="17"/>
        <v>2833.3333333333339</v>
      </c>
      <c r="AN56" s="112">
        <f t="shared" si="17"/>
        <v>2916.6666666666674</v>
      </c>
      <c r="AO56" s="112">
        <f t="shared" si="17"/>
        <v>3000.0000000000009</v>
      </c>
      <c r="AP56" s="112">
        <f t="shared" si="18"/>
        <v>3083.3333333333344</v>
      </c>
      <c r="AQ56" s="112">
        <f t="shared" si="18"/>
        <v>3166.6666666666679</v>
      </c>
      <c r="AR56" s="112">
        <f t="shared" si="18"/>
        <v>3250.0000000000014</v>
      </c>
      <c r="AS56" s="112">
        <f t="shared" si="18"/>
        <v>3333.3333333333348</v>
      </c>
      <c r="AT56" s="112">
        <f t="shared" si="18"/>
        <v>3416.6666666666683</v>
      </c>
      <c r="AU56" s="112">
        <f t="shared" si="18"/>
        <v>3500.0000000000018</v>
      </c>
      <c r="AV56" s="112">
        <f t="shared" si="18"/>
        <v>3583.3333333333353</v>
      </c>
      <c r="AW56" s="112">
        <f t="shared" si="18"/>
        <v>3666.6666666666688</v>
      </c>
      <c r="AX56" s="112">
        <f t="shared" si="18"/>
        <v>3750.0000000000023</v>
      </c>
      <c r="AY56" s="112">
        <f t="shared" si="18"/>
        <v>3833.3333333333358</v>
      </c>
      <c r="AZ56" s="112">
        <f t="shared" si="18"/>
        <v>3916.6666666666692</v>
      </c>
      <c r="BA56" s="112">
        <f t="shared" si="18"/>
        <v>4000.0000000000027</v>
      </c>
      <c r="BC56" s="112">
        <f>+Q56</f>
        <v>1000.0000000000001</v>
      </c>
      <c r="BD56" s="112">
        <f>+AC56</f>
        <v>1999.9999999999993</v>
      </c>
      <c r="BE56" s="112">
        <f>+AO56</f>
        <v>3000.0000000000009</v>
      </c>
      <c r="BF56" s="112">
        <f>+BA56</f>
        <v>4000.0000000000027</v>
      </c>
    </row>
    <row r="57" spans="1:58" x14ac:dyDescent="0.25">
      <c r="A57" t="str">
        <f t="shared" si="13"/>
        <v>Spese di costituzione</v>
      </c>
      <c r="B57" t="str">
        <f t="shared" si="13"/>
        <v>Altre immobilizzazioni immateriali</v>
      </c>
      <c r="E57" s="109">
        <f t="shared" si="13"/>
        <v>10</v>
      </c>
      <c r="F57" s="112">
        <f t="shared" si="13"/>
        <v>41.666666666666664</v>
      </c>
      <c r="G57" s="112">
        <f t="shared" si="16"/>
        <v>83.333333333333329</v>
      </c>
      <c r="H57" s="112">
        <f t="shared" si="17"/>
        <v>125</v>
      </c>
      <c r="I57" s="112">
        <f t="shared" si="17"/>
        <v>166.66666666666666</v>
      </c>
      <c r="J57" s="112">
        <f t="shared" si="17"/>
        <v>208.33333333333331</v>
      </c>
      <c r="K57" s="112">
        <f t="shared" si="17"/>
        <v>249.99999999999997</v>
      </c>
      <c r="L57" s="112">
        <f t="shared" si="17"/>
        <v>291.66666666666663</v>
      </c>
      <c r="M57" s="112">
        <f t="shared" si="17"/>
        <v>333.33333333333331</v>
      </c>
      <c r="N57" s="112">
        <f t="shared" si="17"/>
        <v>375</v>
      </c>
      <c r="O57" s="112">
        <f t="shared" si="17"/>
        <v>416.66666666666669</v>
      </c>
      <c r="P57" s="112">
        <f t="shared" si="17"/>
        <v>458.33333333333337</v>
      </c>
      <c r="Q57" s="112">
        <f t="shared" si="17"/>
        <v>500.00000000000006</v>
      </c>
      <c r="R57" s="112">
        <f t="shared" si="17"/>
        <v>541.66666666666674</v>
      </c>
      <c r="S57" s="112">
        <f t="shared" si="17"/>
        <v>583.33333333333337</v>
      </c>
      <c r="T57" s="112">
        <f t="shared" si="17"/>
        <v>625</v>
      </c>
      <c r="U57" s="112">
        <f t="shared" si="17"/>
        <v>666.66666666666663</v>
      </c>
      <c r="V57" s="112">
        <f t="shared" si="17"/>
        <v>708.33333333333326</v>
      </c>
      <c r="W57" s="112">
        <f t="shared" si="17"/>
        <v>749.99999999999989</v>
      </c>
      <c r="X57" s="112">
        <f t="shared" si="17"/>
        <v>791.66666666666652</v>
      </c>
      <c r="Y57" s="112">
        <f t="shared" si="17"/>
        <v>833.33333333333314</v>
      </c>
      <c r="Z57" s="112">
        <f t="shared" si="17"/>
        <v>874.99999999999977</v>
      </c>
      <c r="AA57" s="112">
        <f t="shared" si="17"/>
        <v>916.6666666666664</v>
      </c>
      <c r="AB57" s="112">
        <f t="shared" si="17"/>
        <v>958.33333333333303</v>
      </c>
      <c r="AC57" s="112">
        <f t="shared" si="17"/>
        <v>999.99999999999966</v>
      </c>
      <c r="AD57" s="112">
        <f t="shared" si="17"/>
        <v>1041.6666666666663</v>
      </c>
      <c r="AE57" s="112">
        <f t="shared" si="17"/>
        <v>1083.333333333333</v>
      </c>
      <c r="AF57" s="112">
        <f t="shared" si="17"/>
        <v>1124.9999999999998</v>
      </c>
      <c r="AG57" s="112">
        <f t="shared" si="17"/>
        <v>1166.6666666666665</v>
      </c>
      <c r="AH57" s="112">
        <f t="shared" si="17"/>
        <v>1208.3333333333333</v>
      </c>
      <c r="AI57" s="112">
        <f t="shared" si="17"/>
        <v>1250</v>
      </c>
      <c r="AJ57" s="112">
        <f t="shared" si="17"/>
        <v>1291.6666666666667</v>
      </c>
      <c r="AK57" s="112">
        <f t="shared" si="17"/>
        <v>1333.3333333333335</v>
      </c>
      <c r="AL57" s="112">
        <f t="shared" si="17"/>
        <v>1375.0000000000002</v>
      </c>
      <c r="AM57" s="112">
        <f t="shared" si="17"/>
        <v>1416.666666666667</v>
      </c>
      <c r="AN57" s="112">
        <f t="shared" si="17"/>
        <v>1458.3333333333337</v>
      </c>
      <c r="AO57" s="112">
        <f t="shared" si="17"/>
        <v>1500.0000000000005</v>
      </c>
      <c r="AP57" s="112">
        <f t="shared" si="18"/>
        <v>1541.6666666666672</v>
      </c>
      <c r="AQ57" s="112">
        <f t="shared" si="18"/>
        <v>1583.3333333333339</v>
      </c>
      <c r="AR57" s="112">
        <f t="shared" si="18"/>
        <v>1625.0000000000007</v>
      </c>
      <c r="AS57" s="112">
        <f t="shared" si="18"/>
        <v>1666.6666666666674</v>
      </c>
      <c r="AT57" s="112">
        <f t="shared" si="18"/>
        <v>1708.3333333333342</v>
      </c>
      <c r="AU57" s="112">
        <f t="shared" si="18"/>
        <v>1750.0000000000009</v>
      </c>
      <c r="AV57" s="112">
        <f t="shared" si="18"/>
        <v>1791.6666666666677</v>
      </c>
      <c r="AW57" s="112">
        <f t="shared" si="18"/>
        <v>1833.3333333333344</v>
      </c>
      <c r="AX57" s="112">
        <f t="shared" si="18"/>
        <v>1875.0000000000011</v>
      </c>
      <c r="AY57" s="112">
        <f t="shared" si="18"/>
        <v>1916.6666666666679</v>
      </c>
      <c r="AZ57" s="112">
        <f t="shared" si="18"/>
        <v>1958.3333333333346</v>
      </c>
      <c r="BA57" s="112">
        <f t="shared" si="18"/>
        <v>2000.0000000000014</v>
      </c>
      <c r="BC57" s="112">
        <f t="shared" ref="BC57:BC71" si="20">+Q57</f>
        <v>500.00000000000006</v>
      </c>
      <c r="BD57" s="112">
        <f t="shared" ref="BD57:BD71" si="21">+AC57</f>
        <v>999.99999999999966</v>
      </c>
      <c r="BE57" s="112">
        <f t="shared" ref="BE57:BE71" si="22">+AO57</f>
        <v>1500.0000000000005</v>
      </c>
      <c r="BF57" s="112">
        <f t="shared" ref="BF57:BF71" si="23">+BA57</f>
        <v>2000.0000000000014</v>
      </c>
    </row>
    <row r="58" spans="1:58" x14ac:dyDescent="0.25">
      <c r="A58" t="str">
        <f t="shared" si="13"/>
        <v/>
      </c>
      <c r="B58" t="str">
        <f t="shared" si="13"/>
        <v>Altre immobilizzazioni immateriali</v>
      </c>
      <c r="E58" s="109">
        <f t="shared" si="13"/>
        <v>10</v>
      </c>
      <c r="F58" s="112">
        <f t="shared" si="13"/>
        <v>0</v>
      </c>
      <c r="G58" s="112">
        <f t="shared" si="16"/>
        <v>0</v>
      </c>
      <c r="H58" s="112">
        <f t="shared" si="17"/>
        <v>0</v>
      </c>
      <c r="I58" s="112">
        <f t="shared" si="17"/>
        <v>0</v>
      </c>
      <c r="J58" s="112">
        <f t="shared" si="17"/>
        <v>0</v>
      </c>
      <c r="K58" s="112">
        <f t="shared" si="17"/>
        <v>0</v>
      </c>
      <c r="L58" s="112">
        <f t="shared" si="17"/>
        <v>0</v>
      </c>
      <c r="M58" s="112">
        <f t="shared" si="17"/>
        <v>0</v>
      </c>
      <c r="N58" s="112">
        <f t="shared" si="17"/>
        <v>0</v>
      </c>
      <c r="O58" s="112">
        <f t="shared" si="17"/>
        <v>0</v>
      </c>
      <c r="P58" s="112">
        <f t="shared" si="17"/>
        <v>0</v>
      </c>
      <c r="Q58" s="112">
        <f t="shared" si="17"/>
        <v>0</v>
      </c>
      <c r="R58" s="112">
        <f t="shared" si="17"/>
        <v>0</v>
      </c>
      <c r="S58" s="112">
        <f t="shared" si="17"/>
        <v>0</v>
      </c>
      <c r="T58" s="112">
        <f t="shared" si="17"/>
        <v>0</v>
      </c>
      <c r="U58" s="112">
        <f t="shared" si="17"/>
        <v>0</v>
      </c>
      <c r="V58" s="112">
        <f t="shared" si="17"/>
        <v>0</v>
      </c>
      <c r="W58" s="112">
        <f t="shared" si="17"/>
        <v>0</v>
      </c>
      <c r="X58" s="112">
        <f t="shared" si="17"/>
        <v>0</v>
      </c>
      <c r="Y58" s="112">
        <f t="shared" si="17"/>
        <v>0</v>
      </c>
      <c r="Z58" s="112">
        <f t="shared" si="17"/>
        <v>0</v>
      </c>
      <c r="AA58" s="112">
        <f t="shared" si="17"/>
        <v>0</v>
      </c>
      <c r="AB58" s="112">
        <f t="shared" si="17"/>
        <v>0</v>
      </c>
      <c r="AC58" s="112">
        <f t="shared" si="17"/>
        <v>0</v>
      </c>
      <c r="AD58" s="112">
        <f t="shared" si="17"/>
        <v>0</v>
      </c>
      <c r="AE58" s="112">
        <f t="shared" si="17"/>
        <v>0</v>
      </c>
      <c r="AF58" s="112">
        <f t="shared" si="17"/>
        <v>0</v>
      </c>
      <c r="AG58" s="112">
        <f t="shared" si="17"/>
        <v>0</v>
      </c>
      <c r="AH58" s="112">
        <f t="shared" si="17"/>
        <v>0</v>
      </c>
      <c r="AI58" s="112">
        <f t="shared" si="17"/>
        <v>0</v>
      </c>
      <c r="AJ58" s="112">
        <f t="shared" si="17"/>
        <v>0</v>
      </c>
      <c r="AK58" s="112">
        <f t="shared" si="17"/>
        <v>0</v>
      </c>
      <c r="AL58" s="112">
        <f t="shared" si="17"/>
        <v>0</v>
      </c>
      <c r="AM58" s="112">
        <f t="shared" si="17"/>
        <v>0</v>
      </c>
      <c r="AN58" s="112">
        <f t="shared" si="17"/>
        <v>0</v>
      </c>
      <c r="AO58" s="112">
        <f t="shared" si="17"/>
        <v>0</v>
      </c>
      <c r="AP58" s="112">
        <f t="shared" si="18"/>
        <v>0</v>
      </c>
      <c r="AQ58" s="112">
        <f t="shared" si="18"/>
        <v>0</v>
      </c>
      <c r="AR58" s="112">
        <f t="shared" si="18"/>
        <v>0</v>
      </c>
      <c r="AS58" s="112">
        <f t="shared" si="18"/>
        <v>0</v>
      </c>
      <c r="AT58" s="112">
        <f t="shared" si="18"/>
        <v>0</v>
      </c>
      <c r="AU58" s="112">
        <f t="shared" si="18"/>
        <v>0</v>
      </c>
      <c r="AV58" s="112">
        <f t="shared" si="18"/>
        <v>0</v>
      </c>
      <c r="AW58" s="112">
        <f t="shared" si="18"/>
        <v>0</v>
      </c>
      <c r="AX58" s="112">
        <f t="shared" si="18"/>
        <v>0</v>
      </c>
      <c r="AY58" s="112">
        <f t="shared" si="18"/>
        <v>0</v>
      </c>
      <c r="AZ58" s="112">
        <f t="shared" si="18"/>
        <v>0</v>
      </c>
      <c r="BA58" s="112">
        <f t="shared" si="18"/>
        <v>0</v>
      </c>
      <c r="BC58" s="112">
        <f t="shared" si="20"/>
        <v>0</v>
      </c>
      <c r="BD58" s="112">
        <f t="shared" si="21"/>
        <v>0</v>
      </c>
      <c r="BE58" s="112">
        <f t="shared" si="22"/>
        <v>0</v>
      </c>
      <c r="BF58" s="112">
        <f t="shared" si="23"/>
        <v>0</v>
      </c>
    </row>
    <row r="59" spans="1:58" x14ac:dyDescent="0.25">
      <c r="A59" t="str">
        <f t="shared" si="13"/>
        <v/>
      </c>
      <c r="B59" t="str">
        <f t="shared" si="13"/>
        <v>Altre immobilizzazioni immateriali</v>
      </c>
      <c r="E59" s="109">
        <f t="shared" si="13"/>
        <v>10</v>
      </c>
      <c r="F59" s="112">
        <f t="shared" si="13"/>
        <v>0</v>
      </c>
      <c r="G59" s="112">
        <f t="shared" si="16"/>
        <v>0</v>
      </c>
      <c r="H59" s="112">
        <f t="shared" si="17"/>
        <v>0</v>
      </c>
      <c r="I59" s="112">
        <f t="shared" si="17"/>
        <v>0</v>
      </c>
      <c r="J59" s="112">
        <f t="shared" si="17"/>
        <v>0</v>
      </c>
      <c r="K59" s="112">
        <f t="shared" si="17"/>
        <v>0</v>
      </c>
      <c r="L59" s="112">
        <f t="shared" si="17"/>
        <v>0</v>
      </c>
      <c r="M59" s="112">
        <f t="shared" si="17"/>
        <v>0</v>
      </c>
      <c r="N59" s="112">
        <f t="shared" si="17"/>
        <v>0</v>
      </c>
      <c r="O59" s="112">
        <f t="shared" si="17"/>
        <v>0</v>
      </c>
      <c r="P59" s="112">
        <f t="shared" si="17"/>
        <v>0</v>
      </c>
      <c r="Q59" s="112">
        <f t="shared" si="17"/>
        <v>0</v>
      </c>
      <c r="R59" s="112">
        <f t="shared" si="17"/>
        <v>0</v>
      </c>
      <c r="S59" s="112">
        <f t="shared" si="17"/>
        <v>0</v>
      </c>
      <c r="T59" s="112">
        <f t="shared" si="17"/>
        <v>0</v>
      </c>
      <c r="U59" s="112">
        <f t="shared" si="17"/>
        <v>0</v>
      </c>
      <c r="V59" s="112">
        <f t="shared" si="17"/>
        <v>0</v>
      </c>
      <c r="W59" s="112">
        <f t="shared" si="17"/>
        <v>0</v>
      </c>
      <c r="X59" s="112">
        <f t="shared" si="17"/>
        <v>0</v>
      </c>
      <c r="Y59" s="112">
        <f t="shared" si="17"/>
        <v>0</v>
      </c>
      <c r="Z59" s="112">
        <f t="shared" si="17"/>
        <v>0</v>
      </c>
      <c r="AA59" s="112">
        <f t="shared" si="17"/>
        <v>0</v>
      </c>
      <c r="AB59" s="112">
        <f t="shared" si="17"/>
        <v>0</v>
      </c>
      <c r="AC59" s="112">
        <f t="shared" si="17"/>
        <v>0</v>
      </c>
      <c r="AD59" s="112">
        <f t="shared" si="17"/>
        <v>0</v>
      </c>
      <c r="AE59" s="112">
        <f t="shared" si="17"/>
        <v>0</v>
      </c>
      <c r="AF59" s="112">
        <f t="shared" si="17"/>
        <v>0</v>
      </c>
      <c r="AG59" s="112">
        <f t="shared" si="17"/>
        <v>0</v>
      </c>
      <c r="AH59" s="112">
        <f t="shared" si="17"/>
        <v>0</v>
      </c>
      <c r="AI59" s="112">
        <f t="shared" si="17"/>
        <v>0</v>
      </c>
      <c r="AJ59" s="112">
        <f t="shared" si="17"/>
        <v>0</v>
      </c>
      <c r="AK59" s="112">
        <f t="shared" si="17"/>
        <v>0</v>
      </c>
      <c r="AL59" s="112">
        <f t="shared" si="17"/>
        <v>0</v>
      </c>
      <c r="AM59" s="112">
        <f t="shared" si="17"/>
        <v>0</v>
      </c>
      <c r="AN59" s="112">
        <f t="shared" si="17"/>
        <v>0</v>
      </c>
      <c r="AO59" s="112">
        <f t="shared" si="17"/>
        <v>0</v>
      </c>
      <c r="AP59" s="112">
        <f t="shared" si="18"/>
        <v>0</v>
      </c>
      <c r="AQ59" s="112">
        <f t="shared" si="18"/>
        <v>0</v>
      </c>
      <c r="AR59" s="112">
        <f t="shared" si="18"/>
        <v>0</v>
      </c>
      <c r="AS59" s="112">
        <f t="shared" si="18"/>
        <v>0</v>
      </c>
      <c r="AT59" s="112">
        <f t="shared" si="18"/>
        <v>0</v>
      </c>
      <c r="AU59" s="112">
        <f t="shared" si="18"/>
        <v>0</v>
      </c>
      <c r="AV59" s="112">
        <f t="shared" si="18"/>
        <v>0</v>
      </c>
      <c r="AW59" s="112">
        <f t="shared" si="18"/>
        <v>0</v>
      </c>
      <c r="AX59" s="112">
        <f t="shared" si="18"/>
        <v>0</v>
      </c>
      <c r="AY59" s="112">
        <f t="shared" si="18"/>
        <v>0</v>
      </c>
      <c r="AZ59" s="112">
        <f t="shared" si="18"/>
        <v>0</v>
      </c>
      <c r="BA59" s="112">
        <f t="shared" si="18"/>
        <v>0</v>
      </c>
      <c r="BC59" s="112">
        <f t="shared" si="20"/>
        <v>0</v>
      </c>
      <c r="BD59" s="112">
        <f t="shared" si="21"/>
        <v>0</v>
      </c>
      <c r="BE59" s="112">
        <f t="shared" si="22"/>
        <v>0</v>
      </c>
      <c r="BF59" s="112">
        <f t="shared" si="23"/>
        <v>0</v>
      </c>
    </row>
    <row r="60" spans="1:58" x14ac:dyDescent="0.25">
      <c r="A60" t="str">
        <f t="shared" si="13"/>
        <v/>
      </c>
      <c r="B60" t="str">
        <f t="shared" si="13"/>
        <v>Altre immobilizzazioni immateriali</v>
      </c>
      <c r="E60" s="109">
        <f t="shared" si="13"/>
        <v>5</v>
      </c>
      <c r="F60" s="112">
        <f t="shared" si="13"/>
        <v>0</v>
      </c>
      <c r="G60" s="112">
        <f t="shared" si="16"/>
        <v>0</v>
      </c>
      <c r="H60" s="112">
        <f t="shared" si="17"/>
        <v>0</v>
      </c>
      <c r="I60" s="112">
        <f t="shared" si="17"/>
        <v>0</v>
      </c>
      <c r="J60" s="112">
        <f t="shared" si="17"/>
        <v>0</v>
      </c>
      <c r="K60" s="112">
        <f t="shared" si="17"/>
        <v>0</v>
      </c>
      <c r="L60" s="112">
        <f t="shared" si="17"/>
        <v>0</v>
      </c>
      <c r="M60" s="112">
        <f t="shared" si="17"/>
        <v>0</v>
      </c>
      <c r="N60" s="112">
        <f t="shared" si="17"/>
        <v>0</v>
      </c>
      <c r="O60" s="112">
        <f t="shared" si="17"/>
        <v>0</v>
      </c>
      <c r="P60" s="112">
        <f t="shared" si="17"/>
        <v>0</v>
      </c>
      <c r="Q60" s="112">
        <f t="shared" si="17"/>
        <v>0</v>
      </c>
      <c r="R60" s="112">
        <f t="shared" si="17"/>
        <v>0</v>
      </c>
      <c r="S60" s="112">
        <f t="shared" si="17"/>
        <v>0</v>
      </c>
      <c r="T60" s="112">
        <f t="shared" si="17"/>
        <v>0</v>
      </c>
      <c r="U60" s="112">
        <f t="shared" si="17"/>
        <v>0</v>
      </c>
      <c r="V60" s="112">
        <f t="shared" si="17"/>
        <v>0</v>
      </c>
      <c r="W60" s="112">
        <f t="shared" si="17"/>
        <v>0</v>
      </c>
      <c r="X60" s="112">
        <f t="shared" si="17"/>
        <v>0</v>
      </c>
      <c r="Y60" s="112">
        <f t="shared" si="17"/>
        <v>0</v>
      </c>
      <c r="Z60" s="112">
        <f t="shared" si="17"/>
        <v>0</v>
      </c>
      <c r="AA60" s="112">
        <f t="shared" si="17"/>
        <v>0</v>
      </c>
      <c r="AB60" s="112">
        <f t="shared" si="17"/>
        <v>0</v>
      </c>
      <c r="AC60" s="112">
        <f t="shared" si="17"/>
        <v>0</v>
      </c>
      <c r="AD60" s="112">
        <f t="shared" si="17"/>
        <v>0</v>
      </c>
      <c r="AE60" s="112">
        <f t="shared" si="17"/>
        <v>0</v>
      </c>
      <c r="AF60" s="112">
        <f t="shared" si="17"/>
        <v>0</v>
      </c>
      <c r="AG60" s="112">
        <f t="shared" si="17"/>
        <v>0</v>
      </c>
      <c r="AH60" s="112">
        <f t="shared" si="17"/>
        <v>0</v>
      </c>
      <c r="AI60" s="112">
        <f t="shared" si="17"/>
        <v>0</v>
      </c>
      <c r="AJ60" s="112">
        <f t="shared" si="17"/>
        <v>0</v>
      </c>
      <c r="AK60" s="112">
        <f t="shared" si="17"/>
        <v>0</v>
      </c>
      <c r="AL60" s="112">
        <f t="shared" si="17"/>
        <v>0</v>
      </c>
      <c r="AM60" s="112">
        <f t="shared" si="17"/>
        <v>0</v>
      </c>
      <c r="AN60" s="112">
        <f t="shared" ref="H60:AO68" si="24">+AN36+AM60</f>
        <v>0</v>
      </c>
      <c r="AO60" s="112">
        <f t="shared" si="24"/>
        <v>0</v>
      </c>
      <c r="AP60" s="112">
        <f t="shared" si="18"/>
        <v>0</v>
      </c>
      <c r="AQ60" s="112">
        <f t="shared" si="18"/>
        <v>0</v>
      </c>
      <c r="AR60" s="112">
        <f t="shared" si="18"/>
        <v>0</v>
      </c>
      <c r="AS60" s="112">
        <f t="shared" si="18"/>
        <v>0</v>
      </c>
      <c r="AT60" s="112">
        <f t="shared" si="18"/>
        <v>0</v>
      </c>
      <c r="AU60" s="112">
        <f t="shared" si="18"/>
        <v>0</v>
      </c>
      <c r="AV60" s="112">
        <f t="shared" si="18"/>
        <v>0</v>
      </c>
      <c r="AW60" s="112">
        <f t="shared" si="18"/>
        <v>0</v>
      </c>
      <c r="AX60" s="112">
        <f t="shared" si="18"/>
        <v>0</v>
      </c>
      <c r="AY60" s="112">
        <f t="shared" si="18"/>
        <v>0</v>
      </c>
      <c r="AZ60" s="112">
        <f t="shared" si="18"/>
        <v>0</v>
      </c>
      <c r="BA60" s="112">
        <f t="shared" si="18"/>
        <v>0</v>
      </c>
      <c r="BC60" s="112">
        <f t="shared" si="20"/>
        <v>0</v>
      </c>
      <c r="BD60" s="112">
        <f t="shared" si="21"/>
        <v>0</v>
      </c>
      <c r="BE60" s="112">
        <f t="shared" si="22"/>
        <v>0</v>
      </c>
      <c r="BF60" s="112">
        <f t="shared" si="23"/>
        <v>0</v>
      </c>
    </row>
    <row r="61" spans="1:58" x14ac:dyDescent="0.25">
      <c r="A61" t="str">
        <f t="shared" si="13"/>
        <v/>
      </c>
      <c r="B61" t="str">
        <f t="shared" si="13"/>
        <v>Altre immobilizzazioni immateriali</v>
      </c>
      <c r="E61" s="109">
        <f t="shared" si="13"/>
        <v>5</v>
      </c>
      <c r="F61" s="112">
        <f t="shared" si="13"/>
        <v>0</v>
      </c>
      <c r="G61" s="112">
        <f t="shared" si="16"/>
        <v>0</v>
      </c>
      <c r="H61" s="112">
        <f t="shared" si="24"/>
        <v>0</v>
      </c>
      <c r="I61" s="112">
        <f t="shared" si="24"/>
        <v>0</v>
      </c>
      <c r="J61" s="112">
        <f t="shared" si="24"/>
        <v>0</v>
      </c>
      <c r="K61" s="112">
        <f t="shared" si="24"/>
        <v>0</v>
      </c>
      <c r="L61" s="112">
        <f t="shared" si="24"/>
        <v>0</v>
      </c>
      <c r="M61" s="112">
        <f t="shared" si="24"/>
        <v>0</v>
      </c>
      <c r="N61" s="112">
        <f t="shared" si="24"/>
        <v>0</v>
      </c>
      <c r="O61" s="112">
        <f t="shared" si="24"/>
        <v>0</v>
      </c>
      <c r="P61" s="112">
        <f t="shared" si="24"/>
        <v>0</v>
      </c>
      <c r="Q61" s="112">
        <f t="shared" si="24"/>
        <v>0</v>
      </c>
      <c r="R61" s="112">
        <f t="shared" si="24"/>
        <v>0</v>
      </c>
      <c r="S61" s="112">
        <f t="shared" si="24"/>
        <v>0</v>
      </c>
      <c r="T61" s="112">
        <f t="shared" si="24"/>
        <v>0</v>
      </c>
      <c r="U61" s="112">
        <f t="shared" si="24"/>
        <v>0</v>
      </c>
      <c r="V61" s="112">
        <f t="shared" si="24"/>
        <v>0</v>
      </c>
      <c r="W61" s="112">
        <f t="shared" si="24"/>
        <v>0</v>
      </c>
      <c r="X61" s="112">
        <f t="shared" si="24"/>
        <v>0</v>
      </c>
      <c r="Y61" s="112">
        <f t="shared" si="24"/>
        <v>0</v>
      </c>
      <c r="Z61" s="112">
        <f t="shared" si="24"/>
        <v>0</v>
      </c>
      <c r="AA61" s="112">
        <f t="shared" si="24"/>
        <v>0</v>
      </c>
      <c r="AB61" s="112">
        <f t="shared" si="24"/>
        <v>0</v>
      </c>
      <c r="AC61" s="112">
        <f t="shared" si="24"/>
        <v>0</v>
      </c>
      <c r="AD61" s="112">
        <f t="shared" si="24"/>
        <v>0</v>
      </c>
      <c r="AE61" s="112">
        <f t="shared" si="24"/>
        <v>0</v>
      </c>
      <c r="AF61" s="112">
        <f t="shared" si="24"/>
        <v>0</v>
      </c>
      <c r="AG61" s="112">
        <f t="shared" si="24"/>
        <v>0</v>
      </c>
      <c r="AH61" s="112">
        <f t="shared" si="24"/>
        <v>0</v>
      </c>
      <c r="AI61" s="112">
        <f t="shared" si="24"/>
        <v>0</v>
      </c>
      <c r="AJ61" s="112">
        <f t="shared" si="24"/>
        <v>0</v>
      </c>
      <c r="AK61" s="112">
        <f t="shared" si="24"/>
        <v>0</v>
      </c>
      <c r="AL61" s="112">
        <f t="shared" si="24"/>
        <v>0</v>
      </c>
      <c r="AM61" s="112">
        <f t="shared" si="24"/>
        <v>0</v>
      </c>
      <c r="AN61" s="112">
        <f t="shared" si="24"/>
        <v>0</v>
      </c>
      <c r="AO61" s="112">
        <f t="shared" si="24"/>
        <v>0</v>
      </c>
      <c r="AP61" s="112">
        <f t="shared" si="18"/>
        <v>0</v>
      </c>
      <c r="AQ61" s="112">
        <f t="shared" si="18"/>
        <v>0</v>
      </c>
      <c r="AR61" s="112">
        <f t="shared" si="18"/>
        <v>0</v>
      </c>
      <c r="AS61" s="112">
        <f t="shared" si="18"/>
        <v>0</v>
      </c>
      <c r="AT61" s="112">
        <f t="shared" si="18"/>
        <v>0</v>
      </c>
      <c r="AU61" s="112">
        <f t="shared" si="18"/>
        <v>0</v>
      </c>
      <c r="AV61" s="112">
        <f t="shared" si="18"/>
        <v>0</v>
      </c>
      <c r="AW61" s="112">
        <f t="shared" si="18"/>
        <v>0</v>
      </c>
      <c r="AX61" s="112">
        <f t="shared" si="18"/>
        <v>0</v>
      </c>
      <c r="AY61" s="112">
        <f t="shared" si="18"/>
        <v>0</v>
      </c>
      <c r="AZ61" s="112">
        <f t="shared" si="18"/>
        <v>0</v>
      </c>
      <c r="BA61" s="112">
        <f t="shared" si="18"/>
        <v>0</v>
      </c>
      <c r="BC61" s="112">
        <f t="shared" si="20"/>
        <v>0</v>
      </c>
      <c r="BD61" s="112">
        <f t="shared" si="21"/>
        <v>0</v>
      </c>
      <c r="BE61" s="112">
        <f t="shared" si="22"/>
        <v>0</v>
      </c>
      <c r="BF61" s="112">
        <f t="shared" si="23"/>
        <v>0</v>
      </c>
    </row>
    <row r="62" spans="1:58" x14ac:dyDescent="0.25">
      <c r="A62" t="str">
        <f t="shared" si="13"/>
        <v/>
      </c>
      <c r="B62" t="str">
        <f t="shared" si="13"/>
        <v>Altre immobilizzazioni immateriali</v>
      </c>
      <c r="E62" s="109">
        <f t="shared" si="13"/>
        <v>5</v>
      </c>
      <c r="F62" s="112">
        <f t="shared" si="13"/>
        <v>0</v>
      </c>
      <c r="G62" s="112">
        <f t="shared" si="16"/>
        <v>0</v>
      </c>
      <c r="H62" s="112">
        <f t="shared" si="24"/>
        <v>0</v>
      </c>
      <c r="I62" s="112">
        <f t="shared" si="24"/>
        <v>0</v>
      </c>
      <c r="J62" s="112">
        <f t="shared" si="24"/>
        <v>0</v>
      </c>
      <c r="K62" s="112">
        <f t="shared" si="24"/>
        <v>0</v>
      </c>
      <c r="L62" s="112">
        <f t="shared" si="24"/>
        <v>0</v>
      </c>
      <c r="M62" s="112">
        <f t="shared" si="24"/>
        <v>0</v>
      </c>
      <c r="N62" s="112">
        <f t="shared" si="24"/>
        <v>0</v>
      </c>
      <c r="O62" s="112">
        <f t="shared" si="24"/>
        <v>0</v>
      </c>
      <c r="P62" s="112">
        <f t="shared" si="24"/>
        <v>0</v>
      </c>
      <c r="Q62" s="112">
        <f t="shared" si="24"/>
        <v>0</v>
      </c>
      <c r="R62" s="112">
        <f t="shared" si="24"/>
        <v>0</v>
      </c>
      <c r="S62" s="112">
        <f t="shared" si="24"/>
        <v>0</v>
      </c>
      <c r="T62" s="112">
        <f t="shared" si="24"/>
        <v>0</v>
      </c>
      <c r="U62" s="112">
        <f t="shared" si="24"/>
        <v>0</v>
      </c>
      <c r="V62" s="112">
        <f t="shared" si="24"/>
        <v>0</v>
      </c>
      <c r="W62" s="112">
        <f t="shared" si="24"/>
        <v>0</v>
      </c>
      <c r="X62" s="112">
        <f t="shared" si="24"/>
        <v>0</v>
      </c>
      <c r="Y62" s="112">
        <f t="shared" si="24"/>
        <v>0</v>
      </c>
      <c r="Z62" s="112">
        <f t="shared" si="24"/>
        <v>0</v>
      </c>
      <c r="AA62" s="112">
        <f t="shared" si="24"/>
        <v>0</v>
      </c>
      <c r="AB62" s="112">
        <f t="shared" si="24"/>
        <v>0</v>
      </c>
      <c r="AC62" s="112">
        <f t="shared" si="24"/>
        <v>0</v>
      </c>
      <c r="AD62" s="112">
        <f t="shared" si="24"/>
        <v>0</v>
      </c>
      <c r="AE62" s="112">
        <f t="shared" si="24"/>
        <v>0</v>
      </c>
      <c r="AF62" s="112">
        <f t="shared" si="24"/>
        <v>0</v>
      </c>
      <c r="AG62" s="112">
        <f t="shared" si="24"/>
        <v>0</v>
      </c>
      <c r="AH62" s="112">
        <f t="shared" si="24"/>
        <v>0</v>
      </c>
      <c r="AI62" s="112">
        <f t="shared" si="24"/>
        <v>0</v>
      </c>
      <c r="AJ62" s="112">
        <f t="shared" si="24"/>
        <v>0</v>
      </c>
      <c r="AK62" s="112">
        <f t="shared" si="24"/>
        <v>0</v>
      </c>
      <c r="AL62" s="112">
        <f t="shared" si="24"/>
        <v>0</v>
      </c>
      <c r="AM62" s="112">
        <f t="shared" si="24"/>
        <v>0</v>
      </c>
      <c r="AN62" s="112">
        <f t="shared" si="24"/>
        <v>0</v>
      </c>
      <c r="AO62" s="112">
        <f t="shared" si="24"/>
        <v>0</v>
      </c>
      <c r="AP62" s="112">
        <f t="shared" si="18"/>
        <v>0</v>
      </c>
      <c r="AQ62" s="112">
        <f t="shared" si="18"/>
        <v>0</v>
      </c>
      <c r="AR62" s="112">
        <f t="shared" si="18"/>
        <v>0</v>
      </c>
      <c r="AS62" s="112">
        <f t="shared" si="18"/>
        <v>0</v>
      </c>
      <c r="AT62" s="112">
        <f t="shared" si="18"/>
        <v>0</v>
      </c>
      <c r="AU62" s="112">
        <f t="shared" si="18"/>
        <v>0</v>
      </c>
      <c r="AV62" s="112">
        <f t="shared" si="18"/>
        <v>0</v>
      </c>
      <c r="AW62" s="112">
        <f t="shared" si="18"/>
        <v>0</v>
      </c>
      <c r="AX62" s="112">
        <f t="shared" si="18"/>
        <v>0</v>
      </c>
      <c r="AY62" s="112">
        <f t="shared" si="18"/>
        <v>0</v>
      </c>
      <c r="AZ62" s="112">
        <f t="shared" si="18"/>
        <v>0</v>
      </c>
      <c r="BA62" s="112">
        <f t="shared" si="18"/>
        <v>0</v>
      </c>
      <c r="BC62" s="112">
        <f t="shared" si="20"/>
        <v>0</v>
      </c>
      <c r="BD62" s="112">
        <f t="shared" si="21"/>
        <v>0</v>
      </c>
      <c r="BE62" s="112">
        <f t="shared" si="22"/>
        <v>0</v>
      </c>
      <c r="BF62" s="112">
        <f t="shared" si="23"/>
        <v>0</v>
      </c>
    </row>
    <row r="63" spans="1:58" x14ac:dyDescent="0.25">
      <c r="A63" t="str">
        <f t="shared" si="13"/>
        <v/>
      </c>
      <c r="B63" t="str">
        <f t="shared" si="13"/>
        <v>Altre immobilizzazioni immateriali</v>
      </c>
      <c r="E63" s="109">
        <f t="shared" si="13"/>
        <v>5</v>
      </c>
      <c r="F63" s="112">
        <f t="shared" si="13"/>
        <v>0</v>
      </c>
      <c r="G63" s="112">
        <f t="shared" si="16"/>
        <v>0</v>
      </c>
      <c r="H63" s="112">
        <f t="shared" si="24"/>
        <v>0</v>
      </c>
      <c r="I63" s="112">
        <f t="shared" si="24"/>
        <v>0</v>
      </c>
      <c r="J63" s="112">
        <f t="shared" si="24"/>
        <v>0</v>
      </c>
      <c r="K63" s="112">
        <f t="shared" si="24"/>
        <v>0</v>
      </c>
      <c r="L63" s="112">
        <f t="shared" si="24"/>
        <v>0</v>
      </c>
      <c r="M63" s="112">
        <f t="shared" si="24"/>
        <v>0</v>
      </c>
      <c r="N63" s="112">
        <f t="shared" si="24"/>
        <v>0</v>
      </c>
      <c r="O63" s="112">
        <f t="shared" si="24"/>
        <v>0</v>
      </c>
      <c r="P63" s="112">
        <f t="shared" si="24"/>
        <v>0</v>
      </c>
      <c r="Q63" s="112">
        <f t="shared" si="24"/>
        <v>0</v>
      </c>
      <c r="R63" s="112">
        <f t="shared" si="24"/>
        <v>0</v>
      </c>
      <c r="S63" s="112">
        <f t="shared" si="24"/>
        <v>0</v>
      </c>
      <c r="T63" s="112">
        <f t="shared" si="24"/>
        <v>0</v>
      </c>
      <c r="U63" s="112">
        <f t="shared" si="24"/>
        <v>0</v>
      </c>
      <c r="V63" s="112">
        <f t="shared" si="24"/>
        <v>0</v>
      </c>
      <c r="W63" s="112">
        <f t="shared" si="24"/>
        <v>0</v>
      </c>
      <c r="X63" s="112">
        <f t="shared" si="24"/>
        <v>0</v>
      </c>
      <c r="Y63" s="112">
        <f t="shared" si="24"/>
        <v>0</v>
      </c>
      <c r="Z63" s="112">
        <f t="shared" si="24"/>
        <v>0</v>
      </c>
      <c r="AA63" s="112">
        <f t="shared" si="24"/>
        <v>0</v>
      </c>
      <c r="AB63" s="112">
        <f t="shared" si="24"/>
        <v>0</v>
      </c>
      <c r="AC63" s="112">
        <f t="shared" si="24"/>
        <v>0</v>
      </c>
      <c r="AD63" s="112">
        <f t="shared" si="24"/>
        <v>0</v>
      </c>
      <c r="AE63" s="112">
        <f t="shared" si="24"/>
        <v>0</v>
      </c>
      <c r="AF63" s="112">
        <f t="shared" si="24"/>
        <v>0</v>
      </c>
      <c r="AG63" s="112">
        <f t="shared" si="24"/>
        <v>0</v>
      </c>
      <c r="AH63" s="112">
        <f t="shared" si="24"/>
        <v>0</v>
      </c>
      <c r="AI63" s="112">
        <f t="shared" si="24"/>
        <v>0</v>
      </c>
      <c r="AJ63" s="112">
        <f t="shared" si="24"/>
        <v>0</v>
      </c>
      <c r="AK63" s="112">
        <f t="shared" si="24"/>
        <v>0</v>
      </c>
      <c r="AL63" s="112">
        <f t="shared" si="24"/>
        <v>0</v>
      </c>
      <c r="AM63" s="112">
        <f t="shared" si="24"/>
        <v>0</v>
      </c>
      <c r="AN63" s="112">
        <f t="shared" si="24"/>
        <v>0</v>
      </c>
      <c r="AO63" s="112">
        <f t="shared" si="24"/>
        <v>0</v>
      </c>
      <c r="AP63" s="112">
        <f t="shared" si="18"/>
        <v>0</v>
      </c>
      <c r="AQ63" s="112">
        <f t="shared" si="18"/>
        <v>0</v>
      </c>
      <c r="AR63" s="112">
        <f t="shared" si="18"/>
        <v>0</v>
      </c>
      <c r="AS63" s="112">
        <f t="shared" si="18"/>
        <v>0</v>
      </c>
      <c r="AT63" s="112">
        <f t="shared" si="18"/>
        <v>0</v>
      </c>
      <c r="AU63" s="112">
        <f t="shared" si="18"/>
        <v>0</v>
      </c>
      <c r="AV63" s="112">
        <f t="shared" si="18"/>
        <v>0</v>
      </c>
      <c r="AW63" s="112">
        <f t="shared" si="18"/>
        <v>0</v>
      </c>
      <c r="AX63" s="112">
        <f t="shared" si="18"/>
        <v>0</v>
      </c>
      <c r="AY63" s="112">
        <f t="shared" si="18"/>
        <v>0</v>
      </c>
      <c r="AZ63" s="112">
        <f t="shared" si="18"/>
        <v>0</v>
      </c>
      <c r="BA63" s="112">
        <f t="shared" si="18"/>
        <v>0</v>
      </c>
      <c r="BC63" s="112">
        <f t="shared" si="20"/>
        <v>0</v>
      </c>
      <c r="BD63" s="112">
        <f t="shared" si="21"/>
        <v>0</v>
      </c>
      <c r="BE63" s="112">
        <f t="shared" si="22"/>
        <v>0</v>
      </c>
      <c r="BF63" s="112">
        <f t="shared" si="23"/>
        <v>0</v>
      </c>
    </row>
    <row r="64" spans="1:58" x14ac:dyDescent="0.25">
      <c r="A64" t="str">
        <f t="shared" si="13"/>
        <v/>
      </c>
      <c r="B64" t="str">
        <f t="shared" si="13"/>
        <v>Altre immobilizzazioni immateriali</v>
      </c>
      <c r="E64" s="109">
        <f t="shared" si="13"/>
        <v>5</v>
      </c>
      <c r="F64" s="112">
        <f t="shared" si="13"/>
        <v>0</v>
      </c>
      <c r="G64" s="112">
        <f t="shared" si="16"/>
        <v>0</v>
      </c>
      <c r="H64" s="112">
        <f t="shared" si="24"/>
        <v>0</v>
      </c>
      <c r="I64" s="112">
        <f t="shared" si="24"/>
        <v>0</v>
      </c>
      <c r="J64" s="112">
        <f t="shared" si="24"/>
        <v>0</v>
      </c>
      <c r="K64" s="112">
        <f t="shared" si="24"/>
        <v>0</v>
      </c>
      <c r="L64" s="112">
        <f t="shared" si="24"/>
        <v>0</v>
      </c>
      <c r="M64" s="112">
        <f t="shared" si="24"/>
        <v>0</v>
      </c>
      <c r="N64" s="112">
        <f t="shared" si="24"/>
        <v>0</v>
      </c>
      <c r="O64" s="112">
        <f t="shared" si="24"/>
        <v>0</v>
      </c>
      <c r="P64" s="112">
        <f t="shared" si="24"/>
        <v>0</v>
      </c>
      <c r="Q64" s="112">
        <f t="shared" si="24"/>
        <v>0</v>
      </c>
      <c r="R64" s="112">
        <f t="shared" si="24"/>
        <v>0</v>
      </c>
      <c r="S64" s="112">
        <f t="shared" si="24"/>
        <v>0</v>
      </c>
      <c r="T64" s="112">
        <f t="shared" si="24"/>
        <v>0</v>
      </c>
      <c r="U64" s="112">
        <f t="shared" si="24"/>
        <v>0</v>
      </c>
      <c r="V64" s="112">
        <f t="shared" si="24"/>
        <v>0</v>
      </c>
      <c r="W64" s="112">
        <f t="shared" si="24"/>
        <v>0</v>
      </c>
      <c r="X64" s="112">
        <f t="shared" si="24"/>
        <v>0</v>
      </c>
      <c r="Y64" s="112">
        <f t="shared" si="24"/>
        <v>0</v>
      </c>
      <c r="Z64" s="112">
        <f t="shared" si="24"/>
        <v>0</v>
      </c>
      <c r="AA64" s="112">
        <f t="shared" si="24"/>
        <v>0</v>
      </c>
      <c r="AB64" s="112">
        <f t="shared" si="24"/>
        <v>0</v>
      </c>
      <c r="AC64" s="112">
        <f t="shared" si="24"/>
        <v>0</v>
      </c>
      <c r="AD64" s="112">
        <f t="shared" si="24"/>
        <v>0</v>
      </c>
      <c r="AE64" s="112">
        <f t="shared" si="24"/>
        <v>0</v>
      </c>
      <c r="AF64" s="112">
        <f t="shared" si="24"/>
        <v>0</v>
      </c>
      <c r="AG64" s="112">
        <f t="shared" si="24"/>
        <v>0</v>
      </c>
      <c r="AH64" s="112">
        <f t="shared" si="24"/>
        <v>0</v>
      </c>
      <c r="AI64" s="112">
        <f t="shared" si="24"/>
        <v>0</v>
      </c>
      <c r="AJ64" s="112">
        <f t="shared" si="24"/>
        <v>0</v>
      </c>
      <c r="AK64" s="112">
        <f t="shared" si="24"/>
        <v>0</v>
      </c>
      <c r="AL64" s="112">
        <f t="shared" si="24"/>
        <v>0</v>
      </c>
      <c r="AM64" s="112">
        <f t="shared" si="24"/>
        <v>0</v>
      </c>
      <c r="AN64" s="112">
        <f t="shared" si="24"/>
        <v>0</v>
      </c>
      <c r="AO64" s="112">
        <f t="shared" si="24"/>
        <v>0</v>
      </c>
      <c r="AP64" s="112">
        <f t="shared" si="18"/>
        <v>0</v>
      </c>
      <c r="AQ64" s="112">
        <f t="shared" si="18"/>
        <v>0</v>
      </c>
      <c r="AR64" s="112">
        <f t="shared" si="18"/>
        <v>0</v>
      </c>
      <c r="AS64" s="112">
        <f t="shared" si="18"/>
        <v>0</v>
      </c>
      <c r="AT64" s="112">
        <f t="shared" si="18"/>
        <v>0</v>
      </c>
      <c r="AU64" s="112">
        <f t="shared" si="18"/>
        <v>0</v>
      </c>
      <c r="AV64" s="112">
        <f t="shared" si="18"/>
        <v>0</v>
      </c>
      <c r="AW64" s="112">
        <f t="shared" si="18"/>
        <v>0</v>
      </c>
      <c r="AX64" s="112">
        <f t="shared" si="18"/>
        <v>0</v>
      </c>
      <c r="AY64" s="112">
        <f t="shared" si="18"/>
        <v>0</v>
      </c>
      <c r="AZ64" s="112">
        <f t="shared" si="18"/>
        <v>0</v>
      </c>
      <c r="BA64" s="112">
        <f t="shared" si="18"/>
        <v>0</v>
      </c>
      <c r="BC64" s="112">
        <f t="shared" si="20"/>
        <v>0</v>
      </c>
      <c r="BD64" s="112">
        <f t="shared" si="21"/>
        <v>0</v>
      </c>
      <c r="BE64" s="112">
        <f t="shared" si="22"/>
        <v>0</v>
      </c>
      <c r="BF64" s="112">
        <f t="shared" si="23"/>
        <v>0</v>
      </c>
    </row>
    <row r="65" spans="1:58" x14ac:dyDescent="0.25">
      <c r="A65" t="str">
        <f t="shared" si="13"/>
        <v/>
      </c>
      <c r="B65" t="str">
        <f t="shared" si="13"/>
        <v>Altre immobilizzazioni immateriali</v>
      </c>
      <c r="E65" s="109">
        <f t="shared" si="13"/>
        <v>5</v>
      </c>
      <c r="F65" s="112">
        <f t="shared" si="13"/>
        <v>0</v>
      </c>
      <c r="G65" s="112">
        <f t="shared" si="16"/>
        <v>0</v>
      </c>
      <c r="H65" s="112">
        <f t="shared" si="24"/>
        <v>0</v>
      </c>
      <c r="I65" s="112">
        <f t="shared" si="24"/>
        <v>0</v>
      </c>
      <c r="J65" s="112">
        <f t="shared" si="24"/>
        <v>0</v>
      </c>
      <c r="K65" s="112">
        <f t="shared" si="24"/>
        <v>0</v>
      </c>
      <c r="L65" s="112">
        <f t="shared" si="24"/>
        <v>0</v>
      </c>
      <c r="M65" s="112">
        <f t="shared" si="24"/>
        <v>0</v>
      </c>
      <c r="N65" s="112">
        <f t="shared" si="24"/>
        <v>0</v>
      </c>
      <c r="O65" s="112">
        <f t="shared" si="24"/>
        <v>0</v>
      </c>
      <c r="P65" s="112">
        <f t="shared" si="24"/>
        <v>0</v>
      </c>
      <c r="Q65" s="112">
        <f t="shared" si="24"/>
        <v>0</v>
      </c>
      <c r="R65" s="112">
        <f t="shared" si="24"/>
        <v>0</v>
      </c>
      <c r="S65" s="112">
        <f t="shared" si="24"/>
        <v>0</v>
      </c>
      <c r="T65" s="112">
        <f t="shared" si="24"/>
        <v>0</v>
      </c>
      <c r="U65" s="112">
        <f t="shared" si="24"/>
        <v>0</v>
      </c>
      <c r="V65" s="112">
        <f t="shared" si="24"/>
        <v>0</v>
      </c>
      <c r="W65" s="112">
        <f t="shared" si="24"/>
        <v>0</v>
      </c>
      <c r="X65" s="112">
        <f t="shared" si="24"/>
        <v>0</v>
      </c>
      <c r="Y65" s="112">
        <f t="shared" si="24"/>
        <v>0</v>
      </c>
      <c r="Z65" s="112">
        <f t="shared" si="24"/>
        <v>0</v>
      </c>
      <c r="AA65" s="112">
        <f t="shared" si="24"/>
        <v>0</v>
      </c>
      <c r="AB65" s="112">
        <f t="shared" si="24"/>
        <v>0</v>
      </c>
      <c r="AC65" s="112">
        <f t="shared" si="24"/>
        <v>0</v>
      </c>
      <c r="AD65" s="112">
        <f t="shared" si="24"/>
        <v>0</v>
      </c>
      <c r="AE65" s="112">
        <f t="shared" si="24"/>
        <v>0</v>
      </c>
      <c r="AF65" s="112">
        <f t="shared" si="24"/>
        <v>0</v>
      </c>
      <c r="AG65" s="112">
        <f t="shared" si="24"/>
        <v>0</v>
      </c>
      <c r="AH65" s="112">
        <f t="shared" si="24"/>
        <v>0</v>
      </c>
      <c r="AI65" s="112">
        <f t="shared" si="24"/>
        <v>0</v>
      </c>
      <c r="AJ65" s="112">
        <f t="shared" si="24"/>
        <v>0</v>
      </c>
      <c r="AK65" s="112">
        <f t="shared" si="24"/>
        <v>0</v>
      </c>
      <c r="AL65" s="112">
        <f t="shared" si="24"/>
        <v>0</v>
      </c>
      <c r="AM65" s="112">
        <f t="shared" si="24"/>
        <v>0</v>
      </c>
      <c r="AN65" s="112">
        <f t="shared" si="24"/>
        <v>0</v>
      </c>
      <c r="AO65" s="112">
        <f t="shared" si="24"/>
        <v>0</v>
      </c>
      <c r="AP65" s="112">
        <f t="shared" si="18"/>
        <v>0</v>
      </c>
      <c r="AQ65" s="112">
        <f t="shared" si="18"/>
        <v>0</v>
      </c>
      <c r="AR65" s="112">
        <f t="shared" si="18"/>
        <v>0</v>
      </c>
      <c r="AS65" s="112">
        <f t="shared" si="18"/>
        <v>0</v>
      </c>
      <c r="AT65" s="112">
        <f t="shared" si="18"/>
        <v>0</v>
      </c>
      <c r="AU65" s="112">
        <f t="shared" si="18"/>
        <v>0</v>
      </c>
      <c r="AV65" s="112">
        <f t="shared" si="18"/>
        <v>0</v>
      </c>
      <c r="AW65" s="112">
        <f t="shared" si="18"/>
        <v>0</v>
      </c>
      <c r="AX65" s="112">
        <f t="shared" si="18"/>
        <v>0</v>
      </c>
      <c r="AY65" s="112">
        <f t="shared" si="18"/>
        <v>0</v>
      </c>
      <c r="AZ65" s="112">
        <f t="shared" si="18"/>
        <v>0</v>
      </c>
      <c r="BA65" s="112">
        <f t="shared" si="18"/>
        <v>0</v>
      </c>
      <c r="BC65" s="112">
        <f t="shared" si="20"/>
        <v>0</v>
      </c>
      <c r="BD65" s="112">
        <f t="shared" si="21"/>
        <v>0</v>
      </c>
      <c r="BE65" s="112">
        <f t="shared" si="22"/>
        <v>0</v>
      </c>
      <c r="BF65" s="112">
        <f t="shared" si="23"/>
        <v>0</v>
      </c>
    </row>
    <row r="66" spans="1:58" x14ac:dyDescent="0.25">
      <c r="A66" t="str">
        <f t="shared" si="13"/>
        <v/>
      </c>
      <c r="B66" t="str">
        <f t="shared" si="13"/>
        <v>Altre immobilizzazioni immateriali</v>
      </c>
      <c r="E66" s="109">
        <f t="shared" si="13"/>
        <v>5</v>
      </c>
      <c r="F66" s="112">
        <f t="shared" si="13"/>
        <v>0</v>
      </c>
      <c r="G66" s="112">
        <f t="shared" si="16"/>
        <v>0</v>
      </c>
      <c r="H66" s="112">
        <f t="shared" si="24"/>
        <v>0</v>
      </c>
      <c r="I66" s="112">
        <f t="shared" si="24"/>
        <v>0</v>
      </c>
      <c r="J66" s="112">
        <f t="shared" si="24"/>
        <v>0</v>
      </c>
      <c r="K66" s="112">
        <f t="shared" si="24"/>
        <v>0</v>
      </c>
      <c r="L66" s="112">
        <f t="shared" si="24"/>
        <v>0</v>
      </c>
      <c r="M66" s="112">
        <f t="shared" si="24"/>
        <v>0</v>
      </c>
      <c r="N66" s="112">
        <f t="shared" si="24"/>
        <v>0</v>
      </c>
      <c r="O66" s="112">
        <f t="shared" si="24"/>
        <v>0</v>
      </c>
      <c r="P66" s="112">
        <f t="shared" si="24"/>
        <v>0</v>
      </c>
      <c r="Q66" s="112">
        <f t="shared" si="24"/>
        <v>0</v>
      </c>
      <c r="R66" s="112">
        <f t="shared" si="24"/>
        <v>0</v>
      </c>
      <c r="S66" s="112">
        <f t="shared" si="24"/>
        <v>0</v>
      </c>
      <c r="T66" s="112">
        <f t="shared" si="24"/>
        <v>0</v>
      </c>
      <c r="U66" s="112">
        <f t="shared" si="24"/>
        <v>0</v>
      </c>
      <c r="V66" s="112">
        <f t="shared" si="24"/>
        <v>0</v>
      </c>
      <c r="W66" s="112">
        <f t="shared" si="24"/>
        <v>0</v>
      </c>
      <c r="X66" s="112">
        <f t="shared" si="24"/>
        <v>0</v>
      </c>
      <c r="Y66" s="112">
        <f t="shared" si="24"/>
        <v>0</v>
      </c>
      <c r="Z66" s="112">
        <f t="shared" si="24"/>
        <v>0</v>
      </c>
      <c r="AA66" s="112">
        <f t="shared" si="24"/>
        <v>0</v>
      </c>
      <c r="AB66" s="112">
        <f t="shared" si="24"/>
        <v>0</v>
      </c>
      <c r="AC66" s="112">
        <f t="shared" si="24"/>
        <v>0</v>
      </c>
      <c r="AD66" s="112">
        <f t="shared" si="24"/>
        <v>0</v>
      </c>
      <c r="AE66" s="112">
        <f t="shared" si="24"/>
        <v>0</v>
      </c>
      <c r="AF66" s="112">
        <f t="shared" si="24"/>
        <v>0</v>
      </c>
      <c r="AG66" s="112">
        <f t="shared" si="24"/>
        <v>0</v>
      </c>
      <c r="AH66" s="112">
        <f t="shared" si="24"/>
        <v>0</v>
      </c>
      <c r="AI66" s="112">
        <f t="shared" si="24"/>
        <v>0</v>
      </c>
      <c r="AJ66" s="112">
        <f t="shared" si="24"/>
        <v>0</v>
      </c>
      <c r="AK66" s="112">
        <f t="shared" si="24"/>
        <v>0</v>
      </c>
      <c r="AL66" s="112">
        <f t="shared" si="24"/>
        <v>0</v>
      </c>
      <c r="AM66" s="112">
        <f t="shared" si="24"/>
        <v>0</v>
      </c>
      <c r="AN66" s="112">
        <f t="shared" si="24"/>
        <v>0</v>
      </c>
      <c r="AO66" s="112">
        <f t="shared" si="24"/>
        <v>0</v>
      </c>
      <c r="AP66" s="112">
        <f t="shared" si="18"/>
        <v>0</v>
      </c>
      <c r="AQ66" s="112">
        <f t="shared" si="18"/>
        <v>0</v>
      </c>
      <c r="AR66" s="112">
        <f t="shared" si="18"/>
        <v>0</v>
      </c>
      <c r="AS66" s="112">
        <f t="shared" si="18"/>
        <v>0</v>
      </c>
      <c r="AT66" s="112">
        <f t="shared" si="18"/>
        <v>0</v>
      </c>
      <c r="AU66" s="112">
        <f t="shared" si="18"/>
        <v>0</v>
      </c>
      <c r="AV66" s="112">
        <f t="shared" si="18"/>
        <v>0</v>
      </c>
      <c r="AW66" s="112">
        <f t="shared" si="18"/>
        <v>0</v>
      </c>
      <c r="AX66" s="112">
        <f t="shared" si="18"/>
        <v>0</v>
      </c>
      <c r="AY66" s="112">
        <f t="shared" si="18"/>
        <v>0</v>
      </c>
      <c r="AZ66" s="112">
        <f t="shared" si="18"/>
        <v>0</v>
      </c>
      <c r="BA66" s="112">
        <f t="shared" si="18"/>
        <v>0</v>
      </c>
      <c r="BC66" s="112">
        <f t="shared" si="20"/>
        <v>0</v>
      </c>
      <c r="BD66" s="112">
        <f t="shared" si="21"/>
        <v>0</v>
      </c>
      <c r="BE66" s="112">
        <f t="shared" si="22"/>
        <v>0</v>
      </c>
      <c r="BF66" s="112">
        <f t="shared" si="23"/>
        <v>0</v>
      </c>
    </row>
    <row r="67" spans="1:58" x14ac:dyDescent="0.25">
      <c r="A67" t="str">
        <f t="shared" si="13"/>
        <v/>
      </c>
      <c r="B67" t="str">
        <f t="shared" si="13"/>
        <v>Altre immobilizzazioni immateriali</v>
      </c>
      <c r="E67" s="109">
        <f t="shared" si="13"/>
        <v>5</v>
      </c>
      <c r="F67" s="112">
        <f t="shared" si="13"/>
        <v>0</v>
      </c>
      <c r="G67" s="112">
        <f t="shared" si="16"/>
        <v>0</v>
      </c>
      <c r="H67" s="112">
        <f t="shared" si="24"/>
        <v>0</v>
      </c>
      <c r="I67" s="112">
        <f t="shared" si="24"/>
        <v>0</v>
      </c>
      <c r="J67" s="112">
        <f t="shared" si="24"/>
        <v>0</v>
      </c>
      <c r="K67" s="112">
        <f t="shared" si="24"/>
        <v>0</v>
      </c>
      <c r="L67" s="112">
        <f t="shared" si="24"/>
        <v>0</v>
      </c>
      <c r="M67" s="112">
        <f t="shared" si="24"/>
        <v>0</v>
      </c>
      <c r="N67" s="112">
        <f t="shared" si="24"/>
        <v>0</v>
      </c>
      <c r="O67" s="112">
        <f t="shared" si="24"/>
        <v>0</v>
      </c>
      <c r="P67" s="112">
        <f t="shared" si="24"/>
        <v>0</v>
      </c>
      <c r="Q67" s="112">
        <f t="shared" si="24"/>
        <v>0</v>
      </c>
      <c r="R67" s="112">
        <f t="shared" si="24"/>
        <v>0</v>
      </c>
      <c r="S67" s="112">
        <f t="shared" si="24"/>
        <v>0</v>
      </c>
      <c r="T67" s="112">
        <f t="shared" si="24"/>
        <v>0</v>
      </c>
      <c r="U67" s="112">
        <f t="shared" si="24"/>
        <v>0</v>
      </c>
      <c r="V67" s="112">
        <f t="shared" si="24"/>
        <v>0</v>
      </c>
      <c r="W67" s="112">
        <f t="shared" si="24"/>
        <v>0</v>
      </c>
      <c r="X67" s="112">
        <f t="shared" si="24"/>
        <v>0</v>
      </c>
      <c r="Y67" s="112">
        <f t="shared" si="24"/>
        <v>0</v>
      </c>
      <c r="Z67" s="112">
        <f t="shared" si="24"/>
        <v>0</v>
      </c>
      <c r="AA67" s="112">
        <f t="shared" si="24"/>
        <v>0</v>
      </c>
      <c r="AB67" s="112">
        <f t="shared" si="24"/>
        <v>0</v>
      </c>
      <c r="AC67" s="112">
        <f t="shared" si="24"/>
        <v>0</v>
      </c>
      <c r="AD67" s="112">
        <f t="shared" si="24"/>
        <v>0</v>
      </c>
      <c r="AE67" s="112">
        <f t="shared" si="24"/>
        <v>0</v>
      </c>
      <c r="AF67" s="112">
        <f t="shared" si="24"/>
        <v>0</v>
      </c>
      <c r="AG67" s="112">
        <f t="shared" si="24"/>
        <v>0</v>
      </c>
      <c r="AH67" s="112">
        <f t="shared" si="24"/>
        <v>0</v>
      </c>
      <c r="AI67" s="112">
        <f t="shared" si="24"/>
        <v>0</v>
      </c>
      <c r="AJ67" s="112">
        <f t="shared" si="24"/>
        <v>0</v>
      </c>
      <c r="AK67" s="112">
        <f t="shared" si="24"/>
        <v>0</v>
      </c>
      <c r="AL67" s="112">
        <f t="shared" si="24"/>
        <v>0</v>
      </c>
      <c r="AM67" s="112">
        <f t="shared" si="24"/>
        <v>0</v>
      </c>
      <c r="AN67" s="112">
        <f t="shared" si="24"/>
        <v>0</v>
      </c>
      <c r="AO67" s="112">
        <f t="shared" si="24"/>
        <v>0</v>
      </c>
      <c r="AP67" s="112">
        <f t="shared" si="18"/>
        <v>0</v>
      </c>
      <c r="AQ67" s="112">
        <f t="shared" si="18"/>
        <v>0</v>
      </c>
      <c r="AR67" s="112">
        <f t="shared" si="18"/>
        <v>0</v>
      </c>
      <c r="AS67" s="112">
        <f t="shared" si="18"/>
        <v>0</v>
      </c>
      <c r="AT67" s="112">
        <f t="shared" si="18"/>
        <v>0</v>
      </c>
      <c r="AU67" s="112">
        <f t="shared" si="18"/>
        <v>0</v>
      </c>
      <c r="AV67" s="112">
        <f t="shared" si="18"/>
        <v>0</v>
      </c>
      <c r="AW67" s="112">
        <f t="shared" si="18"/>
        <v>0</v>
      </c>
      <c r="AX67" s="112">
        <f t="shared" si="18"/>
        <v>0</v>
      </c>
      <c r="AY67" s="112">
        <f t="shared" si="18"/>
        <v>0</v>
      </c>
      <c r="AZ67" s="112">
        <f t="shared" si="18"/>
        <v>0</v>
      </c>
      <c r="BA67" s="112">
        <f t="shared" si="18"/>
        <v>0</v>
      </c>
      <c r="BC67" s="112">
        <f t="shared" si="20"/>
        <v>0</v>
      </c>
      <c r="BD67" s="112">
        <f t="shared" si="21"/>
        <v>0</v>
      </c>
      <c r="BE67" s="112">
        <f t="shared" si="22"/>
        <v>0</v>
      </c>
      <c r="BF67" s="112">
        <f t="shared" si="23"/>
        <v>0</v>
      </c>
    </row>
    <row r="68" spans="1:58" x14ac:dyDescent="0.25">
      <c r="A68" t="str">
        <f t="shared" si="13"/>
        <v/>
      </c>
      <c r="B68" t="str">
        <f t="shared" si="13"/>
        <v>Altre immobilizzazioni immateriali</v>
      </c>
      <c r="E68" s="109">
        <f t="shared" si="13"/>
        <v>10</v>
      </c>
      <c r="F68" s="112">
        <f t="shared" si="13"/>
        <v>0</v>
      </c>
      <c r="G68" s="112">
        <f t="shared" si="16"/>
        <v>0</v>
      </c>
      <c r="H68" s="112">
        <f t="shared" si="24"/>
        <v>0</v>
      </c>
      <c r="I68" s="112">
        <f t="shared" si="24"/>
        <v>0</v>
      </c>
      <c r="J68" s="112">
        <f t="shared" si="24"/>
        <v>0</v>
      </c>
      <c r="K68" s="112">
        <f t="shared" si="24"/>
        <v>0</v>
      </c>
      <c r="L68" s="112">
        <f t="shared" si="24"/>
        <v>0</v>
      </c>
      <c r="M68" s="112">
        <f t="shared" si="24"/>
        <v>0</v>
      </c>
      <c r="N68" s="112">
        <f t="shared" si="24"/>
        <v>0</v>
      </c>
      <c r="O68" s="112">
        <f t="shared" si="24"/>
        <v>0</v>
      </c>
      <c r="P68" s="112">
        <f t="shared" si="24"/>
        <v>0</v>
      </c>
      <c r="Q68" s="112">
        <f t="shared" si="24"/>
        <v>0</v>
      </c>
      <c r="R68" s="112">
        <f t="shared" si="24"/>
        <v>0</v>
      </c>
      <c r="S68" s="112">
        <f t="shared" si="24"/>
        <v>0</v>
      </c>
      <c r="T68" s="112">
        <f t="shared" si="24"/>
        <v>0</v>
      </c>
      <c r="U68" s="112">
        <f t="shared" si="24"/>
        <v>0</v>
      </c>
      <c r="V68" s="112">
        <f t="shared" si="24"/>
        <v>0</v>
      </c>
      <c r="W68" s="112">
        <f t="shared" ref="H68:AO71" si="25">+W44+V68</f>
        <v>0</v>
      </c>
      <c r="X68" s="112">
        <f t="shared" si="25"/>
        <v>0</v>
      </c>
      <c r="Y68" s="112">
        <f t="shared" si="25"/>
        <v>0</v>
      </c>
      <c r="Z68" s="112">
        <f t="shared" si="25"/>
        <v>0</v>
      </c>
      <c r="AA68" s="112">
        <f t="shared" si="25"/>
        <v>0</v>
      </c>
      <c r="AB68" s="112">
        <f t="shared" si="25"/>
        <v>0</v>
      </c>
      <c r="AC68" s="112">
        <f t="shared" si="25"/>
        <v>0</v>
      </c>
      <c r="AD68" s="112">
        <f t="shared" si="25"/>
        <v>0</v>
      </c>
      <c r="AE68" s="112">
        <f t="shared" si="25"/>
        <v>0</v>
      </c>
      <c r="AF68" s="112">
        <f t="shared" si="25"/>
        <v>0</v>
      </c>
      <c r="AG68" s="112">
        <f t="shared" si="25"/>
        <v>0</v>
      </c>
      <c r="AH68" s="112">
        <f t="shared" si="25"/>
        <v>0</v>
      </c>
      <c r="AI68" s="112">
        <f t="shared" si="25"/>
        <v>0</v>
      </c>
      <c r="AJ68" s="112">
        <f t="shared" si="25"/>
        <v>0</v>
      </c>
      <c r="AK68" s="112">
        <f t="shared" si="25"/>
        <v>0</v>
      </c>
      <c r="AL68" s="112">
        <f t="shared" si="25"/>
        <v>0</v>
      </c>
      <c r="AM68" s="112">
        <f t="shared" si="25"/>
        <v>0</v>
      </c>
      <c r="AN68" s="112">
        <f t="shared" si="25"/>
        <v>0</v>
      </c>
      <c r="AO68" s="112">
        <f t="shared" si="25"/>
        <v>0</v>
      </c>
      <c r="AP68" s="112">
        <f t="shared" si="18"/>
        <v>0</v>
      </c>
      <c r="AQ68" s="112">
        <f t="shared" si="18"/>
        <v>0</v>
      </c>
      <c r="AR68" s="112">
        <f t="shared" si="18"/>
        <v>0</v>
      </c>
      <c r="AS68" s="112">
        <f t="shared" si="18"/>
        <v>0</v>
      </c>
      <c r="AT68" s="112">
        <f t="shared" si="18"/>
        <v>0</v>
      </c>
      <c r="AU68" s="112">
        <f t="shared" si="18"/>
        <v>0</v>
      </c>
      <c r="AV68" s="112">
        <f t="shared" si="18"/>
        <v>0</v>
      </c>
      <c r="AW68" s="112">
        <f t="shared" si="18"/>
        <v>0</v>
      </c>
      <c r="AX68" s="112">
        <f t="shared" si="18"/>
        <v>0</v>
      </c>
      <c r="AY68" s="112">
        <f t="shared" si="18"/>
        <v>0</v>
      </c>
      <c r="AZ68" s="112">
        <f t="shared" si="18"/>
        <v>0</v>
      </c>
      <c r="BA68" s="112">
        <f t="shared" si="18"/>
        <v>0</v>
      </c>
      <c r="BC68" s="112">
        <f t="shared" si="20"/>
        <v>0</v>
      </c>
      <c r="BD68" s="112">
        <f t="shared" si="21"/>
        <v>0</v>
      </c>
      <c r="BE68" s="112">
        <f t="shared" si="22"/>
        <v>0</v>
      </c>
      <c r="BF68" s="112">
        <f t="shared" si="23"/>
        <v>0</v>
      </c>
    </row>
    <row r="69" spans="1:58" x14ac:dyDescent="0.25">
      <c r="A69" t="str">
        <f t="shared" si="13"/>
        <v/>
      </c>
      <c r="B69" t="str">
        <f t="shared" si="13"/>
        <v>Altre immobilizzazioni immateriali</v>
      </c>
      <c r="E69" s="109">
        <f t="shared" si="13"/>
        <v>5</v>
      </c>
      <c r="F69" s="112">
        <f t="shared" si="13"/>
        <v>0</v>
      </c>
      <c r="G69" s="112">
        <f t="shared" si="16"/>
        <v>0</v>
      </c>
      <c r="H69" s="112">
        <f t="shared" si="25"/>
        <v>0</v>
      </c>
      <c r="I69" s="112">
        <f t="shared" si="25"/>
        <v>0</v>
      </c>
      <c r="J69" s="112">
        <f t="shared" si="25"/>
        <v>0</v>
      </c>
      <c r="K69" s="112">
        <f t="shared" si="25"/>
        <v>0</v>
      </c>
      <c r="L69" s="112">
        <f t="shared" si="25"/>
        <v>0</v>
      </c>
      <c r="M69" s="112">
        <f t="shared" si="25"/>
        <v>0</v>
      </c>
      <c r="N69" s="112">
        <f t="shared" si="25"/>
        <v>0</v>
      </c>
      <c r="O69" s="112">
        <f t="shared" si="25"/>
        <v>0</v>
      </c>
      <c r="P69" s="112">
        <f t="shared" si="25"/>
        <v>0</v>
      </c>
      <c r="Q69" s="112">
        <f t="shared" si="25"/>
        <v>0</v>
      </c>
      <c r="R69" s="112">
        <f t="shared" si="25"/>
        <v>0</v>
      </c>
      <c r="S69" s="112">
        <f t="shared" si="25"/>
        <v>0</v>
      </c>
      <c r="T69" s="112">
        <f t="shared" si="25"/>
        <v>0</v>
      </c>
      <c r="U69" s="112">
        <f t="shared" si="25"/>
        <v>0</v>
      </c>
      <c r="V69" s="112">
        <f t="shared" si="25"/>
        <v>0</v>
      </c>
      <c r="W69" s="112">
        <f t="shared" si="25"/>
        <v>0</v>
      </c>
      <c r="X69" s="112">
        <f t="shared" si="25"/>
        <v>0</v>
      </c>
      <c r="Y69" s="112">
        <f t="shared" si="25"/>
        <v>0</v>
      </c>
      <c r="Z69" s="112">
        <f t="shared" si="25"/>
        <v>0</v>
      </c>
      <c r="AA69" s="112">
        <f t="shared" si="25"/>
        <v>0</v>
      </c>
      <c r="AB69" s="112">
        <f t="shared" si="25"/>
        <v>0</v>
      </c>
      <c r="AC69" s="112">
        <f t="shared" si="25"/>
        <v>0</v>
      </c>
      <c r="AD69" s="112">
        <f t="shared" si="25"/>
        <v>0</v>
      </c>
      <c r="AE69" s="112">
        <f t="shared" si="25"/>
        <v>0</v>
      </c>
      <c r="AF69" s="112">
        <f t="shared" si="25"/>
        <v>0</v>
      </c>
      <c r="AG69" s="112">
        <f t="shared" si="25"/>
        <v>0</v>
      </c>
      <c r="AH69" s="112">
        <f t="shared" si="25"/>
        <v>0</v>
      </c>
      <c r="AI69" s="112">
        <f t="shared" si="25"/>
        <v>0</v>
      </c>
      <c r="AJ69" s="112">
        <f t="shared" si="25"/>
        <v>0</v>
      </c>
      <c r="AK69" s="112">
        <f t="shared" si="25"/>
        <v>0</v>
      </c>
      <c r="AL69" s="112">
        <f t="shared" si="25"/>
        <v>0</v>
      </c>
      <c r="AM69" s="112">
        <f t="shared" si="25"/>
        <v>0</v>
      </c>
      <c r="AN69" s="112">
        <f t="shared" si="25"/>
        <v>0</v>
      </c>
      <c r="AO69" s="112">
        <f t="shared" si="25"/>
        <v>0</v>
      </c>
      <c r="AP69" s="112">
        <f t="shared" ref="AP69:BA69" si="26">+AP45+AO69</f>
        <v>0</v>
      </c>
      <c r="AQ69" s="112">
        <f t="shared" si="26"/>
        <v>0</v>
      </c>
      <c r="AR69" s="112">
        <f t="shared" si="26"/>
        <v>0</v>
      </c>
      <c r="AS69" s="112">
        <f t="shared" si="26"/>
        <v>0</v>
      </c>
      <c r="AT69" s="112">
        <f t="shared" si="26"/>
        <v>0</v>
      </c>
      <c r="AU69" s="112">
        <f t="shared" si="26"/>
        <v>0</v>
      </c>
      <c r="AV69" s="112">
        <f t="shared" si="26"/>
        <v>0</v>
      </c>
      <c r="AW69" s="112">
        <f t="shared" si="26"/>
        <v>0</v>
      </c>
      <c r="AX69" s="112">
        <f t="shared" si="26"/>
        <v>0</v>
      </c>
      <c r="AY69" s="112">
        <f t="shared" si="26"/>
        <v>0</v>
      </c>
      <c r="AZ69" s="112">
        <f t="shared" si="26"/>
        <v>0</v>
      </c>
      <c r="BA69" s="112">
        <f t="shared" si="26"/>
        <v>0</v>
      </c>
      <c r="BC69" s="112">
        <f t="shared" si="20"/>
        <v>0</v>
      </c>
      <c r="BD69" s="112">
        <f t="shared" si="21"/>
        <v>0</v>
      </c>
      <c r="BE69" s="112">
        <f t="shared" si="22"/>
        <v>0</v>
      </c>
      <c r="BF69" s="112">
        <f t="shared" si="23"/>
        <v>0</v>
      </c>
    </row>
    <row r="70" spans="1:58" x14ac:dyDescent="0.25">
      <c r="A70" t="str">
        <f t="shared" si="13"/>
        <v/>
      </c>
      <c r="B70" t="str">
        <f t="shared" si="13"/>
        <v>Altre immobilizzazioni immateriali</v>
      </c>
      <c r="E70" s="109">
        <f t="shared" si="13"/>
        <v>10</v>
      </c>
      <c r="F70" s="112">
        <f t="shared" si="13"/>
        <v>0</v>
      </c>
      <c r="G70" s="112">
        <f t="shared" si="16"/>
        <v>0</v>
      </c>
      <c r="H70" s="112">
        <f t="shared" si="25"/>
        <v>0</v>
      </c>
      <c r="I70" s="112">
        <f t="shared" si="25"/>
        <v>0</v>
      </c>
      <c r="J70" s="112">
        <f t="shared" si="25"/>
        <v>0</v>
      </c>
      <c r="K70" s="112">
        <f t="shared" si="25"/>
        <v>0</v>
      </c>
      <c r="L70" s="112">
        <f t="shared" si="25"/>
        <v>0</v>
      </c>
      <c r="M70" s="112">
        <f t="shared" si="25"/>
        <v>0</v>
      </c>
      <c r="N70" s="112">
        <f t="shared" si="25"/>
        <v>0</v>
      </c>
      <c r="O70" s="112">
        <f t="shared" si="25"/>
        <v>0</v>
      </c>
      <c r="P70" s="112">
        <f t="shared" si="25"/>
        <v>0</v>
      </c>
      <c r="Q70" s="112">
        <f t="shared" si="25"/>
        <v>0</v>
      </c>
      <c r="R70" s="112">
        <f t="shared" si="25"/>
        <v>0</v>
      </c>
      <c r="S70" s="112">
        <f t="shared" si="25"/>
        <v>0</v>
      </c>
      <c r="T70" s="112">
        <f t="shared" si="25"/>
        <v>0</v>
      </c>
      <c r="U70" s="112">
        <f t="shared" si="25"/>
        <v>0</v>
      </c>
      <c r="V70" s="112">
        <f t="shared" si="25"/>
        <v>0</v>
      </c>
      <c r="W70" s="112">
        <f t="shared" si="25"/>
        <v>0</v>
      </c>
      <c r="X70" s="112">
        <f t="shared" si="25"/>
        <v>0</v>
      </c>
      <c r="Y70" s="112">
        <f t="shared" si="25"/>
        <v>0</v>
      </c>
      <c r="Z70" s="112">
        <f t="shared" si="25"/>
        <v>0</v>
      </c>
      <c r="AA70" s="112">
        <f t="shared" si="25"/>
        <v>0</v>
      </c>
      <c r="AB70" s="112">
        <f t="shared" si="25"/>
        <v>0</v>
      </c>
      <c r="AC70" s="112">
        <f t="shared" si="25"/>
        <v>0</v>
      </c>
      <c r="AD70" s="112">
        <f t="shared" si="25"/>
        <v>0</v>
      </c>
      <c r="AE70" s="112">
        <f t="shared" si="25"/>
        <v>0</v>
      </c>
      <c r="AF70" s="112">
        <f t="shared" si="25"/>
        <v>0</v>
      </c>
      <c r="AG70" s="112">
        <f t="shared" si="25"/>
        <v>0</v>
      </c>
      <c r="AH70" s="112">
        <f t="shared" si="25"/>
        <v>0</v>
      </c>
      <c r="AI70" s="112">
        <f t="shared" si="25"/>
        <v>0</v>
      </c>
      <c r="AJ70" s="112">
        <f t="shared" si="25"/>
        <v>0</v>
      </c>
      <c r="AK70" s="112">
        <f t="shared" si="25"/>
        <v>0</v>
      </c>
      <c r="AL70" s="112">
        <f t="shared" si="25"/>
        <v>0</v>
      </c>
      <c r="AM70" s="112">
        <f t="shared" si="25"/>
        <v>0</v>
      </c>
      <c r="AN70" s="112">
        <f t="shared" si="25"/>
        <v>0</v>
      </c>
      <c r="AO70" s="112">
        <f t="shared" si="25"/>
        <v>0</v>
      </c>
      <c r="AP70" s="112">
        <f t="shared" ref="AP70:BA70" si="27">+AP46+AO70</f>
        <v>0</v>
      </c>
      <c r="AQ70" s="112">
        <f t="shared" si="27"/>
        <v>0</v>
      </c>
      <c r="AR70" s="112">
        <f t="shared" si="27"/>
        <v>0</v>
      </c>
      <c r="AS70" s="112">
        <f t="shared" si="27"/>
        <v>0</v>
      </c>
      <c r="AT70" s="112">
        <f t="shared" si="27"/>
        <v>0</v>
      </c>
      <c r="AU70" s="112">
        <f t="shared" si="27"/>
        <v>0</v>
      </c>
      <c r="AV70" s="112">
        <f t="shared" si="27"/>
        <v>0</v>
      </c>
      <c r="AW70" s="112">
        <f t="shared" si="27"/>
        <v>0</v>
      </c>
      <c r="AX70" s="112">
        <f t="shared" si="27"/>
        <v>0</v>
      </c>
      <c r="AY70" s="112">
        <f t="shared" si="27"/>
        <v>0</v>
      </c>
      <c r="AZ70" s="112">
        <f t="shared" si="27"/>
        <v>0</v>
      </c>
      <c r="BA70" s="112">
        <f t="shared" si="27"/>
        <v>0</v>
      </c>
      <c r="BC70" s="112">
        <f t="shared" si="20"/>
        <v>0</v>
      </c>
      <c r="BD70" s="112">
        <f t="shared" si="21"/>
        <v>0</v>
      </c>
      <c r="BE70" s="112">
        <f t="shared" si="22"/>
        <v>0</v>
      </c>
      <c r="BF70" s="112">
        <f t="shared" si="23"/>
        <v>0</v>
      </c>
    </row>
    <row r="71" spans="1:58" x14ac:dyDescent="0.25">
      <c r="A71" t="str">
        <f>+A47</f>
        <v/>
      </c>
      <c r="B71" t="str">
        <f>+B47</f>
        <v>Altre immobilizzazioni immateriali</v>
      </c>
      <c r="E71" s="109">
        <f>+E47</f>
        <v>5</v>
      </c>
      <c r="F71" s="112">
        <f>+F47</f>
        <v>0</v>
      </c>
      <c r="G71" s="112">
        <f t="shared" si="16"/>
        <v>0</v>
      </c>
      <c r="H71" s="112">
        <f t="shared" si="25"/>
        <v>0</v>
      </c>
      <c r="I71" s="112">
        <f t="shared" si="25"/>
        <v>0</v>
      </c>
      <c r="J71" s="112">
        <f t="shared" si="25"/>
        <v>0</v>
      </c>
      <c r="K71" s="112">
        <f t="shared" si="25"/>
        <v>0</v>
      </c>
      <c r="L71" s="112">
        <f t="shared" si="25"/>
        <v>0</v>
      </c>
      <c r="M71" s="112">
        <f t="shared" si="25"/>
        <v>0</v>
      </c>
      <c r="N71" s="112">
        <f t="shared" si="25"/>
        <v>0</v>
      </c>
      <c r="O71" s="112">
        <f t="shared" si="25"/>
        <v>0</v>
      </c>
      <c r="P71" s="112">
        <f t="shared" si="25"/>
        <v>0</v>
      </c>
      <c r="Q71" s="112">
        <f t="shared" si="25"/>
        <v>0</v>
      </c>
      <c r="R71" s="112">
        <f t="shared" si="25"/>
        <v>0</v>
      </c>
      <c r="S71" s="112">
        <f t="shared" si="25"/>
        <v>0</v>
      </c>
      <c r="T71" s="112">
        <f t="shared" si="25"/>
        <v>0</v>
      </c>
      <c r="U71" s="112">
        <f t="shared" si="25"/>
        <v>0</v>
      </c>
      <c r="V71" s="112">
        <f t="shared" si="25"/>
        <v>0</v>
      </c>
      <c r="W71" s="112">
        <f t="shared" si="25"/>
        <v>0</v>
      </c>
      <c r="X71" s="112">
        <f t="shared" si="25"/>
        <v>0</v>
      </c>
      <c r="Y71" s="112">
        <f t="shared" si="25"/>
        <v>0</v>
      </c>
      <c r="Z71" s="112">
        <f t="shared" si="25"/>
        <v>0</v>
      </c>
      <c r="AA71" s="112">
        <f t="shared" si="25"/>
        <v>0</v>
      </c>
      <c r="AB71" s="112">
        <f t="shared" si="25"/>
        <v>0</v>
      </c>
      <c r="AC71" s="112">
        <f t="shared" si="25"/>
        <v>0</v>
      </c>
      <c r="AD71" s="112">
        <f t="shared" si="25"/>
        <v>0</v>
      </c>
      <c r="AE71" s="112">
        <f t="shared" si="25"/>
        <v>0</v>
      </c>
      <c r="AF71" s="112">
        <f t="shared" si="25"/>
        <v>0</v>
      </c>
      <c r="AG71" s="112">
        <f t="shared" si="25"/>
        <v>0</v>
      </c>
      <c r="AH71" s="112">
        <f t="shared" si="25"/>
        <v>0</v>
      </c>
      <c r="AI71" s="112">
        <f t="shared" si="25"/>
        <v>0</v>
      </c>
      <c r="AJ71" s="112">
        <f t="shared" si="25"/>
        <v>0</v>
      </c>
      <c r="AK71" s="112">
        <f t="shared" si="25"/>
        <v>0</v>
      </c>
      <c r="AL71" s="112">
        <f t="shared" si="25"/>
        <v>0</v>
      </c>
      <c r="AM71" s="112">
        <f t="shared" si="25"/>
        <v>0</v>
      </c>
      <c r="AN71" s="112">
        <f t="shared" si="25"/>
        <v>0</v>
      </c>
      <c r="AO71" s="112">
        <f t="shared" si="25"/>
        <v>0</v>
      </c>
      <c r="AP71" s="112">
        <f t="shared" ref="AP71:BA71" si="28">+AP47+AO71</f>
        <v>0</v>
      </c>
      <c r="AQ71" s="112">
        <f t="shared" si="28"/>
        <v>0</v>
      </c>
      <c r="AR71" s="112">
        <f t="shared" si="28"/>
        <v>0</v>
      </c>
      <c r="AS71" s="112">
        <f t="shared" si="28"/>
        <v>0</v>
      </c>
      <c r="AT71" s="112">
        <f t="shared" si="28"/>
        <v>0</v>
      </c>
      <c r="AU71" s="112">
        <f t="shared" si="28"/>
        <v>0</v>
      </c>
      <c r="AV71" s="112">
        <f t="shared" si="28"/>
        <v>0</v>
      </c>
      <c r="AW71" s="112">
        <f t="shared" si="28"/>
        <v>0</v>
      </c>
      <c r="AX71" s="112">
        <f t="shared" si="28"/>
        <v>0</v>
      </c>
      <c r="AY71" s="112">
        <f t="shared" si="28"/>
        <v>0</v>
      </c>
      <c r="AZ71" s="112">
        <f t="shared" si="28"/>
        <v>0</v>
      </c>
      <c r="BA71" s="112">
        <f t="shared" si="28"/>
        <v>0</v>
      </c>
      <c r="BC71" s="112">
        <f t="shared" si="20"/>
        <v>0</v>
      </c>
      <c r="BD71" s="112">
        <f t="shared" si="21"/>
        <v>0</v>
      </c>
      <c r="BE71" s="112">
        <f t="shared" si="22"/>
        <v>0</v>
      </c>
      <c r="BF71" s="112">
        <f t="shared" si="23"/>
        <v>0</v>
      </c>
    </row>
    <row r="72" spans="1:58" s="37" customFormat="1" x14ac:dyDescent="0.25">
      <c r="A72" s="37" t="str">
        <f>+A48</f>
        <v>Totale</v>
      </c>
      <c r="F72" s="113">
        <f t="shared" ref="F72:AO72" si="29">SUM(F53:F71)</f>
        <v>3666.666666666667</v>
      </c>
      <c r="G72" s="113">
        <f t="shared" si="29"/>
        <v>4666.666666666667</v>
      </c>
      <c r="H72" s="113">
        <f t="shared" si="29"/>
        <v>5666.666666666667</v>
      </c>
      <c r="I72" s="113">
        <f t="shared" si="29"/>
        <v>6666.666666666667</v>
      </c>
      <c r="J72" s="113">
        <f t="shared" si="29"/>
        <v>7666.6666666666679</v>
      </c>
      <c r="K72" s="113">
        <f t="shared" si="29"/>
        <v>8666.6666666666679</v>
      </c>
      <c r="L72" s="113">
        <f t="shared" si="29"/>
        <v>9666.6666666666679</v>
      </c>
      <c r="M72" s="113">
        <f t="shared" si="29"/>
        <v>10666.666666666668</v>
      </c>
      <c r="N72" s="113">
        <f t="shared" si="29"/>
        <v>11666.666666666668</v>
      </c>
      <c r="O72" s="113">
        <f t="shared" si="29"/>
        <v>12666.666666666668</v>
      </c>
      <c r="P72" s="113">
        <f t="shared" si="29"/>
        <v>13666.666666666666</v>
      </c>
      <c r="Q72" s="113">
        <f t="shared" si="29"/>
        <v>14666.666666666666</v>
      </c>
      <c r="R72" s="113">
        <f t="shared" si="29"/>
        <v>15666.666666666666</v>
      </c>
      <c r="S72" s="113">
        <f t="shared" si="29"/>
        <v>16666.666666666664</v>
      </c>
      <c r="T72" s="113">
        <f t="shared" si="29"/>
        <v>17666.666666666664</v>
      </c>
      <c r="U72" s="113">
        <f t="shared" si="29"/>
        <v>18666.666666666664</v>
      </c>
      <c r="V72" s="113">
        <f t="shared" si="29"/>
        <v>19666.666666666664</v>
      </c>
      <c r="W72" s="113">
        <f t="shared" si="29"/>
        <v>20666.666666666664</v>
      </c>
      <c r="X72" s="113">
        <f t="shared" si="29"/>
        <v>21666.666666666661</v>
      </c>
      <c r="Y72" s="113">
        <f t="shared" si="29"/>
        <v>22666.666666666661</v>
      </c>
      <c r="Z72" s="113">
        <f t="shared" si="29"/>
        <v>23666.666666666661</v>
      </c>
      <c r="AA72" s="113">
        <f t="shared" si="29"/>
        <v>24666.666666666661</v>
      </c>
      <c r="AB72" s="113">
        <f t="shared" si="29"/>
        <v>25666.666666666661</v>
      </c>
      <c r="AC72" s="113">
        <f t="shared" si="29"/>
        <v>26666.666666666664</v>
      </c>
      <c r="AD72" s="113">
        <f t="shared" si="29"/>
        <v>27666.666666666664</v>
      </c>
      <c r="AE72" s="113">
        <f t="shared" si="29"/>
        <v>28666.666666666661</v>
      </c>
      <c r="AF72" s="113">
        <f t="shared" si="29"/>
        <v>29666.666666666668</v>
      </c>
      <c r="AG72" s="113">
        <f t="shared" si="29"/>
        <v>30666.666666666668</v>
      </c>
      <c r="AH72" s="113">
        <f t="shared" si="29"/>
        <v>31666.666666666672</v>
      </c>
      <c r="AI72" s="113">
        <f t="shared" si="29"/>
        <v>32666.666666666672</v>
      </c>
      <c r="AJ72" s="113">
        <f t="shared" si="29"/>
        <v>33666.666666666672</v>
      </c>
      <c r="AK72" s="113">
        <f t="shared" si="29"/>
        <v>34666.666666666679</v>
      </c>
      <c r="AL72" s="113">
        <f t="shared" si="29"/>
        <v>35666.666666666679</v>
      </c>
      <c r="AM72" s="113">
        <f t="shared" si="29"/>
        <v>36666.666666666679</v>
      </c>
      <c r="AN72" s="113">
        <f t="shared" si="29"/>
        <v>37666.666666666679</v>
      </c>
      <c r="AO72" s="113">
        <f t="shared" si="29"/>
        <v>38666.666666666679</v>
      </c>
      <c r="AP72" s="113">
        <f t="shared" ref="AP72:BA72" si="30">SUM(AP53:AP71)</f>
        <v>39666.666666666686</v>
      </c>
      <c r="AQ72" s="113">
        <f t="shared" si="30"/>
        <v>40666.666666666693</v>
      </c>
      <c r="AR72" s="113">
        <f t="shared" si="30"/>
        <v>41666.666666666686</v>
      </c>
      <c r="AS72" s="113">
        <f t="shared" si="30"/>
        <v>42666.666666666686</v>
      </c>
      <c r="AT72" s="113">
        <f t="shared" si="30"/>
        <v>43666.666666666693</v>
      </c>
      <c r="AU72" s="113">
        <f t="shared" si="30"/>
        <v>44666.666666666686</v>
      </c>
      <c r="AV72" s="113">
        <f t="shared" si="30"/>
        <v>45666.666666666686</v>
      </c>
      <c r="AW72" s="113">
        <f t="shared" si="30"/>
        <v>46666.666666666701</v>
      </c>
      <c r="AX72" s="113">
        <f t="shared" si="30"/>
        <v>47666.666666666693</v>
      </c>
      <c r="AY72" s="113">
        <f t="shared" si="30"/>
        <v>48666.666666666701</v>
      </c>
      <c r="AZ72" s="113">
        <f t="shared" si="30"/>
        <v>49666.666666666701</v>
      </c>
      <c r="BA72" s="113">
        <f t="shared" si="30"/>
        <v>50666.666666666686</v>
      </c>
      <c r="BC72" s="113">
        <f>SUM(BC53:BC71)</f>
        <v>14666.666666666666</v>
      </c>
      <c r="BD72" s="113">
        <f>SUM(BD53:BD71)</f>
        <v>26666.666666666664</v>
      </c>
      <c r="BE72" s="113">
        <f>SUM(BE53:BE71)</f>
        <v>38666.666666666679</v>
      </c>
      <c r="BF72" s="113">
        <f>SUM(BF53:BF71)</f>
        <v>50666.666666666686</v>
      </c>
    </row>
    <row r="73" spans="1:58" s="37" customFormat="1" x14ac:dyDescent="0.25">
      <c r="F73" s="113"/>
      <c r="G73" s="113"/>
      <c r="H73" s="113"/>
      <c r="I73" s="113"/>
      <c r="J73" s="113"/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  <c r="AO73" s="113"/>
      <c r="AP73" s="113"/>
      <c r="AQ73" s="113"/>
      <c r="AR73" s="113"/>
      <c r="AS73" s="113"/>
      <c r="AT73" s="113"/>
      <c r="AU73" s="113"/>
      <c r="AV73" s="113"/>
      <c r="AW73" s="113"/>
      <c r="AX73" s="113"/>
      <c r="AY73" s="113"/>
      <c r="AZ73" s="113"/>
      <c r="BA73" s="113"/>
      <c r="BC73" s="113"/>
      <c r="BD73" s="113"/>
      <c r="BE73" s="113"/>
      <c r="BF73" s="113"/>
    </row>
    <row r="74" spans="1:58" s="37" customFormat="1" x14ac:dyDescent="0.25">
      <c r="B74"/>
      <c r="C74"/>
      <c r="D74"/>
      <c r="E74" s="27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</row>
    <row r="75" spans="1:58" s="37" customFormat="1" x14ac:dyDescent="0.25">
      <c r="A75" t="s">
        <v>632</v>
      </c>
      <c r="B75"/>
      <c r="C75"/>
      <c r="D75"/>
      <c r="E75" s="27"/>
    </row>
    <row r="76" spans="1:58" s="37" customFormat="1" ht="42.75" x14ac:dyDescent="0.25">
      <c r="A76" t="str">
        <f t="shared" ref="A76:B94" si="31">+A52</f>
        <v>Descrizione</v>
      </c>
      <c r="B76" t="str">
        <f t="shared" si="31"/>
        <v>Categoria</v>
      </c>
      <c r="C76" s="94" t="s">
        <v>607</v>
      </c>
      <c r="D76" s="94" t="s">
        <v>608</v>
      </c>
      <c r="E76" s="109" t="s">
        <v>631</v>
      </c>
      <c r="F76" s="22">
        <f t="shared" ref="F76:BA76" si="32">+F4</f>
        <v>42736</v>
      </c>
      <c r="G76" s="22">
        <f t="shared" si="32"/>
        <v>42767</v>
      </c>
      <c r="H76" s="22">
        <f t="shared" si="32"/>
        <v>42797</v>
      </c>
      <c r="I76" s="22">
        <f t="shared" si="32"/>
        <v>42828</v>
      </c>
      <c r="J76" s="22">
        <f t="shared" si="32"/>
        <v>42858</v>
      </c>
      <c r="K76" s="22">
        <f t="shared" si="32"/>
        <v>42889</v>
      </c>
      <c r="L76" s="22">
        <f t="shared" si="32"/>
        <v>42919</v>
      </c>
      <c r="M76" s="22">
        <f t="shared" si="32"/>
        <v>42950</v>
      </c>
      <c r="N76" s="22">
        <f t="shared" si="32"/>
        <v>42980</v>
      </c>
      <c r="O76" s="22">
        <f t="shared" si="32"/>
        <v>43011</v>
      </c>
      <c r="P76" s="22">
        <f t="shared" si="32"/>
        <v>43041</v>
      </c>
      <c r="Q76" s="22">
        <f t="shared" si="32"/>
        <v>43072</v>
      </c>
      <c r="R76" s="22">
        <f t="shared" si="32"/>
        <v>43102</v>
      </c>
      <c r="S76" s="22">
        <f t="shared" si="32"/>
        <v>43133</v>
      </c>
      <c r="T76" s="22">
        <f t="shared" si="32"/>
        <v>43163</v>
      </c>
      <c r="U76" s="22">
        <f t="shared" si="32"/>
        <v>43194</v>
      </c>
      <c r="V76" s="22">
        <f t="shared" si="32"/>
        <v>43224</v>
      </c>
      <c r="W76" s="22">
        <f t="shared" si="32"/>
        <v>43255</v>
      </c>
      <c r="X76" s="22">
        <f t="shared" si="32"/>
        <v>43285</v>
      </c>
      <c r="Y76" s="22">
        <f t="shared" si="32"/>
        <v>43316</v>
      </c>
      <c r="Z76" s="22">
        <f t="shared" si="32"/>
        <v>43346</v>
      </c>
      <c r="AA76" s="22">
        <f t="shared" si="32"/>
        <v>43377</v>
      </c>
      <c r="AB76" s="22">
        <f t="shared" si="32"/>
        <v>43407</v>
      </c>
      <c r="AC76" s="22">
        <f t="shared" si="32"/>
        <v>43438</v>
      </c>
      <c r="AD76" s="22">
        <f t="shared" si="32"/>
        <v>43468</v>
      </c>
      <c r="AE76" s="22">
        <f t="shared" si="32"/>
        <v>43499</v>
      </c>
      <c r="AF76" s="22">
        <f t="shared" si="32"/>
        <v>43529</v>
      </c>
      <c r="AG76" s="22">
        <f t="shared" si="32"/>
        <v>43560</v>
      </c>
      <c r="AH76" s="22">
        <f t="shared" si="32"/>
        <v>43590</v>
      </c>
      <c r="AI76" s="22">
        <f t="shared" si="32"/>
        <v>43621</v>
      </c>
      <c r="AJ76" s="22">
        <f t="shared" si="32"/>
        <v>43651</v>
      </c>
      <c r="AK76" s="22">
        <f t="shared" si="32"/>
        <v>43682</v>
      </c>
      <c r="AL76" s="22">
        <f t="shared" si="32"/>
        <v>43712</v>
      </c>
      <c r="AM76" s="22">
        <f t="shared" si="32"/>
        <v>43743</v>
      </c>
      <c r="AN76" s="22">
        <f t="shared" si="32"/>
        <v>43773</v>
      </c>
      <c r="AO76" s="22">
        <f t="shared" si="32"/>
        <v>43804</v>
      </c>
      <c r="AP76" s="22">
        <f t="shared" si="32"/>
        <v>43834</v>
      </c>
      <c r="AQ76" s="22">
        <f t="shared" si="32"/>
        <v>43865</v>
      </c>
      <c r="AR76" s="22">
        <f t="shared" si="32"/>
        <v>43895</v>
      </c>
      <c r="AS76" s="22">
        <f t="shared" si="32"/>
        <v>43926</v>
      </c>
      <c r="AT76" s="22">
        <f t="shared" si="32"/>
        <v>43956</v>
      </c>
      <c r="AU76" s="22">
        <f t="shared" si="32"/>
        <v>43987</v>
      </c>
      <c r="AV76" s="22">
        <f t="shared" si="32"/>
        <v>44017</v>
      </c>
      <c r="AW76" s="22">
        <f t="shared" si="32"/>
        <v>44048</v>
      </c>
      <c r="AX76" s="22">
        <f t="shared" si="32"/>
        <v>44078</v>
      </c>
      <c r="AY76" s="22">
        <f t="shared" si="32"/>
        <v>44109</v>
      </c>
      <c r="AZ76" s="22">
        <f t="shared" si="32"/>
        <v>44139</v>
      </c>
      <c r="BA76" s="22">
        <f t="shared" si="32"/>
        <v>44170</v>
      </c>
      <c r="BB76"/>
      <c r="BC76" s="207">
        <f>+BC4</f>
        <v>2017</v>
      </c>
      <c r="BD76" s="207">
        <f>+BD4</f>
        <v>2018</v>
      </c>
      <c r="BE76" s="207">
        <f>+BE4</f>
        <v>2019</v>
      </c>
      <c r="BF76" s="207">
        <f>+BF4</f>
        <v>2020</v>
      </c>
    </row>
    <row r="77" spans="1:58" s="37" customFormat="1" x14ac:dyDescent="0.25">
      <c r="A77" t="str">
        <f t="shared" si="31"/>
        <v>Impianto di Produzione</v>
      </c>
      <c r="B77" t="str">
        <f t="shared" si="31"/>
        <v>Impianti e Macchinari</v>
      </c>
      <c r="C77" s="27" t="str">
        <f>+Investimenti!C3</f>
        <v>NO</v>
      </c>
      <c r="D77" s="27" t="str">
        <f>+Investimenti!D3</f>
        <v>NO</v>
      </c>
      <c r="E77" s="248">
        <f>+Investimenti!F3</f>
        <v>0.5</v>
      </c>
      <c r="F77" s="112">
        <f>+((F5*$E77)/12)*IF($C77="si",2.5,IF($D77="si",1.4,1))</f>
        <v>3333.3333333333335</v>
      </c>
      <c r="G77" s="112">
        <f>+((SUM($F5:G5)*$E77)/12)*IF($C77="si",2.5,IF($D77="si",1.4,1))</f>
        <v>3333.3333333333335</v>
      </c>
      <c r="H77" s="112">
        <f>+((SUM($F5:H5)*$E77)/12)*IF($C77="si",2.5,IF($D77="si",1.4,1))*IF(G101&gt;=SUM($F5:G5),0,1)</f>
        <v>3333.3333333333335</v>
      </c>
      <c r="I77" s="112">
        <f>+((SUM($F5:I5)*$E77)/12)*IF($C77="si",2.5,IF($D77="si",1.4,1))*IF(H101&gt;=SUM($F5:H5),0,1)</f>
        <v>3333.3333333333335</v>
      </c>
      <c r="J77" s="112">
        <f>+((SUM($F5:J5)*$E77)/12)*IF($C77="si",2.5,IF($D77="si",1.4,1))*IF(I101&gt;=SUM($F5:I5),0,1)</f>
        <v>3333.3333333333335</v>
      </c>
      <c r="K77" s="112">
        <f>+((SUM($F5:K5)*$E77)/12)*IF($C77="si",2.5,IF($D77="si",1.4,1))*IF(J101&gt;=SUM($F5:J5),0,1)</f>
        <v>3333.3333333333335</v>
      </c>
      <c r="L77" s="112">
        <f>+((SUM($F5:L5)*$E77)/12)*IF($C77="si",2.5,IF($D77="si",1.4,1))*IF(K101&gt;=SUM($F5:K5),0,1)</f>
        <v>3333.3333333333335</v>
      </c>
      <c r="M77" s="112">
        <f>+((SUM($F5:M5)*$E77)/12)*IF($C77="si",2.5,IF($D77="si",1.4,1))*IF(L101&gt;=SUM($F5:L5),0,1)</f>
        <v>3333.3333333333335</v>
      </c>
      <c r="N77" s="112">
        <f>+((SUM($F5:N5)*$E77)/12)*IF($C77="si",2.5,IF($D77="si",1.4,1))*IF(M101&gt;=SUM($F5:M5),0,1)</f>
        <v>3333.3333333333335</v>
      </c>
      <c r="O77" s="112">
        <f>+((SUM($F5:O5)*$E77)/12)*IF($C77="si",2.5,IF($D77="si",1.4,1))*IF(N101&gt;=SUM($F5:N5),0,1)</f>
        <v>3333.3333333333335</v>
      </c>
      <c r="P77" s="112">
        <f>+((SUM($F5:P5)*$E77)/12)*IF($C77="si",2.5,IF($D77="si",1.4,1))*IF(O101&gt;=SUM($F5:O5),0,1)</f>
        <v>3333.3333333333335</v>
      </c>
      <c r="Q77" s="112">
        <f>+((SUM($F5:Q5)*$E77)/12)*IF($C77="si",2.5,IF($D77="si",1.4,1))*IF(P101&gt;=SUM($F5:P5),0,1)</f>
        <v>3333.3333333333335</v>
      </c>
      <c r="R77" s="112">
        <f>+((SUM($F5:R5)*$E77)/12)*IF($C77="si",2.5,IF($D77="si",1.4,1))*IF(Q101&gt;=SUM($F5:Q5),0,1)</f>
        <v>3333.3333333333335</v>
      </c>
      <c r="S77" s="112">
        <f>+((SUM($F5:S5)*$E77)/12)*IF($C77="si",2.5,IF($D77="si",1.4,1))*IF(R101&gt;=SUM($F5:R5),0,1)</f>
        <v>3333.3333333333335</v>
      </c>
      <c r="T77" s="112">
        <f>+((SUM($F5:T5)*$E77)/12)*IF($C77="si",2.5,IF($D77="si",1.4,1))*IF(S101&gt;=SUM($F5:S5),0,1)</f>
        <v>3333.3333333333335</v>
      </c>
      <c r="U77" s="112">
        <f>+((SUM($F5:U5)*$E77)/12)*IF($C77="si",2.5,IF($D77="si",1.4,1))*IF(T101&gt;=SUM($F5:T5),0,1)</f>
        <v>3333.3333333333335</v>
      </c>
      <c r="V77" s="112">
        <f>+((SUM($F5:V5)*$E77)/12)*IF($C77="si",2.5,IF($D77="si",1.4,1))*IF(U101&gt;=SUM($F5:U5),0,1)</f>
        <v>3333.3333333333335</v>
      </c>
      <c r="W77" s="112">
        <f>+((SUM($F5:W5)*$E77)/12)*IF($C77="si",2.5,IF($D77="si",1.4,1))*IF(V101&gt;=SUM($F5:V5),0,1)</f>
        <v>3333.3333333333335</v>
      </c>
      <c r="X77" s="112">
        <f>+((SUM($F5:X5)*$E77)/12)*IF($C77="si",2.5,IF($D77="si",1.4,1))*IF(W101&gt;=SUM($F5:W5),0,1)</f>
        <v>3333.3333333333335</v>
      </c>
      <c r="Y77" s="112">
        <f>+((SUM($F5:Y5)*$E77)/12)*IF($C77="si",2.5,IF($D77="si",1.4,1))*IF(X101&gt;=SUM($F5:X5),0,1)</f>
        <v>3333.3333333333335</v>
      </c>
      <c r="Z77" s="112">
        <f>+((SUM($F5:Z5)*$E77)/12)*IF($C77="si",2.5,IF($D77="si",1.4,1))*IF(Y101&gt;=SUM($F5:Y5),0,1)</f>
        <v>3333.3333333333335</v>
      </c>
      <c r="AA77" s="112">
        <f>+((SUM($F5:AA5)*$E77)/12)*IF($C77="si",2.5,IF($D77="si",1.4,1))*IF(Z101&gt;=SUM($F5:Z5),0,1)</f>
        <v>3333.3333333333335</v>
      </c>
      <c r="AB77" s="112">
        <f>+((SUM($F5:AB5)*$E77)/12)*IF($C77="si",2.5,IF($D77="si",1.4,1))*IF(AA101&gt;=SUM($F5:AA5),0,1)</f>
        <v>3333.3333333333335</v>
      </c>
      <c r="AC77" s="112">
        <f>+((SUM($F5:AC5)*$E77)/12)*IF($C77="si",2.5,IF($D77="si",1.4,1))*IF(AB101&gt;=SUM($F5:AB5),0,1)</f>
        <v>3333.3333333333335</v>
      </c>
      <c r="AD77" s="112">
        <f>+((SUM($F5:AD5)*$E77)/12)*IF($C77="si",2.5,IF($D77="si",1.4,1))*IF(AC101&gt;=SUM($F5:AC5),0,1)</f>
        <v>0</v>
      </c>
      <c r="AE77" s="112">
        <f>+((SUM($F5:AE5)*$E77)/12)*IF($C77="si",2.5,IF($D77="si",1.4,1))*IF(AD101&gt;=SUM($F5:AD5),0,1)</f>
        <v>0</v>
      </c>
      <c r="AF77" s="112">
        <f>+((SUM($F5:AF5)*$E77)/12)*IF($C77="si",2.5,IF($D77="si",1.4,1))*IF(AE101&gt;=SUM($F5:AE5),0,1)</f>
        <v>0</v>
      </c>
      <c r="AG77" s="112">
        <f>+((SUM($F5:AG5)*$E77)/12)*IF($C77="si",2.5,IF($D77="si",1.4,1))*IF(AF101&gt;=SUM($F5:AF5),0,1)</f>
        <v>0</v>
      </c>
      <c r="AH77" s="112">
        <f>+((SUM($F5:AH5)*$E77)/12)*IF($C77="si",2.5,IF($D77="si",1.4,1))*IF(AG101&gt;=SUM($F5:AG5),0,1)</f>
        <v>0</v>
      </c>
      <c r="AI77" s="112">
        <f>+((SUM($F5:AI5)*$E77)/12)*IF($C77="si",2.5,IF($D77="si",1.4,1))*IF(AH101&gt;=SUM($F5:AH5),0,1)</f>
        <v>0</v>
      </c>
      <c r="AJ77" s="112">
        <f>+((SUM($F5:AJ5)*$E77)/12)*IF($C77="si",2.5,IF($D77="si",1.4,1))*IF(AI101&gt;=SUM($F5:AI5),0,1)</f>
        <v>0</v>
      </c>
      <c r="AK77" s="112">
        <f>+((SUM($F5:AK5)*$E77)/12)*IF($C77="si",2.5,IF($D77="si",1.4,1))*IF(AJ101&gt;=SUM($F5:AJ5),0,1)</f>
        <v>0</v>
      </c>
      <c r="AL77" s="112">
        <f>+((SUM($F5:AL5)*$E77)/12)*IF($C77="si",2.5,IF($D77="si",1.4,1))*IF(AK101&gt;=SUM($F5:AK5),0,1)</f>
        <v>0</v>
      </c>
      <c r="AM77" s="112">
        <f>+((SUM($F5:AM5)*$E77)/12)*IF($C77="si",2.5,IF($D77="si",1.4,1))*IF(AL101&gt;=SUM($F5:AL5),0,1)</f>
        <v>0</v>
      </c>
      <c r="AN77" s="112">
        <f>+((SUM($F5:AN5)*$E77)/12)*IF($C77="si",2.5,IF($D77="si",1.4,1))*IF(AM101&gt;=SUM($F5:AM5),0,1)</f>
        <v>0</v>
      </c>
      <c r="AO77" s="112">
        <f>+((SUM($F5:AO5)*$E77)/12)*IF($C77="si",2.5,IF($D77="si",1.4,1))*IF(AN101&gt;=SUM($F5:AN5),0,1)</f>
        <v>0</v>
      </c>
      <c r="AP77" s="112">
        <f>+((SUM($F5:AP5)*$E77)/12)*IF($C77="si",2.5,IF($D77="si",1.4,1))*IF(AO101&gt;=SUM($F5:AO5),0,1)</f>
        <v>0</v>
      </c>
      <c r="AQ77" s="112">
        <f>+((SUM($F5:AQ5)*$E77)/12)*IF($C77="si",2.5,IF($D77="si",1.4,1))*IF(AP101&gt;=SUM($F5:AP5),0,1)</f>
        <v>0</v>
      </c>
      <c r="AR77" s="112">
        <f>+((SUM($F5:AR5)*$E77)/12)*IF($C77="si",2.5,IF($D77="si",1.4,1))*IF(AQ101&gt;=SUM($F5:AQ5),0,1)</f>
        <v>0</v>
      </c>
      <c r="AS77" s="112">
        <f>+((SUM($F5:AS5)*$E77)/12)*IF($C77="si",2.5,IF($D77="si",1.4,1))*IF(AR101&gt;=SUM($F5:AR5),0,1)</f>
        <v>0</v>
      </c>
      <c r="AT77" s="112">
        <f>+((SUM($F5:AT5)*$E77)/12)*IF($C77="si",2.5,IF($D77="si",1.4,1))*IF(AS101&gt;=SUM($F5:AS5),0,1)</f>
        <v>0</v>
      </c>
      <c r="AU77" s="112">
        <f>+((SUM($F5:AU5)*$E77)/12)*IF($C77="si",2.5,IF($D77="si",1.4,1))*IF(AT101&gt;=SUM($F5:AT5),0,1)</f>
        <v>0</v>
      </c>
      <c r="AV77" s="112">
        <f>+((SUM($F5:AV5)*$E77)/12)*IF($C77="si",2.5,IF($D77="si",1.4,1))*IF(AU101&gt;=SUM($F5:AU5),0,1)</f>
        <v>0</v>
      </c>
      <c r="AW77" s="112">
        <f>+((SUM($F5:AW5)*$E77)/12)*IF($C77="si",2.5,IF($D77="si",1.4,1))*IF(AV101&gt;=SUM($F5:AV5),0,1)</f>
        <v>0</v>
      </c>
      <c r="AX77" s="112">
        <f>+((SUM($F5:AX5)*$E77)/12)*IF($C77="si",2.5,IF($D77="si",1.4,1))*IF(AW101&gt;=SUM($F5:AW5),0,1)</f>
        <v>0</v>
      </c>
      <c r="AY77" s="112">
        <f>+((SUM($F5:AY5)*$E77)/12)*IF($C77="si",2.5,IF($D77="si",1.4,1))*IF(AX101&gt;=SUM($F5:AX5),0,1)</f>
        <v>0</v>
      </c>
      <c r="AZ77" s="112">
        <f>+((SUM($F5:AZ5)*$E77)/12)*IF($C77="si",2.5,IF($D77="si",1.4,1))*IF(AY101&gt;=SUM($F5:AY5),0,1)</f>
        <v>0</v>
      </c>
      <c r="BA77" s="112">
        <f>+((SUM($F5:BA5)*$E77)/12)*IF($C77="si",2.5,IF($D77="si",1.4,1))*IF(AZ101&gt;=SUM($F5:AZ5),0,1)</f>
        <v>0</v>
      </c>
      <c r="BB77"/>
      <c r="BC77" s="112">
        <f>+SUM(F77:Q77)</f>
        <v>40000</v>
      </c>
      <c r="BD77" s="112">
        <f>+SUM(R77:AC77)</f>
        <v>40000</v>
      </c>
      <c r="BE77" s="112">
        <f>+SUM(AD77:AO77)</f>
        <v>0</v>
      </c>
      <c r="BF77" s="112">
        <f>+SUM(AP77:BA77)</f>
        <v>0</v>
      </c>
    </row>
    <row r="78" spans="1:58" s="37" customFormat="1" x14ac:dyDescent="0.25">
      <c r="A78" t="str">
        <f t="shared" si="31"/>
        <v>Arredamenti</v>
      </c>
      <c r="B78" t="str">
        <f t="shared" si="31"/>
        <v>Attrezzature Industriali e commerciali</v>
      </c>
      <c r="C78" s="27" t="str">
        <f>+Investimenti!C4</f>
        <v>NO</v>
      </c>
      <c r="D78" s="27" t="str">
        <f>+Investimenti!D4</f>
        <v>NO</v>
      </c>
      <c r="E78" s="248">
        <f>+Investimenti!F4</f>
        <v>0.1</v>
      </c>
      <c r="F78" s="112">
        <f t="shared" ref="F78:F94" si="33">+((F6*$E78)/12)*IF($C78="si",2.5,IF($D78="si",1.4,1))</f>
        <v>83.333333333333329</v>
      </c>
      <c r="G78" s="112">
        <f>+((SUM($F6:G6)*$E78)/12)*IF($C78="si",2.5,IF($D78="si",1.4,1))</f>
        <v>83.333333333333329</v>
      </c>
      <c r="H78" s="112">
        <f>+((SUM($F6:H6)*$E78)/12)*IF($C78="si",2.5,IF($D78="si",1.4,1))*IF(G102&gt;=SUM($F6:G6),0,1)</f>
        <v>83.333333333333329</v>
      </c>
      <c r="I78" s="112">
        <f>+((SUM($F6:I6)*$E78)/12)*IF($C78="si",2.5,IF($D78="si",1.4,1))*IF(H102&gt;=SUM($F6:H6),0,1)</f>
        <v>83.333333333333329</v>
      </c>
      <c r="J78" s="112">
        <f>+((SUM($F6:J6)*$E78)/12)*IF($C78="si",2.5,IF($D78="si",1.4,1))*IF(I102&gt;=SUM($F6:I6),0,1)</f>
        <v>83.333333333333329</v>
      </c>
      <c r="K78" s="112">
        <f>+((SUM($F6:K6)*$E78)/12)*IF($C78="si",2.5,IF($D78="si",1.4,1))*IF(J102&gt;=SUM($F6:J6),0,1)</f>
        <v>83.333333333333329</v>
      </c>
      <c r="L78" s="112">
        <f>+((SUM($F6:L6)*$E78)/12)*IF($C78="si",2.5,IF($D78="si",1.4,1))*IF(K102&gt;=SUM($F6:K6),0,1)</f>
        <v>83.333333333333329</v>
      </c>
      <c r="M78" s="112">
        <f>+((SUM($F6:M6)*$E78)/12)*IF($C78="si",2.5,IF($D78="si",1.4,1))*IF(L102&gt;=SUM($F6:L6),0,1)</f>
        <v>83.333333333333329</v>
      </c>
      <c r="N78" s="112">
        <f>+((SUM($F6:N6)*$E78)/12)*IF($C78="si",2.5,IF($D78="si",1.4,1))*IF(M102&gt;=SUM($F6:M6),0,1)</f>
        <v>83.333333333333329</v>
      </c>
      <c r="O78" s="112">
        <f>+((SUM($F6:O6)*$E78)/12)*IF($C78="si",2.5,IF($D78="si",1.4,1))*IF(N102&gt;=SUM($F6:N6),0,1)</f>
        <v>83.333333333333329</v>
      </c>
      <c r="P78" s="112">
        <f>+((SUM($F6:P6)*$E78)/12)*IF($C78="si",2.5,IF($D78="si",1.4,1))*IF(O102&gt;=SUM($F6:O6),0,1)</f>
        <v>83.333333333333329</v>
      </c>
      <c r="Q78" s="112">
        <f>+((SUM($F6:Q6)*$E78)/12)*IF($C78="si",2.5,IF($D78="si",1.4,1))*IF(P102&gt;=SUM($F6:P6),0,1)</f>
        <v>83.333333333333329</v>
      </c>
      <c r="R78" s="112">
        <f>+((SUM($F6:R6)*$E78)/12)*IF($C78="si",2.5,IF($D78="si",1.4,1))*IF(Q102&gt;=SUM($F6:Q6),0,1)</f>
        <v>83.333333333333329</v>
      </c>
      <c r="S78" s="112">
        <f>+((SUM($F6:S6)*$E78)/12)*IF($C78="si",2.5,IF($D78="si",1.4,1))*IF(R102&gt;=SUM($F6:R6),0,1)</f>
        <v>83.333333333333329</v>
      </c>
      <c r="T78" s="112">
        <f>+((SUM($F6:T6)*$E78)/12)*IF($C78="si",2.5,IF($D78="si",1.4,1))*IF(S102&gt;=SUM($F6:S6),0,1)</f>
        <v>83.333333333333329</v>
      </c>
      <c r="U78" s="112">
        <f>+((SUM($F6:U6)*$E78)/12)*IF($C78="si",2.5,IF($D78="si",1.4,1))*IF(T102&gt;=SUM($F6:T6),0,1)</f>
        <v>83.333333333333329</v>
      </c>
      <c r="V78" s="112">
        <f>+((SUM($F6:V6)*$E78)/12)*IF($C78="si",2.5,IF($D78="si",1.4,1))*IF(U102&gt;=SUM($F6:U6),0,1)</f>
        <v>83.333333333333329</v>
      </c>
      <c r="W78" s="112">
        <f>+((SUM($F6:W6)*$E78)/12)*IF($C78="si",2.5,IF($D78="si",1.4,1))*IF(V102&gt;=SUM($F6:V6),0,1)</f>
        <v>83.333333333333329</v>
      </c>
      <c r="X78" s="112">
        <f>+((SUM($F6:X6)*$E78)/12)*IF($C78="si",2.5,IF($D78="si",1.4,1))*IF(W102&gt;=SUM($F6:W6),0,1)</f>
        <v>83.333333333333329</v>
      </c>
      <c r="Y78" s="112">
        <f>+((SUM($F6:Y6)*$E78)/12)*IF($C78="si",2.5,IF($D78="si",1.4,1))*IF(X102&gt;=SUM($F6:X6),0,1)</f>
        <v>83.333333333333329</v>
      </c>
      <c r="Z78" s="112">
        <f>+((SUM($F6:Z6)*$E78)/12)*IF($C78="si",2.5,IF($D78="si",1.4,1))*IF(Y102&gt;=SUM($F6:Y6),0,1)</f>
        <v>83.333333333333329</v>
      </c>
      <c r="AA78" s="112">
        <f>+((SUM($F6:AA6)*$E78)/12)*IF($C78="si",2.5,IF($D78="si",1.4,1))*IF(Z102&gt;=SUM($F6:Z6),0,1)</f>
        <v>83.333333333333329</v>
      </c>
      <c r="AB78" s="112">
        <f>+((SUM($F6:AB6)*$E78)/12)*IF($C78="si",2.5,IF($D78="si",1.4,1))*IF(AA102&gt;=SUM($F6:AA6),0,1)</f>
        <v>83.333333333333329</v>
      </c>
      <c r="AC78" s="112">
        <f>+((SUM($F6:AC6)*$E78)/12)*IF($C78="si",2.5,IF($D78="si",1.4,1))*IF(AB102&gt;=SUM($F6:AB6),0,1)</f>
        <v>83.333333333333329</v>
      </c>
      <c r="AD78" s="112">
        <f>+((SUM($F6:AD6)*$E78)/12)*IF($C78="si",2.5,IF($D78="si",1.4,1))*IF(AC102&gt;=SUM($F6:AC6),0,1)</f>
        <v>83.333333333333329</v>
      </c>
      <c r="AE78" s="112">
        <f>+((SUM($F6:AE6)*$E78)/12)*IF($C78="si",2.5,IF($D78="si",1.4,1))*IF(AD102&gt;=SUM($F6:AD6),0,1)</f>
        <v>83.333333333333329</v>
      </c>
      <c r="AF78" s="112">
        <f>+((SUM($F6:AF6)*$E78)/12)*IF($C78="si",2.5,IF($D78="si",1.4,1))*IF(AE102&gt;=SUM($F6:AE6),0,1)</f>
        <v>83.333333333333329</v>
      </c>
      <c r="AG78" s="112">
        <f>+((SUM($F6:AG6)*$E78)/12)*IF($C78="si",2.5,IF($D78="si",1.4,1))*IF(AF102&gt;=SUM($F6:AF6),0,1)</f>
        <v>83.333333333333329</v>
      </c>
      <c r="AH78" s="112">
        <f>+((SUM($F6:AH6)*$E78)/12)*IF($C78="si",2.5,IF($D78="si",1.4,1))*IF(AG102&gt;=SUM($F6:AG6),0,1)</f>
        <v>83.333333333333329</v>
      </c>
      <c r="AI78" s="112">
        <f>+((SUM($F6:AI6)*$E78)/12)*IF($C78="si",2.5,IF($D78="si",1.4,1))*IF(AH102&gt;=SUM($F6:AH6),0,1)</f>
        <v>83.333333333333329</v>
      </c>
      <c r="AJ78" s="112">
        <f>+((SUM($F6:AJ6)*$E78)/12)*IF($C78="si",2.5,IF($D78="si",1.4,1))*IF(AI102&gt;=SUM($F6:AI6),0,1)</f>
        <v>83.333333333333329</v>
      </c>
      <c r="AK78" s="112">
        <f>+((SUM($F6:AK6)*$E78)/12)*IF($C78="si",2.5,IF($D78="si",1.4,1))*IF(AJ102&gt;=SUM($F6:AJ6),0,1)</f>
        <v>83.333333333333329</v>
      </c>
      <c r="AL78" s="112">
        <f>+((SUM($F6:AL6)*$E78)/12)*IF($C78="si",2.5,IF($D78="si",1.4,1))*IF(AK102&gt;=SUM($F6:AK6),0,1)</f>
        <v>83.333333333333329</v>
      </c>
      <c r="AM78" s="112">
        <f>+((SUM($F6:AM6)*$E78)/12)*IF($C78="si",2.5,IF($D78="si",1.4,1))*IF(AL102&gt;=SUM($F6:AL6),0,1)</f>
        <v>83.333333333333329</v>
      </c>
      <c r="AN78" s="112">
        <f>+((SUM($F6:AN6)*$E78)/12)*IF($C78="si",2.5,IF($D78="si",1.4,1))*IF(AM102&gt;=SUM($F6:AM6),0,1)</f>
        <v>83.333333333333329</v>
      </c>
      <c r="AO78" s="112">
        <f>+((SUM($F6:AO6)*$E78)/12)*IF($C78="si",2.5,IF($D78="si",1.4,1))*IF(AN102&gt;=SUM($F6:AN6),0,1)</f>
        <v>83.333333333333329</v>
      </c>
      <c r="AP78" s="112">
        <f>+((SUM($F6:AP6)*$E78)/12)*IF($C78="si",2.5,IF($D78="si",1.4,1))*IF(AO102&gt;=SUM($F6:AO6),0,1)</f>
        <v>83.333333333333329</v>
      </c>
      <c r="AQ78" s="112">
        <f>+((SUM($F6:AQ6)*$E78)/12)*IF($C78="si",2.5,IF($D78="si",1.4,1))*IF(AP102&gt;=SUM($F6:AP6),0,1)</f>
        <v>83.333333333333329</v>
      </c>
      <c r="AR78" s="112">
        <f>+((SUM($F6:AR6)*$E78)/12)*IF($C78="si",2.5,IF($D78="si",1.4,1))*IF(AQ102&gt;=SUM($F6:AQ6),0,1)</f>
        <v>83.333333333333329</v>
      </c>
      <c r="AS78" s="112">
        <f>+((SUM($F6:AS6)*$E78)/12)*IF($C78="si",2.5,IF($D78="si",1.4,1))*IF(AR102&gt;=SUM($F6:AR6),0,1)</f>
        <v>83.333333333333329</v>
      </c>
      <c r="AT78" s="112">
        <f>+((SUM($F6:AT6)*$E78)/12)*IF($C78="si",2.5,IF($D78="si",1.4,1))*IF(AS102&gt;=SUM($F6:AS6),0,1)</f>
        <v>83.333333333333329</v>
      </c>
      <c r="AU78" s="112">
        <f>+((SUM($F6:AU6)*$E78)/12)*IF($C78="si",2.5,IF($D78="si",1.4,1))*IF(AT102&gt;=SUM($F6:AT6),0,1)</f>
        <v>83.333333333333329</v>
      </c>
      <c r="AV78" s="112">
        <f>+((SUM($F6:AV6)*$E78)/12)*IF($C78="si",2.5,IF($D78="si",1.4,1))*IF(AU102&gt;=SUM($F6:AU6),0,1)</f>
        <v>83.333333333333329</v>
      </c>
      <c r="AW78" s="112">
        <f>+((SUM($F6:AW6)*$E78)/12)*IF($C78="si",2.5,IF($D78="si",1.4,1))*IF(AV102&gt;=SUM($F6:AV6),0,1)</f>
        <v>83.333333333333329</v>
      </c>
      <c r="AX78" s="112">
        <f>+((SUM($F6:AX6)*$E78)/12)*IF($C78="si",2.5,IF($D78="si",1.4,1))*IF(AW102&gt;=SUM($F6:AW6),0,1)</f>
        <v>83.333333333333329</v>
      </c>
      <c r="AY78" s="112">
        <f>+((SUM($F6:AY6)*$E78)/12)*IF($C78="si",2.5,IF($D78="si",1.4,1))*IF(AX102&gt;=SUM($F6:AX6),0,1)</f>
        <v>83.333333333333329</v>
      </c>
      <c r="AZ78" s="112">
        <f>+((SUM($F6:AZ6)*$E78)/12)*IF($C78="si",2.5,IF($D78="si",1.4,1))*IF(AY102&gt;=SUM($F6:AY6),0,1)</f>
        <v>83.333333333333329</v>
      </c>
      <c r="BA78" s="112">
        <f>+((SUM($F6:BA6)*$E78)/12)*IF($C78="si",2.5,IF($D78="si",1.4,1))*IF(AZ102&gt;=SUM($F6:AZ6),0,1)</f>
        <v>83.333333333333329</v>
      </c>
      <c r="BB78"/>
      <c r="BC78" s="112">
        <f>+SUM(F78:Q78)</f>
        <v>1000.0000000000001</v>
      </c>
      <c r="BD78" s="112">
        <f>+SUM(R78:AC78)</f>
        <v>1000.0000000000001</v>
      </c>
      <c r="BE78" s="112">
        <f>+SUM(AD78:AO78)</f>
        <v>1000.0000000000001</v>
      </c>
      <c r="BF78" s="112">
        <f>+SUM(AP78:BA78)</f>
        <v>1000.0000000000001</v>
      </c>
    </row>
    <row r="79" spans="1:58" s="37" customFormat="1" x14ac:dyDescent="0.25">
      <c r="A79" t="str">
        <f t="shared" si="31"/>
        <v>Ristrutturazione</v>
      </c>
      <c r="B79" t="str">
        <f t="shared" si="31"/>
        <v>Costi d'impianto e ampliamento</v>
      </c>
      <c r="C79" s="27" t="str">
        <f>+Investimenti!C5</f>
        <v>NO</v>
      </c>
      <c r="D79" s="27" t="str">
        <f>+Investimenti!D5</f>
        <v>NO</v>
      </c>
      <c r="E79" s="248">
        <f>+Investimenti!F5</f>
        <v>0.1</v>
      </c>
      <c r="F79" s="112">
        <f t="shared" si="33"/>
        <v>125</v>
      </c>
      <c r="G79" s="112">
        <f>+((SUM($F7:G7)*$E79)/12)*IF($C79="si",2.5,IF($D79="si",1.4,1))</f>
        <v>125</v>
      </c>
      <c r="H79" s="112">
        <f>+((SUM($F7:H7)*$E79)/12)*IF($C79="si",2.5,IF($D79="si",1.4,1))*IF(G103&gt;=SUM($F7:G7),0,1)</f>
        <v>125</v>
      </c>
      <c r="I79" s="112">
        <f>+((SUM($F7:I7)*$E79)/12)*IF($C79="si",2.5,IF($D79="si",1.4,1))*IF(H103&gt;=SUM($F7:H7),0,1)</f>
        <v>125</v>
      </c>
      <c r="J79" s="112">
        <f>+((SUM($F7:J7)*$E79)/12)*IF($C79="si",2.5,IF($D79="si",1.4,1))*IF(I103&gt;=SUM($F7:I7),0,1)</f>
        <v>125</v>
      </c>
      <c r="K79" s="112">
        <f>+((SUM($F7:K7)*$E79)/12)*IF($C79="si",2.5,IF($D79="si",1.4,1))*IF(J103&gt;=SUM($F7:J7),0,1)</f>
        <v>125</v>
      </c>
      <c r="L79" s="112">
        <f>+((SUM($F7:L7)*$E79)/12)*IF($C79="si",2.5,IF($D79="si",1.4,1))*IF(K103&gt;=SUM($F7:K7),0,1)</f>
        <v>125</v>
      </c>
      <c r="M79" s="112">
        <f>+((SUM($F7:M7)*$E79)/12)*IF($C79="si",2.5,IF($D79="si",1.4,1))*IF(L103&gt;=SUM($F7:L7),0,1)</f>
        <v>125</v>
      </c>
      <c r="N79" s="112">
        <f>+((SUM($F7:N7)*$E79)/12)*IF($C79="si",2.5,IF($D79="si",1.4,1))*IF(M103&gt;=SUM($F7:M7),0,1)</f>
        <v>125</v>
      </c>
      <c r="O79" s="112">
        <f>+((SUM($F7:O7)*$E79)/12)*IF($C79="si",2.5,IF($D79="si",1.4,1))*IF(N103&gt;=SUM($F7:N7),0,1)</f>
        <v>125</v>
      </c>
      <c r="P79" s="112">
        <f>+((SUM($F7:P7)*$E79)/12)*IF($C79="si",2.5,IF($D79="si",1.4,1))*IF(O103&gt;=SUM($F7:O7),0,1)</f>
        <v>125</v>
      </c>
      <c r="Q79" s="112">
        <f>+((SUM($F7:Q7)*$E79)/12)*IF($C79="si",2.5,IF($D79="si",1.4,1))*IF(P103&gt;=SUM($F7:P7),0,1)</f>
        <v>125</v>
      </c>
      <c r="R79" s="112">
        <f>+((SUM($F7:R7)*$E79)/12)*IF($C79="si",2.5,IF($D79="si",1.4,1))*IF(Q103&gt;=SUM($F7:Q7),0,1)</f>
        <v>125</v>
      </c>
      <c r="S79" s="112">
        <f>+((SUM($F7:S7)*$E79)/12)*IF($C79="si",2.5,IF($D79="si",1.4,1))*IF(R103&gt;=SUM($F7:R7),0,1)</f>
        <v>125</v>
      </c>
      <c r="T79" s="112">
        <f>+((SUM($F7:T7)*$E79)/12)*IF($C79="si",2.5,IF($D79="si",1.4,1))*IF(S103&gt;=SUM($F7:S7),0,1)</f>
        <v>125</v>
      </c>
      <c r="U79" s="112">
        <f>+((SUM($F7:U7)*$E79)/12)*IF($C79="si",2.5,IF($D79="si",1.4,1))*IF(T103&gt;=SUM($F7:T7),0,1)</f>
        <v>125</v>
      </c>
      <c r="V79" s="112">
        <f>+((SUM($F7:V7)*$E79)/12)*IF($C79="si",2.5,IF($D79="si",1.4,1))*IF(U103&gt;=SUM($F7:U7),0,1)</f>
        <v>125</v>
      </c>
      <c r="W79" s="112">
        <f>+((SUM($F7:W7)*$E79)/12)*IF($C79="si",2.5,IF($D79="si",1.4,1))*IF(V103&gt;=SUM($F7:V7),0,1)</f>
        <v>125</v>
      </c>
      <c r="X79" s="112">
        <f>+((SUM($F7:X7)*$E79)/12)*IF($C79="si",2.5,IF($D79="si",1.4,1))*IF(W103&gt;=SUM($F7:W7),0,1)</f>
        <v>125</v>
      </c>
      <c r="Y79" s="112">
        <f>+((SUM($F7:Y7)*$E79)/12)*IF($C79="si",2.5,IF($D79="si",1.4,1))*IF(X103&gt;=SUM($F7:X7),0,1)</f>
        <v>125</v>
      </c>
      <c r="Z79" s="112">
        <f>+((SUM($F7:Z7)*$E79)/12)*IF($C79="si",2.5,IF($D79="si",1.4,1))*IF(Y103&gt;=SUM($F7:Y7),0,1)</f>
        <v>125</v>
      </c>
      <c r="AA79" s="112">
        <f>+((SUM($F7:AA7)*$E79)/12)*IF($C79="si",2.5,IF($D79="si",1.4,1))*IF(Z103&gt;=SUM($F7:Z7),0,1)</f>
        <v>125</v>
      </c>
      <c r="AB79" s="112">
        <f>+((SUM($F7:AB7)*$E79)/12)*IF($C79="si",2.5,IF($D79="si",1.4,1))*IF(AA103&gt;=SUM($F7:AA7),0,1)</f>
        <v>125</v>
      </c>
      <c r="AC79" s="112">
        <f>+((SUM($F7:AC7)*$E79)/12)*IF($C79="si",2.5,IF($D79="si",1.4,1))*IF(AB103&gt;=SUM($F7:AB7),0,1)</f>
        <v>125</v>
      </c>
      <c r="AD79" s="112">
        <f>+((SUM($F7:AD7)*$E79)/12)*IF($C79="si",2.5,IF($D79="si",1.4,1))*IF(AC103&gt;=SUM($F7:AC7),0,1)</f>
        <v>125</v>
      </c>
      <c r="AE79" s="112">
        <f>+((SUM($F7:AE7)*$E79)/12)*IF($C79="si",2.5,IF($D79="si",1.4,1))*IF(AD103&gt;=SUM($F7:AD7),0,1)</f>
        <v>125</v>
      </c>
      <c r="AF79" s="112">
        <f>+((SUM($F7:AF7)*$E79)/12)*IF($C79="si",2.5,IF($D79="si",1.4,1))*IF(AE103&gt;=SUM($F7:AE7),0,1)</f>
        <v>125</v>
      </c>
      <c r="AG79" s="112">
        <f>+((SUM($F7:AG7)*$E79)/12)*IF($C79="si",2.5,IF($D79="si",1.4,1))*IF(AF103&gt;=SUM($F7:AF7),0,1)</f>
        <v>125</v>
      </c>
      <c r="AH79" s="112">
        <f>+((SUM($F7:AH7)*$E79)/12)*IF($C79="si",2.5,IF($D79="si",1.4,1))*IF(AG103&gt;=SUM($F7:AG7),0,1)</f>
        <v>125</v>
      </c>
      <c r="AI79" s="112">
        <f>+((SUM($F7:AI7)*$E79)/12)*IF($C79="si",2.5,IF($D79="si",1.4,1))*IF(AH103&gt;=SUM($F7:AH7),0,1)</f>
        <v>125</v>
      </c>
      <c r="AJ79" s="112">
        <f>+((SUM($F7:AJ7)*$E79)/12)*IF($C79="si",2.5,IF($D79="si",1.4,1))*IF(AI103&gt;=SUM($F7:AI7),0,1)</f>
        <v>125</v>
      </c>
      <c r="AK79" s="112">
        <f>+((SUM($F7:AK7)*$E79)/12)*IF($C79="si",2.5,IF($D79="si",1.4,1))*IF(AJ103&gt;=SUM($F7:AJ7),0,1)</f>
        <v>125</v>
      </c>
      <c r="AL79" s="112">
        <f>+((SUM($F7:AL7)*$E79)/12)*IF($C79="si",2.5,IF($D79="si",1.4,1))*IF(AK103&gt;=SUM($F7:AK7),0,1)</f>
        <v>125</v>
      </c>
      <c r="AM79" s="112">
        <f>+((SUM($F7:AM7)*$E79)/12)*IF($C79="si",2.5,IF($D79="si",1.4,1))*IF(AL103&gt;=SUM($F7:AL7),0,1)</f>
        <v>125</v>
      </c>
      <c r="AN79" s="112">
        <f>+((SUM($F7:AN7)*$E79)/12)*IF($C79="si",2.5,IF($D79="si",1.4,1))*IF(AM103&gt;=SUM($F7:AM7),0,1)</f>
        <v>125</v>
      </c>
      <c r="AO79" s="112">
        <f>+((SUM($F7:AO7)*$E79)/12)*IF($C79="si",2.5,IF($D79="si",1.4,1))*IF(AN103&gt;=SUM($F7:AN7),0,1)</f>
        <v>125</v>
      </c>
      <c r="AP79" s="112">
        <f>+((SUM($F7:AP7)*$E79)/12)*IF($C79="si",2.5,IF($D79="si",1.4,1))*IF(AO103&gt;=SUM($F7:AO7),0,1)</f>
        <v>125</v>
      </c>
      <c r="AQ79" s="112">
        <f>+((SUM($F7:AQ7)*$E79)/12)*IF($C79="si",2.5,IF($D79="si",1.4,1))*IF(AP103&gt;=SUM($F7:AP7),0,1)</f>
        <v>125</v>
      </c>
      <c r="AR79" s="112">
        <f>+((SUM($F7:AR7)*$E79)/12)*IF($C79="si",2.5,IF($D79="si",1.4,1))*IF(AQ103&gt;=SUM($F7:AQ7),0,1)</f>
        <v>125</v>
      </c>
      <c r="AS79" s="112">
        <f>+((SUM($F7:AS7)*$E79)/12)*IF($C79="si",2.5,IF($D79="si",1.4,1))*IF(AR103&gt;=SUM($F7:AR7),0,1)</f>
        <v>125</v>
      </c>
      <c r="AT79" s="112">
        <f>+((SUM($F7:AT7)*$E79)/12)*IF($C79="si",2.5,IF($D79="si",1.4,1))*IF(AS103&gt;=SUM($F7:AS7),0,1)</f>
        <v>125</v>
      </c>
      <c r="AU79" s="112">
        <f>+((SUM($F7:AU7)*$E79)/12)*IF($C79="si",2.5,IF($D79="si",1.4,1))*IF(AT103&gt;=SUM($F7:AT7),0,1)</f>
        <v>125</v>
      </c>
      <c r="AV79" s="112">
        <f>+((SUM($F7:AV7)*$E79)/12)*IF($C79="si",2.5,IF($D79="si",1.4,1))*IF(AU103&gt;=SUM($F7:AU7),0,1)</f>
        <v>125</v>
      </c>
      <c r="AW79" s="112">
        <f>+((SUM($F7:AW7)*$E79)/12)*IF($C79="si",2.5,IF($D79="si",1.4,1))*IF(AV103&gt;=SUM($F7:AV7),0,1)</f>
        <v>125</v>
      </c>
      <c r="AX79" s="112">
        <f>+((SUM($F7:AX7)*$E79)/12)*IF($C79="si",2.5,IF($D79="si",1.4,1))*IF(AW103&gt;=SUM($F7:AW7),0,1)</f>
        <v>125</v>
      </c>
      <c r="AY79" s="112">
        <f>+((SUM($F7:AY7)*$E79)/12)*IF($C79="si",2.5,IF($D79="si",1.4,1))*IF(AX103&gt;=SUM($F7:AX7),0,1)</f>
        <v>125</v>
      </c>
      <c r="AZ79" s="112">
        <f>+((SUM($F7:AZ7)*$E79)/12)*IF($C79="si",2.5,IF($D79="si",1.4,1))*IF(AY103&gt;=SUM($F7:AY7),0,1)</f>
        <v>125</v>
      </c>
      <c r="BA79" s="112">
        <f>+((SUM($F7:BA7)*$E79)/12)*IF($C79="si",2.5,IF($D79="si",1.4,1))*IF(AZ103&gt;=SUM($F7:AZ7),0,1)</f>
        <v>125</v>
      </c>
      <c r="BB79"/>
      <c r="BC79" s="112">
        <f>+SUM(F79:Q79)</f>
        <v>1500</v>
      </c>
      <c r="BD79" s="112">
        <f>+SUM(R79:AC79)</f>
        <v>1500</v>
      </c>
      <c r="BE79" s="112">
        <f>+SUM(AD79:AO79)</f>
        <v>1500</v>
      </c>
      <c r="BF79" s="112">
        <f>+SUM(AP79:BA79)</f>
        <v>1500</v>
      </c>
    </row>
    <row r="80" spans="1:58" s="37" customFormat="1" x14ac:dyDescent="0.25">
      <c r="A80" t="str">
        <f t="shared" si="31"/>
        <v>Attrezzature varie</v>
      </c>
      <c r="B80" t="str">
        <f t="shared" si="31"/>
        <v>Attrezzature Industriali e commerciali</v>
      </c>
      <c r="C80" s="27" t="str">
        <f>+Investimenti!C6</f>
        <v>NO</v>
      </c>
      <c r="D80" s="27" t="str">
        <f>+Investimenti!D6</f>
        <v>NO</v>
      </c>
      <c r="E80" s="248">
        <f>+Investimenti!F6</f>
        <v>0.1</v>
      </c>
      <c r="F80" s="112">
        <f t="shared" si="33"/>
        <v>83.333333333333329</v>
      </c>
      <c r="G80" s="112">
        <f>+((SUM($F8:G8)*$E80)/12)*IF($C80="si",2.5,IF($D80="si",1.4,1))</f>
        <v>83.333333333333329</v>
      </c>
      <c r="H80" s="112">
        <f>+((SUM($F8:H8)*$E80)/12)*IF($C80="si",2.5,IF($D80="si",1.4,1))*IF(G104&gt;=SUM($F8:G8),0,1)</f>
        <v>83.333333333333329</v>
      </c>
      <c r="I80" s="112">
        <f>+((SUM($F8:I8)*$E80)/12)*IF($C80="si",2.5,IF($D80="si",1.4,1))*IF(H104&gt;=SUM($F8:H8),0,1)</f>
        <v>83.333333333333329</v>
      </c>
      <c r="J80" s="112">
        <f>+((SUM($F8:J8)*$E80)/12)*IF($C80="si",2.5,IF($D80="si",1.4,1))*IF(I104&gt;=SUM($F8:I8),0,1)</f>
        <v>83.333333333333329</v>
      </c>
      <c r="K80" s="112">
        <f>+((SUM($F8:K8)*$E80)/12)*IF($C80="si",2.5,IF($D80="si",1.4,1))*IF(J104&gt;=SUM($F8:J8),0,1)</f>
        <v>83.333333333333329</v>
      </c>
      <c r="L80" s="112">
        <f>+((SUM($F8:L8)*$E80)/12)*IF($C80="si",2.5,IF($D80="si",1.4,1))*IF(K104&gt;=SUM($F8:K8),0,1)</f>
        <v>83.333333333333329</v>
      </c>
      <c r="M80" s="112">
        <f>+((SUM($F8:M8)*$E80)/12)*IF($C80="si",2.5,IF($D80="si",1.4,1))*IF(L104&gt;=SUM($F8:L8),0,1)</f>
        <v>83.333333333333329</v>
      </c>
      <c r="N80" s="112">
        <f>+((SUM($F8:N8)*$E80)/12)*IF($C80="si",2.5,IF($D80="si",1.4,1))*IF(M104&gt;=SUM($F8:M8),0,1)</f>
        <v>83.333333333333329</v>
      </c>
      <c r="O80" s="112">
        <f>+((SUM($F8:O8)*$E80)/12)*IF($C80="si",2.5,IF($D80="si",1.4,1))*IF(N104&gt;=SUM($F8:N8),0,1)</f>
        <v>83.333333333333329</v>
      </c>
      <c r="P80" s="112">
        <f>+((SUM($F8:P8)*$E80)/12)*IF($C80="si",2.5,IF($D80="si",1.4,1))*IF(O104&gt;=SUM($F8:O8),0,1)</f>
        <v>83.333333333333329</v>
      </c>
      <c r="Q80" s="112">
        <f>+((SUM($F8:Q8)*$E80)/12)*IF($C80="si",2.5,IF($D80="si",1.4,1))*IF(P104&gt;=SUM($F8:P8),0,1)</f>
        <v>83.333333333333329</v>
      </c>
      <c r="R80" s="112">
        <f>+((SUM($F8:R8)*$E80)/12)*IF($C80="si",2.5,IF($D80="si",1.4,1))*IF(Q104&gt;=SUM($F8:Q8),0,1)</f>
        <v>83.333333333333329</v>
      </c>
      <c r="S80" s="112">
        <f>+((SUM($F8:S8)*$E80)/12)*IF($C80="si",2.5,IF($D80="si",1.4,1))*IF(R104&gt;=SUM($F8:R8),0,1)</f>
        <v>83.333333333333329</v>
      </c>
      <c r="T80" s="112">
        <f>+((SUM($F8:T8)*$E80)/12)*IF($C80="si",2.5,IF($D80="si",1.4,1))*IF(S104&gt;=SUM($F8:S8),0,1)</f>
        <v>83.333333333333329</v>
      </c>
      <c r="U80" s="112">
        <f>+((SUM($F8:U8)*$E80)/12)*IF($C80="si",2.5,IF($D80="si",1.4,1))*IF(T104&gt;=SUM($F8:T8),0,1)</f>
        <v>83.333333333333329</v>
      </c>
      <c r="V80" s="112">
        <f>+((SUM($F8:V8)*$E80)/12)*IF($C80="si",2.5,IF($D80="si",1.4,1))*IF(U104&gt;=SUM($F8:U8),0,1)</f>
        <v>83.333333333333329</v>
      </c>
      <c r="W80" s="112">
        <f>+((SUM($F8:W8)*$E80)/12)*IF($C80="si",2.5,IF($D80="si",1.4,1))*IF(V104&gt;=SUM($F8:V8),0,1)</f>
        <v>83.333333333333329</v>
      </c>
      <c r="X80" s="112">
        <f>+((SUM($F8:X8)*$E80)/12)*IF($C80="si",2.5,IF($D80="si",1.4,1))*IF(W104&gt;=SUM($F8:W8),0,1)</f>
        <v>83.333333333333329</v>
      </c>
      <c r="Y80" s="112">
        <f>+((SUM($F8:Y8)*$E80)/12)*IF($C80="si",2.5,IF($D80="si",1.4,1))*IF(X104&gt;=SUM($F8:X8),0,1)</f>
        <v>83.333333333333329</v>
      </c>
      <c r="Z80" s="112">
        <f>+((SUM($F8:Z8)*$E80)/12)*IF($C80="si",2.5,IF($D80="si",1.4,1))*IF(Y104&gt;=SUM($F8:Y8),0,1)</f>
        <v>83.333333333333329</v>
      </c>
      <c r="AA80" s="112">
        <f>+((SUM($F8:AA8)*$E80)/12)*IF($C80="si",2.5,IF($D80="si",1.4,1))*IF(Z104&gt;=SUM($F8:Z8),0,1)</f>
        <v>83.333333333333329</v>
      </c>
      <c r="AB80" s="112">
        <f>+((SUM($F8:AB8)*$E80)/12)*IF($C80="si",2.5,IF($D80="si",1.4,1))*IF(AA104&gt;=SUM($F8:AA8),0,1)</f>
        <v>83.333333333333329</v>
      </c>
      <c r="AC80" s="112">
        <f>+((SUM($F8:AC8)*$E80)/12)*IF($C80="si",2.5,IF($D80="si",1.4,1))*IF(AB104&gt;=SUM($F8:AB8),0,1)</f>
        <v>83.333333333333329</v>
      </c>
      <c r="AD80" s="112">
        <f>+((SUM($F8:AD8)*$E80)/12)*IF($C80="si",2.5,IF($D80="si",1.4,1))*IF(AC104&gt;=SUM($F8:AC8),0,1)</f>
        <v>83.333333333333329</v>
      </c>
      <c r="AE80" s="112">
        <f>+((SUM($F8:AE8)*$E80)/12)*IF($C80="si",2.5,IF($D80="si",1.4,1))*IF(AD104&gt;=SUM($F8:AD8),0,1)</f>
        <v>83.333333333333329</v>
      </c>
      <c r="AF80" s="112">
        <f>+((SUM($F8:AF8)*$E80)/12)*IF($C80="si",2.5,IF($D80="si",1.4,1))*IF(AE104&gt;=SUM($F8:AE8),0,1)</f>
        <v>83.333333333333329</v>
      </c>
      <c r="AG80" s="112">
        <f>+((SUM($F8:AG8)*$E80)/12)*IF($C80="si",2.5,IF($D80="si",1.4,1))*IF(AF104&gt;=SUM($F8:AF8),0,1)</f>
        <v>83.333333333333329</v>
      </c>
      <c r="AH80" s="112">
        <f>+((SUM($F8:AH8)*$E80)/12)*IF($C80="si",2.5,IF($D80="si",1.4,1))*IF(AG104&gt;=SUM($F8:AG8),0,1)</f>
        <v>83.333333333333329</v>
      </c>
      <c r="AI80" s="112">
        <f>+((SUM($F8:AI8)*$E80)/12)*IF($C80="si",2.5,IF($D80="si",1.4,1))*IF(AH104&gt;=SUM($F8:AH8),0,1)</f>
        <v>83.333333333333329</v>
      </c>
      <c r="AJ80" s="112">
        <f>+((SUM($F8:AJ8)*$E80)/12)*IF($C80="si",2.5,IF($D80="si",1.4,1))*IF(AI104&gt;=SUM($F8:AI8),0,1)</f>
        <v>83.333333333333329</v>
      </c>
      <c r="AK80" s="112">
        <f>+((SUM($F8:AK8)*$E80)/12)*IF($C80="si",2.5,IF($D80="si",1.4,1))*IF(AJ104&gt;=SUM($F8:AJ8),0,1)</f>
        <v>83.333333333333329</v>
      </c>
      <c r="AL80" s="112">
        <f>+((SUM($F8:AL8)*$E80)/12)*IF($C80="si",2.5,IF($D80="si",1.4,1))*IF(AK104&gt;=SUM($F8:AK8),0,1)</f>
        <v>83.333333333333329</v>
      </c>
      <c r="AM80" s="112">
        <f>+((SUM($F8:AM8)*$E80)/12)*IF($C80="si",2.5,IF($D80="si",1.4,1))*IF(AL104&gt;=SUM($F8:AL8),0,1)</f>
        <v>83.333333333333329</v>
      </c>
      <c r="AN80" s="112">
        <f>+((SUM($F8:AN8)*$E80)/12)*IF($C80="si",2.5,IF($D80="si",1.4,1))*IF(AM104&gt;=SUM($F8:AM8),0,1)</f>
        <v>83.333333333333329</v>
      </c>
      <c r="AO80" s="112">
        <f>+((SUM($F8:AO8)*$E80)/12)*IF($C80="si",2.5,IF($D80="si",1.4,1))*IF(AN104&gt;=SUM($F8:AN8),0,1)</f>
        <v>83.333333333333329</v>
      </c>
      <c r="AP80" s="112">
        <f>+((SUM($F8:AP8)*$E80)/12)*IF($C80="si",2.5,IF($D80="si",1.4,1))*IF(AO104&gt;=SUM($F8:AO8),0,1)</f>
        <v>83.333333333333329</v>
      </c>
      <c r="AQ80" s="112">
        <f>+((SUM($F8:AQ8)*$E80)/12)*IF($C80="si",2.5,IF($D80="si",1.4,1))*IF(AP104&gt;=SUM($F8:AP8),0,1)</f>
        <v>83.333333333333329</v>
      </c>
      <c r="AR80" s="112">
        <f>+((SUM($F8:AR8)*$E80)/12)*IF($C80="si",2.5,IF($D80="si",1.4,1))*IF(AQ104&gt;=SUM($F8:AQ8),0,1)</f>
        <v>83.333333333333329</v>
      </c>
      <c r="AS80" s="112">
        <f>+((SUM($F8:AS8)*$E80)/12)*IF($C80="si",2.5,IF($D80="si",1.4,1))*IF(AR104&gt;=SUM($F8:AR8),0,1)</f>
        <v>83.333333333333329</v>
      </c>
      <c r="AT80" s="112">
        <f>+((SUM($F8:AT8)*$E80)/12)*IF($C80="si",2.5,IF($D80="si",1.4,1))*IF(AS104&gt;=SUM($F8:AS8),0,1)</f>
        <v>83.333333333333329</v>
      </c>
      <c r="AU80" s="112">
        <f>+((SUM($F8:AU8)*$E80)/12)*IF($C80="si",2.5,IF($D80="si",1.4,1))*IF(AT104&gt;=SUM($F8:AT8),0,1)</f>
        <v>83.333333333333329</v>
      </c>
      <c r="AV80" s="112">
        <f>+((SUM($F8:AV8)*$E80)/12)*IF($C80="si",2.5,IF($D80="si",1.4,1))*IF(AU104&gt;=SUM($F8:AU8),0,1)</f>
        <v>83.333333333333329</v>
      </c>
      <c r="AW80" s="112">
        <f>+((SUM($F8:AW8)*$E80)/12)*IF($C80="si",2.5,IF($D80="si",1.4,1))*IF(AV104&gt;=SUM($F8:AV8),0,1)</f>
        <v>83.333333333333329</v>
      </c>
      <c r="AX80" s="112">
        <f>+((SUM($F8:AX8)*$E80)/12)*IF($C80="si",2.5,IF($D80="si",1.4,1))*IF(AW104&gt;=SUM($F8:AW8),0,1)</f>
        <v>83.333333333333329</v>
      </c>
      <c r="AY80" s="112">
        <f>+((SUM($F8:AY8)*$E80)/12)*IF($C80="si",2.5,IF($D80="si",1.4,1))*IF(AX104&gt;=SUM($F8:AX8),0,1)</f>
        <v>83.333333333333329</v>
      </c>
      <c r="AZ80" s="112">
        <f>+((SUM($F8:AZ8)*$E80)/12)*IF($C80="si",2.5,IF($D80="si",1.4,1))*IF(AY104&gt;=SUM($F8:AY8),0,1)</f>
        <v>83.333333333333329</v>
      </c>
      <c r="BA80" s="112">
        <f>+((SUM($F8:BA8)*$E80)/12)*IF($C80="si",2.5,IF($D80="si",1.4,1))*IF(AZ104&gt;=SUM($F8:AZ8),0,1)</f>
        <v>83.333333333333329</v>
      </c>
      <c r="BB80"/>
      <c r="BC80" s="112">
        <f t="shared" ref="BC80:BC94" si="34">+SUM(F80:Q80)</f>
        <v>1000.0000000000001</v>
      </c>
      <c r="BD80" s="112">
        <f t="shared" ref="BD80:BD94" si="35">+SUM(R80:AC80)</f>
        <v>1000.0000000000001</v>
      </c>
      <c r="BE80" s="112">
        <f t="shared" ref="BE80:BE94" si="36">+SUM(AD80:AO80)</f>
        <v>1000.0000000000001</v>
      </c>
      <c r="BF80" s="112">
        <f t="shared" ref="BF80:BF94" si="37">+SUM(AP80:BA80)</f>
        <v>1000.0000000000001</v>
      </c>
    </row>
    <row r="81" spans="1:58" s="37" customFormat="1" x14ac:dyDescent="0.25">
      <c r="A81" t="str">
        <f t="shared" si="31"/>
        <v>Spese di costituzione</v>
      </c>
      <c r="B81" t="str">
        <f t="shared" si="31"/>
        <v>Altre immobilizzazioni immateriali</v>
      </c>
      <c r="C81" s="27" t="str">
        <f>+Investimenti!C7</f>
        <v>NO</v>
      </c>
      <c r="D81" s="27" t="str">
        <f>+Investimenti!D7</f>
        <v>NO</v>
      </c>
      <c r="E81" s="248">
        <f>+Investimenti!F7</f>
        <v>0.1</v>
      </c>
      <c r="F81" s="112">
        <f t="shared" si="33"/>
        <v>41.666666666666664</v>
      </c>
      <c r="G81" s="112">
        <f>+((SUM($F9:G9)*$E81)/12)*IF($C81="si",2.5,IF($D81="si",1.4,1))</f>
        <v>41.666666666666664</v>
      </c>
      <c r="H81" s="112">
        <f>+((SUM($F9:H9)*$E81)/12)*IF($C81="si",2.5,IF($D81="si",1.4,1))*IF(G105&gt;=SUM($F9:G9),0,1)</f>
        <v>41.666666666666664</v>
      </c>
      <c r="I81" s="112">
        <f>+((SUM($F9:I9)*$E81)/12)*IF($C81="si",2.5,IF($D81="si",1.4,1))*IF(H105&gt;=SUM($F9:H9),0,1)</f>
        <v>41.666666666666664</v>
      </c>
      <c r="J81" s="112">
        <f>+((SUM($F9:J9)*$E81)/12)*IF($C81="si",2.5,IF($D81="si",1.4,1))*IF(I105&gt;=SUM($F9:I9),0,1)</f>
        <v>41.666666666666664</v>
      </c>
      <c r="K81" s="112">
        <f>+((SUM($F9:K9)*$E81)/12)*IF($C81="si",2.5,IF($D81="si",1.4,1))*IF(J105&gt;=SUM($F9:J9),0,1)</f>
        <v>41.666666666666664</v>
      </c>
      <c r="L81" s="112">
        <f>+((SUM($F9:L9)*$E81)/12)*IF($C81="si",2.5,IF($D81="si",1.4,1))*IF(K105&gt;=SUM($F9:K9),0,1)</f>
        <v>41.666666666666664</v>
      </c>
      <c r="M81" s="112">
        <f>+((SUM($F9:M9)*$E81)/12)*IF($C81="si",2.5,IF($D81="si",1.4,1))*IF(L105&gt;=SUM($F9:L9),0,1)</f>
        <v>41.666666666666664</v>
      </c>
      <c r="N81" s="112">
        <f>+((SUM($F9:N9)*$E81)/12)*IF($C81="si",2.5,IF($D81="si",1.4,1))*IF(M105&gt;=SUM($F9:M9),0,1)</f>
        <v>41.666666666666664</v>
      </c>
      <c r="O81" s="112">
        <f>+((SUM($F9:O9)*$E81)/12)*IF($C81="si",2.5,IF($D81="si",1.4,1))*IF(N105&gt;=SUM($F9:N9),0,1)</f>
        <v>41.666666666666664</v>
      </c>
      <c r="P81" s="112">
        <f>+((SUM($F9:P9)*$E81)/12)*IF($C81="si",2.5,IF($D81="si",1.4,1))*IF(O105&gt;=SUM($F9:O9),0,1)</f>
        <v>41.666666666666664</v>
      </c>
      <c r="Q81" s="112">
        <f>+((SUM($F9:Q9)*$E81)/12)*IF($C81="si",2.5,IF($D81="si",1.4,1))*IF(P105&gt;=SUM($F9:P9),0,1)</f>
        <v>41.666666666666664</v>
      </c>
      <c r="R81" s="112">
        <f>+((SUM($F9:R9)*$E81)/12)*IF($C81="si",2.5,IF($D81="si",1.4,1))*IF(Q105&gt;=SUM($F9:Q9),0,1)</f>
        <v>41.666666666666664</v>
      </c>
      <c r="S81" s="112">
        <f>+((SUM($F9:S9)*$E81)/12)*IF($C81="si",2.5,IF($D81="si",1.4,1))*IF(R105&gt;=SUM($F9:R9),0,1)</f>
        <v>41.666666666666664</v>
      </c>
      <c r="T81" s="112">
        <f>+((SUM($F9:T9)*$E81)/12)*IF($C81="si",2.5,IF($D81="si",1.4,1))*IF(S105&gt;=SUM($F9:S9),0,1)</f>
        <v>41.666666666666664</v>
      </c>
      <c r="U81" s="112">
        <f>+((SUM($F9:U9)*$E81)/12)*IF($C81="si",2.5,IF($D81="si",1.4,1))*IF(T105&gt;=SUM($F9:T9),0,1)</f>
        <v>41.666666666666664</v>
      </c>
      <c r="V81" s="112">
        <f>+((SUM($F9:V9)*$E81)/12)*IF($C81="si",2.5,IF($D81="si",1.4,1))*IF(U105&gt;=SUM($F9:U9),0,1)</f>
        <v>41.666666666666664</v>
      </c>
      <c r="W81" s="112">
        <f>+((SUM($F9:W9)*$E81)/12)*IF($C81="si",2.5,IF($D81="si",1.4,1))*IF(V105&gt;=SUM($F9:V9),0,1)</f>
        <v>41.666666666666664</v>
      </c>
      <c r="X81" s="112">
        <f>+((SUM($F9:X9)*$E81)/12)*IF($C81="si",2.5,IF($D81="si",1.4,1))*IF(W105&gt;=SUM($F9:W9),0,1)</f>
        <v>41.666666666666664</v>
      </c>
      <c r="Y81" s="112">
        <f>+((SUM($F9:Y9)*$E81)/12)*IF($C81="si",2.5,IF($D81="si",1.4,1))*IF(X105&gt;=SUM($F9:X9),0,1)</f>
        <v>41.666666666666664</v>
      </c>
      <c r="Z81" s="112">
        <f>+((SUM($F9:Z9)*$E81)/12)*IF($C81="si",2.5,IF($D81="si",1.4,1))*IF(Y105&gt;=SUM($F9:Y9),0,1)</f>
        <v>41.666666666666664</v>
      </c>
      <c r="AA81" s="112">
        <f>+((SUM($F9:AA9)*$E81)/12)*IF($C81="si",2.5,IF($D81="si",1.4,1))*IF(Z105&gt;=SUM($F9:Z9),0,1)</f>
        <v>41.666666666666664</v>
      </c>
      <c r="AB81" s="112">
        <f>+((SUM($F9:AB9)*$E81)/12)*IF($C81="si",2.5,IF($D81="si",1.4,1))*IF(AA105&gt;=SUM($F9:AA9),0,1)</f>
        <v>41.666666666666664</v>
      </c>
      <c r="AC81" s="112">
        <f>+((SUM($F9:AC9)*$E81)/12)*IF($C81="si",2.5,IF($D81="si",1.4,1))*IF(AB105&gt;=SUM($F9:AB9),0,1)</f>
        <v>41.666666666666664</v>
      </c>
      <c r="AD81" s="112">
        <f>+((SUM($F9:AD9)*$E81)/12)*IF($C81="si",2.5,IF($D81="si",1.4,1))*IF(AC105&gt;=SUM($F9:AC9),0,1)</f>
        <v>41.666666666666664</v>
      </c>
      <c r="AE81" s="112">
        <f>+((SUM($F9:AE9)*$E81)/12)*IF($C81="si",2.5,IF($D81="si",1.4,1))*IF(AD105&gt;=SUM($F9:AD9),0,1)</f>
        <v>41.666666666666664</v>
      </c>
      <c r="AF81" s="112">
        <f>+((SUM($F9:AF9)*$E81)/12)*IF($C81="si",2.5,IF($D81="si",1.4,1))*IF(AE105&gt;=SUM($F9:AE9),0,1)</f>
        <v>41.666666666666664</v>
      </c>
      <c r="AG81" s="112">
        <f>+((SUM($F9:AG9)*$E81)/12)*IF($C81="si",2.5,IF($D81="si",1.4,1))*IF(AF105&gt;=SUM($F9:AF9),0,1)</f>
        <v>41.666666666666664</v>
      </c>
      <c r="AH81" s="112">
        <f>+((SUM($F9:AH9)*$E81)/12)*IF($C81="si",2.5,IF($D81="si",1.4,1))*IF(AG105&gt;=SUM($F9:AG9),0,1)</f>
        <v>41.666666666666664</v>
      </c>
      <c r="AI81" s="112">
        <f>+((SUM($F9:AI9)*$E81)/12)*IF($C81="si",2.5,IF($D81="si",1.4,1))*IF(AH105&gt;=SUM($F9:AH9),0,1)</f>
        <v>41.666666666666664</v>
      </c>
      <c r="AJ81" s="112">
        <f>+((SUM($F9:AJ9)*$E81)/12)*IF($C81="si",2.5,IF($D81="si",1.4,1))*IF(AI105&gt;=SUM($F9:AI9),0,1)</f>
        <v>41.666666666666664</v>
      </c>
      <c r="AK81" s="112">
        <f>+((SUM($F9:AK9)*$E81)/12)*IF($C81="si",2.5,IF($D81="si",1.4,1))*IF(AJ105&gt;=SUM($F9:AJ9),0,1)</f>
        <v>41.666666666666664</v>
      </c>
      <c r="AL81" s="112">
        <f>+((SUM($F9:AL9)*$E81)/12)*IF($C81="si",2.5,IF($D81="si",1.4,1))*IF(AK105&gt;=SUM($F9:AK9),0,1)</f>
        <v>41.666666666666664</v>
      </c>
      <c r="AM81" s="112">
        <f>+((SUM($F9:AM9)*$E81)/12)*IF($C81="si",2.5,IF($D81="si",1.4,1))*IF(AL105&gt;=SUM($F9:AL9),0,1)</f>
        <v>41.666666666666664</v>
      </c>
      <c r="AN81" s="112">
        <f>+((SUM($F9:AN9)*$E81)/12)*IF($C81="si",2.5,IF($D81="si",1.4,1))*IF(AM105&gt;=SUM($F9:AM9),0,1)</f>
        <v>41.666666666666664</v>
      </c>
      <c r="AO81" s="112">
        <f>+((SUM($F9:AO9)*$E81)/12)*IF($C81="si",2.5,IF($D81="si",1.4,1))*IF(AN105&gt;=SUM($F9:AN9),0,1)</f>
        <v>41.666666666666664</v>
      </c>
      <c r="AP81" s="112">
        <f>+((SUM($F9:AP9)*$E81)/12)*IF($C81="si",2.5,IF($D81="si",1.4,1))*IF(AO105&gt;=SUM($F9:AO9),0,1)</f>
        <v>41.666666666666664</v>
      </c>
      <c r="AQ81" s="112">
        <f>+((SUM($F9:AQ9)*$E81)/12)*IF($C81="si",2.5,IF($D81="si",1.4,1))*IF(AP105&gt;=SUM($F9:AP9),0,1)</f>
        <v>41.666666666666664</v>
      </c>
      <c r="AR81" s="112">
        <f>+((SUM($F9:AR9)*$E81)/12)*IF($C81="si",2.5,IF($D81="si",1.4,1))*IF(AQ105&gt;=SUM($F9:AQ9),0,1)</f>
        <v>41.666666666666664</v>
      </c>
      <c r="AS81" s="112">
        <f>+((SUM($F9:AS9)*$E81)/12)*IF($C81="si",2.5,IF($D81="si",1.4,1))*IF(AR105&gt;=SUM($F9:AR9),0,1)</f>
        <v>41.666666666666664</v>
      </c>
      <c r="AT81" s="112">
        <f>+((SUM($F9:AT9)*$E81)/12)*IF($C81="si",2.5,IF($D81="si",1.4,1))*IF(AS105&gt;=SUM($F9:AS9),0,1)</f>
        <v>41.666666666666664</v>
      </c>
      <c r="AU81" s="112">
        <f>+((SUM($F9:AU9)*$E81)/12)*IF($C81="si",2.5,IF($D81="si",1.4,1))*IF(AT105&gt;=SUM($F9:AT9),0,1)</f>
        <v>41.666666666666664</v>
      </c>
      <c r="AV81" s="112">
        <f>+((SUM($F9:AV9)*$E81)/12)*IF($C81="si",2.5,IF($D81="si",1.4,1))*IF(AU105&gt;=SUM($F9:AU9),0,1)</f>
        <v>41.666666666666664</v>
      </c>
      <c r="AW81" s="112">
        <f>+((SUM($F9:AW9)*$E81)/12)*IF($C81="si",2.5,IF($D81="si",1.4,1))*IF(AV105&gt;=SUM($F9:AV9),0,1)</f>
        <v>41.666666666666664</v>
      </c>
      <c r="AX81" s="112">
        <f>+((SUM($F9:AX9)*$E81)/12)*IF($C81="si",2.5,IF($D81="si",1.4,1))*IF(AW105&gt;=SUM($F9:AW9),0,1)</f>
        <v>41.666666666666664</v>
      </c>
      <c r="AY81" s="112">
        <f>+((SUM($F9:AY9)*$E81)/12)*IF($C81="si",2.5,IF($D81="si",1.4,1))*IF(AX105&gt;=SUM($F9:AX9),0,1)</f>
        <v>41.666666666666664</v>
      </c>
      <c r="AZ81" s="112">
        <f>+((SUM($F9:AZ9)*$E81)/12)*IF($C81="si",2.5,IF($D81="si",1.4,1))*IF(AY105&gt;=SUM($F9:AY9),0,1)</f>
        <v>41.666666666666664</v>
      </c>
      <c r="BA81" s="112">
        <f>+((SUM($F9:BA9)*$E81)/12)*IF($C81="si",2.5,IF($D81="si",1.4,1))*IF(AZ105&gt;=SUM($F9:AZ9),0,1)</f>
        <v>41.666666666666664</v>
      </c>
      <c r="BB81"/>
      <c r="BC81" s="112">
        <f t="shared" si="34"/>
        <v>500.00000000000006</v>
      </c>
      <c r="BD81" s="112">
        <f t="shared" si="35"/>
        <v>500.00000000000006</v>
      </c>
      <c r="BE81" s="112">
        <f t="shared" si="36"/>
        <v>500.00000000000006</v>
      </c>
      <c r="BF81" s="112">
        <f t="shared" si="37"/>
        <v>500.00000000000006</v>
      </c>
    </row>
    <row r="82" spans="1:58" s="37" customFormat="1" x14ac:dyDescent="0.25">
      <c r="A82" t="str">
        <f t="shared" si="31"/>
        <v/>
      </c>
      <c r="B82" t="str">
        <f t="shared" si="31"/>
        <v>Altre immobilizzazioni immateriali</v>
      </c>
      <c r="C82" s="27" t="str">
        <f>+Investimenti!C8</f>
        <v>NO</v>
      </c>
      <c r="D82" s="27" t="str">
        <f>+Investimenti!D8</f>
        <v>NO</v>
      </c>
      <c r="E82" s="248">
        <f>+Investimenti!F8</f>
        <v>0.1</v>
      </c>
      <c r="F82" s="112">
        <f t="shared" si="33"/>
        <v>0</v>
      </c>
      <c r="G82" s="112">
        <f>+((SUM($F10:G10)*$E82)/12)*IF($C82="si",2.5,IF($D82="si",1.4,1))</f>
        <v>0</v>
      </c>
      <c r="H82" s="112">
        <f>+((SUM($F10:H10)*$E82)/12)*IF($C82="si",2.5,IF($D82="si",1.4,1))*IF(G106&gt;=SUM($F10:G10),0,1)</f>
        <v>0</v>
      </c>
      <c r="I82" s="112">
        <f>+((SUM($F10:I10)*$E82)/12)*IF($C82="si",2.5,IF($D82="si",1.4,1))*IF(H106&gt;=SUM($F10:H10),0,1)</f>
        <v>0</v>
      </c>
      <c r="J82" s="112">
        <f>+((SUM($F10:J10)*$E82)/12)*IF($C82="si",2.5,IF($D82="si",1.4,1))*IF(I106&gt;=SUM($F10:I10),0,1)</f>
        <v>0</v>
      </c>
      <c r="K82" s="112">
        <f>+((SUM($F10:K10)*$E82)/12)*IF($C82="si",2.5,IF($D82="si",1.4,1))*IF(J106&gt;=SUM($F10:J10),0,1)</f>
        <v>0</v>
      </c>
      <c r="L82" s="112">
        <f>+((SUM($F10:L10)*$E82)/12)*IF($C82="si",2.5,IF($D82="si",1.4,1))*IF(K106&gt;=SUM($F10:K10),0,1)</f>
        <v>0</v>
      </c>
      <c r="M82" s="112">
        <f>+((SUM($F10:M10)*$E82)/12)*IF($C82="si",2.5,IF($D82="si",1.4,1))*IF(L106&gt;=SUM($F10:L10),0,1)</f>
        <v>0</v>
      </c>
      <c r="N82" s="112">
        <f>+((SUM($F10:N10)*$E82)/12)*IF($C82="si",2.5,IF($D82="si",1.4,1))*IF(M106&gt;=SUM($F10:M10),0,1)</f>
        <v>0</v>
      </c>
      <c r="O82" s="112">
        <f>+((SUM($F10:O10)*$E82)/12)*IF($C82="si",2.5,IF($D82="si",1.4,1))*IF(N106&gt;=SUM($F10:N10),0,1)</f>
        <v>0</v>
      </c>
      <c r="P82" s="112">
        <f>+((SUM($F10:P10)*$E82)/12)*IF($C82="si",2.5,IF($D82="si",1.4,1))*IF(O106&gt;=SUM($F10:O10),0,1)</f>
        <v>0</v>
      </c>
      <c r="Q82" s="112">
        <f>+((SUM($F10:Q10)*$E82)/12)*IF($C82="si",2.5,IF($D82="si",1.4,1))*IF(P106&gt;=SUM($F10:P10),0,1)</f>
        <v>0</v>
      </c>
      <c r="R82" s="112">
        <f>+((SUM($F10:R10)*$E82)/12)*IF($C82="si",2.5,IF($D82="si",1.4,1))*IF(Q106&gt;=SUM($F10:Q10),0,1)</f>
        <v>0</v>
      </c>
      <c r="S82" s="112">
        <f>+((SUM($F10:S10)*$E82)/12)*IF($C82="si",2.5,IF($D82="si",1.4,1))*IF(R106&gt;=SUM($F10:R10),0,1)</f>
        <v>0</v>
      </c>
      <c r="T82" s="112">
        <f>+((SUM($F10:T10)*$E82)/12)*IF($C82="si",2.5,IF($D82="si",1.4,1))*IF(S106&gt;=SUM($F10:S10),0,1)</f>
        <v>0</v>
      </c>
      <c r="U82" s="112">
        <f>+((SUM($F10:U10)*$E82)/12)*IF($C82="si",2.5,IF($D82="si",1.4,1))*IF(T106&gt;=SUM($F10:T10),0,1)</f>
        <v>0</v>
      </c>
      <c r="V82" s="112">
        <f>+((SUM($F10:V10)*$E82)/12)*IF($C82="si",2.5,IF($D82="si",1.4,1))*IF(U106&gt;=SUM($F10:U10),0,1)</f>
        <v>0</v>
      </c>
      <c r="W82" s="112">
        <f>+((SUM($F10:W10)*$E82)/12)*IF($C82="si",2.5,IF($D82="si",1.4,1))*IF(V106&gt;=SUM($F10:V10),0,1)</f>
        <v>0</v>
      </c>
      <c r="X82" s="112">
        <f>+((SUM($F10:X10)*$E82)/12)*IF($C82="si",2.5,IF($D82="si",1.4,1))*IF(W106&gt;=SUM($F10:W10),0,1)</f>
        <v>0</v>
      </c>
      <c r="Y82" s="112">
        <f>+((SUM($F10:Y10)*$E82)/12)*IF($C82="si",2.5,IF($D82="si",1.4,1))*IF(X106&gt;=SUM($F10:X10),0,1)</f>
        <v>0</v>
      </c>
      <c r="Z82" s="112">
        <f>+((SUM($F10:Z10)*$E82)/12)*IF($C82="si",2.5,IF($D82="si",1.4,1))*IF(Y106&gt;=SUM($F10:Y10),0,1)</f>
        <v>0</v>
      </c>
      <c r="AA82" s="112">
        <f>+((SUM($F10:AA10)*$E82)/12)*IF($C82="si",2.5,IF($D82="si",1.4,1))*IF(Z106&gt;=SUM($F10:Z10),0,1)</f>
        <v>0</v>
      </c>
      <c r="AB82" s="112">
        <f>+((SUM($F10:AB10)*$E82)/12)*IF($C82="si",2.5,IF($D82="si",1.4,1))*IF(AA106&gt;=SUM($F10:AA10),0,1)</f>
        <v>0</v>
      </c>
      <c r="AC82" s="112">
        <f>+((SUM($F10:AC10)*$E82)/12)*IF($C82="si",2.5,IF($D82="si",1.4,1))*IF(AB106&gt;=SUM($F10:AB10),0,1)</f>
        <v>0</v>
      </c>
      <c r="AD82" s="112">
        <f>+((SUM($F10:AD10)*$E82)/12)*IF($C82="si",2.5,IF($D82="si",1.4,1))*IF(AC106&gt;=SUM($F10:AC10),0,1)</f>
        <v>0</v>
      </c>
      <c r="AE82" s="112">
        <f>+((SUM($F10:AE10)*$E82)/12)*IF($C82="si",2.5,IF($D82="si",1.4,1))*IF(AD106&gt;=SUM($F10:AD10),0,1)</f>
        <v>0</v>
      </c>
      <c r="AF82" s="112">
        <f>+((SUM($F10:AF10)*$E82)/12)*IF($C82="si",2.5,IF($D82="si",1.4,1))*IF(AE106&gt;=SUM($F10:AE10),0,1)</f>
        <v>0</v>
      </c>
      <c r="AG82" s="112">
        <f>+((SUM($F10:AG10)*$E82)/12)*IF($C82="si",2.5,IF($D82="si",1.4,1))*IF(AF106&gt;=SUM($F10:AF10),0,1)</f>
        <v>0</v>
      </c>
      <c r="AH82" s="112">
        <f>+((SUM($F10:AH10)*$E82)/12)*IF($C82="si",2.5,IF($D82="si",1.4,1))*IF(AG106&gt;=SUM($F10:AG10),0,1)</f>
        <v>0</v>
      </c>
      <c r="AI82" s="112">
        <f>+((SUM($F10:AI10)*$E82)/12)*IF($C82="si",2.5,IF($D82="si",1.4,1))*IF(AH106&gt;=SUM($F10:AH10),0,1)</f>
        <v>0</v>
      </c>
      <c r="AJ82" s="112">
        <f>+((SUM($F10:AJ10)*$E82)/12)*IF($C82="si",2.5,IF($D82="si",1.4,1))*IF(AI106&gt;=SUM($F10:AI10),0,1)</f>
        <v>0</v>
      </c>
      <c r="AK82" s="112">
        <f>+((SUM($F10:AK10)*$E82)/12)*IF($C82="si",2.5,IF($D82="si",1.4,1))*IF(AJ106&gt;=SUM($F10:AJ10),0,1)</f>
        <v>0</v>
      </c>
      <c r="AL82" s="112">
        <f>+((SUM($F10:AL10)*$E82)/12)*IF($C82="si",2.5,IF($D82="si",1.4,1))*IF(AK106&gt;=SUM($F10:AK10),0,1)</f>
        <v>0</v>
      </c>
      <c r="AM82" s="112">
        <f>+((SUM($F10:AM10)*$E82)/12)*IF($C82="si",2.5,IF($D82="si",1.4,1))*IF(AL106&gt;=SUM($F10:AL10),0,1)</f>
        <v>0</v>
      </c>
      <c r="AN82" s="112">
        <f>+((SUM($F10:AN10)*$E82)/12)*IF($C82="si",2.5,IF($D82="si",1.4,1))*IF(AM106&gt;=SUM($F10:AM10),0,1)</f>
        <v>0</v>
      </c>
      <c r="AO82" s="112">
        <f>+((SUM($F10:AO10)*$E82)/12)*IF($C82="si",2.5,IF($D82="si",1.4,1))*IF(AN106&gt;=SUM($F10:AN10),0,1)</f>
        <v>0</v>
      </c>
      <c r="AP82" s="112">
        <f>+((SUM($F10:AP10)*$E82)/12)*IF($C82="si",2.5,IF($D82="si",1.4,1))*IF(AO106&gt;=SUM($F10:AO10),0,1)</f>
        <v>0</v>
      </c>
      <c r="AQ82" s="112">
        <f>+((SUM($F10:AQ10)*$E82)/12)*IF($C82="si",2.5,IF($D82="si",1.4,1))*IF(AP106&gt;=SUM($F10:AP10),0,1)</f>
        <v>0</v>
      </c>
      <c r="AR82" s="112">
        <f>+((SUM($F10:AR10)*$E82)/12)*IF($C82="si",2.5,IF($D82="si",1.4,1))*IF(AQ106&gt;=SUM($F10:AQ10),0,1)</f>
        <v>0</v>
      </c>
      <c r="AS82" s="112">
        <f>+((SUM($F10:AS10)*$E82)/12)*IF($C82="si",2.5,IF($D82="si",1.4,1))*IF(AR106&gt;=SUM($F10:AR10),0,1)</f>
        <v>0</v>
      </c>
      <c r="AT82" s="112">
        <f>+((SUM($F10:AT10)*$E82)/12)*IF($C82="si",2.5,IF($D82="si",1.4,1))*IF(AS106&gt;=SUM($F10:AS10),0,1)</f>
        <v>0</v>
      </c>
      <c r="AU82" s="112">
        <f>+((SUM($F10:AU10)*$E82)/12)*IF($C82="si",2.5,IF($D82="si",1.4,1))*IF(AT106&gt;=SUM($F10:AT10),0,1)</f>
        <v>0</v>
      </c>
      <c r="AV82" s="112">
        <f>+((SUM($F10:AV10)*$E82)/12)*IF($C82="si",2.5,IF($D82="si",1.4,1))*IF(AU106&gt;=SUM($F10:AU10),0,1)</f>
        <v>0</v>
      </c>
      <c r="AW82" s="112">
        <f>+((SUM($F10:AW10)*$E82)/12)*IF($C82="si",2.5,IF($D82="si",1.4,1))*IF(AV106&gt;=SUM($F10:AV10),0,1)</f>
        <v>0</v>
      </c>
      <c r="AX82" s="112">
        <f>+((SUM($F10:AX10)*$E82)/12)*IF($C82="si",2.5,IF($D82="si",1.4,1))*IF(AW106&gt;=SUM($F10:AW10),0,1)</f>
        <v>0</v>
      </c>
      <c r="AY82" s="112">
        <f>+((SUM($F10:AY10)*$E82)/12)*IF($C82="si",2.5,IF($D82="si",1.4,1))*IF(AX106&gt;=SUM($F10:AX10),0,1)</f>
        <v>0</v>
      </c>
      <c r="AZ82" s="112">
        <f>+((SUM($F10:AZ10)*$E82)/12)*IF($C82="si",2.5,IF($D82="si",1.4,1))*IF(AY106&gt;=SUM($F10:AY10),0,1)</f>
        <v>0</v>
      </c>
      <c r="BA82" s="112">
        <f>+((SUM($F10:BA10)*$E82)/12)*IF($C82="si",2.5,IF($D82="si",1.4,1))*IF(AZ106&gt;=SUM($F10:AZ10),0,1)</f>
        <v>0</v>
      </c>
      <c r="BB82"/>
      <c r="BC82" s="112">
        <f t="shared" si="34"/>
        <v>0</v>
      </c>
      <c r="BD82" s="112">
        <f t="shared" si="35"/>
        <v>0</v>
      </c>
      <c r="BE82" s="112">
        <f t="shared" si="36"/>
        <v>0</v>
      </c>
      <c r="BF82" s="112">
        <f t="shared" si="37"/>
        <v>0</v>
      </c>
    </row>
    <row r="83" spans="1:58" s="37" customFormat="1" x14ac:dyDescent="0.25">
      <c r="A83" t="str">
        <f t="shared" si="31"/>
        <v/>
      </c>
      <c r="B83" t="str">
        <f t="shared" si="31"/>
        <v>Altre immobilizzazioni immateriali</v>
      </c>
      <c r="C83" s="27" t="str">
        <f>+Investimenti!C9</f>
        <v>NO</v>
      </c>
      <c r="D83" s="27" t="str">
        <f>+Investimenti!D9</f>
        <v>NO</v>
      </c>
      <c r="E83" s="248">
        <f>+Investimenti!F9</f>
        <v>0.1</v>
      </c>
      <c r="F83" s="112">
        <f t="shared" si="33"/>
        <v>0</v>
      </c>
      <c r="G83" s="112">
        <f>+((SUM($F11:G11)*$E83)/12)*IF($C83="si",2.5,IF($D83="si",1.4,1))</f>
        <v>0</v>
      </c>
      <c r="H83" s="112">
        <f>+((SUM($F11:H11)*$E83)/12)*IF($C83="si",2.5,IF($D83="si",1.4,1))*IF(G107&gt;=SUM($F11:G11),0,1)</f>
        <v>0</v>
      </c>
      <c r="I83" s="112">
        <f>+((SUM($F11:I11)*$E83)/12)*IF($C83="si",2.5,IF($D83="si",1.4,1))*IF(H107&gt;=SUM($F11:H11),0,1)</f>
        <v>0</v>
      </c>
      <c r="J83" s="112">
        <f>+((SUM($F11:J11)*$E83)/12)*IF($C83="si",2.5,IF($D83="si",1.4,1))*IF(I107&gt;=SUM($F11:I11),0,1)</f>
        <v>0</v>
      </c>
      <c r="K83" s="112">
        <f>+((SUM($F11:K11)*$E83)/12)*IF($C83="si",2.5,IF($D83="si",1.4,1))*IF(J107&gt;=SUM($F11:J11),0,1)</f>
        <v>0</v>
      </c>
      <c r="L83" s="112">
        <f>+((SUM($F11:L11)*$E83)/12)*IF($C83="si",2.5,IF($D83="si",1.4,1))*IF(K107&gt;=SUM($F11:K11),0,1)</f>
        <v>0</v>
      </c>
      <c r="M83" s="112">
        <f>+((SUM($F11:M11)*$E83)/12)*IF($C83="si",2.5,IF($D83="si",1.4,1))*IF(L107&gt;=SUM($F11:L11),0,1)</f>
        <v>0</v>
      </c>
      <c r="N83" s="112">
        <f>+((SUM($F11:N11)*$E83)/12)*IF($C83="si",2.5,IF($D83="si",1.4,1))*IF(M107&gt;=SUM($F11:M11),0,1)</f>
        <v>0</v>
      </c>
      <c r="O83" s="112">
        <f>+((SUM($F11:O11)*$E83)/12)*IF($C83="si",2.5,IF($D83="si",1.4,1))*IF(N107&gt;=SUM($F11:N11),0,1)</f>
        <v>0</v>
      </c>
      <c r="P83" s="112">
        <f>+((SUM($F11:P11)*$E83)/12)*IF($C83="si",2.5,IF($D83="si",1.4,1))*IF(O107&gt;=SUM($F11:O11),0,1)</f>
        <v>0</v>
      </c>
      <c r="Q83" s="112">
        <f>+((SUM($F11:Q11)*$E83)/12)*IF($C83="si",2.5,IF($D83="si",1.4,1))*IF(P107&gt;=SUM($F11:P11),0,1)</f>
        <v>0</v>
      </c>
      <c r="R83" s="112">
        <f>+((SUM($F11:R11)*$E83)/12)*IF($C83="si",2.5,IF($D83="si",1.4,1))*IF(Q107&gt;=SUM($F11:Q11),0,1)</f>
        <v>0</v>
      </c>
      <c r="S83" s="112">
        <f>+((SUM($F11:S11)*$E83)/12)*IF($C83="si",2.5,IF($D83="si",1.4,1))*IF(R107&gt;=SUM($F11:R11),0,1)</f>
        <v>0</v>
      </c>
      <c r="T83" s="112">
        <f>+((SUM($F11:T11)*$E83)/12)*IF($C83="si",2.5,IF($D83="si",1.4,1))*IF(S107&gt;=SUM($F11:S11),0,1)</f>
        <v>0</v>
      </c>
      <c r="U83" s="112">
        <f>+((SUM($F11:U11)*$E83)/12)*IF($C83="si",2.5,IF($D83="si",1.4,1))*IF(T107&gt;=SUM($F11:T11),0,1)</f>
        <v>0</v>
      </c>
      <c r="V83" s="112">
        <f>+((SUM($F11:V11)*$E83)/12)*IF($C83="si",2.5,IF($D83="si",1.4,1))*IF(U107&gt;=SUM($F11:U11),0,1)</f>
        <v>0</v>
      </c>
      <c r="W83" s="112">
        <f>+((SUM($F11:W11)*$E83)/12)*IF($C83="si",2.5,IF($D83="si",1.4,1))*IF(V107&gt;=SUM($F11:V11),0,1)</f>
        <v>0</v>
      </c>
      <c r="X83" s="112">
        <f>+((SUM($F11:X11)*$E83)/12)*IF($C83="si",2.5,IF($D83="si",1.4,1))*IF(W107&gt;=SUM($F11:W11),0,1)</f>
        <v>0</v>
      </c>
      <c r="Y83" s="112">
        <f>+((SUM($F11:Y11)*$E83)/12)*IF($C83="si",2.5,IF($D83="si",1.4,1))*IF(X107&gt;=SUM($F11:X11),0,1)</f>
        <v>0</v>
      </c>
      <c r="Z83" s="112">
        <f>+((SUM($F11:Z11)*$E83)/12)*IF($C83="si",2.5,IF($D83="si",1.4,1))*IF(Y107&gt;=SUM($F11:Y11),0,1)</f>
        <v>0</v>
      </c>
      <c r="AA83" s="112">
        <f>+((SUM($F11:AA11)*$E83)/12)*IF($C83="si",2.5,IF($D83="si",1.4,1))*IF(Z107&gt;=SUM($F11:Z11),0,1)</f>
        <v>0</v>
      </c>
      <c r="AB83" s="112">
        <f>+((SUM($F11:AB11)*$E83)/12)*IF($C83="si",2.5,IF($D83="si",1.4,1))*IF(AA107&gt;=SUM($F11:AA11),0,1)</f>
        <v>0</v>
      </c>
      <c r="AC83" s="112">
        <f>+((SUM($F11:AC11)*$E83)/12)*IF($C83="si",2.5,IF($D83="si",1.4,1))*IF(AB107&gt;=SUM($F11:AB11),0,1)</f>
        <v>0</v>
      </c>
      <c r="AD83" s="112">
        <f>+((SUM($F11:AD11)*$E83)/12)*IF($C83="si",2.5,IF($D83="si",1.4,1))*IF(AC107&gt;=SUM($F11:AC11),0,1)</f>
        <v>0</v>
      </c>
      <c r="AE83" s="112">
        <f>+((SUM($F11:AE11)*$E83)/12)*IF($C83="si",2.5,IF($D83="si",1.4,1))*IF(AD107&gt;=SUM($F11:AD11),0,1)</f>
        <v>0</v>
      </c>
      <c r="AF83" s="112">
        <f>+((SUM($F11:AF11)*$E83)/12)*IF($C83="si",2.5,IF($D83="si",1.4,1))*IF(AE107&gt;=SUM($F11:AE11),0,1)</f>
        <v>0</v>
      </c>
      <c r="AG83" s="112">
        <f>+((SUM($F11:AG11)*$E83)/12)*IF($C83="si",2.5,IF($D83="si",1.4,1))*IF(AF107&gt;=SUM($F11:AF11),0,1)</f>
        <v>0</v>
      </c>
      <c r="AH83" s="112">
        <f>+((SUM($F11:AH11)*$E83)/12)*IF($C83="si",2.5,IF($D83="si",1.4,1))*IF(AG107&gt;=SUM($F11:AG11),0,1)</f>
        <v>0</v>
      </c>
      <c r="AI83" s="112">
        <f>+((SUM($F11:AI11)*$E83)/12)*IF($C83="si",2.5,IF($D83="si",1.4,1))*IF(AH107&gt;=SUM($F11:AH11),0,1)</f>
        <v>0</v>
      </c>
      <c r="AJ83" s="112">
        <f>+((SUM($F11:AJ11)*$E83)/12)*IF($C83="si",2.5,IF($D83="si",1.4,1))*IF(AI107&gt;=SUM($F11:AI11),0,1)</f>
        <v>0</v>
      </c>
      <c r="AK83" s="112">
        <f>+((SUM($F11:AK11)*$E83)/12)*IF($C83="si",2.5,IF($D83="si",1.4,1))*IF(AJ107&gt;=SUM($F11:AJ11),0,1)</f>
        <v>0</v>
      </c>
      <c r="AL83" s="112">
        <f>+((SUM($F11:AL11)*$E83)/12)*IF($C83="si",2.5,IF($D83="si",1.4,1))*IF(AK107&gt;=SUM($F11:AK11),0,1)</f>
        <v>0</v>
      </c>
      <c r="AM83" s="112">
        <f>+((SUM($F11:AM11)*$E83)/12)*IF($C83="si",2.5,IF($D83="si",1.4,1))*IF(AL107&gt;=SUM($F11:AL11),0,1)</f>
        <v>0</v>
      </c>
      <c r="AN83" s="112">
        <f>+((SUM($F11:AN11)*$E83)/12)*IF($C83="si",2.5,IF($D83="si",1.4,1))*IF(AM107&gt;=SUM($F11:AM11),0,1)</f>
        <v>0</v>
      </c>
      <c r="AO83" s="112">
        <f>+((SUM($F11:AO11)*$E83)/12)*IF($C83="si",2.5,IF($D83="si",1.4,1))*IF(AN107&gt;=SUM($F11:AN11),0,1)</f>
        <v>0</v>
      </c>
      <c r="AP83" s="112">
        <f>+((SUM($F11:AP11)*$E83)/12)*IF($C83="si",2.5,IF($D83="si",1.4,1))*IF(AO107&gt;=SUM($F11:AO11),0,1)</f>
        <v>0</v>
      </c>
      <c r="AQ83" s="112">
        <f>+((SUM($F11:AQ11)*$E83)/12)*IF($C83="si",2.5,IF($D83="si",1.4,1))*IF(AP107&gt;=SUM($F11:AP11),0,1)</f>
        <v>0</v>
      </c>
      <c r="AR83" s="112">
        <f>+((SUM($F11:AR11)*$E83)/12)*IF($C83="si",2.5,IF($D83="si",1.4,1))*IF(AQ107&gt;=SUM($F11:AQ11),0,1)</f>
        <v>0</v>
      </c>
      <c r="AS83" s="112">
        <f>+((SUM($F11:AS11)*$E83)/12)*IF($C83="si",2.5,IF($D83="si",1.4,1))*IF(AR107&gt;=SUM($F11:AR11),0,1)</f>
        <v>0</v>
      </c>
      <c r="AT83" s="112">
        <f>+((SUM($F11:AT11)*$E83)/12)*IF($C83="si",2.5,IF($D83="si",1.4,1))*IF(AS107&gt;=SUM($F11:AS11),0,1)</f>
        <v>0</v>
      </c>
      <c r="AU83" s="112">
        <f>+((SUM($F11:AU11)*$E83)/12)*IF($C83="si",2.5,IF($D83="si",1.4,1))*IF(AT107&gt;=SUM($F11:AT11),0,1)</f>
        <v>0</v>
      </c>
      <c r="AV83" s="112">
        <f>+((SUM($F11:AV11)*$E83)/12)*IF($C83="si",2.5,IF($D83="si",1.4,1))*IF(AU107&gt;=SUM($F11:AU11),0,1)</f>
        <v>0</v>
      </c>
      <c r="AW83" s="112">
        <f>+((SUM($F11:AW11)*$E83)/12)*IF($C83="si",2.5,IF($D83="si",1.4,1))*IF(AV107&gt;=SUM($F11:AV11),0,1)</f>
        <v>0</v>
      </c>
      <c r="AX83" s="112">
        <f>+((SUM($F11:AX11)*$E83)/12)*IF($C83="si",2.5,IF($D83="si",1.4,1))*IF(AW107&gt;=SUM($F11:AW11),0,1)</f>
        <v>0</v>
      </c>
      <c r="AY83" s="112">
        <f>+((SUM($F11:AY11)*$E83)/12)*IF($C83="si",2.5,IF($D83="si",1.4,1))*IF(AX107&gt;=SUM($F11:AX11),0,1)</f>
        <v>0</v>
      </c>
      <c r="AZ83" s="112">
        <f>+((SUM($F11:AZ11)*$E83)/12)*IF($C83="si",2.5,IF($D83="si",1.4,1))*IF(AY107&gt;=SUM($F11:AY11),0,1)</f>
        <v>0</v>
      </c>
      <c r="BA83" s="112">
        <f>+((SUM($F11:BA11)*$E83)/12)*IF($C83="si",2.5,IF($D83="si",1.4,1))*IF(AZ107&gt;=SUM($F11:AZ11),0,1)</f>
        <v>0</v>
      </c>
      <c r="BB83"/>
      <c r="BC83" s="112">
        <f t="shared" si="34"/>
        <v>0</v>
      </c>
      <c r="BD83" s="112">
        <f t="shared" si="35"/>
        <v>0</v>
      </c>
      <c r="BE83" s="112">
        <f t="shared" si="36"/>
        <v>0</v>
      </c>
      <c r="BF83" s="112">
        <f t="shared" si="37"/>
        <v>0</v>
      </c>
    </row>
    <row r="84" spans="1:58" s="37" customFormat="1" x14ac:dyDescent="0.25">
      <c r="A84" t="str">
        <f t="shared" si="31"/>
        <v/>
      </c>
      <c r="B84" t="str">
        <f t="shared" si="31"/>
        <v>Altre immobilizzazioni immateriali</v>
      </c>
      <c r="C84" s="27" t="str">
        <f>+Investimenti!C10</f>
        <v>NO</v>
      </c>
      <c r="D84" s="27" t="str">
        <f>+Investimenti!D10</f>
        <v>NO</v>
      </c>
      <c r="E84" s="248">
        <f>+Investimenti!F10</f>
        <v>0.1</v>
      </c>
      <c r="F84" s="112">
        <f t="shared" si="33"/>
        <v>0</v>
      </c>
      <c r="G84" s="112">
        <f>+((SUM($F12:G12)*$E84)/12)*IF($C84="si",2.5,IF($D84="si",1.4,1))</f>
        <v>0</v>
      </c>
      <c r="H84" s="112">
        <f>+((SUM($F12:H12)*$E84)/12)*IF($C84="si",2.5,IF($D84="si",1.4,1))*IF(G108&gt;=SUM($F12:G12),0,1)</f>
        <v>0</v>
      </c>
      <c r="I84" s="112">
        <f>+((SUM($F12:I12)*$E84)/12)*IF($C84="si",2.5,IF($D84="si",1.4,1))*IF(H108&gt;=SUM($F12:H12),0,1)</f>
        <v>0</v>
      </c>
      <c r="J84" s="112">
        <f>+((SUM($F12:J12)*$E84)/12)*IF($C84="si",2.5,IF($D84="si",1.4,1))*IF(I108&gt;=SUM($F12:I12),0,1)</f>
        <v>0</v>
      </c>
      <c r="K84" s="112">
        <f>+((SUM($F12:K12)*$E84)/12)*IF($C84="si",2.5,IF($D84="si",1.4,1))*IF(J108&gt;=SUM($F12:J12),0,1)</f>
        <v>0</v>
      </c>
      <c r="L84" s="112">
        <f>+((SUM($F12:L12)*$E84)/12)*IF($C84="si",2.5,IF($D84="si",1.4,1))*IF(K108&gt;=SUM($F12:K12),0,1)</f>
        <v>0</v>
      </c>
      <c r="M84" s="112">
        <f>+((SUM($F12:M12)*$E84)/12)*IF($C84="si",2.5,IF($D84="si",1.4,1))*IF(L108&gt;=SUM($F12:L12),0,1)</f>
        <v>0</v>
      </c>
      <c r="N84" s="112">
        <f>+((SUM($F12:N12)*$E84)/12)*IF($C84="si",2.5,IF($D84="si",1.4,1))*IF(M108&gt;=SUM($F12:M12),0,1)</f>
        <v>0</v>
      </c>
      <c r="O84" s="112">
        <f>+((SUM($F12:O12)*$E84)/12)*IF($C84="si",2.5,IF($D84="si",1.4,1))*IF(N108&gt;=SUM($F12:N12),0,1)</f>
        <v>0</v>
      </c>
      <c r="P84" s="112">
        <f>+((SUM($F12:P12)*$E84)/12)*IF($C84="si",2.5,IF($D84="si",1.4,1))*IF(O108&gt;=SUM($F12:O12),0,1)</f>
        <v>0</v>
      </c>
      <c r="Q84" s="112">
        <f>+((SUM($F12:Q12)*$E84)/12)*IF($C84="si",2.5,IF($D84="si",1.4,1))*IF(P108&gt;=SUM($F12:P12),0,1)</f>
        <v>0</v>
      </c>
      <c r="R84" s="112">
        <f>+((SUM($F12:R12)*$E84)/12)*IF($C84="si",2.5,IF($D84="si",1.4,1))*IF(Q108&gt;=SUM($F12:Q12),0,1)</f>
        <v>0</v>
      </c>
      <c r="S84" s="112">
        <f>+((SUM($F12:S12)*$E84)/12)*IF($C84="si",2.5,IF($D84="si",1.4,1))*IF(R108&gt;=SUM($F12:R12),0,1)</f>
        <v>0</v>
      </c>
      <c r="T84" s="112">
        <f>+((SUM($F12:T12)*$E84)/12)*IF($C84="si",2.5,IF($D84="si",1.4,1))*IF(S108&gt;=SUM($F12:S12),0,1)</f>
        <v>0</v>
      </c>
      <c r="U84" s="112">
        <f>+((SUM($F12:U12)*$E84)/12)*IF($C84="si",2.5,IF($D84="si",1.4,1))*IF(T108&gt;=SUM($F12:T12),0,1)</f>
        <v>0</v>
      </c>
      <c r="V84" s="112">
        <f>+((SUM($F12:V12)*$E84)/12)*IF($C84="si",2.5,IF($D84="si",1.4,1))*IF(U108&gt;=SUM($F12:U12),0,1)</f>
        <v>0</v>
      </c>
      <c r="W84" s="112">
        <f>+((SUM($F12:W12)*$E84)/12)*IF($C84="si",2.5,IF($D84="si",1.4,1))*IF(V108&gt;=SUM($F12:V12),0,1)</f>
        <v>0</v>
      </c>
      <c r="X84" s="112">
        <f>+((SUM($F12:X12)*$E84)/12)*IF($C84="si",2.5,IF($D84="si",1.4,1))*IF(W108&gt;=SUM($F12:W12),0,1)</f>
        <v>0</v>
      </c>
      <c r="Y84" s="112">
        <f>+((SUM($F12:Y12)*$E84)/12)*IF($C84="si",2.5,IF($D84="si",1.4,1))*IF(X108&gt;=SUM($F12:X12),0,1)</f>
        <v>0</v>
      </c>
      <c r="Z84" s="112">
        <f>+((SUM($F12:Z12)*$E84)/12)*IF($C84="si",2.5,IF($D84="si",1.4,1))*IF(Y108&gt;=SUM($F12:Y12),0,1)</f>
        <v>0</v>
      </c>
      <c r="AA84" s="112">
        <f>+((SUM($F12:AA12)*$E84)/12)*IF($C84="si",2.5,IF($D84="si",1.4,1))*IF(Z108&gt;=SUM($F12:Z12),0,1)</f>
        <v>0</v>
      </c>
      <c r="AB84" s="112">
        <f>+((SUM($F12:AB12)*$E84)/12)*IF($C84="si",2.5,IF($D84="si",1.4,1))*IF(AA108&gt;=SUM($F12:AA12),0,1)</f>
        <v>0</v>
      </c>
      <c r="AC84" s="112">
        <f>+((SUM($F12:AC12)*$E84)/12)*IF($C84="si",2.5,IF($D84="si",1.4,1))*IF(AB108&gt;=SUM($F12:AB12),0,1)</f>
        <v>0</v>
      </c>
      <c r="AD84" s="112">
        <f>+((SUM($F12:AD12)*$E84)/12)*IF($C84="si",2.5,IF($D84="si",1.4,1))*IF(AC108&gt;=SUM($F12:AC12),0,1)</f>
        <v>0</v>
      </c>
      <c r="AE84" s="112">
        <f>+((SUM($F12:AE12)*$E84)/12)*IF($C84="si",2.5,IF($D84="si",1.4,1))*IF(AD108&gt;=SUM($F12:AD12),0,1)</f>
        <v>0</v>
      </c>
      <c r="AF84" s="112">
        <f>+((SUM($F12:AF12)*$E84)/12)*IF($C84="si",2.5,IF($D84="si",1.4,1))*IF(AE108&gt;=SUM($F12:AE12),0,1)</f>
        <v>0</v>
      </c>
      <c r="AG84" s="112">
        <f>+((SUM($F12:AG12)*$E84)/12)*IF($C84="si",2.5,IF($D84="si",1.4,1))*IF(AF108&gt;=SUM($F12:AF12),0,1)</f>
        <v>0</v>
      </c>
      <c r="AH84" s="112">
        <f>+((SUM($F12:AH12)*$E84)/12)*IF($C84="si",2.5,IF($D84="si",1.4,1))*IF(AG108&gt;=SUM($F12:AG12),0,1)</f>
        <v>0</v>
      </c>
      <c r="AI84" s="112">
        <f>+((SUM($F12:AI12)*$E84)/12)*IF($C84="si",2.5,IF($D84="si",1.4,1))*IF(AH108&gt;=SUM($F12:AH12),0,1)</f>
        <v>0</v>
      </c>
      <c r="AJ84" s="112">
        <f>+((SUM($F12:AJ12)*$E84)/12)*IF($C84="si",2.5,IF($D84="si",1.4,1))*IF(AI108&gt;=SUM($F12:AI12),0,1)</f>
        <v>0</v>
      </c>
      <c r="AK84" s="112">
        <f>+((SUM($F12:AK12)*$E84)/12)*IF($C84="si",2.5,IF($D84="si",1.4,1))*IF(AJ108&gt;=SUM($F12:AJ12),0,1)</f>
        <v>0</v>
      </c>
      <c r="AL84" s="112">
        <f>+((SUM($F12:AL12)*$E84)/12)*IF($C84="si",2.5,IF($D84="si",1.4,1))*IF(AK108&gt;=SUM($F12:AK12),0,1)</f>
        <v>0</v>
      </c>
      <c r="AM84" s="112">
        <f>+((SUM($F12:AM12)*$E84)/12)*IF($C84="si",2.5,IF($D84="si",1.4,1))*IF(AL108&gt;=SUM($F12:AL12),0,1)</f>
        <v>0</v>
      </c>
      <c r="AN84" s="112">
        <f>+((SUM($F12:AN12)*$E84)/12)*IF($C84="si",2.5,IF($D84="si",1.4,1))*IF(AM108&gt;=SUM($F12:AM12),0,1)</f>
        <v>0</v>
      </c>
      <c r="AO84" s="112">
        <f>+((SUM($F12:AO12)*$E84)/12)*IF($C84="si",2.5,IF($D84="si",1.4,1))*IF(AN108&gt;=SUM($F12:AN12),0,1)</f>
        <v>0</v>
      </c>
      <c r="AP84" s="112">
        <f>+((SUM($F12:AP12)*$E84)/12)*IF($C84="si",2.5,IF($D84="si",1.4,1))*IF(AO108&gt;=SUM($F12:AO12),0,1)</f>
        <v>0</v>
      </c>
      <c r="AQ84" s="112">
        <f>+((SUM($F12:AQ12)*$E84)/12)*IF($C84="si",2.5,IF($D84="si",1.4,1))*IF(AP108&gt;=SUM($F12:AP12),0,1)</f>
        <v>0</v>
      </c>
      <c r="AR84" s="112">
        <f>+((SUM($F12:AR12)*$E84)/12)*IF($C84="si",2.5,IF($D84="si",1.4,1))*IF(AQ108&gt;=SUM($F12:AQ12),0,1)</f>
        <v>0</v>
      </c>
      <c r="AS84" s="112">
        <f>+((SUM($F12:AS12)*$E84)/12)*IF($C84="si",2.5,IF($D84="si",1.4,1))*IF(AR108&gt;=SUM($F12:AR12),0,1)</f>
        <v>0</v>
      </c>
      <c r="AT84" s="112">
        <f>+((SUM($F12:AT12)*$E84)/12)*IF($C84="si",2.5,IF($D84="si",1.4,1))*IF(AS108&gt;=SUM($F12:AS12),0,1)</f>
        <v>0</v>
      </c>
      <c r="AU84" s="112">
        <f>+((SUM($F12:AU12)*$E84)/12)*IF($C84="si",2.5,IF($D84="si",1.4,1))*IF(AT108&gt;=SUM($F12:AT12),0,1)</f>
        <v>0</v>
      </c>
      <c r="AV84" s="112">
        <f>+((SUM($F12:AV12)*$E84)/12)*IF($C84="si",2.5,IF($D84="si",1.4,1))*IF(AU108&gt;=SUM($F12:AU12),0,1)</f>
        <v>0</v>
      </c>
      <c r="AW84" s="112">
        <f>+((SUM($F12:AW12)*$E84)/12)*IF($C84="si",2.5,IF($D84="si",1.4,1))*IF(AV108&gt;=SUM($F12:AV12),0,1)</f>
        <v>0</v>
      </c>
      <c r="AX84" s="112">
        <f>+((SUM($F12:AX12)*$E84)/12)*IF($C84="si",2.5,IF($D84="si",1.4,1))*IF(AW108&gt;=SUM($F12:AW12),0,1)</f>
        <v>0</v>
      </c>
      <c r="AY84" s="112">
        <f>+((SUM($F12:AY12)*$E84)/12)*IF($C84="si",2.5,IF($D84="si",1.4,1))*IF(AX108&gt;=SUM($F12:AX12),0,1)</f>
        <v>0</v>
      </c>
      <c r="AZ84" s="112">
        <f>+((SUM($F12:AZ12)*$E84)/12)*IF($C84="si",2.5,IF($D84="si",1.4,1))*IF(AY108&gt;=SUM($F12:AY12),0,1)</f>
        <v>0</v>
      </c>
      <c r="BA84" s="112">
        <f>+((SUM($F12:BA12)*$E84)/12)*IF($C84="si",2.5,IF($D84="si",1.4,1))*IF(AZ108&gt;=SUM($F12:AZ12),0,1)</f>
        <v>0</v>
      </c>
      <c r="BB84"/>
      <c r="BC84" s="112">
        <f t="shared" si="34"/>
        <v>0</v>
      </c>
      <c r="BD84" s="112">
        <f t="shared" si="35"/>
        <v>0</v>
      </c>
      <c r="BE84" s="112">
        <f t="shared" si="36"/>
        <v>0</v>
      </c>
      <c r="BF84" s="112">
        <f t="shared" si="37"/>
        <v>0</v>
      </c>
    </row>
    <row r="85" spans="1:58" s="37" customFormat="1" x14ac:dyDescent="0.25">
      <c r="A85" t="str">
        <f t="shared" si="31"/>
        <v/>
      </c>
      <c r="B85" t="str">
        <f t="shared" si="31"/>
        <v>Altre immobilizzazioni immateriali</v>
      </c>
      <c r="C85" s="27" t="str">
        <f>+Investimenti!C11</f>
        <v>NO</v>
      </c>
      <c r="D85" s="27" t="str">
        <f>+Investimenti!D11</f>
        <v>NO</v>
      </c>
      <c r="E85" s="248">
        <f>+Investimenti!F11</f>
        <v>0.1</v>
      </c>
      <c r="F85" s="112">
        <f t="shared" si="33"/>
        <v>0</v>
      </c>
      <c r="G85" s="112">
        <f>+((SUM($F13:G13)*$E85)/12)*IF($C85="si",2.5,IF($D85="si",1.4,1))</f>
        <v>0</v>
      </c>
      <c r="H85" s="112">
        <f>+((SUM($F13:H13)*$E85)/12)*IF($C85="si",2.5,IF($D85="si",1.4,1))*IF(G109&gt;=SUM($F13:G13),0,1)</f>
        <v>0</v>
      </c>
      <c r="I85" s="112">
        <f>+((SUM($F13:I13)*$E85)/12)*IF($C85="si",2.5,IF($D85="si",1.4,1))*IF(H109&gt;=SUM($F13:H13),0,1)</f>
        <v>0</v>
      </c>
      <c r="J85" s="112">
        <f>+((SUM($F13:J13)*$E85)/12)*IF($C85="si",2.5,IF($D85="si",1.4,1))*IF(I109&gt;=SUM($F13:I13),0,1)</f>
        <v>0</v>
      </c>
      <c r="K85" s="112">
        <f>+((SUM($F13:K13)*$E85)/12)*IF($C85="si",2.5,IF($D85="si",1.4,1))*IF(J109&gt;=SUM($F13:J13),0,1)</f>
        <v>0</v>
      </c>
      <c r="L85" s="112">
        <f>+((SUM($F13:L13)*$E85)/12)*IF($C85="si",2.5,IF($D85="si",1.4,1))*IF(K109&gt;=SUM($F13:K13),0,1)</f>
        <v>0</v>
      </c>
      <c r="M85" s="112">
        <f>+((SUM($F13:M13)*$E85)/12)*IF($C85="si",2.5,IF($D85="si",1.4,1))*IF(L109&gt;=SUM($F13:L13),0,1)</f>
        <v>0</v>
      </c>
      <c r="N85" s="112">
        <f>+((SUM($F13:N13)*$E85)/12)*IF($C85="si",2.5,IF($D85="si",1.4,1))*IF(M109&gt;=SUM($F13:M13),0,1)</f>
        <v>0</v>
      </c>
      <c r="O85" s="112">
        <f>+((SUM($F13:O13)*$E85)/12)*IF($C85="si",2.5,IF($D85="si",1.4,1))*IF(N109&gt;=SUM($F13:N13),0,1)</f>
        <v>0</v>
      </c>
      <c r="P85" s="112">
        <f>+((SUM($F13:P13)*$E85)/12)*IF($C85="si",2.5,IF($D85="si",1.4,1))*IF(O109&gt;=SUM($F13:O13),0,1)</f>
        <v>0</v>
      </c>
      <c r="Q85" s="112">
        <f>+((SUM($F13:Q13)*$E85)/12)*IF($C85="si",2.5,IF($D85="si",1.4,1))*IF(P109&gt;=SUM($F13:P13),0,1)</f>
        <v>0</v>
      </c>
      <c r="R85" s="112">
        <f>+((SUM($F13:R13)*$E85)/12)*IF($C85="si",2.5,IF($D85="si",1.4,1))*IF(Q109&gt;=SUM($F13:Q13),0,1)</f>
        <v>0</v>
      </c>
      <c r="S85" s="112">
        <f>+((SUM($F13:S13)*$E85)/12)*IF($C85="si",2.5,IF($D85="si",1.4,1))*IF(R109&gt;=SUM($F13:R13),0,1)</f>
        <v>0</v>
      </c>
      <c r="T85" s="112">
        <f>+((SUM($F13:T13)*$E85)/12)*IF($C85="si",2.5,IF($D85="si",1.4,1))*IF(S109&gt;=SUM($F13:S13),0,1)</f>
        <v>0</v>
      </c>
      <c r="U85" s="112">
        <f>+((SUM($F13:U13)*$E85)/12)*IF($C85="si",2.5,IF($D85="si",1.4,1))*IF(T109&gt;=SUM($F13:T13),0,1)</f>
        <v>0</v>
      </c>
      <c r="V85" s="112">
        <f>+((SUM($F13:V13)*$E85)/12)*IF($C85="si",2.5,IF($D85="si",1.4,1))*IF(U109&gt;=SUM($F13:U13),0,1)</f>
        <v>0</v>
      </c>
      <c r="W85" s="112">
        <f>+((SUM($F13:W13)*$E85)/12)*IF($C85="si",2.5,IF($D85="si",1.4,1))*IF(V109&gt;=SUM($F13:V13),0,1)</f>
        <v>0</v>
      </c>
      <c r="X85" s="112">
        <f>+((SUM($F13:X13)*$E85)/12)*IF($C85="si",2.5,IF($D85="si",1.4,1))*IF(W109&gt;=SUM($F13:W13),0,1)</f>
        <v>0</v>
      </c>
      <c r="Y85" s="112">
        <f>+((SUM($F13:Y13)*$E85)/12)*IF($C85="si",2.5,IF($D85="si",1.4,1))*IF(X109&gt;=SUM($F13:X13),0,1)</f>
        <v>0</v>
      </c>
      <c r="Z85" s="112">
        <f>+((SUM($F13:Z13)*$E85)/12)*IF($C85="si",2.5,IF($D85="si",1.4,1))*IF(Y109&gt;=SUM($F13:Y13),0,1)</f>
        <v>0</v>
      </c>
      <c r="AA85" s="112">
        <f>+((SUM($F13:AA13)*$E85)/12)*IF($C85="si",2.5,IF($D85="si",1.4,1))*IF(Z109&gt;=SUM($F13:Z13),0,1)</f>
        <v>0</v>
      </c>
      <c r="AB85" s="112">
        <f>+((SUM($F13:AB13)*$E85)/12)*IF($C85="si",2.5,IF($D85="si",1.4,1))*IF(AA109&gt;=SUM($F13:AA13),0,1)</f>
        <v>0</v>
      </c>
      <c r="AC85" s="112">
        <f>+((SUM($F13:AC13)*$E85)/12)*IF($C85="si",2.5,IF($D85="si",1.4,1))*IF(AB109&gt;=SUM($F13:AB13),0,1)</f>
        <v>0</v>
      </c>
      <c r="AD85" s="112">
        <f>+((SUM($F13:AD13)*$E85)/12)*IF($C85="si",2.5,IF($D85="si",1.4,1))*IF(AC109&gt;=SUM($F13:AC13),0,1)</f>
        <v>0</v>
      </c>
      <c r="AE85" s="112">
        <f>+((SUM($F13:AE13)*$E85)/12)*IF($C85="si",2.5,IF($D85="si",1.4,1))*IF(AD109&gt;=SUM($F13:AD13),0,1)</f>
        <v>0</v>
      </c>
      <c r="AF85" s="112">
        <f>+((SUM($F13:AF13)*$E85)/12)*IF($C85="si",2.5,IF($D85="si",1.4,1))*IF(AE109&gt;=SUM($F13:AE13),0,1)</f>
        <v>0</v>
      </c>
      <c r="AG85" s="112">
        <f>+((SUM($F13:AG13)*$E85)/12)*IF($C85="si",2.5,IF($D85="si",1.4,1))*IF(AF109&gt;=SUM($F13:AF13),0,1)</f>
        <v>0</v>
      </c>
      <c r="AH85" s="112">
        <f>+((SUM($F13:AH13)*$E85)/12)*IF($C85="si",2.5,IF($D85="si",1.4,1))*IF(AG109&gt;=SUM($F13:AG13),0,1)</f>
        <v>0</v>
      </c>
      <c r="AI85" s="112">
        <f>+((SUM($F13:AI13)*$E85)/12)*IF($C85="si",2.5,IF($D85="si",1.4,1))*IF(AH109&gt;=SUM($F13:AH13),0,1)</f>
        <v>0</v>
      </c>
      <c r="AJ85" s="112">
        <f>+((SUM($F13:AJ13)*$E85)/12)*IF($C85="si",2.5,IF($D85="si",1.4,1))*IF(AI109&gt;=SUM($F13:AI13),0,1)</f>
        <v>0</v>
      </c>
      <c r="AK85" s="112">
        <f>+((SUM($F13:AK13)*$E85)/12)*IF($C85="si",2.5,IF($D85="si",1.4,1))*IF(AJ109&gt;=SUM($F13:AJ13),0,1)</f>
        <v>0</v>
      </c>
      <c r="AL85" s="112">
        <f>+((SUM($F13:AL13)*$E85)/12)*IF($C85="si",2.5,IF($D85="si",1.4,1))*IF(AK109&gt;=SUM($F13:AK13),0,1)</f>
        <v>0</v>
      </c>
      <c r="AM85" s="112">
        <f>+((SUM($F13:AM13)*$E85)/12)*IF($C85="si",2.5,IF($D85="si",1.4,1))*IF(AL109&gt;=SUM($F13:AL13),0,1)</f>
        <v>0</v>
      </c>
      <c r="AN85" s="112">
        <f>+((SUM($F13:AN13)*$E85)/12)*IF($C85="si",2.5,IF($D85="si",1.4,1))*IF(AM109&gt;=SUM($F13:AM13),0,1)</f>
        <v>0</v>
      </c>
      <c r="AO85" s="112">
        <f>+((SUM($F13:AO13)*$E85)/12)*IF($C85="si",2.5,IF($D85="si",1.4,1))*IF(AN109&gt;=SUM($F13:AN13),0,1)</f>
        <v>0</v>
      </c>
      <c r="AP85" s="112">
        <f>+((SUM($F13:AP13)*$E85)/12)*IF($C85="si",2.5,IF($D85="si",1.4,1))*IF(AO109&gt;=SUM($F13:AO13),0,1)</f>
        <v>0</v>
      </c>
      <c r="AQ85" s="112">
        <f>+((SUM($F13:AQ13)*$E85)/12)*IF($C85="si",2.5,IF($D85="si",1.4,1))*IF(AP109&gt;=SUM($F13:AP13),0,1)</f>
        <v>0</v>
      </c>
      <c r="AR85" s="112">
        <f>+((SUM($F13:AR13)*$E85)/12)*IF($C85="si",2.5,IF($D85="si",1.4,1))*IF(AQ109&gt;=SUM($F13:AQ13),0,1)</f>
        <v>0</v>
      </c>
      <c r="AS85" s="112">
        <f>+((SUM($F13:AS13)*$E85)/12)*IF($C85="si",2.5,IF($D85="si",1.4,1))*IF(AR109&gt;=SUM($F13:AR13),0,1)</f>
        <v>0</v>
      </c>
      <c r="AT85" s="112">
        <f>+((SUM($F13:AT13)*$E85)/12)*IF($C85="si",2.5,IF($D85="si",1.4,1))*IF(AS109&gt;=SUM($F13:AS13),0,1)</f>
        <v>0</v>
      </c>
      <c r="AU85" s="112">
        <f>+((SUM($F13:AU13)*$E85)/12)*IF($C85="si",2.5,IF($D85="si",1.4,1))*IF(AT109&gt;=SUM($F13:AT13),0,1)</f>
        <v>0</v>
      </c>
      <c r="AV85" s="112">
        <f>+((SUM($F13:AV13)*$E85)/12)*IF($C85="si",2.5,IF($D85="si",1.4,1))*IF(AU109&gt;=SUM($F13:AU13),0,1)</f>
        <v>0</v>
      </c>
      <c r="AW85" s="112">
        <f>+((SUM($F13:AW13)*$E85)/12)*IF($C85="si",2.5,IF($D85="si",1.4,1))*IF(AV109&gt;=SUM($F13:AV13),0,1)</f>
        <v>0</v>
      </c>
      <c r="AX85" s="112">
        <f>+((SUM($F13:AX13)*$E85)/12)*IF($C85="si",2.5,IF($D85="si",1.4,1))*IF(AW109&gt;=SUM($F13:AW13),0,1)</f>
        <v>0</v>
      </c>
      <c r="AY85" s="112">
        <f>+((SUM($F13:AY13)*$E85)/12)*IF($C85="si",2.5,IF($D85="si",1.4,1))*IF(AX109&gt;=SUM($F13:AX13),0,1)</f>
        <v>0</v>
      </c>
      <c r="AZ85" s="112">
        <f>+((SUM($F13:AZ13)*$E85)/12)*IF($C85="si",2.5,IF($D85="si",1.4,1))*IF(AY109&gt;=SUM($F13:AY13),0,1)</f>
        <v>0</v>
      </c>
      <c r="BA85" s="112">
        <f>+((SUM($F13:BA13)*$E85)/12)*IF($C85="si",2.5,IF($D85="si",1.4,1))*IF(AZ109&gt;=SUM($F13:AZ13),0,1)</f>
        <v>0</v>
      </c>
      <c r="BB85"/>
      <c r="BC85" s="112">
        <f t="shared" si="34"/>
        <v>0</v>
      </c>
      <c r="BD85" s="112">
        <f t="shared" si="35"/>
        <v>0</v>
      </c>
      <c r="BE85" s="112">
        <f t="shared" si="36"/>
        <v>0</v>
      </c>
      <c r="BF85" s="112">
        <f t="shared" si="37"/>
        <v>0</v>
      </c>
    </row>
    <row r="86" spans="1:58" s="37" customFormat="1" x14ac:dyDescent="0.25">
      <c r="A86" t="str">
        <f t="shared" si="31"/>
        <v/>
      </c>
      <c r="B86" t="str">
        <f t="shared" si="31"/>
        <v>Altre immobilizzazioni immateriali</v>
      </c>
      <c r="C86" s="27" t="str">
        <f>+Investimenti!C12</f>
        <v>NO</v>
      </c>
      <c r="D86" s="27" t="str">
        <f>+Investimenti!D12</f>
        <v>NO</v>
      </c>
      <c r="E86" s="248">
        <f>+Investimenti!F12</f>
        <v>0.1</v>
      </c>
      <c r="F86" s="112">
        <f t="shared" si="33"/>
        <v>0</v>
      </c>
      <c r="G86" s="112">
        <f>+((SUM($F14:G14)*$E86)/12)*IF($C86="si",2.5,IF($D86="si",1.4,1))</f>
        <v>0</v>
      </c>
      <c r="H86" s="112">
        <f>+((SUM($F14:H14)*$E86)/12)*IF($C86="si",2.5,IF($D86="si",1.4,1))*IF(G110&gt;=SUM($F14:G14),0,1)</f>
        <v>0</v>
      </c>
      <c r="I86" s="112">
        <f>+((SUM($F14:I14)*$E86)/12)*IF($C86="si",2.5,IF($D86="si",1.4,1))*IF(H110&gt;=SUM($F14:H14),0,1)</f>
        <v>0</v>
      </c>
      <c r="J86" s="112">
        <f>+((SUM($F14:J14)*$E86)/12)*IF($C86="si",2.5,IF($D86="si",1.4,1))*IF(I110&gt;=SUM($F14:I14),0,1)</f>
        <v>0</v>
      </c>
      <c r="K86" s="112">
        <f>+((SUM($F14:K14)*$E86)/12)*IF($C86="si",2.5,IF($D86="si",1.4,1))*IF(J110&gt;=SUM($F14:J14),0,1)</f>
        <v>0</v>
      </c>
      <c r="L86" s="112">
        <f>+((SUM($F14:L14)*$E86)/12)*IF($C86="si",2.5,IF($D86="si",1.4,1))*IF(K110&gt;=SUM($F14:K14),0,1)</f>
        <v>0</v>
      </c>
      <c r="M86" s="112">
        <f>+((SUM($F14:M14)*$E86)/12)*IF($C86="si",2.5,IF($D86="si",1.4,1))*IF(L110&gt;=SUM($F14:L14),0,1)</f>
        <v>0</v>
      </c>
      <c r="N86" s="112">
        <f>+((SUM($F14:N14)*$E86)/12)*IF($C86="si",2.5,IF($D86="si",1.4,1))*IF(M110&gt;=SUM($F14:M14),0,1)</f>
        <v>0</v>
      </c>
      <c r="O86" s="112">
        <f>+((SUM($F14:O14)*$E86)/12)*IF($C86="si",2.5,IF($D86="si",1.4,1))*IF(N110&gt;=SUM($F14:N14),0,1)</f>
        <v>0</v>
      </c>
      <c r="P86" s="112">
        <f>+((SUM($F14:P14)*$E86)/12)*IF($C86="si",2.5,IF($D86="si",1.4,1))*IF(O110&gt;=SUM($F14:O14),0,1)</f>
        <v>0</v>
      </c>
      <c r="Q86" s="112">
        <f>+((SUM($F14:Q14)*$E86)/12)*IF($C86="si",2.5,IF($D86="si",1.4,1))*IF(P110&gt;=SUM($F14:P14),0,1)</f>
        <v>0</v>
      </c>
      <c r="R86" s="112">
        <f>+((SUM($F14:R14)*$E86)/12)*IF($C86="si",2.5,IF($D86="si",1.4,1))*IF(Q110&gt;=SUM($F14:Q14),0,1)</f>
        <v>0</v>
      </c>
      <c r="S86" s="112">
        <f>+((SUM($F14:S14)*$E86)/12)*IF($C86="si",2.5,IF($D86="si",1.4,1))*IF(R110&gt;=SUM($F14:R14),0,1)</f>
        <v>0</v>
      </c>
      <c r="T86" s="112">
        <f>+((SUM($F14:T14)*$E86)/12)*IF($C86="si",2.5,IF($D86="si",1.4,1))*IF(S110&gt;=SUM($F14:S14),0,1)</f>
        <v>0</v>
      </c>
      <c r="U86" s="112">
        <f>+((SUM($F14:U14)*$E86)/12)*IF($C86="si",2.5,IF($D86="si",1.4,1))*IF(T110&gt;=SUM($F14:T14),0,1)</f>
        <v>0</v>
      </c>
      <c r="V86" s="112">
        <f>+((SUM($F14:V14)*$E86)/12)*IF($C86="si",2.5,IF($D86="si",1.4,1))*IF(U110&gt;=SUM($F14:U14),0,1)</f>
        <v>0</v>
      </c>
      <c r="W86" s="112">
        <f>+((SUM($F14:W14)*$E86)/12)*IF($C86="si",2.5,IF($D86="si",1.4,1))*IF(V110&gt;=SUM($F14:V14),0,1)</f>
        <v>0</v>
      </c>
      <c r="X86" s="112">
        <f>+((SUM($F14:X14)*$E86)/12)*IF($C86="si",2.5,IF($D86="si",1.4,1))*IF(W110&gt;=SUM($F14:W14),0,1)</f>
        <v>0</v>
      </c>
      <c r="Y86" s="112">
        <f>+((SUM($F14:Y14)*$E86)/12)*IF($C86="si",2.5,IF($D86="si",1.4,1))*IF(X110&gt;=SUM($F14:X14),0,1)</f>
        <v>0</v>
      </c>
      <c r="Z86" s="112">
        <f>+((SUM($F14:Z14)*$E86)/12)*IF($C86="si",2.5,IF($D86="si",1.4,1))*IF(Y110&gt;=SUM($F14:Y14),0,1)</f>
        <v>0</v>
      </c>
      <c r="AA86" s="112">
        <f>+((SUM($F14:AA14)*$E86)/12)*IF($C86="si",2.5,IF($D86="si",1.4,1))*IF(Z110&gt;=SUM($F14:Z14),0,1)</f>
        <v>0</v>
      </c>
      <c r="AB86" s="112">
        <f>+((SUM($F14:AB14)*$E86)/12)*IF($C86="si",2.5,IF($D86="si",1.4,1))*IF(AA110&gt;=SUM($F14:AA14),0,1)</f>
        <v>0</v>
      </c>
      <c r="AC86" s="112">
        <f>+((SUM($F14:AC14)*$E86)/12)*IF($C86="si",2.5,IF($D86="si",1.4,1))*IF(AB110&gt;=SUM($F14:AB14),0,1)</f>
        <v>0</v>
      </c>
      <c r="AD86" s="112">
        <f>+((SUM($F14:AD14)*$E86)/12)*IF($C86="si",2.5,IF($D86="si",1.4,1))*IF(AC110&gt;=SUM($F14:AC14),0,1)</f>
        <v>0</v>
      </c>
      <c r="AE86" s="112">
        <f>+((SUM($F14:AE14)*$E86)/12)*IF($C86="si",2.5,IF($D86="si",1.4,1))*IF(AD110&gt;=SUM($F14:AD14),0,1)</f>
        <v>0</v>
      </c>
      <c r="AF86" s="112">
        <f>+((SUM($F14:AF14)*$E86)/12)*IF($C86="si",2.5,IF($D86="si",1.4,1))*IF(AE110&gt;=SUM($F14:AE14),0,1)</f>
        <v>0</v>
      </c>
      <c r="AG86" s="112">
        <f>+((SUM($F14:AG14)*$E86)/12)*IF($C86="si",2.5,IF($D86="si",1.4,1))*IF(AF110&gt;=SUM($F14:AF14),0,1)</f>
        <v>0</v>
      </c>
      <c r="AH86" s="112">
        <f>+((SUM($F14:AH14)*$E86)/12)*IF($C86="si",2.5,IF($D86="si",1.4,1))*IF(AG110&gt;=SUM($F14:AG14),0,1)</f>
        <v>0</v>
      </c>
      <c r="AI86" s="112">
        <f>+((SUM($F14:AI14)*$E86)/12)*IF($C86="si",2.5,IF($D86="si",1.4,1))*IF(AH110&gt;=SUM($F14:AH14),0,1)</f>
        <v>0</v>
      </c>
      <c r="AJ86" s="112">
        <f>+((SUM($F14:AJ14)*$E86)/12)*IF($C86="si",2.5,IF($D86="si",1.4,1))*IF(AI110&gt;=SUM($F14:AI14),0,1)</f>
        <v>0</v>
      </c>
      <c r="AK86" s="112">
        <f>+((SUM($F14:AK14)*$E86)/12)*IF($C86="si",2.5,IF($D86="si",1.4,1))*IF(AJ110&gt;=SUM($F14:AJ14),0,1)</f>
        <v>0</v>
      </c>
      <c r="AL86" s="112">
        <f>+((SUM($F14:AL14)*$E86)/12)*IF($C86="si",2.5,IF($D86="si",1.4,1))*IF(AK110&gt;=SUM($F14:AK14),0,1)</f>
        <v>0</v>
      </c>
      <c r="AM86" s="112">
        <f>+((SUM($F14:AM14)*$E86)/12)*IF($C86="si",2.5,IF($D86="si",1.4,1))*IF(AL110&gt;=SUM($F14:AL14),0,1)</f>
        <v>0</v>
      </c>
      <c r="AN86" s="112">
        <f>+((SUM($F14:AN14)*$E86)/12)*IF($C86="si",2.5,IF($D86="si",1.4,1))*IF(AM110&gt;=SUM($F14:AM14),0,1)</f>
        <v>0</v>
      </c>
      <c r="AO86" s="112">
        <f>+((SUM($F14:AO14)*$E86)/12)*IF($C86="si",2.5,IF($D86="si",1.4,1))*IF(AN110&gt;=SUM($F14:AN14),0,1)</f>
        <v>0</v>
      </c>
      <c r="AP86" s="112">
        <f>+((SUM($F14:AP14)*$E86)/12)*IF($C86="si",2.5,IF($D86="si",1.4,1))*IF(AO110&gt;=SUM($F14:AO14),0,1)</f>
        <v>0</v>
      </c>
      <c r="AQ86" s="112">
        <f>+((SUM($F14:AQ14)*$E86)/12)*IF($C86="si",2.5,IF($D86="si",1.4,1))*IF(AP110&gt;=SUM($F14:AP14),0,1)</f>
        <v>0</v>
      </c>
      <c r="AR86" s="112">
        <f>+((SUM($F14:AR14)*$E86)/12)*IF($C86="si",2.5,IF($D86="si",1.4,1))*IF(AQ110&gt;=SUM($F14:AQ14),0,1)</f>
        <v>0</v>
      </c>
      <c r="AS86" s="112">
        <f>+((SUM($F14:AS14)*$E86)/12)*IF($C86="si",2.5,IF($D86="si",1.4,1))*IF(AR110&gt;=SUM($F14:AR14),0,1)</f>
        <v>0</v>
      </c>
      <c r="AT86" s="112">
        <f>+((SUM($F14:AT14)*$E86)/12)*IF($C86="si",2.5,IF($D86="si",1.4,1))*IF(AS110&gt;=SUM($F14:AS14),0,1)</f>
        <v>0</v>
      </c>
      <c r="AU86" s="112">
        <f>+((SUM($F14:AU14)*$E86)/12)*IF($C86="si",2.5,IF($D86="si",1.4,1))*IF(AT110&gt;=SUM($F14:AT14),0,1)</f>
        <v>0</v>
      </c>
      <c r="AV86" s="112">
        <f>+((SUM($F14:AV14)*$E86)/12)*IF($C86="si",2.5,IF($D86="si",1.4,1))*IF(AU110&gt;=SUM($F14:AU14),0,1)</f>
        <v>0</v>
      </c>
      <c r="AW86" s="112">
        <f>+((SUM($F14:AW14)*$E86)/12)*IF($C86="si",2.5,IF($D86="si",1.4,1))*IF(AV110&gt;=SUM($F14:AV14),0,1)</f>
        <v>0</v>
      </c>
      <c r="AX86" s="112">
        <f>+((SUM($F14:AX14)*$E86)/12)*IF($C86="si",2.5,IF($D86="si",1.4,1))*IF(AW110&gt;=SUM($F14:AW14),0,1)</f>
        <v>0</v>
      </c>
      <c r="AY86" s="112">
        <f>+((SUM($F14:AY14)*$E86)/12)*IF($C86="si",2.5,IF($D86="si",1.4,1))*IF(AX110&gt;=SUM($F14:AX14),0,1)</f>
        <v>0</v>
      </c>
      <c r="AZ86" s="112">
        <f>+((SUM($F14:AZ14)*$E86)/12)*IF($C86="si",2.5,IF($D86="si",1.4,1))*IF(AY110&gt;=SUM($F14:AY14),0,1)</f>
        <v>0</v>
      </c>
      <c r="BA86" s="112">
        <f>+((SUM($F14:BA14)*$E86)/12)*IF($C86="si",2.5,IF($D86="si",1.4,1))*IF(AZ110&gt;=SUM($F14:AZ14),0,1)</f>
        <v>0</v>
      </c>
      <c r="BB86"/>
      <c r="BC86" s="112">
        <f t="shared" si="34"/>
        <v>0</v>
      </c>
      <c r="BD86" s="112">
        <f t="shared" si="35"/>
        <v>0</v>
      </c>
      <c r="BE86" s="112">
        <f t="shared" si="36"/>
        <v>0</v>
      </c>
      <c r="BF86" s="112">
        <f t="shared" si="37"/>
        <v>0</v>
      </c>
    </row>
    <row r="87" spans="1:58" s="37" customFormat="1" x14ac:dyDescent="0.25">
      <c r="A87" t="str">
        <f t="shared" si="31"/>
        <v/>
      </c>
      <c r="B87" t="str">
        <f t="shared" si="31"/>
        <v>Altre immobilizzazioni immateriali</v>
      </c>
      <c r="C87" s="27" t="str">
        <f>+Investimenti!C13</f>
        <v>NO</v>
      </c>
      <c r="D87" s="27" t="str">
        <f>+Investimenti!D13</f>
        <v>NO</v>
      </c>
      <c r="E87" s="248">
        <f>+Investimenti!F13</f>
        <v>0.1</v>
      </c>
      <c r="F87" s="112">
        <f t="shared" si="33"/>
        <v>0</v>
      </c>
      <c r="G87" s="112">
        <f>+((SUM($F15:G15)*$E87)/12)*IF($C87="si",2.5,IF($D87="si",1.4,1))</f>
        <v>0</v>
      </c>
      <c r="H87" s="112">
        <f>+((SUM($F15:H15)*$E87)/12)*IF($C87="si",2.5,IF($D87="si",1.4,1))*IF(G111&gt;=SUM($F15:G15),0,1)</f>
        <v>0</v>
      </c>
      <c r="I87" s="112">
        <f>+((SUM($F15:I15)*$E87)/12)*IF($C87="si",2.5,IF($D87="si",1.4,1))*IF(H111&gt;=SUM($F15:H15),0,1)</f>
        <v>0</v>
      </c>
      <c r="J87" s="112">
        <f>+((SUM($F15:J15)*$E87)/12)*IF($C87="si",2.5,IF($D87="si",1.4,1))*IF(I111&gt;=SUM($F15:I15),0,1)</f>
        <v>0</v>
      </c>
      <c r="K87" s="112">
        <f>+((SUM($F15:K15)*$E87)/12)*IF($C87="si",2.5,IF($D87="si",1.4,1))*IF(J111&gt;=SUM($F15:J15),0,1)</f>
        <v>0</v>
      </c>
      <c r="L87" s="112">
        <f>+((SUM($F15:L15)*$E87)/12)*IF($C87="si",2.5,IF($D87="si",1.4,1))*IF(K111&gt;=SUM($F15:K15),0,1)</f>
        <v>0</v>
      </c>
      <c r="M87" s="112">
        <f>+((SUM($F15:M15)*$E87)/12)*IF($C87="si",2.5,IF($D87="si",1.4,1))*IF(L111&gt;=SUM($F15:L15),0,1)</f>
        <v>0</v>
      </c>
      <c r="N87" s="112">
        <f>+((SUM($F15:N15)*$E87)/12)*IF($C87="si",2.5,IF($D87="si",1.4,1))*IF(M111&gt;=SUM($F15:M15),0,1)</f>
        <v>0</v>
      </c>
      <c r="O87" s="112">
        <f>+((SUM($F15:O15)*$E87)/12)*IF($C87="si",2.5,IF($D87="si",1.4,1))*IF(N111&gt;=SUM($F15:N15),0,1)</f>
        <v>0</v>
      </c>
      <c r="P87" s="112">
        <f>+((SUM($F15:P15)*$E87)/12)*IF($C87="si",2.5,IF($D87="si",1.4,1))*IF(O111&gt;=SUM($F15:O15),0,1)</f>
        <v>0</v>
      </c>
      <c r="Q87" s="112">
        <f>+((SUM($F15:Q15)*$E87)/12)*IF($C87="si",2.5,IF($D87="si",1.4,1))*IF(P111&gt;=SUM($F15:P15),0,1)</f>
        <v>0</v>
      </c>
      <c r="R87" s="112">
        <f>+((SUM($F15:R15)*$E87)/12)*IF($C87="si",2.5,IF($D87="si",1.4,1))*IF(Q111&gt;=SUM($F15:Q15),0,1)</f>
        <v>0</v>
      </c>
      <c r="S87" s="112">
        <f>+((SUM($F15:S15)*$E87)/12)*IF($C87="si",2.5,IF($D87="si",1.4,1))*IF(R111&gt;=SUM($F15:R15),0,1)</f>
        <v>0</v>
      </c>
      <c r="T87" s="112">
        <f>+((SUM($F15:T15)*$E87)/12)*IF($C87="si",2.5,IF($D87="si",1.4,1))*IF(S111&gt;=SUM($F15:S15),0,1)</f>
        <v>0</v>
      </c>
      <c r="U87" s="112">
        <f>+((SUM($F15:U15)*$E87)/12)*IF($C87="si",2.5,IF($D87="si",1.4,1))*IF(T111&gt;=SUM($F15:T15),0,1)</f>
        <v>0</v>
      </c>
      <c r="V87" s="112">
        <f>+((SUM($F15:V15)*$E87)/12)*IF($C87="si",2.5,IF($D87="si",1.4,1))*IF(U111&gt;=SUM($F15:U15),0,1)</f>
        <v>0</v>
      </c>
      <c r="W87" s="112">
        <f>+((SUM($F15:W15)*$E87)/12)*IF($C87="si",2.5,IF($D87="si",1.4,1))*IF(V111&gt;=SUM($F15:V15),0,1)</f>
        <v>0</v>
      </c>
      <c r="X87" s="112">
        <f>+((SUM($F15:X15)*$E87)/12)*IF($C87="si",2.5,IF($D87="si",1.4,1))*IF(W111&gt;=SUM($F15:W15),0,1)</f>
        <v>0</v>
      </c>
      <c r="Y87" s="112">
        <f>+((SUM($F15:Y15)*$E87)/12)*IF($C87="si",2.5,IF($D87="si",1.4,1))*IF(X111&gt;=SUM($F15:X15),0,1)</f>
        <v>0</v>
      </c>
      <c r="Z87" s="112">
        <f>+((SUM($F15:Z15)*$E87)/12)*IF($C87="si",2.5,IF($D87="si",1.4,1))*IF(Y111&gt;=SUM($F15:Y15),0,1)</f>
        <v>0</v>
      </c>
      <c r="AA87" s="112">
        <f>+((SUM($F15:AA15)*$E87)/12)*IF($C87="si",2.5,IF($D87="si",1.4,1))*IF(Z111&gt;=SUM($F15:Z15),0,1)</f>
        <v>0</v>
      </c>
      <c r="AB87" s="112">
        <f>+((SUM($F15:AB15)*$E87)/12)*IF($C87="si",2.5,IF($D87="si",1.4,1))*IF(AA111&gt;=SUM($F15:AA15),0,1)</f>
        <v>0</v>
      </c>
      <c r="AC87" s="112">
        <f>+((SUM($F15:AC15)*$E87)/12)*IF($C87="si",2.5,IF($D87="si",1.4,1))*IF(AB111&gt;=SUM($F15:AB15),0,1)</f>
        <v>0</v>
      </c>
      <c r="AD87" s="112">
        <f>+((SUM($F15:AD15)*$E87)/12)*IF($C87="si",2.5,IF($D87="si",1.4,1))*IF(AC111&gt;=SUM($F15:AC15),0,1)</f>
        <v>0</v>
      </c>
      <c r="AE87" s="112">
        <f>+((SUM($F15:AE15)*$E87)/12)*IF($C87="si",2.5,IF($D87="si",1.4,1))*IF(AD111&gt;=SUM($F15:AD15),0,1)</f>
        <v>0</v>
      </c>
      <c r="AF87" s="112">
        <f>+((SUM($F15:AF15)*$E87)/12)*IF($C87="si",2.5,IF($D87="si",1.4,1))*IF(AE111&gt;=SUM($F15:AE15),0,1)</f>
        <v>0</v>
      </c>
      <c r="AG87" s="112">
        <f>+((SUM($F15:AG15)*$E87)/12)*IF($C87="si",2.5,IF($D87="si",1.4,1))*IF(AF111&gt;=SUM($F15:AF15),0,1)</f>
        <v>0</v>
      </c>
      <c r="AH87" s="112">
        <f>+((SUM($F15:AH15)*$E87)/12)*IF($C87="si",2.5,IF($D87="si",1.4,1))*IF(AG111&gt;=SUM($F15:AG15),0,1)</f>
        <v>0</v>
      </c>
      <c r="AI87" s="112">
        <f>+((SUM($F15:AI15)*$E87)/12)*IF($C87="si",2.5,IF($D87="si",1.4,1))*IF(AH111&gt;=SUM($F15:AH15),0,1)</f>
        <v>0</v>
      </c>
      <c r="AJ87" s="112">
        <f>+((SUM($F15:AJ15)*$E87)/12)*IF($C87="si",2.5,IF($D87="si",1.4,1))*IF(AI111&gt;=SUM($F15:AI15),0,1)</f>
        <v>0</v>
      </c>
      <c r="AK87" s="112">
        <f>+((SUM($F15:AK15)*$E87)/12)*IF($C87="si",2.5,IF($D87="si",1.4,1))*IF(AJ111&gt;=SUM($F15:AJ15),0,1)</f>
        <v>0</v>
      </c>
      <c r="AL87" s="112">
        <f>+((SUM($F15:AL15)*$E87)/12)*IF($C87="si",2.5,IF($D87="si",1.4,1))*IF(AK111&gt;=SUM($F15:AK15),0,1)</f>
        <v>0</v>
      </c>
      <c r="AM87" s="112">
        <f>+((SUM($F15:AM15)*$E87)/12)*IF($C87="si",2.5,IF($D87="si",1.4,1))*IF(AL111&gt;=SUM($F15:AL15),0,1)</f>
        <v>0</v>
      </c>
      <c r="AN87" s="112">
        <f>+((SUM($F15:AN15)*$E87)/12)*IF($C87="si",2.5,IF($D87="si",1.4,1))*IF(AM111&gt;=SUM($F15:AM15),0,1)</f>
        <v>0</v>
      </c>
      <c r="AO87" s="112">
        <f>+((SUM($F15:AO15)*$E87)/12)*IF($C87="si",2.5,IF($D87="si",1.4,1))*IF(AN111&gt;=SUM($F15:AN15),0,1)</f>
        <v>0</v>
      </c>
      <c r="AP87" s="112">
        <f>+((SUM($F15:AP15)*$E87)/12)*IF($C87="si",2.5,IF($D87="si",1.4,1))*IF(AO111&gt;=SUM($F15:AO15),0,1)</f>
        <v>0</v>
      </c>
      <c r="AQ87" s="112">
        <f>+((SUM($F15:AQ15)*$E87)/12)*IF($C87="si",2.5,IF($D87="si",1.4,1))*IF(AP111&gt;=SUM($F15:AP15),0,1)</f>
        <v>0</v>
      </c>
      <c r="AR87" s="112">
        <f>+((SUM($F15:AR15)*$E87)/12)*IF($C87="si",2.5,IF($D87="si",1.4,1))*IF(AQ111&gt;=SUM($F15:AQ15),0,1)</f>
        <v>0</v>
      </c>
      <c r="AS87" s="112">
        <f>+((SUM($F15:AS15)*$E87)/12)*IF($C87="si",2.5,IF($D87="si",1.4,1))*IF(AR111&gt;=SUM($F15:AR15),0,1)</f>
        <v>0</v>
      </c>
      <c r="AT87" s="112">
        <f>+((SUM($F15:AT15)*$E87)/12)*IF($C87="si",2.5,IF($D87="si",1.4,1))*IF(AS111&gt;=SUM($F15:AS15),0,1)</f>
        <v>0</v>
      </c>
      <c r="AU87" s="112">
        <f>+((SUM($F15:AU15)*$E87)/12)*IF($C87="si",2.5,IF($D87="si",1.4,1))*IF(AT111&gt;=SUM($F15:AT15),0,1)</f>
        <v>0</v>
      </c>
      <c r="AV87" s="112">
        <f>+((SUM($F15:AV15)*$E87)/12)*IF($C87="si",2.5,IF($D87="si",1.4,1))*IF(AU111&gt;=SUM($F15:AU15),0,1)</f>
        <v>0</v>
      </c>
      <c r="AW87" s="112">
        <f>+((SUM($F15:AW15)*$E87)/12)*IF($C87="si",2.5,IF($D87="si",1.4,1))*IF(AV111&gt;=SUM($F15:AV15),0,1)</f>
        <v>0</v>
      </c>
      <c r="AX87" s="112">
        <f>+((SUM($F15:AX15)*$E87)/12)*IF($C87="si",2.5,IF($D87="si",1.4,1))*IF(AW111&gt;=SUM($F15:AW15),0,1)</f>
        <v>0</v>
      </c>
      <c r="AY87" s="112">
        <f>+((SUM($F15:AY15)*$E87)/12)*IF($C87="si",2.5,IF($D87="si",1.4,1))*IF(AX111&gt;=SUM($F15:AX15),0,1)</f>
        <v>0</v>
      </c>
      <c r="AZ87" s="112">
        <f>+((SUM($F15:AZ15)*$E87)/12)*IF($C87="si",2.5,IF($D87="si",1.4,1))*IF(AY111&gt;=SUM($F15:AY15),0,1)</f>
        <v>0</v>
      </c>
      <c r="BA87" s="112">
        <f>+((SUM($F15:BA15)*$E87)/12)*IF($C87="si",2.5,IF($D87="si",1.4,1))*IF(AZ111&gt;=SUM($F15:AZ15),0,1)</f>
        <v>0</v>
      </c>
      <c r="BB87"/>
      <c r="BC87" s="112">
        <f t="shared" si="34"/>
        <v>0</v>
      </c>
      <c r="BD87" s="112">
        <f t="shared" si="35"/>
        <v>0</v>
      </c>
      <c r="BE87" s="112">
        <f t="shared" si="36"/>
        <v>0</v>
      </c>
      <c r="BF87" s="112">
        <f t="shared" si="37"/>
        <v>0</v>
      </c>
    </row>
    <row r="88" spans="1:58" s="37" customFormat="1" x14ac:dyDescent="0.25">
      <c r="A88" t="str">
        <f t="shared" si="31"/>
        <v/>
      </c>
      <c r="B88" t="str">
        <f t="shared" si="31"/>
        <v>Altre immobilizzazioni immateriali</v>
      </c>
      <c r="C88" s="27" t="str">
        <f>+Investimenti!C14</f>
        <v>NO</v>
      </c>
      <c r="D88" s="27" t="str">
        <f>+Investimenti!D14</f>
        <v>NO</v>
      </c>
      <c r="E88" s="248">
        <f>+Investimenti!F14</f>
        <v>0.1</v>
      </c>
      <c r="F88" s="112">
        <f t="shared" si="33"/>
        <v>0</v>
      </c>
      <c r="G88" s="112">
        <f>+((SUM($F16:G16)*$E88)/12)*IF($C88="si",2.5,IF($D88="si",1.4,1))</f>
        <v>0</v>
      </c>
      <c r="H88" s="112">
        <f>+((SUM($F16:H16)*$E88)/12)*IF($C88="si",2.5,IF($D88="si",1.4,1))*IF(G112&gt;=SUM($F16:G16),0,1)</f>
        <v>0</v>
      </c>
      <c r="I88" s="112">
        <f>+((SUM($F16:I16)*$E88)/12)*IF($C88="si",2.5,IF($D88="si",1.4,1))*IF(H112&gt;=SUM($F16:H16),0,1)</f>
        <v>0</v>
      </c>
      <c r="J88" s="112">
        <f>+((SUM($F16:J16)*$E88)/12)*IF($C88="si",2.5,IF($D88="si",1.4,1))*IF(I112&gt;=SUM($F16:I16),0,1)</f>
        <v>0</v>
      </c>
      <c r="K88" s="112">
        <f>+((SUM($F16:K16)*$E88)/12)*IF($C88="si",2.5,IF($D88="si",1.4,1))*IF(J112&gt;=SUM($F16:J16),0,1)</f>
        <v>0</v>
      </c>
      <c r="L88" s="112">
        <f>+((SUM($F16:L16)*$E88)/12)*IF($C88="si",2.5,IF($D88="si",1.4,1))*IF(K112&gt;=SUM($F16:K16),0,1)</f>
        <v>0</v>
      </c>
      <c r="M88" s="112">
        <f>+((SUM($F16:M16)*$E88)/12)*IF($C88="si",2.5,IF($D88="si",1.4,1))*IF(L112&gt;=SUM($F16:L16),0,1)</f>
        <v>0</v>
      </c>
      <c r="N88" s="112">
        <f>+((SUM($F16:N16)*$E88)/12)*IF($C88="si",2.5,IF($D88="si",1.4,1))*IF(M112&gt;=SUM($F16:M16),0,1)</f>
        <v>0</v>
      </c>
      <c r="O88" s="112">
        <f>+((SUM($F16:O16)*$E88)/12)*IF($C88="si",2.5,IF($D88="si",1.4,1))*IF(N112&gt;=SUM($F16:N16),0,1)</f>
        <v>0</v>
      </c>
      <c r="P88" s="112">
        <f>+((SUM($F16:P16)*$E88)/12)*IF($C88="si",2.5,IF($D88="si",1.4,1))*IF(O112&gt;=SUM($F16:O16),0,1)</f>
        <v>0</v>
      </c>
      <c r="Q88" s="112">
        <f>+((SUM($F16:Q16)*$E88)/12)*IF($C88="si",2.5,IF($D88="si",1.4,1))*IF(P112&gt;=SUM($F16:P16),0,1)</f>
        <v>0</v>
      </c>
      <c r="R88" s="112">
        <f>+((SUM($F16:R16)*$E88)/12)*IF($C88="si",2.5,IF($D88="si",1.4,1))*IF(Q112&gt;=SUM($F16:Q16),0,1)</f>
        <v>0</v>
      </c>
      <c r="S88" s="112">
        <f>+((SUM($F16:S16)*$E88)/12)*IF($C88="si",2.5,IF($D88="si",1.4,1))*IF(R112&gt;=SUM($F16:R16),0,1)</f>
        <v>0</v>
      </c>
      <c r="T88" s="112">
        <f>+((SUM($F16:T16)*$E88)/12)*IF($C88="si",2.5,IF($D88="si",1.4,1))*IF(S112&gt;=SUM($F16:S16),0,1)</f>
        <v>0</v>
      </c>
      <c r="U88" s="112">
        <f>+((SUM($F16:U16)*$E88)/12)*IF($C88="si",2.5,IF($D88="si",1.4,1))*IF(T112&gt;=SUM($F16:T16),0,1)</f>
        <v>0</v>
      </c>
      <c r="V88" s="112">
        <f>+((SUM($F16:V16)*$E88)/12)*IF($C88="si",2.5,IF($D88="si",1.4,1))*IF(U112&gt;=SUM($F16:U16),0,1)</f>
        <v>0</v>
      </c>
      <c r="W88" s="112">
        <f>+((SUM($F16:W16)*$E88)/12)*IF($C88="si",2.5,IF($D88="si",1.4,1))*IF(V112&gt;=SUM($F16:V16),0,1)</f>
        <v>0</v>
      </c>
      <c r="X88" s="112">
        <f>+((SUM($F16:X16)*$E88)/12)*IF($C88="si",2.5,IF($D88="si",1.4,1))*IF(W112&gt;=SUM($F16:W16),0,1)</f>
        <v>0</v>
      </c>
      <c r="Y88" s="112">
        <f>+((SUM($F16:Y16)*$E88)/12)*IF($C88="si",2.5,IF($D88="si",1.4,1))*IF(X112&gt;=SUM($F16:X16),0,1)</f>
        <v>0</v>
      </c>
      <c r="Z88" s="112">
        <f>+((SUM($F16:Z16)*$E88)/12)*IF($C88="si",2.5,IF($D88="si",1.4,1))*IF(Y112&gt;=SUM($F16:Y16),0,1)</f>
        <v>0</v>
      </c>
      <c r="AA88" s="112">
        <f>+((SUM($F16:AA16)*$E88)/12)*IF($C88="si",2.5,IF($D88="si",1.4,1))*IF(Z112&gt;=SUM($F16:Z16),0,1)</f>
        <v>0</v>
      </c>
      <c r="AB88" s="112">
        <f>+((SUM($F16:AB16)*$E88)/12)*IF($C88="si",2.5,IF($D88="si",1.4,1))*IF(AA112&gt;=SUM($F16:AA16),0,1)</f>
        <v>0</v>
      </c>
      <c r="AC88" s="112">
        <f>+((SUM($F16:AC16)*$E88)/12)*IF($C88="si",2.5,IF($D88="si",1.4,1))*IF(AB112&gt;=SUM($F16:AB16),0,1)</f>
        <v>0</v>
      </c>
      <c r="AD88" s="112">
        <f>+((SUM($F16:AD16)*$E88)/12)*IF($C88="si",2.5,IF($D88="si",1.4,1))*IF(AC112&gt;=SUM($F16:AC16),0,1)</f>
        <v>0</v>
      </c>
      <c r="AE88" s="112">
        <f>+((SUM($F16:AE16)*$E88)/12)*IF($C88="si",2.5,IF($D88="si",1.4,1))*IF(AD112&gt;=SUM($F16:AD16),0,1)</f>
        <v>0</v>
      </c>
      <c r="AF88" s="112">
        <f>+((SUM($F16:AF16)*$E88)/12)*IF($C88="si",2.5,IF($D88="si",1.4,1))*IF(AE112&gt;=SUM($F16:AE16),0,1)</f>
        <v>0</v>
      </c>
      <c r="AG88" s="112">
        <f>+((SUM($F16:AG16)*$E88)/12)*IF($C88="si",2.5,IF($D88="si",1.4,1))*IF(AF112&gt;=SUM($F16:AF16),0,1)</f>
        <v>0</v>
      </c>
      <c r="AH88" s="112">
        <f>+((SUM($F16:AH16)*$E88)/12)*IF($C88="si",2.5,IF($D88="si",1.4,1))*IF(AG112&gt;=SUM($F16:AG16),0,1)</f>
        <v>0</v>
      </c>
      <c r="AI88" s="112">
        <f>+((SUM($F16:AI16)*$E88)/12)*IF($C88="si",2.5,IF($D88="si",1.4,1))*IF(AH112&gt;=SUM($F16:AH16),0,1)</f>
        <v>0</v>
      </c>
      <c r="AJ88" s="112">
        <f>+((SUM($F16:AJ16)*$E88)/12)*IF($C88="si",2.5,IF($D88="si",1.4,1))*IF(AI112&gt;=SUM($F16:AI16),0,1)</f>
        <v>0</v>
      </c>
      <c r="AK88" s="112">
        <f>+((SUM($F16:AK16)*$E88)/12)*IF($C88="si",2.5,IF($D88="si",1.4,1))*IF(AJ112&gt;=SUM($F16:AJ16),0,1)</f>
        <v>0</v>
      </c>
      <c r="AL88" s="112">
        <f>+((SUM($F16:AL16)*$E88)/12)*IF($C88="si",2.5,IF($D88="si",1.4,1))*IF(AK112&gt;=SUM($F16:AK16),0,1)</f>
        <v>0</v>
      </c>
      <c r="AM88" s="112">
        <f>+((SUM($F16:AM16)*$E88)/12)*IF($C88="si",2.5,IF($D88="si",1.4,1))*IF(AL112&gt;=SUM($F16:AL16),0,1)</f>
        <v>0</v>
      </c>
      <c r="AN88" s="112">
        <f>+((SUM($F16:AN16)*$E88)/12)*IF($C88="si",2.5,IF($D88="si",1.4,1))*IF(AM112&gt;=SUM($F16:AM16),0,1)</f>
        <v>0</v>
      </c>
      <c r="AO88" s="112">
        <f>+((SUM($F16:AO16)*$E88)/12)*IF($C88="si",2.5,IF($D88="si",1.4,1))*IF(AN112&gt;=SUM($F16:AN16),0,1)</f>
        <v>0</v>
      </c>
      <c r="AP88" s="112">
        <f>+((SUM($F16:AP16)*$E88)/12)*IF($C88="si",2.5,IF($D88="si",1.4,1))*IF(AO112&gt;=SUM($F16:AO16),0,1)</f>
        <v>0</v>
      </c>
      <c r="AQ88" s="112">
        <f>+((SUM($F16:AQ16)*$E88)/12)*IF($C88="si",2.5,IF($D88="si",1.4,1))*IF(AP112&gt;=SUM($F16:AP16),0,1)</f>
        <v>0</v>
      </c>
      <c r="AR88" s="112">
        <f>+((SUM($F16:AR16)*$E88)/12)*IF($C88="si",2.5,IF($D88="si",1.4,1))*IF(AQ112&gt;=SUM($F16:AQ16),0,1)</f>
        <v>0</v>
      </c>
      <c r="AS88" s="112">
        <f>+((SUM($F16:AS16)*$E88)/12)*IF($C88="si",2.5,IF($D88="si",1.4,1))*IF(AR112&gt;=SUM($F16:AR16),0,1)</f>
        <v>0</v>
      </c>
      <c r="AT88" s="112">
        <f>+((SUM($F16:AT16)*$E88)/12)*IF($C88="si",2.5,IF($D88="si",1.4,1))*IF(AS112&gt;=SUM($F16:AS16),0,1)</f>
        <v>0</v>
      </c>
      <c r="AU88" s="112">
        <f>+((SUM($F16:AU16)*$E88)/12)*IF($C88="si",2.5,IF($D88="si",1.4,1))*IF(AT112&gt;=SUM($F16:AT16),0,1)</f>
        <v>0</v>
      </c>
      <c r="AV88" s="112">
        <f>+((SUM($F16:AV16)*$E88)/12)*IF($C88="si",2.5,IF($D88="si",1.4,1))*IF(AU112&gt;=SUM($F16:AU16),0,1)</f>
        <v>0</v>
      </c>
      <c r="AW88" s="112">
        <f>+((SUM($F16:AW16)*$E88)/12)*IF($C88="si",2.5,IF($D88="si",1.4,1))*IF(AV112&gt;=SUM($F16:AV16),0,1)</f>
        <v>0</v>
      </c>
      <c r="AX88" s="112">
        <f>+((SUM($F16:AX16)*$E88)/12)*IF($C88="si",2.5,IF($D88="si",1.4,1))*IF(AW112&gt;=SUM($F16:AW16),0,1)</f>
        <v>0</v>
      </c>
      <c r="AY88" s="112">
        <f>+((SUM($F16:AY16)*$E88)/12)*IF($C88="si",2.5,IF($D88="si",1.4,1))*IF(AX112&gt;=SUM($F16:AX16),0,1)</f>
        <v>0</v>
      </c>
      <c r="AZ88" s="112">
        <f>+((SUM($F16:AZ16)*$E88)/12)*IF($C88="si",2.5,IF($D88="si",1.4,1))*IF(AY112&gt;=SUM($F16:AY16),0,1)</f>
        <v>0</v>
      </c>
      <c r="BA88" s="112">
        <f>+((SUM($F16:BA16)*$E88)/12)*IF($C88="si",2.5,IF($D88="si",1.4,1))*IF(AZ112&gt;=SUM($F16:AZ16),0,1)</f>
        <v>0</v>
      </c>
      <c r="BB88"/>
      <c r="BC88" s="112">
        <f t="shared" si="34"/>
        <v>0</v>
      </c>
      <c r="BD88" s="112">
        <f t="shared" si="35"/>
        <v>0</v>
      </c>
      <c r="BE88" s="112">
        <f t="shared" si="36"/>
        <v>0</v>
      </c>
      <c r="BF88" s="112">
        <f t="shared" si="37"/>
        <v>0</v>
      </c>
    </row>
    <row r="89" spans="1:58" s="37" customFormat="1" x14ac:dyDescent="0.25">
      <c r="A89" t="str">
        <f t="shared" si="31"/>
        <v/>
      </c>
      <c r="B89" t="str">
        <f t="shared" si="31"/>
        <v>Altre immobilizzazioni immateriali</v>
      </c>
      <c r="C89" s="27" t="str">
        <f>+Investimenti!C15</f>
        <v>NO</v>
      </c>
      <c r="D89" s="27" t="str">
        <f>+Investimenti!D15</f>
        <v>NO</v>
      </c>
      <c r="E89" s="248">
        <f>+Investimenti!F15</f>
        <v>0.1</v>
      </c>
      <c r="F89" s="112">
        <f t="shared" si="33"/>
        <v>0</v>
      </c>
      <c r="G89" s="112">
        <f>+((SUM($F17:G17)*$E89)/12)*IF($C89="si",2.5,IF($D89="si",1.4,1))</f>
        <v>0</v>
      </c>
      <c r="H89" s="112">
        <f>+((SUM($F17:H17)*$E89)/12)*IF($C89="si",2.5,IF($D89="si",1.4,1))*IF(G113&gt;=SUM($F17:G17),0,1)</f>
        <v>0</v>
      </c>
      <c r="I89" s="112">
        <f>+((SUM($F17:I17)*$E89)/12)*IF($C89="si",2.5,IF($D89="si",1.4,1))*IF(H113&gt;=SUM($F17:H17),0,1)</f>
        <v>0</v>
      </c>
      <c r="J89" s="112">
        <f>+((SUM($F17:J17)*$E89)/12)*IF($C89="si",2.5,IF($D89="si",1.4,1))*IF(I113&gt;=SUM($F17:I17),0,1)</f>
        <v>0</v>
      </c>
      <c r="K89" s="112">
        <f>+((SUM($F17:K17)*$E89)/12)*IF($C89="si",2.5,IF($D89="si",1.4,1))*IF(J113&gt;=SUM($F17:J17),0,1)</f>
        <v>0</v>
      </c>
      <c r="L89" s="112">
        <f>+((SUM($F17:L17)*$E89)/12)*IF($C89="si",2.5,IF($D89="si",1.4,1))*IF(K113&gt;=SUM($F17:K17),0,1)</f>
        <v>0</v>
      </c>
      <c r="M89" s="112">
        <f>+((SUM($F17:M17)*$E89)/12)*IF($C89="si",2.5,IF($D89="si",1.4,1))*IF(L113&gt;=SUM($F17:L17),0,1)</f>
        <v>0</v>
      </c>
      <c r="N89" s="112">
        <f>+((SUM($F17:N17)*$E89)/12)*IF($C89="si",2.5,IF($D89="si",1.4,1))*IF(M113&gt;=SUM($F17:M17),0,1)</f>
        <v>0</v>
      </c>
      <c r="O89" s="112">
        <f>+((SUM($F17:O17)*$E89)/12)*IF($C89="si",2.5,IF($D89="si",1.4,1))*IF(N113&gt;=SUM($F17:N17),0,1)</f>
        <v>0</v>
      </c>
      <c r="P89" s="112">
        <f>+((SUM($F17:P17)*$E89)/12)*IF($C89="si",2.5,IF($D89="si",1.4,1))*IF(O113&gt;=SUM($F17:O17),0,1)</f>
        <v>0</v>
      </c>
      <c r="Q89" s="112">
        <f>+((SUM($F17:Q17)*$E89)/12)*IF($C89="si",2.5,IF($D89="si",1.4,1))*IF(P113&gt;=SUM($F17:P17),0,1)</f>
        <v>0</v>
      </c>
      <c r="R89" s="112">
        <f>+((SUM($F17:R17)*$E89)/12)*IF($C89="si",2.5,IF($D89="si",1.4,1))*IF(Q113&gt;=SUM($F17:Q17),0,1)</f>
        <v>0</v>
      </c>
      <c r="S89" s="112">
        <f>+((SUM($F17:S17)*$E89)/12)*IF($C89="si",2.5,IF($D89="si",1.4,1))*IF(R113&gt;=SUM($F17:R17),0,1)</f>
        <v>0</v>
      </c>
      <c r="T89" s="112">
        <f>+((SUM($F17:T17)*$E89)/12)*IF($C89="si",2.5,IF($D89="si",1.4,1))*IF(S113&gt;=SUM($F17:S17),0,1)</f>
        <v>0</v>
      </c>
      <c r="U89" s="112">
        <f>+((SUM($F17:U17)*$E89)/12)*IF($C89="si",2.5,IF($D89="si",1.4,1))*IF(T113&gt;=SUM($F17:T17),0,1)</f>
        <v>0</v>
      </c>
      <c r="V89" s="112">
        <f>+((SUM($F17:V17)*$E89)/12)*IF($C89="si",2.5,IF($D89="si",1.4,1))*IF(U113&gt;=SUM($F17:U17),0,1)</f>
        <v>0</v>
      </c>
      <c r="W89" s="112">
        <f>+((SUM($F17:W17)*$E89)/12)*IF($C89="si",2.5,IF($D89="si",1.4,1))*IF(V113&gt;=SUM($F17:V17),0,1)</f>
        <v>0</v>
      </c>
      <c r="X89" s="112">
        <f>+((SUM($F17:X17)*$E89)/12)*IF($C89="si",2.5,IF($D89="si",1.4,1))*IF(W113&gt;=SUM($F17:W17),0,1)</f>
        <v>0</v>
      </c>
      <c r="Y89" s="112">
        <f>+((SUM($F17:Y17)*$E89)/12)*IF($C89="si",2.5,IF($D89="si",1.4,1))*IF(X113&gt;=SUM($F17:X17),0,1)</f>
        <v>0</v>
      </c>
      <c r="Z89" s="112">
        <f>+((SUM($F17:Z17)*$E89)/12)*IF($C89="si",2.5,IF($D89="si",1.4,1))*IF(Y113&gt;=SUM($F17:Y17),0,1)</f>
        <v>0</v>
      </c>
      <c r="AA89" s="112">
        <f>+((SUM($F17:AA17)*$E89)/12)*IF($C89="si",2.5,IF($D89="si",1.4,1))*IF(Z113&gt;=SUM($F17:Z17),0,1)</f>
        <v>0</v>
      </c>
      <c r="AB89" s="112">
        <f>+((SUM($F17:AB17)*$E89)/12)*IF($C89="si",2.5,IF($D89="si",1.4,1))*IF(AA113&gt;=SUM($F17:AA17),0,1)</f>
        <v>0</v>
      </c>
      <c r="AC89" s="112">
        <f>+((SUM($F17:AC17)*$E89)/12)*IF($C89="si",2.5,IF($D89="si",1.4,1))*IF(AB113&gt;=SUM($F17:AB17),0,1)</f>
        <v>0</v>
      </c>
      <c r="AD89" s="112">
        <f>+((SUM($F17:AD17)*$E89)/12)*IF($C89="si",2.5,IF($D89="si",1.4,1))*IF(AC113&gt;=SUM($F17:AC17),0,1)</f>
        <v>0</v>
      </c>
      <c r="AE89" s="112">
        <f>+((SUM($F17:AE17)*$E89)/12)*IF($C89="si",2.5,IF($D89="si",1.4,1))*IF(AD113&gt;=SUM($F17:AD17),0,1)</f>
        <v>0</v>
      </c>
      <c r="AF89" s="112">
        <f>+((SUM($F17:AF17)*$E89)/12)*IF($C89="si",2.5,IF($D89="si",1.4,1))*IF(AE113&gt;=SUM($F17:AE17),0,1)</f>
        <v>0</v>
      </c>
      <c r="AG89" s="112">
        <f>+((SUM($F17:AG17)*$E89)/12)*IF($C89="si",2.5,IF($D89="si",1.4,1))*IF(AF113&gt;=SUM($F17:AF17),0,1)</f>
        <v>0</v>
      </c>
      <c r="AH89" s="112">
        <f>+((SUM($F17:AH17)*$E89)/12)*IF($C89="si",2.5,IF($D89="si",1.4,1))*IF(AG113&gt;=SUM($F17:AG17),0,1)</f>
        <v>0</v>
      </c>
      <c r="AI89" s="112">
        <f>+((SUM($F17:AI17)*$E89)/12)*IF($C89="si",2.5,IF($D89="si",1.4,1))*IF(AH113&gt;=SUM($F17:AH17),0,1)</f>
        <v>0</v>
      </c>
      <c r="AJ89" s="112">
        <f>+((SUM($F17:AJ17)*$E89)/12)*IF($C89="si",2.5,IF($D89="si",1.4,1))*IF(AI113&gt;=SUM($F17:AI17),0,1)</f>
        <v>0</v>
      </c>
      <c r="AK89" s="112">
        <f>+((SUM($F17:AK17)*$E89)/12)*IF($C89="si",2.5,IF($D89="si",1.4,1))*IF(AJ113&gt;=SUM($F17:AJ17),0,1)</f>
        <v>0</v>
      </c>
      <c r="AL89" s="112">
        <f>+((SUM($F17:AL17)*$E89)/12)*IF($C89="si",2.5,IF($D89="si",1.4,1))*IF(AK113&gt;=SUM($F17:AK17),0,1)</f>
        <v>0</v>
      </c>
      <c r="AM89" s="112">
        <f>+((SUM($F17:AM17)*$E89)/12)*IF($C89="si",2.5,IF($D89="si",1.4,1))*IF(AL113&gt;=SUM($F17:AL17),0,1)</f>
        <v>0</v>
      </c>
      <c r="AN89" s="112">
        <f>+((SUM($F17:AN17)*$E89)/12)*IF($C89="si",2.5,IF($D89="si",1.4,1))*IF(AM113&gt;=SUM($F17:AM17),0,1)</f>
        <v>0</v>
      </c>
      <c r="AO89" s="112">
        <f>+((SUM($F17:AO17)*$E89)/12)*IF($C89="si",2.5,IF($D89="si",1.4,1))*IF(AN113&gt;=SUM($F17:AN17),0,1)</f>
        <v>0</v>
      </c>
      <c r="AP89" s="112">
        <f>+((SUM($F17:AP17)*$E89)/12)*IF($C89="si",2.5,IF($D89="si",1.4,1))*IF(AO113&gt;=SUM($F17:AO17),0,1)</f>
        <v>0</v>
      </c>
      <c r="AQ89" s="112">
        <f>+((SUM($F17:AQ17)*$E89)/12)*IF($C89="si",2.5,IF($D89="si",1.4,1))*IF(AP113&gt;=SUM($F17:AP17),0,1)</f>
        <v>0</v>
      </c>
      <c r="AR89" s="112">
        <f>+((SUM($F17:AR17)*$E89)/12)*IF($C89="si",2.5,IF($D89="si",1.4,1))*IF(AQ113&gt;=SUM($F17:AQ17),0,1)</f>
        <v>0</v>
      </c>
      <c r="AS89" s="112">
        <f>+((SUM($F17:AS17)*$E89)/12)*IF($C89="si",2.5,IF($D89="si",1.4,1))*IF(AR113&gt;=SUM($F17:AR17),0,1)</f>
        <v>0</v>
      </c>
      <c r="AT89" s="112">
        <f>+((SUM($F17:AT17)*$E89)/12)*IF($C89="si",2.5,IF($D89="si",1.4,1))*IF(AS113&gt;=SUM($F17:AS17),0,1)</f>
        <v>0</v>
      </c>
      <c r="AU89" s="112">
        <f>+((SUM($F17:AU17)*$E89)/12)*IF($C89="si",2.5,IF($D89="si",1.4,1))*IF(AT113&gt;=SUM($F17:AT17),0,1)</f>
        <v>0</v>
      </c>
      <c r="AV89" s="112">
        <f>+((SUM($F17:AV17)*$E89)/12)*IF($C89="si",2.5,IF($D89="si",1.4,1))*IF(AU113&gt;=SUM($F17:AU17),0,1)</f>
        <v>0</v>
      </c>
      <c r="AW89" s="112">
        <f>+((SUM($F17:AW17)*$E89)/12)*IF($C89="si",2.5,IF($D89="si",1.4,1))*IF(AV113&gt;=SUM($F17:AV17),0,1)</f>
        <v>0</v>
      </c>
      <c r="AX89" s="112">
        <f>+((SUM($F17:AX17)*$E89)/12)*IF($C89="si",2.5,IF($D89="si",1.4,1))*IF(AW113&gt;=SUM($F17:AW17),0,1)</f>
        <v>0</v>
      </c>
      <c r="AY89" s="112">
        <f>+((SUM($F17:AY17)*$E89)/12)*IF($C89="si",2.5,IF($D89="si",1.4,1))*IF(AX113&gt;=SUM($F17:AX17),0,1)</f>
        <v>0</v>
      </c>
      <c r="AZ89" s="112">
        <f>+((SUM($F17:AZ17)*$E89)/12)*IF($C89="si",2.5,IF($D89="si",1.4,1))*IF(AY113&gt;=SUM($F17:AY17),0,1)</f>
        <v>0</v>
      </c>
      <c r="BA89" s="112">
        <f>+((SUM($F17:BA17)*$E89)/12)*IF($C89="si",2.5,IF($D89="si",1.4,1))*IF(AZ113&gt;=SUM($F17:AZ17),0,1)</f>
        <v>0</v>
      </c>
      <c r="BB89"/>
      <c r="BC89" s="112">
        <f t="shared" si="34"/>
        <v>0</v>
      </c>
      <c r="BD89" s="112">
        <f t="shared" si="35"/>
        <v>0</v>
      </c>
      <c r="BE89" s="112">
        <f t="shared" si="36"/>
        <v>0</v>
      </c>
      <c r="BF89" s="112">
        <f t="shared" si="37"/>
        <v>0</v>
      </c>
    </row>
    <row r="90" spans="1:58" s="37" customFormat="1" x14ac:dyDescent="0.25">
      <c r="A90" t="str">
        <f t="shared" si="31"/>
        <v/>
      </c>
      <c r="B90" t="str">
        <f t="shared" si="31"/>
        <v>Altre immobilizzazioni immateriali</v>
      </c>
      <c r="C90" s="27" t="str">
        <f>+Investimenti!C16</f>
        <v>NO</v>
      </c>
      <c r="D90" s="27" t="str">
        <f>+Investimenti!D16</f>
        <v>NO</v>
      </c>
      <c r="E90" s="248">
        <f>+Investimenti!F16</f>
        <v>0.1</v>
      </c>
      <c r="F90" s="112">
        <f t="shared" si="33"/>
        <v>0</v>
      </c>
      <c r="G90" s="112">
        <f>+((SUM($F18:G18)*$E90)/12)*IF($C90="si",2.5,IF($D90="si",1.4,1))</f>
        <v>0</v>
      </c>
      <c r="H90" s="112">
        <f>+((SUM($F18:H18)*$E90)/12)*IF($C90="si",2.5,IF($D90="si",1.4,1))*IF(G114&gt;=SUM($F18:G18),0,1)</f>
        <v>0</v>
      </c>
      <c r="I90" s="112">
        <f>+((SUM($F18:I18)*$E90)/12)*IF($C90="si",2.5,IF($D90="si",1.4,1))*IF(H114&gt;=SUM($F18:H18),0,1)</f>
        <v>0</v>
      </c>
      <c r="J90" s="112">
        <f>+((SUM($F18:J18)*$E90)/12)*IF($C90="si",2.5,IF($D90="si",1.4,1))*IF(I114&gt;=SUM($F18:I18),0,1)</f>
        <v>0</v>
      </c>
      <c r="K90" s="112">
        <f>+((SUM($F18:K18)*$E90)/12)*IF($C90="si",2.5,IF($D90="si",1.4,1))*IF(J114&gt;=SUM($F18:J18),0,1)</f>
        <v>0</v>
      </c>
      <c r="L90" s="112">
        <f>+((SUM($F18:L18)*$E90)/12)*IF($C90="si",2.5,IF($D90="si",1.4,1))*IF(K114&gt;=SUM($F18:K18),0,1)</f>
        <v>0</v>
      </c>
      <c r="M90" s="112">
        <f>+((SUM($F18:M18)*$E90)/12)*IF($C90="si",2.5,IF($D90="si",1.4,1))*IF(L114&gt;=SUM($F18:L18),0,1)</f>
        <v>0</v>
      </c>
      <c r="N90" s="112">
        <f>+((SUM($F18:N18)*$E90)/12)*IF($C90="si",2.5,IF($D90="si",1.4,1))*IF(M114&gt;=SUM($F18:M18),0,1)</f>
        <v>0</v>
      </c>
      <c r="O90" s="112">
        <f>+((SUM($F18:O18)*$E90)/12)*IF($C90="si",2.5,IF($D90="si",1.4,1))*IF(N114&gt;=SUM($F18:N18),0,1)</f>
        <v>0</v>
      </c>
      <c r="P90" s="112">
        <f>+((SUM($F18:P18)*$E90)/12)*IF($C90="si",2.5,IF($D90="si",1.4,1))*IF(O114&gt;=SUM($F18:O18),0,1)</f>
        <v>0</v>
      </c>
      <c r="Q90" s="112">
        <f>+((SUM($F18:Q18)*$E90)/12)*IF($C90="si",2.5,IF($D90="si",1.4,1))*IF(P114&gt;=SUM($F18:P18),0,1)</f>
        <v>0</v>
      </c>
      <c r="R90" s="112">
        <f>+((SUM($F18:R18)*$E90)/12)*IF($C90="si",2.5,IF($D90="si",1.4,1))*IF(Q114&gt;=SUM($F18:Q18),0,1)</f>
        <v>0</v>
      </c>
      <c r="S90" s="112">
        <f>+((SUM($F18:S18)*$E90)/12)*IF($C90="si",2.5,IF($D90="si",1.4,1))*IF(R114&gt;=SUM($F18:R18),0,1)</f>
        <v>0</v>
      </c>
      <c r="T90" s="112">
        <f>+((SUM($F18:T18)*$E90)/12)*IF($C90="si",2.5,IF($D90="si",1.4,1))*IF(S114&gt;=SUM($F18:S18),0,1)</f>
        <v>0</v>
      </c>
      <c r="U90" s="112">
        <f>+((SUM($F18:U18)*$E90)/12)*IF($C90="si",2.5,IF($D90="si",1.4,1))*IF(T114&gt;=SUM($F18:T18),0,1)</f>
        <v>0</v>
      </c>
      <c r="V90" s="112">
        <f>+((SUM($F18:V18)*$E90)/12)*IF($C90="si",2.5,IF($D90="si",1.4,1))*IF(U114&gt;=SUM($F18:U18),0,1)</f>
        <v>0</v>
      </c>
      <c r="W90" s="112">
        <f>+((SUM($F18:W18)*$E90)/12)*IF($C90="si",2.5,IF($D90="si",1.4,1))*IF(V114&gt;=SUM($F18:V18),0,1)</f>
        <v>0</v>
      </c>
      <c r="X90" s="112">
        <f>+((SUM($F18:X18)*$E90)/12)*IF($C90="si",2.5,IF($D90="si",1.4,1))*IF(W114&gt;=SUM($F18:W18),0,1)</f>
        <v>0</v>
      </c>
      <c r="Y90" s="112">
        <f>+((SUM($F18:Y18)*$E90)/12)*IF($C90="si",2.5,IF($D90="si",1.4,1))*IF(X114&gt;=SUM($F18:X18),0,1)</f>
        <v>0</v>
      </c>
      <c r="Z90" s="112">
        <f>+((SUM($F18:Z18)*$E90)/12)*IF($C90="si",2.5,IF($D90="si",1.4,1))*IF(Y114&gt;=SUM($F18:Y18),0,1)</f>
        <v>0</v>
      </c>
      <c r="AA90" s="112">
        <f>+((SUM($F18:AA18)*$E90)/12)*IF($C90="si",2.5,IF($D90="si",1.4,1))*IF(Z114&gt;=SUM($F18:Z18),0,1)</f>
        <v>0</v>
      </c>
      <c r="AB90" s="112">
        <f>+((SUM($F18:AB18)*$E90)/12)*IF($C90="si",2.5,IF($D90="si",1.4,1))*IF(AA114&gt;=SUM($F18:AA18),0,1)</f>
        <v>0</v>
      </c>
      <c r="AC90" s="112">
        <f>+((SUM($F18:AC18)*$E90)/12)*IF($C90="si",2.5,IF($D90="si",1.4,1))*IF(AB114&gt;=SUM($F18:AB18),0,1)</f>
        <v>0</v>
      </c>
      <c r="AD90" s="112">
        <f>+((SUM($F18:AD18)*$E90)/12)*IF($C90="si",2.5,IF($D90="si",1.4,1))*IF(AC114&gt;=SUM($F18:AC18),0,1)</f>
        <v>0</v>
      </c>
      <c r="AE90" s="112">
        <f>+((SUM($F18:AE18)*$E90)/12)*IF($C90="si",2.5,IF($D90="si",1.4,1))*IF(AD114&gt;=SUM($F18:AD18),0,1)</f>
        <v>0</v>
      </c>
      <c r="AF90" s="112">
        <f>+((SUM($F18:AF18)*$E90)/12)*IF($C90="si",2.5,IF($D90="si",1.4,1))*IF(AE114&gt;=SUM($F18:AE18),0,1)</f>
        <v>0</v>
      </c>
      <c r="AG90" s="112">
        <f>+((SUM($F18:AG18)*$E90)/12)*IF($C90="si",2.5,IF($D90="si",1.4,1))*IF(AF114&gt;=SUM($F18:AF18),0,1)</f>
        <v>0</v>
      </c>
      <c r="AH90" s="112">
        <f>+((SUM($F18:AH18)*$E90)/12)*IF($C90="si",2.5,IF($D90="si",1.4,1))*IF(AG114&gt;=SUM($F18:AG18),0,1)</f>
        <v>0</v>
      </c>
      <c r="AI90" s="112">
        <f>+((SUM($F18:AI18)*$E90)/12)*IF($C90="si",2.5,IF($D90="si",1.4,1))*IF(AH114&gt;=SUM($F18:AH18),0,1)</f>
        <v>0</v>
      </c>
      <c r="AJ90" s="112">
        <f>+((SUM($F18:AJ18)*$E90)/12)*IF($C90="si",2.5,IF($D90="si",1.4,1))*IF(AI114&gt;=SUM($F18:AI18),0,1)</f>
        <v>0</v>
      </c>
      <c r="AK90" s="112">
        <f>+((SUM($F18:AK18)*$E90)/12)*IF($C90="si",2.5,IF($D90="si",1.4,1))*IF(AJ114&gt;=SUM($F18:AJ18),0,1)</f>
        <v>0</v>
      </c>
      <c r="AL90" s="112">
        <f>+((SUM($F18:AL18)*$E90)/12)*IF($C90="si",2.5,IF($D90="si",1.4,1))*IF(AK114&gt;=SUM($F18:AK18),0,1)</f>
        <v>0</v>
      </c>
      <c r="AM90" s="112">
        <f>+((SUM($F18:AM18)*$E90)/12)*IF($C90="si",2.5,IF($D90="si",1.4,1))*IF(AL114&gt;=SUM($F18:AL18),0,1)</f>
        <v>0</v>
      </c>
      <c r="AN90" s="112">
        <f>+((SUM($F18:AN18)*$E90)/12)*IF($C90="si",2.5,IF($D90="si",1.4,1))*IF(AM114&gt;=SUM($F18:AM18),0,1)</f>
        <v>0</v>
      </c>
      <c r="AO90" s="112">
        <f>+((SUM($F18:AO18)*$E90)/12)*IF($C90="si",2.5,IF($D90="si",1.4,1))*IF(AN114&gt;=SUM($F18:AN18),0,1)</f>
        <v>0</v>
      </c>
      <c r="AP90" s="112">
        <f>+((SUM($F18:AP18)*$E90)/12)*IF($C90="si",2.5,IF($D90="si",1.4,1))*IF(AO114&gt;=SUM($F18:AO18),0,1)</f>
        <v>0</v>
      </c>
      <c r="AQ90" s="112">
        <f>+((SUM($F18:AQ18)*$E90)/12)*IF($C90="si",2.5,IF($D90="si",1.4,1))*IF(AP114&gt;=SUM($F18:AP18),0,1)</f>
        <v>0</v>
      </c>
      <c r="AR90" s="112">
        <f>+((SUM($F18:AR18)*$E90)/12)*IF($C90="si",2.5,IF($D90="si",1.4,1))*IF(AQ114&gt;=SUM($F18:AQ18),0,1)</f>
        <v>0</v>
      </c>
      <c r="AS90" s="112">
        <f>+((SUM($F18:AS18)*$E90)/12)*IF($C90="si",2.5,IF($D90="si",1.4,1))*IF(AR114&gt;=SUM($F18:AR18),0,1)</f>
        <v>0</v>
      </c>
      <c r="AT90" s="112">
        <f>+((SUM($F18:AT18)*$E90)/12)*IF($C90="si",2.5,IF($D90="si",1.4,1))*IF(AS114&gt;=SUM($F18:AS18),0,1)</f>
        <v>0</v>
      </c>
      <c r="AU90" s="112">
        <f>+((SUM($F18:AU18)*$E90)/12)*IF($C90="si",2.5,IF($D90="si",1.4,1))*IF(AT114&gt;=SUM($F18:AT18),0,1)</f>
        <v>0</v>
      </c>
      <c r="AV90" s="112">
        <f>+((SUM($F18:AV18)*$E90)/12)*IF($C90="si",2.5,IF($D90="si",1.4,1))*IF(AU114&gt;=SUM($F18:AU18),0,1)</f>
        <v>0</v>
      </c>
      <c r="AW90" s="112">
        <f>+((SUM($F18:AW18)*$E90)/12)*IF($C90="si",2.5,IF($D90="si",1.4,1))*IF(AV114&gt;=SUM($F18:AV18),0,1)</f>
        <v>0</v>
      </c>
      <c r="AX90" s="112">
        <f>+((SUM($F18:AX18)*$E90)/12)*IF($C90="si",2.5,IF($D90="si",1.4,1))*IF(AW114&gt;=SUM($F18:AW18),0,1)</f>
        <v>0</v>
      </c>
      <c r="AY90" s="112">
        <f>+((SUM($F18:AY18)*$E90)/12)*IF($C90="si",2.5,IF($D90="si",1.4,1))*IF(AX114&gt;=SUM($F18:AX18),0,1)</f>
        <v>0</v>
      </c>
      <c r="AZ90" s="112">
        <f>+((SUM($F18:AZ18)*$E90)/12)*IF($C90="si",2.5,IF($D90="si",1.4,1))*IF(AY114&gt;=SUM($F18:AY18),0,1)</f>
        <v>0</v>
      </c>
      <c r="BA90" s="112">
        <f>+((SUM($F18:BA18)*$E90)/12)*IF($C90="si",2.5,IF($D90="si",1.4,1))*IF(AZ114&gt;=SUM($F18:AZ18),0,1)</f>
        <v>0</v>
      </c>
      <c r="BB90"/>
      <c r="BC90" s="112">
        <f t="shared" si="34"/>
        <v>0</v>
      </c>
      <c r="BD90" s="112">
        <f t="shared" si="35"/>
        <v>0</v>
      </c>
      <c r="BE90" s="112">
        <f t="shared" si="36"/>
        <v>0</v>
      </c>
      <c r="BF90" s="112">
        <f t="shared" si="37"/>
        <v>0</v>
      </c>
    </row>
    <row r="91" spans="1:58" s="37" customFormat="1" x14ac:dyDescent="0.25">
      <c r="A91" t="str">
        <f t="shared" si="31"/>
        <v/>
      </c>
      <c r="B91" t="str">
        <f t="shared" si="31"/>
        <v>Altre immobilizzazioni immateriali</v>
      </c>
      <c r="C91" s="27" t="str">
        <f>+Investimenti!C17</f>
        <v>NO</v>
      </c>
      <c r="D91" s="27" t="str">
        <f>+Investimenti!D17</f>
        <v>NO</v>
      </c>
      <c r="E91" s="248">
        <f>+Investimenti!F17</f>
        <v>0.1</v>
      </c>
      <c r="F91" s="112">
        <f t="shared" si="33"/>
        <v>0</v>
      </c>
      <c r="G91" s="112">
        <f>+((SUM($F19:G19)*$E91)/12)*IF($C91="si",2.5,IF($D91="si",1.4,1))</f>
        <v>0</v>
      </c>
      <c r="H91" s="112">
        <f>+((SUM($F19:H19)*$E91)/12)*IF($C91="si",2.5,IF($D91="si",1.4,1))*IF(G115&gt;=SUM($F19:G19),0,1)</f>
        <v>0</v>
      </c>
      <c r="I91" s="112">
        <f>+((SUM($F19:I19)*$E91)/12)*IF($C91="si",2.5,IF($D91="si",1.4,1))*IF(H115&gt;=SUM($F19:H19),0,1)</f>
        <v>0</v>
      </c>
      <c r="J91" s="112">
        <f>+((SUM($F19:J19)*$E91)/12)*IF($C91="si",2.5,IF($D91="si",1.4,1))*IF(I115&gt;=SUM($F19:I19),0,1)</f>
        <v>0</v>
      </c>
      <c r="K91" s="112">
        <f>+((SUM($F19:K19)*$E91)/12)*IF($C91="si",2.5,IF($D91="si",1.4,1))*IF(J115&gt;=SUM($F19:J19),0,1)</f>
        <v>0</v>
      </c>
      <c r="L91" s="112">
        <f>+((SUM($F19:L19)*$E91)/12)*IF($C91="si",2.5,IF($D91="si",1.4,1))*IF(K115&gt;=SUM($F19:K19),0,1)</f>
        <v>0</v>
      </c>
      <c r="M91" s="112">
        <f>+((SUM($F19:M19)*$E91)/12)*IF($C91="si",2.5,IF($D91="si",1.4,1))*IF(L115&gt;=SUM($F19:L19),0,1)</f>
        <v>0</v>
      </c>
      <c r="N91" s="112">
        <f>+((SUM($F19:N19)*$E91)/12)*IF($C91="si",2.5,IF($D91="si",1.4,1))*IF(M115&gt;=SUM($F19:M19),0,1)</f>
        <v>0</v>
      </c>
      <c r="O91" s="112">
        <f>+((SUM($F19:O19)*$E91)/12)*IF($C91="si",2.5,IF($D91="si",1.4,1))*IF(N115&gt;=SUM($F19:N19),0,1)</f>
        <v>0</v>
      </c>
      <c r="P91" s="112">
        <f>+((SUM($F19:P19)*$E91)/12)*IF($C91="si",2.5,IF($D91="si",1.4,1))*IF(O115&gt;=SUM($F19:O19),0,1)</f>
        <v>0</v>
      </c>
      <c r="Q91" s="112">
        <f>+((SUM($F19:Q19)*$E91)/12)*IF($C91="si",2.5,IF($D91="si",1.4,1))*IF(P115&gt;=SUM($F19:P19),0,1)</f>
        <v>0</v>
      </c>
      <c r="R91" s="112">
        <f>+((SUM($F19:R19)*$E91)/12)*IF($C91="si",2.5,IF($D91="si",1.4,1))*IF(Q115&gt;=SUM($F19:Q19),0,1)</f>
        <v>0</v>
      </c>
      <c r="S91" s="112">
        <f>+((SUM($F19:S19)*$E91)/12)*IF($C91="si",2.5,IF($D91="si",1.4,1))*IF(R115&gt;=SUM($F19:R19),0,1)</f>
        <v>0</v>
      </c>
      <c r="T91" s="112">
        <f>+((SUM($F19:T19)*$E91)/12)*IF($C91="si",2.5,IF($D91="si",1.4,1))*IF(S115&gt;=SUM($F19:S19),0,1)</f>
        <v>0</v>
      </c>
      <c r="U91" s="112">
        <f>+((SUM($F19:U19)*$E91)/12)*IF($C91="si",2.5,IF($D91="si",1.4,1))*IF(T115&gt;=SUM($F19:T19),0,1)</f>
        <v>0</v>
      </c>
      <c r="V91" s="112">
        <f>+((SUM($F19:V19)*$E91)/12)*IF($C91="si",2.5,IF($D91="si",1.4,1))*IF(U115&gt;=SUM($F19:U19),0,1)</f>
        <v>0</v>
      </c>
      <c r="W91" s="112">
        <f>+((SUM($F19:W19)*$E91)/12)*IF($C91="si",2.5,IF($D91="si",1.4,1))*IF(V115&gt;=SUM($F19:V19),0,1)</f>
        <v>0</v>
      </c>
      <c r="X91" s="112">
        <f>+((SUM($F19:X19)*$E91)/12)*IF($C91="si",2.5,IF($D91="si",1.4,1))*IF(W115&gt;=SUM($F19:W19),0,1)</f>
        <v>0</v>
      </c>
      <c r="Y91" s="112">
        <f>+((SUM($F19:Y19)*$E91)/12)*IF($C91="si",2.5,IF($D91="si",1.4,1))*IF(X115&gt;=SUM($F19:X19),0,1)</f>
        <v>0</v>
      </c>
      <c r="Z91" s="112">
        <f>+((SUM($F19:Z19)*$E91)/12)*IF($C91="si",2.5,IF($D91="si",1.4,1))*IF(Y115&gt;=SUM($F19:Y19),0,1)</f>
        <v>0</v>
      </c>
      <c r="AA91" s="112">
        <f>+((SUM($F19:AA19)*$E91)/12)*IF($C91="si",2.5,IF($D91="si",1.4,1))*IF(Z115&gt;=SUM($F19:Z19),0,1)</f>
        <v>0</v>
      </c>
      <c r="AB91" s="112">
        <f>+((SUM($F19:AB19)*$E91)/12)*IF($C91="si",2.5,IF($D91="si",1.4,1))*IF(AA115&gt;=SUM($F19:AA19),0,1)</f>
        <v>0</v>
      </c>
      <c r="AC91" s="112">
        <f>+((SUM($F19:AC19)*$E91)/12)*IF($C91="si",2.5,IF($D91="si",1.4,1))*IF(AB115&gt;=SUM($F19:AB19),0,1)</f>
        <v>0</v>
      </c>
      <c r="AD91" s="112">
        <f>+((SUM($F19:AD19)*$E91)/12)*IF($C91="si",2.5,IF($D91="si",1.4,1))*IF(AC115&gt;=SUM($F19:AC19),0,1)</f>
        <v>0</v>
      </c>
      <c r="AE91" s="112">
        <f>+((SUM($F19:AE19)*$E91)/12)*IF($C91="si",2.5,IF($D91="si",1.4,1))*IF(AD115&gt;=SUM($F19:AD19),0,1)</f>
        <v>0</v>
      </c>
      <c r="AF91" s="112">
        <f>+((SUM($F19:AF19)*$E91)/12)*IF($C91="si",2.5,IF($D91="si",1.4,1))*IF(AE115&gt;=SUM($F19:AE19),0,1)</f>
        <v>0</v>
      </c>
      <c r="AG91" s="112">
        <f>+((SUM($F19:AG19)*$E91)/12)*IF($C91="si",2.5,IF($D91="si",1.4,1))*IF(AF115&gt;=SUM($F19:AF19),0,1)</f>
        <v>0</v>
      </c>
      <c r="AH91" s="112">
        <f>+((SUM($F19:AH19)*$E91)/12)*IF($C91="si",2.5,IF($D91="si",1.4,1))*IF(AG115&gt;=SUM($F19:AG19),0,1)</f>
        <v>0</v>
      </c>
      <c r="AI91" s="112">
        <f>+((SUM($F19:AI19)*$E91)/12)*IF($C91="si",2.5,IF($D91="si",1.4,1))*IF(AH115&gt;=SUM($F19:AH19),0,1)</f>
        <v>0</v>
      </c>
      <c r="AJ91" s="112">
        <f>+((SUM($F19:AJ19)*$E91)/12)*IF($C91="si",2.5,IF($D91="si",1.4,1))*IF(AI115&gt;=SUM($F19:AI19),0,1)</f>
        <v>0</v>
      </c>
      <c r="AK91" s="112">
        <f>+((SUM($F19:AK19)*$E91)/12)*IF($C91="si",2.5,IF($D91="si",1.4,1))*IF(AJ115&gt;=SUM($F19:AJ19),0,1)</f>
        <v>0</v>
      </c>
      <c r="AL91" s="112">
        <f>+((SUM($F19:AL19)*$E91)/12)*IF($C91="si",2.5,IF($D91="si",1.4,1))*IF(AK115&gt;=SUM($F19:AK19),0,1)</f>
        <v>0</v>
      </c>
      <c r="AM91" s="112">
        <f>+((SUM($F19:AM19)*$E91)/12)*IF($C91="si",2.5,IF($D91="si",1.4,1))*IF(AL115&gt;=SUM($F19:AL19),0,1)</f>
        <v>0</v>
      </c>
      <c r="AN91" s="112">
        <f>+((SUM($F19:AN19)*$E91)/12)*IF($C91="si",2.5,IF($D91="si",1.4,1))*IF(AM115&gt;=SUM($F19:AM19),0,1)</f>
        <v>0</v>
      </c>
      <c r="AO91" s="112">
        <f>+((SUM($F19:AO19)*$E91)/12)*IF($C91="si",2.5,IF($D91="si",1.4,1))*IF(AN115&gt;=SUM($F19:AN19),0,1)</f>
        <v>0</v>
      </c>
      <c r="AP91" s="112">
        <f>+((SUM($F19:AP19)*$E91)/12)*IF($C91="si",2.5,IF($D91="si",1.4,1))*IF(AO115&gt;=SUM($F19:AO19),0,1)</f>
        <v>0</v>
      </c>
      <c r="AQ91" s="112">
        <f>+((SUM($F19:AQ19)*$E91)/12)*IF($C91="si",2.5,IF($D91="si",1.4,1))*IF(AP115&gt;=SUM($F19:AP19),0,1)</f>
        <v>0</v>
      </c>
      <c r="AR91" s="112">
        <f>+((SUM($F19:AR19)*$E91)/12)*IF($C91="si",2.5,IF($D91="si",1.4,1))*IF(AQ115&gt;=SUM($F19:AQ19),0,1)</f>
        <v>0</v>
      </c>
      <c r="AS91" s="112">
        <f>+((SUM($F19:AS19)*$E91)/12)*IF($C91="si",2.5,IF($D91="si",1.4,1))*IF(AR115&gt;=SUM($F19:AR19),0,1)</f>
        <v>0</v>
      </c>
      <c r="AT91" s="112">
        <f>+((SUM($F19:AT19)*$E91)/12)*IF($C91="si",2.5,IF($D91="si",1.4,1))*IF(AS115&gt;=SUM($F19:AS19),0,1)</f>
        <v>0</v>
      </c>
      <c r="AU91" s="112">
        <f>+((SUM($F19:AU19)*$E91)/12)*IF($C91="si",2.5,IF($D91="si",1.4,1))*IF(AT115&gt;=SUM($F19:AT19),0,1)</f>
        <v>0</v>
      </c>
      <c r="AV91" s="112">
        <f>+((SUM($F19:AV19)*$E91)/12)*IF($C91="si",2.5,IF($D91="si",1.4,1))*IF(AU115&gt;=SUM($F19:AU19),0,1)</f>
        <v>0</v>
      </c>
      <c r="AW91" s="112">
        <f>+((SUM($F19:AW19)*$E91)/12)*IF($C91="si",2.5,IF($D91="si",1.4,1))*IF(AV115&gt;=SUM($F19:AV19),0,1)</f>
        <v>0</v>
      </c>
      <c r="AX91" s="112">
        <f>+((SUM($F19:AX19)*$E91)/12)*IF($C91="si",2.5,IF($D91="si",1.4,1))*IF(AW115&gt;=SUM($F19:AW19),0,1)</f>
        <v>0</v>
      </c>
      <c r="AY91" s="112">
        <f>+((SUM($F19:AY19)*$E91)/12)*IF($C91="si",2.5,IF($D91="si",1.4,1))*IF(AX115&gt;=SUM($F19:AX19),0,1)</f>
        <v>0</v>
      </c>
      <c r="AZ91" s="112">
        <f>+((SUM($F19:AZ19)*$E91)/12)*IF($C91="si",2.5,IF($D91="si",1.4,1))*IF(AY115&gt;=SUM($F19:AY19),0,1)</f>
        <v>0</v>
      </c>
      <c r="BA91" s="112">
        <f>+((SUM($F19:BA19)*$E91)/12)*IF($C91="si",2.5,IF($D91="si",1.4,1))*IF(AZ115&gt;=SUM($F19:AZ19),0,1)</f>
        <v>0</v>
      </c>
      <c r="BB91"/>
      <c r="BC91" s="112">
        <f t="shared" si="34"/>
        <v>0</v>
      </c>
      <c r="BD91" s="112">
        <f t="shared" si="35"/>
        <v>0</v>
      </c>
      <c r="BE91" s="112">
        <f t="shared" si="36"/>
        <v>0</v>
      </c>
      <c r="BF91" s="112">
        <f t="shared" si="37"/>
        <v>0</v>
      </c>
    </row>
    <row r="92" spans="1:58" s="37" customFormat="1" x14ac:dyDescent="0.25">
      <c r="A92" t="str">
        <f t="shared" si="31"/>
        <v/>
      </c>
      <c r="B92" t="str">
        <f t="shared" si="31"/>
        <v>Altre immobilizzazioni immateriali</v>
      </c>
      <c r="C92" s="27" t="str">
        <f>+Investimenti!C18</f>
        <v>NO</v>
      </c>
      <c r="D92" s="27" t="str">
        <f>+Investimenti!D18</f>
        <v>NO</v>
      </c>
      <c r="E92" s="248">
        <f>+Investimenti!F18</f>
        <v>0.1</v>
      </c>
      <c r="F92" s="112">
        <f t="shared" si="33"/>
        <v>0</v>
      </c>
      <c r="G92" s="112">
        <f>+((SUM($F20:G20)*$E92)/12)*IF($C92="si",2.5,IF($D92="si",1.4,1))</f>
        <v>0</v>
      </c>
      <c r="H92" s="112">
        <f>+((SUM($F20:H20)*$E92)/12)*IF($C92="si",2.5,IF($D92="si",1.4,1))*IF(G116&gt;=SUM($F20:G20),0,1)</f>
        <v>0</v>
      </c>
      <c r="I92" s="112">
        <f>+((SUM($F20:I20)*$E92)/12)*IF($C92="si",2.5,IF($D92="si",1.4,1))*IF(H116&gt;=SUM($F20:H20),0,1)</f>
        <v>0</v>
      </c>
      <c r="J92" s="112">
        <f>+((SUM($F20:J20)*$E92)/12)*IF($C92="si",2.5,IF($D92="si",1.4,1))*IF(I116&gt;=SUM($F20:I20),0,1)</f>
        <v>0</v>
      </c>
      <c r="K92" s="112">
        <f>+((SUM($F20:K20)*$E92)/12)*IF($C92="si",2.5,IF($D92="si",1.4,1))*IF(J116&gt;=SUM($F20:J20),0,1)</f>
        <v>0</v>
      </c>
      <c r="L92" s="112">
        <f>+((SUM($F20:L20)*$E92)/12)*IF($C92="si",2.5,IF($D92="si",1.4,1))*IF(K116&gt;=SUM($F20:K20),0,1)</f>
        <v>0</v>
      </c>
      <c r="M92" s="112">
        <f>+((SUM($F20:M20)*$E92)/12)*IF($C92="si",2.5,IF($D92="si",1.4,1))*IF(L116&gt;=SUM($F20:L20),0,1)</f>
        <v>0</v>
      </c>
      <c r="N92" s="112">
        <f>+((SUM($F20:N20)*$E92)/12)*IF($C92="si",2.5,IF($D92="si",1.4,1))*IF(M116&gt;=SUM($F20:M20),0,1)</f>
        <v>0</v>
      </c>
      <c r="O92" s="112">
        <f>+((SUM($F20:O20)*$E92)/12)*IF($C92="si",2.5,IF($D92="si",1.4,1))*IF(N116&gt;=SUM($F20:N20),0,1)</f>
        <v>0</v>
      </c>
      <c r="P92" s="112">
        <f>+((SUM($F20:P20)*$E92)/12)*IF($C92="si",2.5,IF($D92="si",1.4,1))*IF(O116&gt;=SUM($F20:O20),0,1)</f>
        <v>0</v>
      </c>
      <c r="Q92" s="112">
        <f>+((SUM($F20:Q20)*$E92)/12)*IF($C92="si",2.5,IF($D92="si",1.4,1))*IF(P116&gt;=SUM($F20:P20),0,1)</f>
        <v>0</v>
      </c>
      <c r="R92" s="112">
        <f>+((SUM($F20:R20)*$E92)/12)*IF($C92="si",2.5,IF($D92="si",1.4,1))*IF(Q116&gt;=SUM($F20:Q20),0,1)</f>
        <v>0</v>
      </c>
      <c r="S92" s="112">
        <f>+((SUM($F20:S20)*$E92)/12)*IF($C92="si",2.5,IF($D92="si",1.4,1))*IF(R116&gt;=SUM($F20:R20),0,1)</f>
        <v>0</v>
      </c>
      <c r="T92" s="112">
        <f>+((SUM($F20:T20)*$E92)/12)*IF($C92="si",2.5,IF($D92="si",1.4,1))*IF(S116&gt;=SUM($F20:S20),0,1)</f>
        <v>0</v>
      </c>
      <c r="U92" s="112">
        <f>+((SUM($F20:U20)*$E92)/12)*IF($C92="si",2.5,IF($D92="si",1.4,1))*IF(T116&gt;=SUM($F20:T20),0,1)</f>
        <v>0</v>
      </c>
      <c r="V92" s="112">
        <f>+((SUM($F20:V20)*$E92)/12)*IF($C92="si",2.5,IF($D92="si",1.4,1))*IF(U116&gt;=SUM($F20:U20),0,1)</f>
        <v>0</v>
      </c>
      <c r="W92" s="112">
        <f>+((SUM($F20:W20)*$E92)/12)*IF($C92="si",2.5,IF($D92="si",1.4,1))*IF(V116&gt;=SUM($F20:V20),0,1)</f>
        <v>0</v>
      </c>
      <c r="X92" s="112">
        <f>+((SUM($F20:X20)*$E92)/12)*IF($C92="si",2.5,IF($D92="si",1.4,1))*IF(W116&gt;=SUM($F20:W20),0,1)</f>
        <v>0</v>
      </c>
      <c r="Y92" s="112">
        <f>+((SUM($F20:Y20)*$E92)/12)*IF($C92="si",2.5,IF($D92="si",1.4,1))*IF(X116&gt;=SUM($F20:X20),0,1)</f>
        <v>0</v>
      </c>
      <c r="Z92" s="112">
        <f>+((SUM($F20:Z20)*$E92)/12)*IF($C92="si",2.5,IF($D92="si",1.4,1))*IF(Y116&gt;=SUM($F20:Y20),0,1)</f>
        <v>0</v>
      </c>
      <c r="AA92" s="112">
        <f>+((SUM($F20:AA20)*$E92)/12)*IF($C92="si",2.5,IF($D92="si",1.4,1))*IF(Z116&gt;=SUM($F20:Z20),0,1)</f>
        <v>0</v>
      </c>
      <c r="AB92" s="112">
        <f>+((SUM($F20:AB20)*$E92)/12)*IF($C92="si",2.5,IF($D92="si",1.4,1))*IF(AA116&gt;=SUM($F20:AA20),0,1)</f>
        <v>0</v>
      </c>
      <c r="AC92" s="112">
        <f>+((SUM($F20:AC20)*$E92)/12)*IF($C92="si",2.5,IF($D92="si",1.4,1))*IF(AB116&gt;=SUM($F20:AB20),0,1)</f>
        <v>0</v>
      </c>
      <c r="AD92" s="112">
        <f>+((SUM($F20:AD20)*$E92)/12)*IF($C92="si",2.5,IF($D92="si",1.4,1))*IF(AC116&gt;=SUM($F20:AC20),0,1)</f>
        <v>0</v>
      </c>
      <c r="AE92" s="112">
        <f>+((SUM($F20:AE20)*$E92)/12)*IF($C92="si",2.5,IF($D92="si",1.4,1))*IF(AD116&gt;=SUM($F20:AD20),0,1)</f>
        <v>0</v>
      </c>
      <c r="AF92" s="112">
        <f>+((SUM($F20:AF20)*$E92)/12)*IF($C92="si",2.5,IF($D92="si",1.4,1))*IF(AE116&gt;=SUM($F20:AE20),0,1)</f>
        <v>0</v>
      </c>
      <c r="AG92" s="112">
        <f>+((SUM($F20:AG20)*$E92)/12)*IF($C92="si",2.5,IF($D92="si",1.4,1))*IF(AF116&gt;=SUM($F20:AF20),0,1)</f>
        <v>0</v>
      </c>
      <c r="AH92" s="112">
        <f>+((SUM($F20:AH20)*$E92)/12)*IF($C92="si",2.5,IF($D92="si",1.4,1))*IF(AG116&gt;=SUM($F20:AG20),0,1)</f>
        <v>0</v>
      </c>
      <c r="AI92" s="112">
        <f>+((SUM($F20:AI20)*$E92)/12)*IF($C92="si",2.5,IF($D92="si",1.4,1))*IF(AH116&gt;=SUM($F20:AH20),0,1)</f>
        <v>0</v>
      </c>
      <c r="AJ92" s="112">
        <f>+((SUM($F20:AJ20)*$E92)/12)*IF($C92="si",2.5,IF($D92="si",1.4,1))*IF(AI116&gt;=SUM($F20:AI20),0,1)</f>
        <v>0</v>
      </c>
      <c r="AK92" s="112">
        <f>+((SUM($F20:AK20)*$E92)/12)*IF($C92="si",2.5,IF($D92="si",1.4,1))*IF(AJ116&gt;=SUM($F20:AJ20),0,1)</f>
        <v>0</v>
      </c>
      <c r="AL92" s="112">
        <f>+((SUM($F20:AL20)*$E92)/12)*IF($C92="si",2.5,IF($D92="si",1.4,1))*IF(AK116&gt;=SUM($F20:AK20),0,1)</f>
        <v>0</v>
      </c>
      <c r="AM92" s="112">
        <f>+((SUM($F20:AM20)*$E92)/12)*IF($C92="si",2.5,IF($D92="si",1.4,1))*IF(AL116&gt;=SUM($F20:AL20),0,1)</f>
        <v>0</v>
      </c>
      <c r="AN92" s="112">
        <f>+((SUM($F20:AN20)*$E92)/12)*IF($C92="si",2.5,IF($D92="si",1.4,1))*IF(AM116&gt;=SUM($F20:AM20),0,1)</f>
        <v>0</v>
      </c>
      <c r="AO92" s="112">
        <f>+((SUM($F20:AO20)*$E92)/12)*IF($C92="si",2.5,IF($D92="si",1.4,1))*IF(AN116&gt;=SUM($F20:AN20),0,1)</f>
        <v>0</v>
      </c>
      <c r="AP92" s="112">
        <f>+((SUM($F20:AP20)*$E92)/12)*IF($C92="si",2.5,IF($D92="si",1.4,1))*IF(AO116&gt;=SUM($F20:AO20),0,1)</f>
        <v>0</v>
      </c>
      <c r="AQ92" s="112">
        <f>+((SUM($F20:AQ20)*$E92)/12)*IF($C92="si",2.5,IF($D92="si",1.4,1))*IF(AP116&gt;=SUM($F20:AP20),0,1)</f>
        <v>0</v>
      </c>
      <c r="AR92" s="112">
        <f>+((SUM($F20:AR20)*$E92)/12)*IF($C92="si",2.5,IF($D92="si",1.4,1))*IF(AQ116&gt;=SUM($F20:AQ20),0,1)</f>
        <v>0</v>
      </c>
      <c r="AS92" s="112">
        <f>+((SUM($F20:AS20)*$E92)/12)*IF($C92="si",2.5,IF($D92="si",1.4,1))*IF(AR116&gt;=SUM($F20:AR20),0,1)</f>
        <v>0</v>
      </c>
      <c r="AT92" s="112">
        <f>+((SUM($F20:AT20)*$E92)/12)*IF($C92="si",2.5,IF($D92="si",1.4,1))*IF(AS116&gt;=SUM($F20:AS20),0,1)</f>
        <v>0</v>
      </c>
      <c r="AU92" s="112">
        <f>+((SUM($F20:AU20)*$E92)/12)*IF($C92="si",2.5,IF($D92="si",1.4,1))*IF(AT116&gt;=SUM($F20:AT20),0,1)</f>
        <v>0</v>
      </c>
      <c r="AV92" s="112">
        <f>+((SUM($F20:AV20)*$E92)/12)*IF($C92="si",2.5,IF($D92="si",1.4,1))*IF(AU116&gt;=SUM($F20:AU20),0,1)</f>
        <v>0</v>
      </c>
      <c r="AW92" s="112">
        <f>+((SUM($F20:AW20)*$E92)/12)*IF($C92="si",2.5,IF($D92="si",1.4,1))*IF(AV116&gt;=SUM($F20:AV20),0,1)</f>
        <v>0</v>
      </c>
      <c r="AX92" s="112">
        <f>+((SUM($F20:AX20)*$E92)/12)*IF($C92="si",2.5,IF($D92="si",1.4,1))*IF(AW116&gt;=SUM($F20:AW20),0,1)</f>
        <v>0</v>
      </c>
      <c r="AY92" s="112">
        <f>+((SUM($F20:AY20)*$E92)/12)*IF($C92="si",2.5,IF($D92="si",1.4,1))*IF(AX116&gt;=SUM($F20:AX20),0,1)</f>
        <v>0</v>
      </c>
      <c r="AZ92" s="112">
        <f>+((SUM($F20:AZ20)*$E92)/12)*IF($C92="si",2.5,IF($D92="si",1.4,1))*IF(AY116&gt;=SUM($F20:AY20),0,1)</f>
        <v>0</v>
      </c>
      <c r="BA92" s="112">
        <f>+((SUM($F20:BA20)*$E92)/12)*IF($C92="si",2.5,IF($D92="si",1.4,1))*IF(AZ116&gt;=SUM($F20:AZ20),0,1)</f>
        <v>0</v>
      </c>
      <c r="BB92"/>
      <c r="BC92" s="112">
        <f t="shared" si="34"/>
        <v>0</v>
      </c>
      <c r="BD92" s="112">
        <f t="shared" si="35"/>
        <v>0</v>
      </c>
      <c r="BE92" s="112">
        <f t="shared" si="36"/>
        <v>0</v>
      </c>
      <c r="BF92" s="112">
        <f t="shared" si="37"/>
        <v>0</v>
      </c>
    </row>
    <row r="93" spans="1:58" s="37" customFormat="1" x14ac:dyDescent="0.25">
      <c r="A93" t="str">
        <f t="shared" si="31"/>
        <v/>
      </c>
      <c r="B93" t="str">
        <f t="shared" si="31"/>
        <v>Altre immobilizzazioni immateriali</v>
      </c>
      <c r="C93" s="27" t="str">
        <f>+Investimenti!C19</f>
        <v>NO</v>
      </c>
      <c r="D93" s="27" t="str">
        <f>+Investimenti!D19</f>
        <v>NO</v>
      </c>
      <c r="E93" s="248">
        <f>+Investimenti!F19</f>
        <v>0.1</v>
      </c>
      <c r="F93" s="112">
        <f t="shared" si="33"/>
        <v>0</v>
      </c>
      <c r="G93" s="112">
        <f>+((SUM($F21:G21)*$E93)/12)*IF($C93="si",2.5,IF($D93="si",1.4,1))</f>
        <v>0</v>
      </c>
      <c r="H93" s="112">
        <f>+((SUM($F21:H21)*$E93)/12)*IF($C93="si",2.5,IF($D93="si",1.4,1))*IF(G117&gt;=SUM($F21:G21),0,1)</f>
        <v>0</v>
      </c>
      <c r="I93" s="112">
        <f>+((SUM($F21:I21)*$E93)/12)*IF($C93="si",2.5,IF($D93="si",1.4,1))*IF(H117&gt;=SUM($F21:H21),0,1)</f>
        <v>0</v>
      </c>
      <c r="J93" s="112">
        <f>+((SUM($F21:J21)*$E93)/12)*IF($C93="si",2.5,IF($D93="si",1.4,1))*IF(I117&gt;=SUM($F21:I21),0,1)</f>
        <v>0</v>
      </c>
      <c r="K93" s="112">
        <f>+((SUM($F21:K21)*$E93)/12)*IF($C93="si",2.5,IF($D93="si",1.4,1))*IF(J117&gt;=SUM($F21:J21),0,1)</f>
        <v>0</v>
      </c>
      <c r="L93" s="112">
        <f>+((SUM($F21:L21)*$E93)/12)*IF($C93="si",2.5,IF($D93="si",1.4,1))*IF(K117&gt;=SUM($F21:K21),0,1)</f>
        <v>0</v>
      </c>
      <c r="M93" s="112">
        <f>+((SUM($F21:M21)*$E93)/12)*IF($C93="si",2.5,IF($D93="si",1.4,1))*IF(L117&gt;=SUM($F21:L21),0,1)</f>
        <v>0</v>
      </c>
      <c r="N93" s="112">
        <f>+((SUM($F21:N21)*$E93)/12)*IF($C93="si",2.5,IF($D93="si",1.4,1))*IF(M117&gt;=SUM($F21:M21),0,1)</f>
        <v>0</v>
      </c>
      <c r="O93" s="112">
        <f>+((SUM($F21:O21)*$E93)/12)*IF($C93="si",2.5,IF($D93="si",1.4,1))*IF(N117&gt;=SUM($F21:N21),0,1)</f>
        <v>0</v>
      </c>
      <c r="P93" s="112">
        <f>+((SUM($F21:P21)*$E93)/12)*IF($C93="si",2.5,IF($D93="si",1.4,1))*IF(O117&gt;=SUM($F21:O21),0,1)</f>
        <v>0</v>
      </c>
      <c r="Q93" s="112">
        <f>+((SUM($F21:Q21)*$E93)/12)*IF($C93="si",2.5,IF($D93="si",1.4,1))*IF(P117&gt;=SUM($F21:P21),0,1)</f>
        <v>0</v>
      </c>
      <c r="R93" s="112">
        <f>+((SUM($F21:R21)*$E93)/12)*IF($C93="si",2.5,IF($D93="si",1.4,1))*IF(Q117&gt;=SUM($F21:Q21),0,1)</f>
        <v>0</v>
      </c>
      <c r="S93" s="112">
        <f>+((SUM($F21:S21)*$E93)/12)*IF($C93="si",2.5,IF($D93="si",1.4,1))*IF(R117&gt;=SUM($F21:R21),0,1)</f>
        <v>0</v>
      </c>
      <c r="T93" s="112">
        <f>+((SUM($F21:T21)*$E93)/12)*IF($C93="si",2.5,IF($D93="si",1.4,1))*IF(S117&gt;=SUM($F21:S21),0,1)</f>
        <v>0</v>
      </c>
      <c r="U93" s="112">
        <f>+((SUM($F21:U21)*$E93)/12)*IF($C93="si",2.5,IF($D93="si",1.4,1))*IF(T117&gt;=SUM($F21:T21),0,1)</f>
        <v>0</v>
      </c>
      <c r="V93" s="112">
        <f>+((SUM($F21:V21)*$E93)/12)*IF($C93="si",2.5,IF($D93="si",1.4,1))*IF(U117&gt;=SUM($F21:U21),0,1)</f>
        <v>0</v>
      </c>
      <c r="W93" s="112">
        <f>+((SUM($F21:W21)*$E93)/12)*IF($C93="si",2.5,IF($D93="si",1.4,1))*IF(V117&gt;=SUM($F21:V21),0,1)</f>
        <v>0</v>
      </c>
      <c r="X93" s="112">
        <f>+((SUM($F21:X21)*$E93)/12)*IF($C93="si",2.5,IF($D93="si",1.4,1))*IF(W117&gt;=SUM($F21:W21),0,1)</f>
        <v>0</v>
      </c>
      <c r="Y93" s="112">
        <f>+((SUM($F21:Y21)*$E93)/12)*IF($C93="si",2.5,IF($D93="si",1.4,1))*IF(X117&gt;=SUM($F21:X21),0,1)</f>
        <v>0</v>
      </c>
      <c r="Z93" s="112">
        <f>+((SUM($F21:Z21)*$E93)/12)*IF($C93="si",2.5,IF($D93="si",1.4,1))*IF(Y117&gt;=SUM($F21:Y21),0,1)</f>
        <v>0</v>
      </c>
      <c r="AA93" s="112">
        <f>+((SUM($F21:AA21)*$E93)/12)*IF($C93="si",2.5,IF($D93="si",1.4,1))*IF(Z117&gt;=SUM($F21:Z21),0,1)</f>
        <v>0</v>
      </c>
      <c r="AB93" s="112">
        <f>+((SUM($F21:AB21)*$E93)/12)*IF($C93="si",2.5,IF($D93="si",1.4,1))*IF(AA117&gt;=SUM($F21:AA21),0,1)</f>
        <v>0</v>
      </c>
      <c r="AC93" s="112">
        <f>+((SUM($F21:AC21)*$E93)/12)*IF($C93="si",2.5,IF($D93="si",1.4,1))*IF(AB117&gt;=SUM($F21:AB21),0,1)</f>
        <v>0</v>
      </c>
      <c r="AD93" s="112">
        <f>+((SUM($F21:AD21)*$E93)/12)*IF($C93="si",2.5,IF($D93="si",1.4,1))*IF(AC117&gt;=SUM($F21:AC21),0,1)</f>
        <v>0</v>
      </c>
      <c r="AE93" s="112">
        <f>+((SUM($F21:AE21)*$E93)/12)*IF($C93="si",2.5,IF($D93="si",1.4,1))*IF(AD117&gt;=SUM($F21:AD21),0,1)</f>
        <v>0</v>
      </c>
      <c r="AF93" s="112">
        <f>+((SUM($F21:AF21)*$E93)/12)*IF($C93="si",2.5,IF($D93="si",1.4,1))*IF(AE117&gt;=SUM($F21:AE21),0,1)</f>
        <v>0</v>
      </c>
      <c r="AG93" s="112">
        <f>+((SUM($F21:AG21)*$E93)/12)*IF($C93="si",2.5,IF($D93="si",1.4,1))*IF(AF117&gt;=SUM($F21:AF21),0,1)</f>
        <v>0</v>
      </c>
      <c r="AH93" s="112">
        <f>+((SUM($F21:AH21)*$E93)/12)*IF($C93="si",2.5,IF($D93="si",1.4,1))*IF(AG117&gt;=SUM($F21:AG21),0,1)</f>
        <v>0</v>
      </c>
      <c r="AI93" s="112">
        <f>+((SUM($F21:AI21)*$E93)/12)*IF($C93="si",2.5,IF($D93="si",1.4,1))*IF(AH117&gt;=SUM($F21:AH21),0,1)</f>
        <v>0</v>
      </c>
      <c r="AJ93" s="112">
        <f>+((SUM($F21:AJ21)*$E93)/12)*IF($C93="si",2.5,IF($D93="si",1.4,1))*IF(AI117&gt;=SUM($F21:AI21),0,1)</f>
        <v>0</v>
      </c>
      <c r="AK93" s="112">
        <f>+((SUM($F21:AK21)*$E93)/12)*IF($C93="si",2.5,IF($D93="si",1.4,1))*IF(AJ117&gt;=SUM($F21:AJ21),0,1)</f>
        <v>0</v>
      </c>
      <c r="AL93" s="112">
        <f>+((SUM($F21:AL21)*$E93)/12)*IF($C93="si",2.5,IF($D93="si",1.4,1))*IF(AK117&gt;=SUM($F21:AK21),0,1)</f>
        <v>0</v>
      </c>
      <c r="AM93" s="112">
        <f>+((SUM($F21:AM21)*$E93)/12)*IF($C93="si",2.5,IF($D93="si",1.4,1))*IF(AL117&gt;=SUM($F21:AL21),0,1)</f>
        <v>0</v>
      </c>
      <c r="AN93" s="112">
        <f>+((SUM($F21:AN21)*$E93)/12)*IF($C93="si",2.5,IF($D93="si",1.4,1))*IF(AM117&gt;=SUM($F21:AM21),0,1)</f>
        <v>0</v>
      </c>
      <c r="AO93" s="112">
        <f>+((SUM($F21:AO21)*$E93)/12)*IF($C93="si",2.5,IF($D93="si",1.4,1))*IF(AN117&gt;=SUM($F21:AN21),0,1)</f>
        <v>0</v>
      </c>
      <c r="AP93" s="112">
        <f>+((SUM($F21:AP21)*$E93)/12)*IF($C93="si",2.5,IF($D93="si",1.4,1))*IF(AO117&gt;=SUM($F21:AO21),0,1)</f>
        <v>0</v>
      </c>
      <c r="AQ93" s="112">
        <f>+((SUM($F21:AQ21)*$E93)/12)*IF($C93="si",2.5,IF($D93="si",1.4,1))*IF(AP117&gt;=SUM($F21:AP21),0,1)</f>
        <v>0</v>
      </c>
      <c r="AR93" s="112">
        <f>+((SUM($F21:AR21)*$E93)/12)*IF($C93="si",2.5,IF($D93="si",1.4,1))*IF(AQ117&gt;=SUM($F21:AQ21),0,1)</f>
        <v>0</v>
      </c>
      <c r="AS93" s="112">
        <f>+((SUM($F21:AS21)*$E93)/12)*IF($C93="si",2.5,IF($D93="si",1.4,1))*IF(AR117&gt;=SUM($F21:AR21),0,1)</f>
        <v>0</v>
      </c>
      <c r="AT93" s="112">
        <f>+((SUM($F21:AT21)*$E93)/12)*IF($C93="si",2.5,IF($D93="si",1.4,1))*IF(AS117&gt;=SUM($F21:AS21),0,1)</f>
        <v>0</v>
      </c>
      <c r="AU93" s="112">
        <f>+((SUM($F21:AU21)*$E93)/12)*IF($C93="si",2.5,IF($D93="si",1.4,1))*IF(AT117&gt;=SUM($F21:AT21),0,1)</f>
        <v>0</v>
      </c>
      <c r="AV93" s="112">
        <f>+((SUM($F21:AV21)*$E93)/12)*IF($C93="si",2.5,IF($D93="si",1.4,1))*IF(AU117&gt;=SUM($F21:AU21),0,1)</f>
        <v>0</v>
      </c>
      <c r="AW93" s="112">
        <f>+((SUM($F21:AW21)*$E93)/12)*IF($C93="si",2.5,IF($D93="si",1.4,1))*IF(AV117&gt;=SUM($F21:AV21),0,1)</f>
        <v>0</v>
      </c>
      <c r="AX93" s="112">
        <f>+((SUM($F21:AX21)*$E93)/12)*IF($C93="si",2.5,IF($D93="si",1.4,1))*IF(AW117&gt;=SUM($F21:AW21),0,1)</f>
        <v>0</v>
      </c>
      <c r="AY93" s="112">
        <f>+((SUM($F21:AY21)*$E93)/12)*IF($C93="si",2.5,IF($D93="si",1.4,1))*IF(AX117&gt;=SUM($F21:AX21),0,1)</f>
        <v>0</v>
      </c>
      <c r="AZ93" s="112">
        <f>+((SUM($F21:AZ21)*$E93)/12)*IF($C93="si",2.5,IF($D93="si",1.4,1))*IF(AY117&gt;=SUM($F21:AY21),0,1)</f>
        <v>0</v>
      </c>
      <c r="BA93" s="112">
        <f>+((SUM($F21:BA21)*$E93)/12)*IF($C93="si",2.5,IF($D93="si",1.4,1))*IF(AZ117&gt;=SUM($F21:AZ21),0,1)</f>
        <v>0</v>
      </c>
      <c r="BB93"/>
      <c r="BC93" s="112">
        <f t="shared" si="34"/>
        <v>0</v>
      </c>
      <c r="BD93" s="112">
        <f t="shared" si="35"/>
        <v>0</v>
      </c>
      <c r="BE93" s="112">
        <f t="shared" si="36"/>
        <v>0</v>
      </c>
      <c r="BF93" s="112">
        <f t="shared" si="37"/>
        <v>0</v>
      </c>
    </row>
    <row r="94" spans="1:58" s="37" customFormat="1" x14ac:dyDescent="0.25">
      <c r="A94" t="str">
        <f t="shared" si="31"/>
        <v/>
      </c>
      <c r="B94" t="str">
        <f t="shared" si="31"/>
        <v>Altre immobilizzazioni immateriali</v>
      </c>
      <c r="C94" s="27" t="str">
        <f>+Investimenti!C20</f>
        <v>NO</v>
      </c>
      <c r="D94" s="27" t="str">
        <f>+Investimenti!D20</f>
        <v>NO</v>
      </c>
      <c r="E94" s="248">
        <f>+Investimenti!F20</f>
        <v>0.1</v>
      </c>
      <c r="F94" s="112">
        <f t="shared" si="33"/>
        <v>0</v>
      </c>
      <c r="G94" s="112">
        <f>+((SUM($F22:G22)*$E94)/12)*IF($C94="si",2.5,IF($D94="si",1.4,1))</f>
        <v>0</v>
      </c>
      <c r="H94" s="112">
        <f>+((SUM($F22:H22)*$E94)/12)*IF($C94="si",2.5,IF($D94="si",1.4,1))*IF(G118&gt;=SUM($F22:G22),0,1)</f>
        <v>0</v>
      </c>
      <c r="I94" s="112">
        <f>+((SUM($F22:I22)*$E94)/12)*IF($C94="si",2.5,IF($D94="si",1.4,1))*IF(H118&gt;=SUM($F22:H22),0,1)</f>
        <v>0</v>
      </c>
      <c r="J94" s="112">
        <f>+((SUM($F22:J22)*$E94)/12)*IF($C94="si",2.5,IF($D94="si",1.4,1))*IF(I118&gt;=SUM($F22:I22),0,1)</f>
        <v>0</v>
      </c>
      <c r="K94" s="112">
        <f>+((SUM($F22:K22)*$E94)/12)*IF($C94="si",2.5,IF($D94="si",1.4,1))*IF(J118&gt;=SUM($F22:J22),0,1)</f>
        <v>0</v>
      </c>
      <c r="L94" s="112">
        <f>+((SUM($F22:L22)*$E94)/12)*IF($C94="si",2.5,IF($D94="si",1.4,1))*IF(K118&gt;=SUM($F22:K22),0,1)</f>
        <v>0</v>
      </c>
      <c r="M94" s="112">
        <f>+((SUM($F22:M22)*$E94)/12)*IF($C94="si",2.5,IF($D94="si",1.4,1))*IF(L118&gt;=SUM($F22:L22),0,1)</f>
        <v>0</v>
      </c>
      <c r="N94" s="112">
        <f>+((SUM($F22:N22)*$E94)/12)*IF($C94="si",2.5,IF($D94="si",1.4,1))*IF(M118&gt;=SUM($F22:M22),0,1)</f>
        <v>0</v>
      </c>
      <c r="O94" s="112">
        <f>+((SUM($F22:O22)*$E94)/12)*IF($C94="si",2.5,IF($D94="si",1.4,1))*IF(N118&gt;=SUM($F22:N22),0,1)</f>
        <v>0</v>
      </c>
      <c r="P94" s="112">
        <f>+((SUM($F22:P22)*$E94)/12)*IF($C94="si",2.5,IF($D94="si",1.4,1))*IF(O118&gt;=SUM($F22:O22),0,1)</f>
        <v>0</v>
      </c>
      <c r="Q94" s="112">
        <f>+((SUM($F22:Q22)*$E94)/12)*IF($C94="si",2.5,IF($D94="si",1.4,1))*IF(P118&gt;=SUM($F22:P22),0,1)</f>
        <v>0</v>
      </c>
      <c r="R94" s="112">
        <f>+((SUM($F22:R22)*$E94)/12)*IF($C94="si",2.5,IF($D94="si",1.4,1))*IF(Q118&gt;=SUM($F22:Q22),0,1)</f>
        <v>0</v>
      </c>
      <c r="S94" s="112">
        <f>+((SUM($F22:S22)*$E94)/12)*IF($C94="si",2.5,IF($D94="si",1.4,1))*IF(R118&gt;=SUM($F22:R22),0,1)</f>
        <v>0</v>
      </c>
      <c r="T94" s="112">
        <f>+((SUM($F22:T22)*$E94)/12)*IF($C94="si",2.5,IF($D94="si",1.4,1))*IF(S118&gt;=SUM($F22:S22),0,1)</f>
        <v>0</v>
      </c>
      <c r="U94" s="112">
        <f>+((SUM($F22:U22)*$E94)/12)*IF($C94="si",2.5,IF($D94="si",1.4,1))*IF(T118&gt;=SUM($F22:T22),0,1)</f>
        <v>0</v>
      </c>
      <c r="V94" s="112">
        <f>+((SUM($F22:V22)*$E94)/12)*IF($C94="si",2.5,IF($D94="si",1.4,1))*IF(U118&gt;=SUM($F22:U22),0,1)</f>
        <v>0</v>
      </c>
      <c r="W94" s="112">
        <f>+((SUM($F22:W22)*$E94)/12)*IF($C94="si",2.5,IF($D94="si",1.4,1))*IF(V118&gt;=SUM($F22:V22),0,1)</f>
        <v>0</v>
      </c>
      <c r="X94" s="112">
        <f>+((SUM($F22:X22)*$E94)/12)*IF($C94="si",2.5,IF($D94="si",1.4,1))*IF(W118&gt;=SUM($F22:W22),0,1)</f>
        <v>0</v>
      </c>
      <c r="Y94" s="112">
        <f>+((SUM($F22:Y22)*$E94)/12)*IF($C94="si",2.5,IF($D94="si",1.4,1))*IF(X118&gt;=SUM($F22:X22),0,1)</f>
        <v>0</v>
      </c>
      <c r="Z94" s="112">
        <f>+((SUM($F22:Z22)*$E94)/12)*IF($C94="si",2.5,IF($D94="si",1.4,1))*IF(Y118&gt;=SUM($F22:Y22),0,1)</f>
        <v>0</v>
      </c>
      <c r="AA94" s="112">
        <f>+((SUM($F22:AA22)*$E94)/12)*IF($C94="si",2.5,IF($D94="si",1.4,1))*IF(Z118&gt;=SUM($F22:Z22),0,1)</f>
        <v>0</v>
      </c>
      <c r="AB94" s="112">
        <f>+((SUM($F22:AB22)*$E94)/12)*IF($C94="si",2.5,IF($D94="si",1.4,1))*IF(AA118&gt;=SUM($F22:AA22),0,1)</f>
        <v>0</v>
      </c>
      <c r="AC94" s="112">
        <f>+((SUM($F22:AC22)*$E94)/12)*IF($C94="si",2.5,IF($D94="si",1.4,1))*IF(AB118&gt;=SUM($F22:AB22),0,1)</f>
        <v>0</v>
      </c>
      <c r="AD94" s="112">
        <f>+((SUM($F22:AD22)*$E94)/12)*IF($C94="si",2.5,IF($D94="si",1.4,1))*IF(AC118&gt;=SUM($F22:AC22),0,1)</f>
        <v>0</v>
      </c>
      <c r="AE94" s="112">
        <f>+((SUM($F22:AE22)*$E94)/12)*IF($C94="si",2.5,IF($D94="si",1.4,1))*IF(AD118&gt;=SUM($F22:AD22),0,1)</f>
        <v>0</v>
      </c>
      <c r="AF94" s="112">
        <f>+((SUM($F22:AF22)*$E94)/12)*IF($C94="si",2.5,IF($D94="si",1.4,1))*IF(AE118&gt;=SUM($F22:AE22),0,1)</f>
        <v>0</v>
      </c>
      <c r="AG94" s="112">
        <f>+((SUM($F22:AG22)*$E94)/12)*IF($C94="si",2.5,IF($D94="si",1.4,1))*IF(AF118&gt;=SUM($F22:AF22),0,1)</f>
        <v>0</v>
      </c>
      <c r="AH94" s="112">
        <f>+((SUM($F22:AH22)*$E94)/12)*IF($C94="si",2.5,IF($D94="si",1.4,1))*IF(AG118&gt;=SUM($F22:AG22),0,1)</f>
        <v>0</v>
      </c>
      <c r="AI94" s="112">
        <f>+((SUM($F22:AI22)*$E94)/12)*IF($C94="si",2.5,IF($D94="si",1.4,1))*IF(AH118&gt;=SUM($F22:AH22),0,1)</f>
        <v>0</v>
      </c>
      <c r="AJ94" s="112">
        <f>+((SUM($F22:AJ22)*$E94)/12)*IF($C94="si",2.5,IF($D94="si",1.4,1))*IF(AI118&gt;=SUM($F22:AI22),0,1)</f>
        <v>0</v>
      </c>
      <c r="AK94" s="112">
        <f>+((SUM($F22:AK22)*$E94)/12)*IF($C94="si",2.5,IF($D94="si",1.4,1))*IF(AJ118&gt;=SUM($F22:AJ22),0,1)</f>
        <v>0</v>
      </c>
      <c r="AL94" s="112">
        <f>+((SUM($F22:AL22)*$E94)/12)*IF($C94="si",2.5,IF($D94="si",1.4,1))*IF(AK118&gt;=SUM($F22:AK22),0,1)</f>
        <v>0</v>
      </c>
      <c r="AM94" s="112">
        <f>+((SUM($F22:AM22)*$E94)/12)*IF($C94="si",2.5,IF($D94="si",1.4,1))*IF(AL118&gt;=SUM($F22:AL22),0,1)</f>
        <v>0</v>
      </c>
      <c r="AN94" s="112">
        <f>+((SUM($F22:AN22)*$E94)/12)*IF($C94="si",2.5,IF($D94="si",1.4,1))*IF(AM118&gt;=SUM($F22:AM22),0,1)</f>
        <v>0</v>
      </c>
      <c r="AO94" s="112">
        <f>+((SUM($F22:AO22)*$E94)/12)*IF($C94="si",2.5,IF($D94="si",1.4,1))*IF(AN118&gt;=SUM($F22:AN22),0,1)</f>
        <v>0</v>
      </c>
      <c r="AP94" s="112">
        <f>+((SUM($F22:AP22)*$E94)/12)*IF($C94="si",2.5,IF($D94="si",1.4,1))*IF(AO118&gt;=SUM($F22:AO22),0,1)</f>
        <v>0</v>
      </c>
      <c r="AQ94" s="112">
        <f>+((SUM($F22:AQ22)*$E94)/12)*IF($C94="si",2.5,IF($D94="si",1.4,1))*IF(AP118&gt;=SUM($F22:AP22),0,1)</f>
        <v>0</v>
      </c>
      <c r="AR94" s="112">
        <f>+((SUM($F22:AR22)*$E94)/12)*IF($C94="si",2.5,IF($D94="si",1.4,1))*IF(AQ118&gt;=SUM($F22:AQ22),0,1)</f>
        <v>0</v>
      </c>
      <c r="AS94" s="112">
        <f>+((SUM($F22:AS22)*$E94)/12)*IF($C94="si",2.5,IF($D94="si",1.4,1))*IF(AR118&gt;=SUM($F22:AR22),0,1)</f>
        <v>0</v>
      </c>
      <c r="AT94" s="112">
        <f>+((SUM($F22:AT22)*$E94)/12)*IF($C94="si",2.5,IF($D94="si",1.4,1))*IF(AS118&gt;=SUM($F22:AS22),0,1)</f>
        <v>0</v>
      </c>
      <c r="AU94" s="112">
        <f>+((SUM($F22:AU22)*$E94)/12)*IF($C94="si",2.5,IF($D94="si",1.4,1))*IF(AT118&gt;=SUM($F22:AT22),0,1)</f>
        <v>0</v>
      </c>
      <c r="AV94" s="112">
        <f>+((SUM($F22:AV22)*$E94)/12)*IF($C94="si",2.5,IF($D94="si",1.4,1))*IF(AU118&gt;=SUM($F22:AU22),0,1)</f>
        <v>0</v>
      </c>
      <c r="AW94" s="112">
        <f>+((SUM($F22:AW22)*$E94)/12)*IF($C94="si",2.5,IF($D94="si",1.4,1))*IF(AV118&gt;=SUM($F22:AV22),0,1)</f>
        <v>0</v>
      </c>
      <c r="AX94" s="112">
        <f>+((SUM($F22:AX22)*$E94)/12)*IF($C94="si",2.5,IF($D94="si",1.4,1))*IF(AW118&gt;=SUM($F22:AW22),0,1)</f>
        <v>0</v>
      </c>
      <c r="AY94" s="112">
        <f>+((SUM($F22:AY22)*$E94)/12)*IF($C94="si",2.5,IF($D94="si",1.4,1))*IF(AX118&gt;=SUM($F22:AX22),0,1)</f>
        <v>0</v>
      </c>
      <c r="AZ94" s="112">
        <f>+((SUM($F22:AZ22)*$E94)/12)*IF($C94="si",2.5,IF($D94="si",1.4,1))*IF(AY118&gt;=SUM($F22:AY22),0,1)</f>
        <v>0</v>
      </c>
      <c r="BA94" s="112">
        <f>+((SUM($F22:BA22)*$E94)/12)*IF($C94="si",2.5,IF($D94="si",1.4,1))*IF(AZ118&gt;=SUM($F22:AZ22),0,1)</f>
        <v>0</v>
      </c>
      <c r="BB94"/>
      <c r="BC94" s="112">
        <f t="shared" si="34"/>
        <v>0</v>
      </c>
      <c r="BD94" s="112">
        <f t="shared" si="35"/>
        <v>0</v>
      </c>
      <c r="BE94" s="112">
        <f t="shared" si="36"/>
        <v>0</v>
      </c>
      <c r="BF94" s="112">
        <f t="shared" si="37"/>
        <v>0</v>
      </c>
    </row>
    <row r="95" spans="1:58" s="37" customFormat="1" x14ac:dyDescent="0.25">
      <c r="A95" s="37" t="str">
        <f>+A71</f>
        <v/>
      </c>
      <c r="E95" s="208"/>
      <c r="F95" s="113">
        <f>SUM(F77:F94)</f>
        <v>3666.666666666667</v>
      </c>
      <c r="G95" s="113">
        <f t="shared" ref="G95:BA95" si="38">SUM(G77:G94)</f>
        <v>3666.666666666667</v>
      </c>
      <c r="H95" s="113">
        <f t="shared" si="38"/>
        <v>3666.666666666667</v>
      </c>
      <c r="I95" s="113">
        <f t="shared" si="38"/>
        <v>3666.666666666667</v>
      </c>
      <c r="J95" s="113">
        <f t="shared" si="38"/>
        <v>3666.666666666667</v>
      </c>
      <c r="K95" s="113">
        <f t="shared" si="38"/>
        <v>3666.666666666667</v>
      </c>
      <c r="L95" s="113">
        <f t="shared" si="38"/>
        <v>3666.666666666667</v>
      </c>
      <c r="M95" s="113">
        <f t="shared" si="38"/>
        <v>3666.666666666667</v>
      </c>
      <c r="N95" s="113">
        <f t="shared" si="38"/>
        <v>3666.666666666667</v>
      </c>
      <c r="O95" s="113">
        <f t="shared" si="38"/>
        <v>3666.666666666667</v>
      </c>
      <c r="P95" s="113">
        <f t="shared" si="38"/>
        <v>3666.666666666667</v>
      </c>
      <c r="Q95" s="113">
        <f t="shared" si="38"/>
        <v>3666.666666666667</v>
      </c>
      <c r="R95" s="113">
        <f t="shared" si="38"/>
        <v>3666.666666666667</v>
      </c>
      <c r="S95" s="113">
        <f t="shared" si="38"/>
        <v>3666.666666666667</v>
      </c>
      <c r="T95" s="113">
        <f t="shared" si="38"/>
        <v>3666.666666666667</v>
      </c>
      <c r="U95" s="113">
        <f t="shared" si="38"/>
        <v>3666.666666666667</v>
      </c>
      <c r="V95" s="113">
        <f t="shared" si="38"/>
        <v>3666.666666666667</v>
      </c>
      <c r="W95" s="113">
        <f t="shared" si="38"/>
        <v>3666.666666666667</v>
      </c>
      <c r="X95" s="113">
        <f t="shared" si="38"/>
        <v>3666.666666666667</v>
      </c>
      <c r="Y95" s="113">
        <f t="shared" si="38"/>
        <v>3666.666666666667</v>
      </c>
      <c r="Z95" s="113">
        <f t="shared" si="38"/>
        <v>3666.666666666667</v>
      </c>
      <c r="AA95" s="113">
        <f t="shared" si="38"/>
        <v>3666.666666666667</v>
      </c>
      <c r="AB95" s="113">
        <f t="shared" si="38"/>
        <v>3666.666666666667</v>
      </c>
      <c r="AC95" s="113">
        <f t="shared" si="38"/>
        <v>3666.666666666667</v>
      </c>
      <c r="AD95" s="113">
        <f t="shared" si="38"/>
        <v>333.33333333333331</v>
      </c>
      <c r="AE95" s="113">
        <f t="shared" si="38"/>
        <v>333.33333333333331</v>
      </c>
      <c r="AF95" s="113">
        <f t="shared" si="38"/>
        <v>333.33333333333331</v>
      </c>
      <c r="AG95" s="113">
        <f t="shared" si="38"/>
        <v>333.33333333333331</v>
      </c>
      <c r="AH95" s="113">
        <f t="shared" si="38"/>
        <v>333.33333333333331</v>
      </c>
      <c r="AI95" s="113">
        <f t="shared" si="38"/>
        <v>333.33333333333331</v>
      </c>
      <c r="AJ95" s="113">
        <f t="shared" si="38"/>
        <v>333.33333333333331</v>
      </c>
      <c r="AK95" s="113">
        <f t="shared" si="38"/>
        <v>333.33333333333331</v>
      </c>
      <c r="AL95" s="113">
        <f t="shared" si="38"/>
        <v>333.33333333333331</v>
      </c>
      <c r="AM95" s="113">
        <f t="shared" si="38"/>
        <v>333.33333333333331</v>
      </c>
      <c r="AN95" s="113">
        <f t="shared" si="38"/>
        <v>333.33333333333331</v>
      </c>
      <c r="AO95" s="113">
        <f t="shared" si="38"/>
        <v>333.33333333333331</v>
      </c>
      <c r="AP95" s="113">
        <f t="shared" si="38"/>
        <v>333.33333333333331</v>
      </c>
      <c r="AQ95" s="113">
        <f t="shared" si="38"/>
        <v>333.33333333333331</v>
      </c>
      <c r="AR95" s="113">
        <f t="shared" si="38"/>
        <v>333.33333333333331</v>
      </c>
      <c r="AS95" s="113">
        <f t="shared" si="38"/>
        <v>333.33333333333331</v>
      </c>
      <c r="AT95" s="113">
        <f t="shared" si="38"/>
        <v>333.33333333333331</v>
      </c>
      <c r="AU95" s="113">
        <f t="shared" si="38"/>
        <v>333.33333333333331</v>
      </c>
      <c r="AV95" s="113">
        <f t="shared" si="38"/>
        <v>333.33333333333331</v>
      </c>
      <c r="AW95" s="113">
        <f t="shared" si="38"/>
        <v>333.33333333333331</v>
      </c>
      <c r="AX95" s="113">
        <f t="shared" si="38"/>
        <v>333.33333333333331</v>
      </c>
      <c r="AY95" s="113">
        <f t="shared" si="38"/>
        <v>333.33333333333331</v>
      </c>
      <c r="AZ95" s="113">
        <f t="shared" si="38"/>
        <v>333.33333333333331</v>
      </c>
      <c r="BA95" s="113">
        <f t="shared" si="38"/>
        <v>333.33333333333331</v>
      </c>
      <c r="BC95" s="113">
        <f>SUM(BC77:BC94)</f>
        <v>44000</v>
      </c>
      <c r="BD95" s="113">
        <f>SUM(BD77:BD94)</f>
        <v>44000</v>
      </c>
      <c r="BE95" s="113">
        <f>SUM(BE77:BE94)</f>
        <v>4000</v>
      </c>
      <c r="BF95" s="113">
        <f>SUM(BF77:BF94)</f>
        <v>4000</v>
      </c>
    </row>
    <row r="96" spans="1:58" s="37" customFormat="1" x14ac:dyDescent="0.25">
      <c r="A96"/>
      <c r="B96"/>
      <c r="C96"/>
      <c r="D96"/>
      <c r="E96" s="27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</row>
    <row r="97" spans="1:58" s="37" customFormat="1" x14ac:dyDescent="0.25">
      <c r="A97"/>
      <c r="B97"/>
      <c r="C97"/>
      <c r="D97"/>
      <c r="E97" s="2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</row>
    <row r="98" spans="1:58" s="37" customFormat="1" x14ac:dyDescent="0.25">
      <c r="B98"/>
      <c r="C98"/>
      <c r="D98"/>
      <c r="E98" s="27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</row>
    <row r="99" spans="1:58" s="37" customFormat="1" x14ac:dyDescent="0.25">
      <c r="A99" t="s">
        <v>633</v>
      </c>
      <c r="B99"/>
      <c r="C99"/>
      <c r="D99"/>
      <c r="E99" s="27"/>
    </row>
    <row r="100" spans="1:58" s="37" customFormat="1" x14ac:dyDescent="0.25">
      <c r="A100" t="str">
        <f>+A76</f>
        <v>Descrizione</v>
      </c>
      <c r="B100" t="str">
        <f>+B76</f>
        <v>Categoria</v>
      </c>
      <c r="C100"/>
      <c r="D100"/>
      <c r="E100" s="109" t="str">
        <f t="shared" ref="E100:AJ100" si="39">+E76</f>
        <v>Aliquota Fiscale</v>
      </c>
      <c r="F100" s="22">
        <f t="shared" si="39"/>
        <v>42736</v>
      </c>
      <c r="G100" s="22">
        <f t="shared" si="39"/>
        <v>42767</v>
      </c>
      <c r="H100" s="22">
        <f t="shared" si="39"/>
        <v>42797</v>
      </c>
      <c r="I100" s="22">
        <f t="shared" si="39"/>
        <v>42828</v>
      </c>
      <c r="J100" s="22">
        <f t="shared" si="39"/>
        <v>42858</v>
      </c>
      <c r="K100" s="22">
        <f t="shared" si="39"/>
        <v>42889</v>
      </c>
      <c r="L100" s="22">
        <f t="shared" si="39"/>
        <v>42919</v>
      </c>
      <c r="M100" s="22">
        <f t="shared" si="39"/>
        <v>42950</v>
      </c>
      <c r="N100" s="22">
        <f t="shared" si="39"/>
        <v>42980</v>
      </c>
      <c r="O100" s="22">
        <f t="shared" si="39"/>
        <v>43011</v>
      </c>
      <c r="P100" s="22">
        <f t="shared" si="39"/>
        <v>43041</v>
      </c>
      <c r="Q100" s="22">
        <f t="shared" si="39"/>
        <v>43072</v>
      </c>
      <c r="R100" s="22">
        <f t="shared" si="39"/>
        <v>43102</v>
      </c>
      <c r="S100" s="22">
        <f t="shared" si="39"/>
        <v>43133</v>
      </c>
      <c r="T100" s="22">
        <f t="shared" si="39"/>
        <v>43163</v>
      </c>
      <c r="U100" s="22">
        <f t="shared" si="39"/>
        <v>43194</v>
      </c>
      <c r="V100" s="22">
        <f t="shared" si="39"/>
        <v>43224</v>
      </c>
      <c r="W100" s="22">
        <f t="shared" si="39"/>
        <v>43255</v>
      </c>
      <c r="X100" s="22">
        <f t="shared" si="39"/>
        <v>43285</v>
      </c>
      <c r="Y100" s="22">
        <f t="shared" si="39"/>
        <v>43316</v>
      </c>
      <c r="Z100" s="22">
        <f t="shared" si="39"/>
        <v>43346</v>
      </c>
      <c r="AA100" s="22">
        <f t="shared" si="39"/>
        <v>43377</v>
      </c>
      <c r="AB100" s="22">
        <f t="shared" si="39"/>
        <v>43407</v>
      </c>
      <c r="AC100" s="22">
        <f t="shared" si="39"/>
        <v>43438</v>
      </c>
      <c r="AD100" s="22">
        <f t="shared" si="39"/>
        <v>43468</v>
      </c>
      <c r="AE100" s="22">
        <f t="shared" si="39"/>
        <v>43499</v>
      </c>
      <c r="AF100" s="22">
        <f t="shared" si="39"/>
        <v>43529</v>
      </c>
      <c r="AG100" s="22">
        <f t="shared" si="39"/>
        <v>43560</v>
      </c>
      <c r="AH100" s="22">
        <f t="shared" si="39"/>
        <v>43590</v>
      </c>
      <c r="AI100" s="22">
        <f t="shared" si="39"/>
        <v>43621</v>
      </c>
      <c r="AJ100" s="22">
        <f t="shared" si="39"/>
        <v>43651</v>
      </c>
      <c r="AK100" s="22">
        <f t="shared" ref="AK100:BA100" si="40">+AK76</f>
        <v>43682</v>
      </c>
      <c r="AL100" s="22">
        <f t="shared" si="40"/>
        <v>43712</v>
      </c>
      <c r="AM100" s="22">
        <f t="shared" si="40"/>
        <v>43743</v>
      </c>
      <c r="AN100" s="22">
        <f t="shared" si="40"/>
        <v>43773</v>
      </c>
      <c r="AO100" s="22">
        <f t="shared" si="40"/>
        <v>43804</v>
      </c>
      <c r="AP100" s="22">
        <f t="shared" si="40"/>
        <v>43834</v>
      </c>
      <c r="AQ100" s="22">
        <f t="shared" si="40"/>
        <v>43865</v>
      </c>
      <c r="AR100" s="22">
        <f t="shared" si="40"/>
        <v>43895</v>
      </c>
      <c r="AS100" s="22">
        <f t="shared" si="40"/>
        <v>43926</v>
      </c>
      <c r="AT100" s="22">
        <f t="shared" si="40"/>
        <v>43956</v>
      </c>
      <c r="AU100" s="22">
        <f t="shared" si="40"/>
        <v>43987</v>
      </c>
      <c r="AV100" s="22">
        <f t="shared" si="40"/>
        <v>44017</v>
      </c>
      <c r="AW100" s="22">
        <f t="shared" si="40"/>
        <v>44048</v>
      </c>
      <c r="AX100" s="22">
        <f t="shared" si="40"/>
        <v>44078</v>
      </c>
      <c r="AY100" s="22">
        <f t="shared" si="40"/>
        <v>44109</v>
      </c>
      <c r="AZ100" s="22">
        <f t="shared" si="40"/>
        <v>44139</v>
      </c>
      <c r="BA100" s="22">
        <f t="shared" si="40"/>
        <v>44170</v>
      </c>
      <c r="BB100"/>
      <c r="BC100" s="207">
        <f>+BC76</f>
        <v>2017</v>
      </c>
      <c r="BD100" s="207">
        <f>+BD76</f>
        <v>2018</v>
      </c>
      <c r="BE100" s="207">
        <f>+BE76</f>
        <v>2019</v>
      </c>
      <c r="BF100" s="207">
        <f>+BF76</f>
        <v>2020</v>
      </c>
    </row>
    <row r="101" spans="1:58" s="37" customFormat="1" x14ac:dyDescent="0.25">
      <c r="A101" t="str">
        <f>+A77</f>
        <v>Impianto di Produzione</v>
      </c>
      <c r="B101" t="str">
        <f>+B77</f>
        <v>Impianti e Macchinari</v>
      </c>
      <c r="C101"/>
      <c r="D101"/>
      <c r="E101" s="109">
        <f>+E77</f>
        <v>0.5</v>
      </c>
      <c r="F101" s="112">
        <f>+F77</f>
        <v>3333.3333333333335</v>
      </c>
      <c r="G101" s="112">
        <f t="shared" ref="G101:G118" si="41">+G77+F101</f>
        <v>6666.666666666667</v>
      </c>
      <c r="H101" s="112">
        <f t="shared" ref="H101:BA106" si="42">+H77+G101</f>
        <v>10000</v>
      </c>
      <c r="I101" s="112">
        <f t="shared" si="42"/>
        <v>13333.333333333334</v>
      </c>
      <c r="J101" s="112">
        <f t="shared" si="42"/>
        <v>16666.666666666668</v>
      </c>
      <c r="K101" s="112">
        <f t="shared" si="42"/>
        <v>20000</v>
      </c>
      <c r="L101" s="112">
        <f t="shared" si="42"/>
        <v>23333.333333333332</v>
      </c>
      <c r="M101" s="112">
        <f t="shared" si="42"/>
        <v>26666.666666666664</v>
      </c>
      <c r="N101" s="112">
        <f t="shared" si="42"/>
        <v>29999.999999999996</v>
      </c>
      <c r="O101" s="112">
        <f t="shared" si="42"/>
        <v>33333.333333333328</v>
      </c>
      <c r="P101" s="112">
        <f t="shared" si="42"/>
        <v>36666.666666666664</v>
      </c>
      <c r="Q101" s="112">
        <f t="shared" si="42"/>
        <v>40000</v>
      </c>
      <c r="R101" s="112">
        <f t="shared" si="42"/>
        <v>43333.333333333336</v>
      </c>
      <c r="S101" s="112">
        <f t="shared" si="42"/>
        <v>46666.666666666672</v>
      </c>
      <c r="T101" s="112">
        <f t="shared" si="42"/>
        <v>50000.000000000007</v>
      </c>
      <c r="U101" s="112">
        <f t="shared" si="42"/>
        <v>53333.333333333343</v>
      </c>
      <c r="V101" s="112">
        <f t="shared" si="42"/>
        <v>56666.666666666679</v>
      </c>
      <c r="W101" s="112">
        <f t="shared" si="42"/>
        <v>60000.000000000015</v>
      </c>
      <c r="X101" s="112">
        <f t="shared" si="42"/>
        <v>63333.33333333335</v>
      </c>
      <c r="Y101" s="112">
        <f t="shared" si="42"/>
        <v>66666.666666666686</v>
      </c>
      <c r="Z101" s="112">
        <f t="shared" si="42"/>
        <v>70000.000000000015</v>
      </c>
      <c r="AA101" s="112">
        <f t="shared" si="42"/>
        <v>73333.333333333343</v>
      </c>
      <c r="AB101" s="112">
        <f t="shared" si="42"/>
        <v>76666.666666666672</v>
      </c>
      <c r="AC101" s="112">
        <f t="shared" si="42"/>
        <v>80000</v>
      </c>
      <c r="AD101" s="112">
        <f t="shared" si="42"/>
        <v>80000</v>
      </c>
      <c r="AE101" s="112">
        <f t="shared" si="42"/>
        <v>80000</v>
      </c>
      <c r="AF101" s="112">
        <f t="shared" si="42"/>
        <v>80000</v>
      </c>
      <c r="AG101" s="112">
        <f t="shared" si="42"/>
        <v>80000</v>
      </c>
      <c r="AH101" s="112">
        <f t="shared" si="42"/>
        <v>80000</v>
      </c>
      <c r="AI101" s="112">
        <f t="shared" si="42"/>
        <v>80000</v>
      </c>
      <c r="AJ101" s="112">
        <f t="shared" si="42"/>
        <v>80000</v>
      </c>
      <c r="AK101" s="112">
        <f t="shared" si="42"/>
        <v>80000</v>
      </c>
      <c r="AL101" s="112">
        <f t="shared" si="42"/>
        <v>80000</v>
      </c>
      <c r="AM101" s="112">
        <f t="shared" si="42"/>
        <v>80000</v>
      </c>
      <c r="AN101" s="112">
        <f t="shared" si="42"/>
        <v>80000</v>
      </c>
      <c r="AO101" s="112">
        <f t="shared" si="42"/>
        <v>80000</v>
      </c>
      <c r="AP101" s="112">
        <f t="shared" si="42"/>
        <v>80000</v>
      </c>
      <c r="AQ101" s="112">
        <f t="shared" si="42"/>
        <v>80000</v>
      </c>
      <c r="AR101" s="112">
        <f t="shared" si="42"/>
        <v>80000</v>
      </c>
      <c r="AS101" s="112">
        <f t="shared" si="42"/>
        <v>80000</v>
      </c>
      <c r="AT101" s="112">
        <f t="shared" si="42"/>
        <v>80000</v>
      </c>
      <c r="AU101" s="112">
        <f t="shared" si="42"/>
        <v>80000</v>
      </c>
      <c r="AV101" s="112">
        <f t="shared" si="42"/>
        <v>80000</v>
      </c>
      <c r="AW101" s="112">
        <f t="shared" si="42"/>
        <v>80000</v>
      </c>
      <c r="AX101" s="112">
        <f t="shared" si="42"/>
        <v>80000</v>
      </c>
      <c r="AY101" s="112">
        <f t="shared" si="42"/>
        <v>80000</v>
      </c>
      <c r="AZ101" s="112">
        <f t="shared" si="42"/>
        <v>80000</v>
      </c>
      <c r="BA101" s="112">
        <f t="shared" si="42"/>
        <v>80000</v>
      </c>
      <c r="BB101"/>
      <c r="BC101" s="112">
        <f>+Q101</f>
        <v>40000</v>
      </c>
      <c r="BD101" s="112">
        <f>+AC101</f>
        <v>80000</v>
      </c>
      <c r="BE101" s="112">
        <f>+AO101</f>
        <v>80000</v>
      </c>
      <c r="BF101" s="112">
        <f>+BA101</f>
        <v>80000</v>
      </c>
    </row>
    <row r="102" spans="1:58" s="37" customFormat="1" x14ac:dyDescent="0.25">
      <c r="A102" t="str">
        <f t="shared" ref="A102:F102" si="43">+A78</f>
        <v>Arredamenti</v>
      </c>
      <c r="B102" t="str">
        <f t="shared" si="43"/>
        <v>Attrezzature Industriali e commerciali</v>
      </c>
      <c r="C102"/>
      <c r="D102"/>
      <c r="E102" s="109">
        <f t="shared" si="43"/>
        <v>0.1</v>
      </c>
      <c r="F102" s="112">
        <f t="shared" si="43"/>
        <v>83.333333333333329</v>
      </c>
      <c r="G102" s="112">
        <f t="shared" si="41"/>
        <v>166.66666666666666</v>
      </c>
      <c r="H102" s="112">
        <f t="shared" ref="H102:V102" si="44">+H78+G102</f>
        <v>250</v>
      </c>
      <c r="I102" s="112">
        <f t="shared" si="44"/>
        <v>333.33333333333331</v>
      </c>
      <c r="J102" s="112">
        <f t="shared" si="44"/>
        <v>416.66666666666663</v>
      </c>
      <c r="K102" s="112">
        <f t="shared" si="44"/>
        <v>499.99999999999994</v>
      </c>
      <c r="L102" s="112">
        <f t="shared" si="44"/>
        <v>583.33333333333326</v>
      </c>
      <c r="M102" s="112">
        <f t="shared" si="44"/>
        <v>666.66666666666663</v>
      </c>
      <c r="N102" s="112">
        <f t="shared" si="44"/>
        <v>750</v>
      </c>
      <c r="O102" s="112">
        <f t="shared" si="44"/>
        <v>833.33333333333337</v>
      </c>
      <c r="P102" s="112">
        <f t="shared" si="44"/>
        <v>916.66666666666674</v>
      </c>
      <c r="Q102" s="112">
        <f t="shared" si="44"/>
        <v>1000.0000000000001</v>
      </c>
      <c r="R102" s="112">
        <f t="shared" si="44"/>
        <v>1083.3333333333335</v>
      </c>
      <c r="S102" s="112">
        <f t="shared" si="44"/>
        <v>1166.6666666666667</v>
      </c>
      <c r="T102" s="112">
        <f t="shared" si="44"/>
        <v>1250</v>
      </c>
      <c r="U102" s="112">
        <f t="shared" si="44"/>
        <v>1333.3333333333333</v>
      </c>
      <c r="V102" s="112">
        <f t="shared" si="44"/>
        <v>1416.6666666666665</v>
      </c>
      <c r="W102" s="112">
        <f t="shared" si="42"/>
        <v>1499.9999999999998</v>
      </c>
      <c r="X102" s="112">
        <f t="shared" si="42"/>
        <v>1583.333333333333</v>
      </c>
      <c r="Y102" s="112">
        <f t="shared" si="42"/>
        <v>1666.6666666666663</v>
      </c>
      <c r="Z102" s="112">
        <f t="shared" si="42"/>
        <v>1749.9999999999995</v>
      </c>
      <c r="AA102" s="112">
        <f t="shared" si="42"/>
        <v>1833.3333333333328</v>
      </c>
      <c r="AB102" s="112">
        <f t="shared" si="42"/>
        <v>1916.6666666666661</v>
      </c>
      <c r="AC102" s="112">
        <f t="shared" si="42"/>
        <v>1999.9999999999993</v>
      </c>
      <c r="AD102" s="112">
        <f t="shared" si="42"/>
        <v>2083.3333333333326</v>
      </c>
      <c r="AE102" s="112">
        <f t="shared" si="42"/>
        <v>2166.6666666666661</v>
      </c>
      <c r="AF102" s="112">
        <f t="shared" si="42"/>
        <v>2249.9999999999995</v>
      </c>
      <c r="AG102" s="112">
        <f t="shared" si="42"/>
        <v>2333.333333333333</v>
      </c>
      <c r="AH102" s="112">
        <f t="shared" si="42"/>
        <v>2416.6666666666665</v>
      </c>
      <c r="AI102" s="112">
        <f t="shared" si="42"/>
        <v>2500</v>
      </c>
      <c r="AJ102" s="112">
        <f t="shared" si="42"/>
        <v>2583.3333333333335</v>
      </c>
      <c r="AK102" s="112">
        <f t="shared" si="42"/>
        <v>2666.666666666667</v>
      </c>
      <c r="AL102" s="112">
        <f t="shared" si="42"/>
        <v>2750.0000000000005</v>
      </c>
      <c r="AM102" s="112">
        <f t="shared" si="42"/>
        <v>2833.3333333333339</v>
      </c>
      <c r="AN102" s="112">
        <f t="shared" si="42"/>
        <v>2916.6666666666674</v>
      </c>
      <c r="AO102" s="112">
        <f t="shared" si="42"/>
        <v>3000.0000000000009</v>
      </c>
      <c r="AP102" s="112">
        <f t="shared" si="42"/>
        <v>3083.3333333333344</v>
      </c>
      <c r="AQ102" s="112">
        <f t="shared" si="42"/>
        <v>3166.6666666666679</v>
      </c>
      <c r="AR102" s="112">
        <f t="shared" si="42"/>
        <v>3250.0000000000014</v>
      </c>
      <c r="AS102" s="112">
        <f t="shared" si="42"/>
        <v>3333.3333333333348</v>
      </c>
      <c r="AT102" s="112">
        <f t="shared" si="42"/>
        <v>3416.6666666666683</v>
      </c>
      <c r="AU102" s="112">
        <f t="shared" si="42"/>
        <v>3500.0000000000018</v>
      </c>
      <c r="AV102" s="112">
        <f t="shared" si="42"/>
        <v>3583.3333333333353</v>
      </c>
      <c r="AW102" s="112">
        <f t="shared" si="42"/>
        <v>3666.6666666666688</v>
      </c>
      <c r="AX102" s="112">
        <f t="shared" si="42"/>
        <v>3750.0000000000023</v>
      </c>
      <c r="AY102" s="112">
        <f t="shared" si="42"/>
        <v>3833.3333333333358</v>
      </c>
      <c r="AZ102" s="112">
        <f t="shared" si="42"/>
        <v>3916.6666666666692</v>
      </c>
      <c r="BA102" s="112">
        <f t="shared" si="42"/>
        <v>4000.0000000000027</v>
      </c>
      <c r="BB102"/>
      <c r="BC102" s="112">
        <f>+Q102</f>
        <v>1000.0000000000001</v>
      </c>
      <c r="BD102" s="112">
        <f>+AC102</f>
        <v>1999.9999999999993</v>
      </c>
      <c r="BE102" s="112">
        <f>+AO102</f>
        <v>3000.0000000000009</v>
      </c>
      <c r="BF102" s="112">
        <f>+BA102</f>
        <v>4000.0000000000027</v>
      </c>
    </row>
    <row r="103" spans="1:58" s="37" customFormat="1" x14ac:dyDescent="0.25">
      <c r="A103" t="str">
        <f t="shared" ref="A103:F103" si="45">+A79</f>
        <v>Ristrutturazione</v>
      </c>
      <c r="B103" t="str">
        <f t="shared" si="45"/>
        <v>Costi d'impianto e ampliamento</v>
      </c>
      <c r="C103"/>
      <c r="D103"/>
      <c r="E103" s="109">
        <f t="shared" si="45"/>
        <v>0.1</v>
      </c>
      <c r="F103" s="112">
        <f t="shared" si="45"/>
        <v>125</v>
      </c>
      <c r="G103" s="112">
        <f t="shared" si="41"/>
        <v>250</v>
      </c>
      <c r="H103" s="112">
        <f t="shared" si="42"/>
        <v>375</v>
      </c>
      <c r="I103" s="112">
        <f t="shared" si="42"/>
        <v>500</v>
      </c>
      <c r="J103" s="112">
        <f t="shared" si="42"/>
        <v>625</v>
      </c>
      <c r="K103" s="112">
        <f t="shared" si="42"/>
        <v>750</v>
      </c>
      <c r="L103" s="112">
        <f t="shared" si="42"/>
        <v>875</v>
      </c>
      <c r="M103" s="112">
        <f t="shared" si="42"/>
        <v>1000</v>
      </c>
      <c r="N103" s="112">
        <f t="shared" si="42"/>
        <v>1125</v>
      </c>
      <c r="O103" s="112">
        <f t="shared" si="42"/>
        <v>1250</v>
      </c>
      <c r="P103" s="112">
        <f t="shared" si="42"/>
        <v>1375</v>
      </c>
      <c r="Q103" s="112">
        <f t="shared" si="42"/>
        <v>1500</v>
      </c>
      <c r="R103" s="112">
        <f t="shared" si="42"/>
        <v>1625</v>
      </c>
      <c r="S103" s="112">
        <f t="shared" si="42"/>
        <v>1750</v>
      </c>
      <c r="T103" s="112">
        <f t="shared" si="42"/>
        <v>1875</v>
      </c>
      <c r="U103" s="112">
        <f t="shared" si="42"/>
        <v>2000</v>
      </c>
      <c r="V103" s="112">
        <f t="shared" si="42"/>
        <v>2125</v>
      </c>
      <c r="W103" s="112">
        <f t="shared" si="42"/>
        <v>2250</v>
      </c>
      <c r="X103" s="112">
        <f t="shared" si="42"/>
        <v>2375</v>
      </c>
      <c r="Y103" s="112">
        <f t="shared" si="42"/>
        <v>2500</v>
      </c>
      <c r="Z103" s="112">
        <f t="shared" si="42"/>
        <v>2625</v>
      </c>
      <c r="AA103" s="112">
        <f t="shared" si="42"/>
        <v>2750</v>
      </c>
      <c r="AB103" s="112">
        <f t="shared" si="42"/>
        <v>2875</v>
      </c>
      <c r="AC103" s="112">
        <f t="shared" si="42"/>
        <v>3000</v>
      </c>
      <c r="AD103" s="112">
        <f t="shared" si="42"/>
        <v>3125</v>
      </c>
      <c r="AE103" s="112">
        <f t="shared" si="42"/>
        <v>3250</v>
      </c>
      <c r="AF103" s="112">
        <f t="shared" si="42"/>
        <v>3375</v>
      </c>
      <c r="AG103" s="112">
        <f t="shared" si="42"/>
        <v>3500</v>
      </c>
      <c r="AH103" s="112">
        <f t="shared" si="42"/>
        <v>3625</v>
      </c>
      <c r="AI103" s="112">
        <f t="shared" si="42"/>
        <v>3750</v>
      </c>
      <c r="AJ103" s="112">
        <f t="shared" si="42"/>
        <v>3875</v>
      </c>
      <c r="AK103" s="112">
        <f t="shared" si="42"/>
        <v>4000</v>
      </c>
      <c r="AL103" s="112">
        <f t="shared" si="42"/>
        <v>4125</v>
      </c>
      <c r="AM103" s="112">
        <f t="shared" si="42"/>
        <v>4250</v>
      </c>
      <c r="AN103" s="112">
        <f t="shared" si="42"/>
        <v>4375</v>
      </c>
      <c r="AO103" s="112">
        <f t="shared" si="42"/>
        <v>4500</v>
      </c>
      <c r="AP103" s="112">
        <f t="shared" si="42"/>
        <v>4625</v>
      </c>
      <c r="AQ103" s="112">
        <f t="shared" si="42"/>
        <v>4750</v>
      </c>
      <c r="AR103" s="112">
        <f t="shared" si="42"/>
        <v>4875</v>
      </c>
      <c r="AS103" s="112">
        <f t="shared" si="42"/>
        <v>5000</v>
      </c>
      <c r="AT103" s="112">
        <f t="shared" si="42"/>
        <v>5125</v>
      </c>
      <c r="AU103" s="112">
        <f t="shared" si="42"/>
        <v>5250</v>
      </c>
      <c r="AV103" s="112">
        <f t="shared" si="42"/>
        <v>5375</v>
      </c>
      <c r="AW103" s="112">
        <f t="shared" si="42"/>
        <v>5500</v>
      </c>
      <c r="AX103" s="112">
        <f t="shared" si="42"/>
        <v>5625</v>
      </c>
      <c r="AY103" s="112">
        <f t="shared" si="42"/>
        <v>5750</v>
      </c>
      <c r="AZ103" s="112">
        <f t="shared" si="42"/>
        <v>5875</v>
      </c>
      <c r="BA103" s="112">
        <f t="shared" si="42"/>
        <v>6000</v>
      </c>
      <c r="BB103"/>
      <c r="BC103" s="112">
        <f>+Q103</f>
        <v>1500</v>
      </c>
      <c r="BD103" s="112">
        <f>+AC103</f>
        <v>3000</v>
      </c>
      <c r="BE103" s="112">
        <f>+AO103</f>
        <v>4500</v>
      </c>
      <c r="BF103" s="112">
        <f>+BA103</f>
        <v>6000</v>
      </c>
    </row>
    <row r="104" spans="1:58" s="37" customFormat="1" x14ac:dyDescent="0.25">
      <c r="A104" t="str">
        <f t="shared" ref="A104:F104" si="46">+A80</f>
        <v>Attrezzature varie</v>
      </c>
      <c r="B104" t="str">
        <f t="shared" si="46"/>
        <v>Attrezzature Industriali e commerciali</v>
      </c>
      <c r="C104"/>
      <c r="D104"/>
      <c r="E104" s="109">
        <f t="shared" si="46"/>
        <v>0.1</v>
      </c>
      <c r="F104" s="112">
        <f t="shared" si="46"/>
        <v>83.333333333333329</v>
      </c>
      <c r="G104" s="112">
        <f t="shared" si="41"/>
        <v>166.66666666666666</v>
      </c>
      <c r="H104" s="112">
        <f t="shared" si="42"/>
        <v>250</v>
      </c>
      <c r="I104" s="112">
        <f t="shared" si="42"/>
        <v>333.33333333333331</v>
      </c>
      <c r="J104" s="112">
        <f t="shared" si="42"/>
        <v>416.66666666666663</v>
      </c>
      <c r="K104" s="112">
        <f t="shared" si="42"/>
        <v>499.99999999999994</v>
      </c>
      <c r="L104" s="112">
        <f t="shared" si="42"/>
        <v>583.33333333333326</v>
      </c>
      <c r="M104" s="112">
        <f t="shared" si="42"/>
        <v>666.66666666666663</v>
      </c>
      <c r="N104" s="112">
        <f t="shared" si="42"/>
        <v>750</v>
      </c>
      <c r="O104" s="112">
        <f t="shared" si="42"/>
        <v>833.33333333333337</v>
      </c>
      <c r="P104" s="112">
        <f t="shared" si="42"/>
        <v>916.66666666666674</v>
      </c>
      <c r="Q104" s="112">
        <f t="shared" si="42"/>
        <v>1000.0000000000001</v>
      </c>
      <c r="R104" s="112">
        <f t="shared" si="42"/>
        <v>1083.3333333333335</v>
      </c>
      <c r="S104" s="112">
        <f t="shared" si="42"/>
        <v>1166.6666666666667</v>
      </c>
      <c r="T104" s="112">
        <f t="shared" si="42"/>
        <v>1250</v>
      </c>
      <c r="U104" s="112">
        <f t="shared" si="42"/>
        <v>1333.3333333333333</v>
      </c>
      <c r="V104" s="112">
        <f t="shared" si="42"/>
        <v>1416.6666666666665</v>
      </c>
      <c r="W104" s="112">
        <f t="shared" si="42"/>
        <v>1499.9999999999998</v>
      </c>
      <c r="X104" s="112">
        <f t="shared" si="42"/>
        <v>1583.333333333333</v>
      </c>
      <c r="Y104" s="112">
        <f t="shared" si="42"/>
        <v>1666.6666666666663</v>
      </c>
      <c r="Z104" s="112">
        <f t="shared" si="42"/>
        <v>1749.9999999999995</v>
      </c>
      <c r="AA104" s="112">
        <f t="shared" si="42"/>
        <v>1833.3333333333328</v>
      </c>
      <c r="AB104" s="112">
        <f t="shared" si="42"/>
        <v>1916.6666666666661</v>
      </c>
      <c r="AC104" s="112">
        <f t="shared" si="42"/>
        <v>1999.9999999999993</v>
      </c>
      <c r="AD104" s="112">
        <f t="shared" si="42"/>
        <v>2083.3333333333326</v>
      </c>
      <c r="AE104" s="112">
        <f t="shared" si="42"/>
        <v>2166.6666666666661</v>
      </c>
      <c r="AF104" s="112">
        <f t="shared" si="42"/>
        <v>2249.9999999999995</v>
      </c>
      <c r="AG104" s="112">
        <f t="shared" si="42"/>
        <v>2333.333333333333</v>
      </c>
      <c r="AH104" s="112">
        <f t="shared" si="42"/>
        <v>2416.6666666666665</v>
      </c>
      <c r="AI104" s="112">
        <f t="shared" si="42"/>
        <v>2500</v>
      </c>
      <c r="AJ104" s="112">
        <f t="shared" si="42"/>
        <v>2583.3333333333335</v>
      </c>
      <c r="AK104" s="112">
        <f t="shared" si="42"/>
        <v>2666.666666666667</v>
      </c>
      <c r="AL104" s="112">
        <f t="shared" si="42"/>
        <v>2750.0000000000005</v>
      </c>
      <c r="AM104" s="112">
        <f t="shared" si="42"/>
        <v>2833.3333333333339</v>
      </c>
      <c r="AN104" s="112">
        <f t="shared" si="42"/>
        <v>2916.6666666666674</v>
      </c>
      <c r="AO104" s="112">
        <f t="shared" si="42"/>
        <v>3000.0000000000009</v>
      </c>
      <c r="AP104" s="112">
        <f t="shared" si="42"/>
        <v>3083.3333333333344</v>
      </c>
      <c r="AQ104" s="112">
        <f t="shared" si="42"/>
        <v>3166.6666666666679</v>
      </c>
      <c r="AR104" s="112">
        <f t="shared" si="42"/>
        <v>3250.0000000000014</v>
      </c>
      <c r="AS104" s="112">
        <f t="shared" si="42"/>
        <v>3333.3333333333348</v>
      </c>
      <c r="AT104" s="112">
        <f t="shared" si="42"/>
        <v>3416.6666666666683</v>
      </c>
      <c r="AU104" s="112">
        <f t="shared" si="42"/>
        <v>3500.0000000000018</v>
      </c>
      <c r="AV104" s="112">
        <f t="shared" si="42"/>
        <v>3583.3333333333353</v>
      </c>
      <c r="AW104" s="112">
        <f t="shared" si="42"/>
        <v>3666.6666666666688</v>
      </c>
      <c r="AX104" s="112">
        <f t="shared" si="42"/>
        <v>3750.0000000000023</v>
      </c>
      <c r="AY104" s="112">
        <f t="shared" si="42"/>
        <v>3833.3333333333358</v>
      </c>
      <c r="AZ104" s="112">
        <f t="shared" si="42"/>
        <v>3916.6666666666692</v>
      </c>
      <c r="BA104" s="112">
        <f t="shared" si="42"/>
        <v>4000.0000000000027</v>
      </c>
      <c r="BB104"/>
      <c r="BC104" s="112">
        <f t="shared" ref="BC104:BC118" si="47">+Q104</f>
        <v>1000.0000000000001</v>
      </c>
      <c r="BD104" s="112">
        <f t="shared" ref="BD104:BD118" si="48">+AC104</f>
        <v>1999.9999999999993</v>
      </c>
      <c r="BE104" s="112">
        <f t="shared" ref="BE104:BE118" si="49">+AO104</f>
        <v>3000.0000000000009</v>
      </c>
      <c r="BF104" s="112">
        <f t="shared" ref="BF104:BF118" si="50">+BA104</f>
        <v>4000.0000000000027</v>
      </c>
    </row>
    <row r="105" spans="1:58" s="37" customFormat="1" x14ac:dyDescent="0.25">
      <c r="A105" t="str">
        <f t="shared" ref="A105:F105" si="51">+A81</f>
        <v>Spese di costituzione</v>
      </c>
      <c r="B105" t="str">
        <f t="shared" si="51"/>
        <v>Altre immobilizzazioni immateriali</v>
      </c>
      <c r="C105"/>
      <c r="D105"/>
      <c r="E105" s="109">
        <f t="shared" si="51"/>
        <v>0.1</v>
      </c>
      <c r="F105" s="112">
        <f t="shared" si="51"/>
        <v>41.666666666666664</v>
      </c>
      <c r="G105" s="112">
        <f t="shared" si="41"/>
        <v>83.333333333333329</v>
      </c>
      <c r="H105" s="112">
        <f t="shared" si="42"/>
        <v>125</v>
      </c>
      <c r="I105" s="112">
        <f t="shared" si="42"/>
        <v>166.66666666666666</v>
      </c>
      <c r="J105" s="112">
        <f t="shared" si="42"/>
        <v>208.33333333333331</v>
      </c>
      <c r="K105" s="112">
        <f t="shared" si="42"/>
        <v>249.99999999999997</v>
      </c>
      <c r="L105" s="112">
        <f t="shared" si="42"/>
        <v>291.66666666666663</v>
      </c>
      <c r="M105" s="112">
        <f t="shared" si="42"/>
        <v>333.33333333333331</v>
      </c>
      <c r="N105" s="112">
        <f t="shared" si="42"/>
        <v>375</v>
      </c>
      <c r="O105" s="112">
        <f t="shared" si="42"/>
        <v>416.66666666666669</v>
      </c>
      <c r="P105" s="112">
        <f t="shared" si="42"/>
        <v>458.33333333333337</v>
      </c>
      <c r="Q105" s="112">
        <f t="shared" si="42"/>
        <v>500.00000000000006</v>
      </c>
      <c r="R105" s="112">
        <f t="shared" si="42"/>
        <v>541.66666666666674</v>
      </c>
      <c r="S105" s="112">
        <f t="shared" si="42"/>
        <v>583.33333333333337</v>
      </c>
      <c r="T105" s="112">
        <f t="shared" si="42"/>
        <v>625</v>
      </c>
      <c r="U105" s="112">
        <f t="shared" si="42"/>
        <v>666.66666666666663</v>
      </c>
      <c r="V105" s="112">
        <f t="shared" si="42"/>
        <v>708.33333333333326</v>
      </c>
      <c r="W105" s="112">
        <f t="shared" si="42"/>
        <v>749.99999999999989</v>
      </c>
      <c r="X105" s="112">
        <f t="shared" si="42"/>
        <v>791.66666666666652</v>
      </c>
      <c r="Y105" s="112">
        <f t="shared" si="42"/>
        <v>833.33333333333314</v>
      </c>
      <c r="Z105" s="112">
        <f t="shared" si="42"/>
        <v>874.99999999999977</v>
      </c>
      <c r="AA105" s="112">
        <f t="shared" si="42"/>
        <v>916.6666666666664</v>
      </c>
      <c r="AB105" s="112">
        <f t="shared" si="42"/>
        <v>958.33333333333303</v>
      </c>
      <c r="AC105" s="112">
        <f t="shared" si="42"/>
        <v>999.99999999999966</v>
      </c>
      <c r="AD105" s="112">
        <f t="shared" si="42"/>
        <v>1041.6666666666663</v>
      </c>
      <c r="AE105" s="112">
        <f t="shared" si="42"/>
        <v>1083.333333333333</v>
      </c>
      <c r="AF105" s="112">
        <f t="shared" si="42"/>
        <v>1124.9999999999998</v>
      </c>
      <c r="AG105" s="112">
        <f t="shared" si="42"/>
        <v>1166.6666666666665</v>
      </c>
      <c r="AH105" s="112">
        <f t="shared" si="42"/>
        <v>1208.3333333333333</v>
      </c>
      <c r="AI105" s="112">
        <f t="shared" si="42"/>
        <v>1250</v>
      </c>
      <c r="AJ105" s="112">
        <f t="shared" si="42"/>
        <v>1291.6666666666667</v>
      </c>
      <c r="AK105" s="112">
        <f t="shared" si="42"/>
        <v>1333.3333333333335</v>
      </c>
      <c r="AL105" s="112">
        <f t="shared" si="42"/>
        <v>1375.0000000000002</v>
      </c>
      <c r="AM105" s="112">
        <f t="shared" si="42"/>
        <v>1416.666666666667</v>
      </c>
      <c r="AN105" s="112">
        <f t="shared" si="42"/>
        <v>1458.3333333333337</v>
      </c>
      <c r="AO105" s="112">
        <f t="shared" si="42"/>
        <v>1500.0000000000005</v>
      </c>
      <c r="AP105" s="112">
        <f t="shared" si="42"/>
        <v>1541.6666666666672</v>
      </c>
      <c r="AQ105" s="112">
        <f t="shared" si="42"/>
        <v>1583.3333333333339</v>
      </c>
      <c r="AR105" s="112">
        <f t="shared" si="42"/>
        <v>1625.0000000000007</v>
      </c>
      <c r="AS105" s="112">
        <f t="shared" si="42"/>
        <v>1666.6666666666674</v>
      </c>
      <c r="AT105" s="112">
        <f t="shared" si="42"/>
        <v>1708.3333333333342</v>
      </c>
      <c r="AU105" s="112">
        <f t="shared" si="42"/>
        <v>1750.0000000000009</v>
      </c>
      <c r="AV105" s="112">
        <f t="shared" si="42"/>
        <v>1791.6666666666677</v>
      </c>
      <c r="AW105" s="112">
        <f t="shared" si="42"/>
        <v>1833.3333333333344</v>
      </c>
      <c r="AX105" s="112">
        <f t="shared" si="42"/>
        <v>1875.0000000000011</v>
      </c>
      <c r="AY105" s="112">
        <f t="shared" si="42"/>
        <v>1916.6666666666679</v>
      </c>
      <c r="AZ105" s="112">
        <f t="shared" si="42"/>
        <v>1958.3333333333346</v>
      </c>
      <c r="BA105" s="112">
        <f t="shared" si="42"/>
        <v>2000.0000000000014</v>
      </c>
      <c r="BB105"/>
      <c r="BC105" s="112">
        <f t="shared" si="47"/>
        <v>500.00000000000006</v>
      </c>
      <c r="BD105" s="112">
        <f t="shared" si="48"/>
        <v>999.99999999999966</v>
      </c>
      <c r="BE105" s="112">
        <f t="shared" si="49"/>
        <v>1500.0000000000005</v>
      </c>
      <c r="BF105" s="112">
        <f t="shared" si="50"/>
        <v>2000.0000000000014</v>
      </c>
    </row>
    <row r="106" spans="1:58" s="37" customFormat="1" x14ac:dyDescent="0.25">
      <c r="A106" t="str">
        <f t="shared" ref="A106:F106" si="52">+A82</f>
        <v/>
      </c>
      <c r="B106" t="str">
        <f t="shared" si="52"/>
        <v>Altre immobilizzazioni immateriali</v>
      </c>
      <c r="C106"/>
      <c r="D106"/>
      <c r="E106" s="109">
        <f t="shared" si="52"/>
        <v>0.1</v>
      </c>
      <c r="F106" s="112">
        <f t="shared" si="52"/>
        <v>0</v>
      </c>
      <c r="G106" s="112">
        <f t="shared" si="41"/>
        <v>0</v>
      </c>
      <c r="H106" s="112">
        <f t="shared" si="42"/>
        <v>0</v>
      </c>
      <c r="I106" s="112">
        <f t="shared" si="42"/>
        <v>0</v>
      </c>
      <c r="J106" s="112">
        <f t="shared" si="42"/>
        <v>0</v>
      </c>
      <c r="K106" s="112">
        <f t="shared" si="42"/>
        <v>0</v>
      </c>
      <c r="L106" s="112">
        <f t="shared" si="42"/>
        <v>0</v>
      </c>
      <c r="M106" s="112">
        <f t="shared" si="42"/>
        <v>0</v>
      </c>
      <c r="N106" s="112">
        <f t="shared" si="42"/>
        <v>0</v>
      </c>
      <c r="O106" s="112">
        <f t="shared" si="42"/>
        <v>0</v>
      </c>
      <c r="P106" s="112">
        <f t="shared" si="42"/>
        <v>0</v>
      </c>
      <c r="Q106" s="112">
        <f t="shared" si="42"/>
        <v>0</v>
      </c>
      <c r="R106" s="112">
        <f t="shared" si="42"/>
        <v>0</v>
      </c>
      <c r="S106" s="112">
        <f t="shared" si="42"/>
        <v>0</v>
      </c>
      <c r="T106" s="112">
        <f t="shared" si="42"/>
        <v>0</v>
      </c>
      <c r="U106" s="112">
        <f t="shared" si="42"/>
        <v>0</v>
      </c>
      <c r="V106" s="112">
        <f t="shared" si="42"/>
        <v>0</v>
      </c>
      <c r="W106" s="112">
        <f t="shared" si="42"/>
        <v>0</v>
      </c>
      <c r="X106" s="112">
        <f t="shared" si="42"/>
        <v>0</v>
      </c>
      <c r="Y106" s="112">
        <f t="shared" si="42"/>
        <v>0</v>
      </c>
      <c r="Z106" s="112">
        <f t="shared" si="42"/>
        <v>0</v>
      </c>
      <c r="AA106" s="112">
        <f t="shared" si="42"/>
        <v>0</v>
      </c>
      <c r="AB106" s="112">
        <f t="shared" si="42"/>
        <v>0</v>
      </c>
      <c r="AC106" s="112">
        <f t="shared" si="42"/>
        <v>0</v>
      </c>
      <c r="AD106" s="112">
        <f t="shared" si="42"/>
        <v>0</v>
      </c>
      <c r="AE106" s="112">
        <f t="shared" si="42"/>
        <v>0</v>
      </c>
      <c r="AF106" s="112">
        <f t="shared" si="42"/>
        <v>0</v>
      </c>
      <c r="AG106" s="112">
        <f t="shared" si="42"/>
        <v>0</v>
      </c>
      <c r="AH106" s="112">
        <f t="shared" si="42"/>
        <v>0</v>
      </c>
      <c r="AI106" s="112">
        <f t="shared" si="42"/>
        <v>0</v>
      </c>
      <c r="AJ106" s="112">
        <f t="shared" si="42"/>
        <v>0</v>
      </c>
      <c r="AK106" s="112">
        <f t="shared" si="42"/>
        <v>0</v>
      </c>
      <c r="AL106" s="112">
        <f t="shared" si="42"/>
        <v>0</v>
      </c>
      <c r="AM106" s="112">
        <f t="shared" si="42"/>
        <v>0</v>
      </c>
      <c r="AN106" s="112">
        <f t="shared" si="42"/>
        <v>0</v>
      </c>
      <c r="AO106" s="112">
        <f t="shared" si="42"/>
        <v>0</v>
      </c>
      <c r="AP106" s="112">
        <f t="shared" si="42"/>
        <v>0</v>
      </c>
      <c r="AQ106" s="112">
        <f t="shared" si="42"/>
        <v>0</v>
      </c>
      <c r="AR106" s="112">
        <f t="shared" si="42"/>
        <v>0</v>
      </c>
      <c r="AS106" s="112">
        <f t="shared" si="42"/>
        <v>0</v>
      </c>
      <c r="AT106" s="112">
        <f t="shared" si="42"/>
        <v>0</v>
      </c>
      <c r="AU106" s="112">
        <f t="shared" si="42"/>
        <v>0</v>
      </c>
      <c r="AV106" s="112">
        <f t="shared" ref="H106:BA112" si="53">+AV82+AU106</f>
        <v>0</v>
      </c>
      <c r="AW106" s="112">
        <f t="shared" si="53"/>
        <v>0</v>
      </c>
      <c r="AX106" s="112">
        <f t="shared" si="53"/>
        <v>0</v>
      </c>
      <c r="AY106" s="112">
        <f t="shared" si="53"/>
        <v>0</v>
      </c>
      <c r="AZ106" s="112">
        <f t="shared" si="53"/>
        <v>0</v>
      </c>
      <c r="BA106" s="112">
        <f t="shared" si="53"/>
        <v>0</v>
      </c>
      <c r="BB106"/>
      <c r="BC106" s="112">
        <f t="shared" si="47"/>
        <v>0</v>
      </c>
      <c r="BD106" s="112">
        <f t="shared" si="48"/>
        <v>0</v>
      </c>
      <c r="BE106" s="112">
        <f t="shared" si="49"/>
        <v>0</v>
      </c>
      <c r="BF106" s="112">
        <f t="shared" si="50"/>
        <v>0</v>
      </c>
    </row>
    <row r="107" spans="1:58" s="37" customFormat="1" x14ac:dyDescent="0.25">
      <c r="A107" t="str">
        <f t="shared" ref="A107:F107" si="54">+A83</f>
        <v/>
      </c>
      <c r="B107" t="str">
        <f t="shared" si="54"/>
        <v>Altre immobilizzazioni immateriali</v>
      </c>
      <c r="C107"/>
      <c r="D107"/>
      <c r="E107" s="109">
        <f t="shared" si="54"/>
        <v>0.1</v>
      </c>
      <c r="F107" s="112">
        <f t="shared" si="54"/>
        <v>0</v>
      </c>
      <c r="G107" s="112">
        <f t="shared" si="41"/>
        <v>0</v>
      </c>
      <c r="H107" s="112">
        <f t="shared" si="53"/>
        <v>0</v>
      </c>
      <c r="I107" s="112">
        <f t="shared" si="53"/>
        <v>0</v>
      </c>
      <c r="J107" s="112">
        <f t="shared" si="53"/>
        <v>0</v>
      </c>
      <c r="K107" s="112">
        <f t="shared" si="53"/>
        <v>0</v>
      </c>
      <c r="L107" s="112">
        <f t="shared" si="53"/>
        <v>0</v>
      </c>
      <c r="M107" s="112">
        <f t="shared" si="53"/>
        <v>0</v>
      </c>
      <c r="N107" s="112">
        <f t="shared" si="53"/>
        <v>0</v>
      </c>
      <c r="O107" s="112">
        <f t="shared" si="53"/>
        <v>0</v>
      </c>
      <c r="P107" s="112">
        <f t="shared" si="53"/>
        <v>0</v>
      </c>
      <c r="Q107" s="112">
        <f t="shared" si="53"/>
        <v>0</v>
      </c>
      <c r="R107" s="112">
        <f t="shared" si="53"/>
        <v>0</v>
      </c>
      <c r="S107" s="112">
        <f t="shared" si="53"/>
        <v>0</v>
      </c>
      <c r="T107" s="112">
        <f t="shared" si="53"/>
        <v>0</v>
      </c>
      <c r="U107" s="112">
        <f t="shared" si="53"/>
        <v>0</v>
      </c>
      <c r="V107" s="112">
        <f t="shared" si="53"/>
        <v>0</v>
      </c>
      <c r="W107" s="112">
        <f t="shared" si="53"/>
        <v>0</v>
      </c>
      <c r="X107" s="112">
        <f t="shared" si="53"/>
        <v>0</v>
      </c>
      <c r="Y107" s="112">
        <f t="shared" si="53"/>
        <v>0</v>
      </c>
      <c r="Z107" s="112">
        <f t="shared" si="53"/>
        <v>0</v>
      </c>
      <c r="AA107" s="112">
        <f t="shared" si="53"/>
        <v>0</v>
      </c>
      <c r="AB107" s="112">
        <f t="shared" si="53"/>
        <v>0</v>
      </c>
      <c r="AC107" s="112">
        <f t="shared" si="53"/>
        <v>0</v>
      </c>
      <c r="AD107" s="112">
        <f t="shared" si="53"/>
        <v>0</v>
      </c>
      <c r="AE107" s="112">
        <f t="shared" si="53"/>
        <v>0</v>
      </c>
      <c r="AF107" s="112">
        <f t="shared" si="53"/>
        <v>0</v>
      </c>
      <c r="AG107" s="112">
        <f t="shared" si="53"/>
        <v>0</v>
      </c>
      <c r="AH107" s="112">
        <f t="shared" si="53"/>
        <v>0</v>
      </c>
      <c r="AI107" s="112">
        <f t="shared" si="53"/>
        <v>0</v>
      </c>
      <c r="AJ107" s="112">
        <f t="shared" si="53"/>
        <v>0</v>
      </c>
      <c r="AK107" s="112">
        <f t="shared" si="53"/>
        <v>0</v>
      </c>
      <c r="AL107" s="112">
        <f t="shared" si="53"/>
        <v>0</v>
      </c>
      <c r="AM107" s="112">
        <f t="shared" si="53"/>
        <v>0</v>
      </c>
      <c r="AN107" s="112">
        <f t="shared" si="53"/>
        <v>0</v>
      </c>
      <c r="AO107" s="112">
        <f t="shared" si="53"/>
        <v>0</v>
      </c>
      <c r="AP107" s="112">
        <f t="shared" si="53"/>
        <v>0</v>
      </c>
      <c r="AQ107" s="112">
        <f t="shared" si="53"/>
        <v>0</v>
      </c>
      <c r="AR107" s="112">
        <f t="shared" si="53"/>
        <v>0</v>
      </c>
      <c r="AS107" s="112">
        <f t="shared" si="53"/>
        <v>0</v>
      </c>
      <c r="AT107" s="112">
        <f t="shared" si="53"/>
        <v>0</v>
      </c>
      <c r="AU107" s="112">
        <f t="shared" si="53"/>
        <v>0</v>
      </c>
      <c r="AV107" s="112">
        <f t="shared" si="53"/>
        <v>0</v>
      </c>
      <c r="AW107" s="112">
        <f t="shared" si="53"/>
        <v>0</v>
      </c>
      <c r="AX107" s="112">
        <f t="shared" si="53"/>
        <v>0</v>
      </c>
      <c r="AY107" s="112">
        <f t="shared" si="53"/>
        <v>0</v>
      </c>
      <c r="AZ107" s="112">
        <f t="shared" si="53"/>
        <v>0</v>
      </c>
      <c r="BA107" s="112">
        <f t="shared" si="53"/>
        <v>0</v>
      </c>
      <c r="BB107"/>
      <c r="BC107" s="112">
        <f t="shared" si="47"/>
        <v>0</v>
      </c>
      <c r="BD107" s="112">
        <f t="shared" si="48"/>
        <v>0</v>
      </c>
      <c r="BE107" s="112">
        <f t="shared" si="49"/>
        <v>0</v>
      </c>
      <c r="BF107" s="112">
        <f t="shared" si="50"/>
        <v>0</v>
      </c>
    </row>
    <row r="108" spans="1:58" s="37" customFormat="1" x14ac:dyDescent="0.25">
      <c r="A108" t="str">
        <f t="shared" ref="A108:F108" si="55">+A84</f>
        <v/>
      </c>
      <c r="B108" t="str">
        <f t="shared" si="55"/>
        <v>Altre immobilizzazioni immateriali</v>
      </c>
      <c r="C108"/>
      <c r="D108"/>
      <c r="E108" s="109">
        <f t="shared" si="55"/>
        <v>0.1</v>
      </c>
      <c r="F108" s="112">
        <f t="shared" si="55"/>
        <v>0</v>
      </c>
      <c r="G108" s="112">
        <f t="shared" si="41"/>
        <v>0</v>
      </c>
      <c r="H108" s="112">
        <f t="shared" si="53"/>
        <v>0</v>
      </c>
      <c r="I108" s="112">
        <f t="shared" si="53"/>
        <v>0</v>
      </c>
      <c r="J108" s="112">
        <f t="shared" si="53"/>
        <v>0</v>
      </c>
      <c r="K108" s="112">
        <f t="shared" si="53"/>
        <v>0</v>
      </c>
      <c r="L108" s="112">
        <f t="shared" si="53"/>
        <v>0</v>
      </c>
      <c r="M108" s="112">
        <f t="shared" si="53"/>
        <v>0</v>
      </c>
      <c r="N108" s="112">
        <f t="shared" si="53"/>
        <v>0</v>
      </c>
      <c r="O108" s="112">
        <f t="shared" si="53"/>
        <v>0</v>
      </c>
      <c r="P108" s="112">
        <f t="shared" si="53"/>
        <v>0</v>
      </c>
      <c r="Q108" s="112">
        <f t="shared" si="53"/>
        <v>0</v>
      </c>
      <c r="R108" s="112">
        <f t="shared" si="53"/>
        <v>0</v>
      </c>
      <c r="S108" s="112">
        <f t="shared" si="53"/>
        <v>0</v>
      </c>
      <c r="T108" s="112">
        <f t="shared" si="53"/>
        <v>0</v>
      </c>
      <c r="U108" s="112">
        <f t="shared" si="53"/>
        <v>0</v>
      </c>
      <c r="V108" s="112">
        <f t="shared" si="53"/>
        <v>0</v>
      </c>
      <c r="W108" s="112">
        <f t="shared" si="53"/>
        <v>0</v>
      </c>
      <c r="X108" s="112">
        <f t="shared" si="53"/>
        <v>0</v>
      </c>
      <c r="Y108" s="112">
        <f t="shared" si="53"/>
        <v>0</v>
      </c>
      <c r="Z108" s="112">
        <f t="shared" si="53"/>
        <v>0</v>
      </c>
      <c r="AA108" s="112">
        <f t="shared" si="53"/>
        <v>0</v>
      </c>
      <c r="AB108" s="112">
        <f t="shared" si="53"/>
        <v>0</v>
      </c>
      <c r="AC108" s="112">
        <f t="shared" si="53"/>
        <v>0</v>
      </c>
      <c r="AD108" s="112">
        <f t="shared" si="53"/>
        <v>0</v>
      </c>
      <c r="AE108" s="112">
        <f t="shared" si="53"/>
        <v>0</v>
      </c>
      <c r="AF108" s="112">
        <f t="shared" si="53"/>
        <v>0</v>
      </c>
      <c r="AG108" s="112">
        <f t="shared" si="53"/>
        <v>0</v>
      </c>
      <c r="AH108" s="112">
        <f t="shared" si="53"/>
        <v>0</v>
      </c>
      <c r="AI108" s="112">
        <f t="shared" si="53"/>
        <v>0</v>
      </c>
      <c r="AJ108" s="112">
        <f t="shared" si="53"/>
        <v>0</v>
      </c>
      <c r="AK108" s="112">
        <f t="shared" si="53"/>
        <v>0</v>
      </c>
      <c r="AL108" s="112">
        <f t="shared" si="53"/>
        <v>0</v>
      </c>
      <c r="AM108" s="112">
        <f t="shared" si="53"/>
        <v>0</v>
      </c>
      <c r="AN108" s="112">
        <f t="shared" si="53"/>
        <v>0</v>
      </c>
      <c r="AO108" s="112">
        <f t="shared" si="53"/>
        <v>0</v>
      </c>
      <c r="AP108" s="112">
        <f t="shared" si="53"/>
        <v>0</v>
      </c>
      <c r="AQ108" s="112">
        <f t="shared" si="53"/>
        <v>0</v>
      </c>
      <c r="AR108" s="112">
        <f t="shared" si="53"/>
        <v>0</v>
      </c>
      <c r="AS108" s="112">
        <f t="shared" si="53"/>
        <v>0</v>
      </c>
      <c r="AT108" s="112">
        <f t="shared" si="53"/>
        <v>0</v>
      </c>
      <c r="AU108" s="112">
        <f t="shared" si="53"/>
        <v>0</v>
      </c>
      <c r="AV108" s="112">
        <f t="shared" si="53"/>
        <v>0</v>
      </c>
      <c r="AW108" s="112">
        <f t="shared" si="53"/>
        <v>0</v>
      </c>
      <c r="AX108" s="112">
        <f t="shared" si="53"/>
        <v>0</v>
      </c>
      <c r="AY108" s="112">
        <f t="shared" si="53"/>
        <v>0</v>
      </c>
      <c r="AZ108" s="112">
        <f t="shared" si="53"/>
        <v>0</v>
      </c>
      <c r="BA108" s="112">
        <f t="shared" si="53"/>
        <v>0</v>
      </c>
      <c r="BB108"/>
      <c r="BC108" s="112">
        <f t="shared" si="47"/>
        <v>0</v>
      </c>
      <c r="BD108" s="112">
        <f t="shared" si="48"/>
        <v>0</v>
      </c>
      <c r="BE108" s="112">
        <f t="shared" si="49"/>
        <v>0</v>
      </c>
      <c r="BF108" s="112">
        <f t="shared" si="50"/>
        <v>0</v>
      </c>
    </row>
    <row r="109" spans="1:58" s="37" customFormat="1" x14ac:dyDescent="0.25">
      <c r="A109" t="str">
        <f t="shared" ref="A109:F109" si="56">+A85</f>
        <v/>
      </c>
      <c r="B109" t="str">
        <f t="shared" si="56"/>
        <v>Altre immobilizzazioni immateriali</v>
      </c>
      <c r="C109"/>
      <c r="D109"/>
      <c r="E109" s="109">
        <f t="shared" si="56"/>
        <v>0.1</v>
      </c>
      <c r="F109" s="112">
        <f t="shared" si="56"/>
        <v>0</v>
      </c>
      <c r="G109" s="112">
        <f t="shared" si="41"/>
        <v>0</v>
      </c>
      <c r="H109" s="112">
        <f t="shared" si="53"/>
        <v>0</v>
      </c>
      <c r="I109" s="112">
        <f t="shared" si="53"/>
        <v>0</v>
      </c>
      <c r="J109" s="112">
        <f t="shared" si="53"/>
        <v>0</v>
      </c>
      <c r="K109" s="112">
        <f t="shared" si="53"/>
        <v>0</v>
      </c>
      <c r="L109" s="112">
        <f t="shared" si="53"/>
        <v>0</v>
      </c>
      <c r="M109" s="112">
        <f t="shared" si="53"/>
        <v>0</v>
      </c>
      <c r="N109" s="112">
        <f t="shared" si="53"/>
        <v>0</v>
      </c>
      <c r="O109" s="112">
        <f t="shared" si="53"/>
        <v>0</v>
      </c>
      <c r="P109" s="112">
        <f t="shared" si="53"/>
        <v>0</v>
      </c>
      <c r="Q109" s="112">
        <f t="shared" si="53"/>
        <v>0</v>
      </c>
      <c r="R109" s="112">
        <f t="shared" si="53"/>
        <v>0</v>
      </c>
      <c r="S109" s="112">
        <f t="shared" si="53"/>
        <v>0</v>
      </c>
      <c r="T109" s="112">
        <f t="shared" si="53"/>
        <v>0</v>
      </c>
      <c r="U109" s="112">
        <f t="shared" si="53"/>
        <v>0</v>
      </c>
      <c r="V109" s="112">
        <f t="shared" si="53"/>
        <v>0</v>
      </c>
      <c r="W109" s="112">
        <f t="shared" si="53"/>
        <v>0</v>
      </c>
      <c r="X109" s="112">
        <f t="shared" si="53"/>
        <v>0</v>
      </c>
      <c r="Y109" s="112">
        <f t="shared" si="53"/>
        <v>0</v>
      </c>
      <c r="Z109" s="112">
        <f t="shared" si="53"/>
        <v>0</v>
      </c>
      <c r="AA109" s="112">
        <f t="shared" si="53"/>
        <v>0</v>
      </c>
      <c r="AB109" s="112">
        <f t="shared" si="53"/>
        <v>0</v>
      </c>
      <c r="AC109" s="112">
        <f t="shared" si="53"/>
        <v>0</v>
      </c>
      <c r="AD109" s="112">
        <f t="shared" si="53"/>
        <v>0</v>
      </c>
      <c r="AE109" s="112">
        <f t="shared" si="53"/>
        <v>0</v>
      </c>
      <c r="AF109" s="112">
        <f t="shared" si="53"/>
        <v>0</v>
      </c>
      <c r="AG109" s="112">
        <f t="shared" si="53"/>
        <v>0</v>
      </c>
      <c r="AH109" s="112">
        <f t="shared" si="53"/>
        <v>0</v>
      </c>
      <c r="AI109" s="112">
        <f t="shared" si="53"/>
        <v>0</v>
      </c>
      <c r="AJ109" s="112">
        <f t="shared" si="53"/>
        <v>0</v>
      </c>
      <c r="AK109" s="112">
        <f t="shared" si="53"/>
        <v>0</v>
      </c>
      <c r="AL109" s="112">
        <f t="shared" si="53"/>
        <v>0</v>
      </c>
      <c r="AM109" s="112">
        <f t="shared" si="53"/>
        <v>0</v>
      </c>
      <c r="AN109" s="112">
        <f t="shared" si="53"/>
        <v>0</v>
      </c>
      <c r="AO109" s="112">
        <f t="shared" si="53"/>
        <v>0</v>
      </c>
      <c r="AP109" s="112">
        <f t="shared" si="53"/>
        <v>0</v>
      </c>
      <c r="AQ109" s="112">
        <f t="shared" si="53"/>
        <v>0</v>
      </c>
      <c r="AR109" s="112">
        <f t="shared" si="53"/>
        <v>0</v>
      </c>
      <c r="AS109" s="112">
        <f t="shared" si="53"/>
        <v>0</v>
      </c>
      <c r="AT109" s="112">
        <f t="shared" si="53"/>
        <v>0</v>
      </c>
      <c r="AU109" s="112">
        <f t="shared" si="53"/>
        <v>0</v>
      </c>
      <c r="AV109" s="112">
        <f t="shared" si="53"/>
        <v>0</v>
      </c>
      <c r="AW109" s="112">
        <f t="shared" si="53"/>
        <v>0</v>
      </c>
      <c r="AX109" s="112">
        <f t="shared" si="53"/>
        <v>0</v>
      </c>
      <c r="AY109" s="112">
        <f t="shared" si="53"/>
        <v>0</v>
      </c>
      <c r="AZ109" s="112">
        <f t="shared" si="53"/>
        <v>0</v>
      </c>
      <c r="BA109" s="112">
        <f t="shared" si="53"/>
        <v>0</v>
      </c>
      <c r="BB109"/>
      <c r="BC109" s="112">
        <f t="shared" si="47"/>
        <v>0</v>
      </c>
      <c r="BD109" s="112">
        <f t="shared" si="48"/>
        <v>0</v>
      </c>
      <c r="BE109" s="112">
        <f t="shared" si="49"/>
        <v>0</v>
      </c>
      <c r="BF109" s="112">
        <f t="shared" si="50"/>
        <v>0</v>
      </c>
    </row>
    <row r="110" spans="1:58" s="37" customFormat="1" x14ac:dyDescent="0.25">
      <c r="A110" t="str">
        <f t="shared" ref="A110:F110" si="57">+A86</f>
        <v/>
      </c>
      <c r="B110" t="str">
        <f t="shared" si="57"/>
        <v>Altre immobilizzazioni immateriali</v>
      </c>
      <c r="C110"/>
      <c r="D110"/>
      <c r="E110" s="109">
        <f t="shared" si="57"/>
        <v>0.1</v>
      </c>
      <c r="F110" s="112">
        <f t="shared" si="57"/>
        <v>0</v>
      </c>
      <c r="G110" s="112">
        <f t="shared" si="41"/>
        <v>0</v>
      </c>
      <c r="H110" s="112">
        <f t="shared" si="53"/>
        <v>0</v>
      </c>
      <c r="I110" s="112">
        <f t="shared" si="53"/>
        <v>0</v>
      </c>
      <c r="J110" s="112">
        <f t="shared" si="53"/>
        <v>0</v>
      </c>
      <c r="K110" s="112">
        <f t="shared" si="53"/>
        <v>0</v>
      </c>
      <c r="L110" s="112">
        <f t="shared" si="53"/>
        <v>0</v>
      </c>
      <c r="M110" s="112">
        <f t="shared" si="53"/>
        <v>0</v>
      </c>
      <c r="N110" s="112">
        <f t="shared" si="53"/>
        <v>0</v>
      </c>
      <c r="O110" s="112">
        <f t="shared" si="53"/>
        <v>0</v>
      </c>
      <c r="P110" s="112">
        <f t="shared" si="53"/>
        <v>0</v>
      </c>
      <c r="Q110" s="112">
        <f t="shared" si="53"/>
        <v>0</v>
      </c>
      <c r="R110" s="112">
        <f t="shared" si="53"/>
        <v>0</v>
      </c>
      <c r="S110" s="112">
        <f t="shared" si="53"/>
        <v>0</v>
      </c>
      <c r="T110" s="112">
        <f t="shared" si="53"/>
        <v>0</v>
      </c>
      <c r="U110" s="112">
        <f t="shared" si="53"/>
        <v>0</v>
      </c>
      <c r="V110" s="112">
        <f t="shared" si="53"/>
        <v>0</v>
      </c>
      <c r="W110" s="112">
        <f t="shared" si="53"/>
        <v>0</v>
      </c>
      <c r="X110" s="112">
        <f t="shared" si="53"/>
        <v>0</v>
      </c>
      <c r="Y110" s="112">
        <f t="shared" si="53"/>
        <v>0</v>
      </c>
      <c r="Z110" s="112">
        <f t="shared" si="53"/>
        <v>0</v>
      </c>
      <c r="AA110" s="112">
        <f t="shared" si="53"/>
        <v>0</v>
      </c>
      <c r="AB110" s="112">
        <f t="shared" si="53"/>
        <v>0</v>
      </c>
      <c r="AC110" s="112">
        <f t="shared" si="53"/>
        <v>0</v>
      </c>
      <c r="AD110" s="112">
        <f t="shared" si="53"/>
        <v>0</v>
      </c>
      <c r="AE110" s="112">
        <f t="shared" si="53"/>
        <v>0</v>
      </c>
      <c r="AF110" s="112">
        <f t="shared" si="53"/>
        <v>0</v>
      </c>
      <c r="AG110" s="112">
        <f t="shared" si="53"/>
        <v>0</v>
      </c>
      <c r="AH110" s="112">
        <f t="shared" si="53"/>
        <v>0</v>
      </c>
      <c r="AI110" s="112">
        <f t="shared" si="53"/>
        <v>0</v>
      </c>
      <c r="AJ110" s="112">
        <f t="shared" si="53"/>
        <v>0</v>
      </c>
      <c r="AK110" s="112">
        <f t="shared" si="53"/>
        <v>0</v>
      </c>
      <c r="AL110" s="112">
        <f t="shared" si="53"/>
        <v>0</v>
      </c>
      <c r="AM110" s="112">
        <f t="shared" si="53"/>
        <v>0</v>
      </c>
      <c r="AN110" s="112">
        <f t="shared" si="53"/>
        <v>0</v>
      </c>
      <c r="AO110" s="112">
        <f t="shared" si="53"/>
        <v>0</v>
      </c>
      <c r="AP110" s="112">
        <f t="shared" si="53"/>
        <v>0</v>
      </c>
      <c r="AQ110" s="112">
        <f t="shared" si="53"/>
        <v>0</v>
      </c>
      <c r="AR110" s="112">
        <f t="shared" si="53"/>
        <v>0</v>
      </c>
      <c r="AS110" s="112">
        <f t="shared" si="53"/>
        <v>0</v>
      </c>
      <c r="AT110" s="112">
        <f t="shared" si="53"/>
        <v>0</v>
      </c>
      <c r="AU110" s="112">
        <f t="shared" si="53"/>
        <v>0</v>
      </c>
      <c r="AV110" s="112">
        <f t="shared" si="53"/>
        <v>0</v>
      </c>
      <c r="AW110" s="112">
        <f t="shared" si="53"/>
        <v>0</v>
      </c>
      <c r="AX110" s="112">
        <f t="shared" si="53"/>
        <v>0</v>
      </c>
      <c r="AY110" s="112">
        <f t="shared" si="53"/>
        <v>0</v>
      </c>
      <c r="AZ110" s="112">
        <f t="shared" si="53"/>
        <v>0</v>
      </c>
      <c r="BA110" s="112">
        <f t="shared" si="53"/>
        <v>0</v>
      </c>
      <c r="BB110"/>
      <c r="BC110" s="112">
        <f t="shared" si="47"/>
        <v>0</v>
      </c>
      <c r="BD110" s="112">
        <f t="shared" si="48"/>
        <v>0</v>
      </c>
      <c r="BE110" s="112">
        <f t="shared" si="49"/>
        <v>0</v>
      </c>
      <c r="BF110" s="112">
        <f t="shared" si="50"/>
        <v>0</v>
      </c>
    </row>
    <row r="111" spans="1:58" s="37" customFormat="1" x14ac:dyDescent="0.25">
      <c r="A111" t="str">
        <f t="shared" ref="A111:F111" si="58">+A87</f>
        <v/>
      </c>
      <c r="B111" t="str">
        <f t="shared" si="58"/>
        <v>Altre immobilizzazioni immateriali</v>
      </c>
      <c r="C111"/>
      <c r="D111"/>
      <c r="E111" s="109">
        <f t="shared" si="58"/>
        <v>0.1</v>
      </c>
      <c r="F111" s="112">
        <f t="shared" si="58"/>
        <v>0</v>
      </c>
      <c r="G111" s="112">
        <f t="shared" si="41"/>
        <v>0</v>
      </c>
      <c r="H111" s="112">
        <f t="shared" si="53"/>
        <v>0</v>
      </c>
      <c r="I111" s="112">
        <f t="shared" si="53"/>
        <v>0</v>
      </c>
      <c r="J111" s="112">
        <f t="shared" si="53"/>
        <v>0</v>
      </c>
      <c r="K111" s="112">
        <f t="shared" si="53"/>
        <v>0</v>
      </c>
      <c r="L111" s="112">
        <f t="shared" si="53"/>
        <v>0</v>
      </c>
      <c r="M111" s="112">
        <f t="shared" si="53"/>
        <v>0</v>
      </c>
      <c r="N111" s="112">
        <f t="shared" si="53"/>
        <v>0</v>
      </c>
      <c r="O111" s="112">
        <f t="shared" si="53"/>
        <v>0</v>
      </c>
      <c r="P111" s="112">
        <f t="shared" si="53"/>
        <v>0</v>
      </c>
      <c r="Q111" s="112">
        <f t="shared" si="53"/>
        <v>0</v>
      </c>
      <c r="R111" s="112">
        <f t="shared" si="53"/>
        <v>0</v>
      </c>
      <c r="S111" s="112">
        <f t="shared" si="53"/>
        <v>0</v>
      </c>
      <c r="T111" s="112">
        <f t="shared" si="53"/>
        <v>0</v>
      </c>
      <c r="U111" s="112">
        <f t="shared" si="53"/>
        <v>0</v>
      </c>
      <c r="V111" s="112">
        <f t="shared" si="53"/>
        <v>0</v>
      </c>
      <c r="W111" s="112">
        <f t="shared" si="53"/>
        <v>0</v>
      </c>
      <c r="X111" s="112">
        <f t="shared" si="53"/>
        <v>0</v>
      </c>
      <c r="Y111" s="112">
        <f t="shared" si="53"/>
        <v>0</v>
      </c>
      <c r="Z111" s="112">
        <f t="shared" si="53"/>
        <v>0</v>
      </c>
      <c r="AA111" s="112">
        <f t="shared" si="53"/>
        <v>0</v>
      </c>
      <c r="AB111" s="112">
        <f t="shared" si="53"/>
        <v>0</v>
      </c>
      <c r="AC111" s="112">
        <f t="shared" si="53"/>
        <v>0</v>
      </c>
      <c r="AD111" s="112">
        <f t="shared" si="53"/>
        <v>0</v>
      </c>
      <c r="AE111" s="112">
        <f t="shared" si="53"/>
        <v>0</v>
      </c>
      <c r="AF111" s="112">
        <f t="shared" si="53"/>
        <v>0</v>
      </c>
      <c r="AG111" s="112">
        <f t="shared" si="53"/>
        <v>0</v>
      </c>
      <c r="AH111" s="112">
        <f t="shared" si="53"/>
        <v>0</v>
      </c>
      <c r="AI111" s="112">
        <f t="shared" si="53"/>
        <v>0</v>
      </c>
      <c r="AJ111" s="112">
        <f t="shared" si="53"/>
        <v>0</v>
      </c>
      <c r="AK111" s="112">
        <f t="shared" si="53"/>
        <v>0</v>
      </c>
      <c r="AL111" s="112">
        <f t="shared" si="53"/>
        <v>0</v>
      </c>
      <c r="AM111" s="112">
        <f t="shared" si="53"/>
        <v>0</v>
      </c>
      <c r="AN111" s="112">
        <f t="shared" si="53"/>
        <v>0</v>
      </c>
      <c r="AO111" s="112">
        <f t="shared" si="53"/>
        <v>0</v>
      </c>
      <c r="AP111" s="112">
        <f t="shared" si="53"/>
        <v>0</v>
      </c>
      <c r="AQ111" s="112">
        <f t="shared" si="53"/>
        <v>0</v>
      </c>
      <c r="AR111" s="112">
        <f t="shared" si="53"/>
        <v>0</v>
      </c>
      <c r="AS111" s="112">
        <f t="shared" si="53"/>
        <v>0</v>
      </c>
      <c r="AT111" s="112">
        <f t="shared" si="53"/>
        <v>0</v>
      </c>
      <c r="AU111" s="112">
        <f t="shared" si="53"/>
        <v>0</v>
      </c>
      <c r="AV111" s="112">
        <f t="shared" si="53"/>
        <v>0</v>
      </c>
      <c r="AW111" s="112">
        <f t="shared" si="53"/>
        <v>0</v>
      </c>
      <c r="AX111" s="112">
        <f t="shared" si="53"/>
        <v>0</v>
      </c>
      <c r="AY111" s="112">
        <f t="shared" si="53"/>
        <v>0</v>
      </c>
      <c r="AZ111" s="112">
        <f t="shared" si="53"/>
        <v>0</v>
      </c>
      <c r="BA111" s="112">
        <f t="shared" si="53"/>
        <v>0</v>
      </c>
      <c r="BB111"/>
      <c r="BC111" s="112">
        <f t="shared" si="47"/>
        <v>0</v>
      </c>
      <c r="BD111" s="112">
        <f t="shared" si="48"/>
        <v>0</v>
      </c>
      <c r="BE111" s="112">
        <f t="shared" si="49"/>
        <v>0</v>
      </c>
      <c r="BF111" s="112">
        <f t="shared" si="50"/>
        <v>0</v>
      </c>
    </row>
    <row r="112" spans="1:58" s="37" customFormat="1" x14ac:dyDescent="0.25">
      <c r="A112" t="str">
        <f t="shared" ref="A112:F112" si="59">+A88</f>
        <v/>
      </c>
      <c r="B112" t="str">
        <f t="shared" si="59"/>
        <v>Altre immobilizzazioni immateriali</v>
      </c>
      <c r="C112"/>
      <c r="D112"/>
      <c r="E112" s="109">
        <f t="shared" si="59"/>
        <v>0.1</v>
      </c>
      <c r="F112" s="112">
        <f t="shared" si="59"/>
        <v>0</v>
      </c>
      <c r="G112" s="112">
        <f t="shared" si="41"/>
        <v>0</v>
      </c>
      <c r="H112" s="112">
        <f t="shared" si="53"/>
        <v>0</v>
      </c>
      <c r="I112" s="112">
        <f t="shared" si="53"/>
        <v>0</v>
      </c>
      <c r="J112" s="112">
        <f t="shared" si="53"/>
        <v>0</v>
      </c>
      <c r="K112" s="112">
        <f t="shared" si="53"/>
        <v>0</v>
      </c>
      <c r="L112" s="112">
        <f t="shared" si="53"/>
        <v>0</v>
      </c>
      <c r="M112" s="112">
        <f t="shared" si="53"/>
        <v>0</v>
      </c>
      <c r="N112" s="112">
        <f t="shared" si="53"/>
        <v>0</v>
      </c>
      <c r="O112" s="112">
        <f t="shared" si="53"/>
        <v>0</v>
      </c>
      <c r="P112" s="112">
        <f t="shared" si="53"/>
        <v>0</v>
      </c>
      <c r="Q112" s="112">
        <f t="shared" si="53"/>
        <v>0</v>
      </c>
      <c r="R112" s="112">
        <f t="shared" si="53"/>
        <v>0</v>
      </c>
      <c r="S112" s="112">
        <f t="shared" si="53"/>
        <v>0</v>
      </c>
      <c r="T112" s="112">
        <f t="shared" si="53"/>
        <v>0</v>
      </c>
      <c r="U112" s="112">
        <f t="shared" si="53"/>
        <v>0</v>
      </c>
      <c r="V112" s="112">
        <f t="shared" si="53"/>
        <v>0</v>
      </c>
      <c r="W112" s="112">
        <f t="shared" si="53"/>
        <v>0</v>
      </c>
      <c r="X112" s="112">
        <f t="shared" si="53"/>
        <v>0</v>
      </c>
      <c r="Y112" s="112">
        <f t="shared" si="53"/>
        <v>0</v>
      </c>
      <c r="Z112" s="112">
        <f t="shared" si="53"/>
        <v>0</v>
      </c>
      <c r="AA112" s="112">
        <f t="shared" ref="H112:BA117" si="60">+AA88+Z112</f>
        <v>0</v>
      </c>
      <c r="AB112" s="112">
        <f t="shared" si="60"/>
        <v>0</v>
      </c>
      <c r="AC112" s="112">
        <f t="shared" si="60"/>
        <v>0</v>
      </c>
      <c r="AD112" s="112">
        <f t="shared" si="60"/>
        <v>0</v>
      </c>
      <c r="AE112" s="112">
        <f t="shared" si="60"/>
        <v>0</v>
      </c>
      <c r="AF112" s="112">
        <f t="shared" si="60"/>
        <v>0</v>
      </c>
      <c r="AG112" s="112">
        <f t="shared" si="60"/>
        <v>0</v>
      </c>
      <c r="AH112" s="112">
        <f t="shared" si="60"/>
        <v>0</v>
      </c>
      <c r="AI112" s="112">
        <f t="shared" si="60"/>
        <v>0</v>
      </c>
      <c r="AJ112" s="112">
        <f t="shared" si="60"/>
        <v>0</v>
      </c>
      <c r="AK112" s="112">
        <f t="shared" si="60"/>
        <v>0</v>
      </c>
      <c r="AL112" s="112">
        <f t="shared" si="60"/>
        <v>0</v>
      </c>
      <c r="AM112" s="112">
        <f t="shared" si="60"/>
        <v>0</v>
      </c>
      <c r="AN112" s="112">
        <f t="shared" si="60"/>
        <v>0</v>
      </c>
      <c r="AO112" s="112">
        <f t="shared" si="60"/>
        <v>0</v>
      </c>
      <c r="AP112" s="112">
        <f t="shared" si="60"/>
        <v>0</v>
      </c>
      <c r="AQ112" s="112">
        <f t="shared" si="60"/>
        <v>0</v>
      </c>
      <c r="AR112" s="112">
        <f t="shared" si="60"/>
        <v>0</v>
      </c>
      <c r="AS112" s="112">
        <f t="shared" si="60"/>
        <v>0</v>
      </c>
      <c r="AT112" s="112">
        <f t="shared" si="60"/>
        <v>0</v>
      </c>
      <c r="AU112" s="112">
        <f t="shared" si="60"/>
        <v>0</v>
      </c>
      <c r="AV112" s="112">
        <f t="shared" si="60"/>
        <v>0</v>
      </c>
      <c r="AW112" s="112">
        <f t="shared" si="60"/>
        <v>0</v>
      </c>
      <c r="AX112" s="112">
        <f t="shared" si="60"/>
        <v>0</v>
      </c>
      <c r="AY112" s="112">
        <f t="shared" si="60"/>
        <v>0</v>
      </c>
      <c r="AZ112" s="112">
        <f t="shared" si="60"/>
        <v>0</v>
      </c>
      <c r="BA112" s="112">
        <f t="shared" si="60"/>
        <v>0</v>
      </c>
      <c r="BB112"/>
      <c r="BC112" s="112">
        <f t="shared" si="47"/>
        <v>0</v>
      </c>
      <c r="BD112" s="112">
        <f t="shared" si="48"/>
        <v>0</v>
      </c>
      <c r="BE112" s="112">
        <f t="shared" si="49"/>
        <v>0</v>
      </c>
      <c r="BF112" s="112">
        <f t="shared" si="50"/>
        <v>0</v>
      </c>
    </row>
    <row r="113" spans="1:58" s="37" customFormat="1" x14ac:dyDescent="0.25">
      <c r="A113" t="str">
        <f t="shared" ref="A113:F113" si="61">+A89</f>
        <v/>
      </c>
      <c r="B113" t="str">
        <f t="shared" si="61"/>
        <v>Altre immobilizzazioni immateriali</v>
      </c>
      <c r="C113"/>
      <c r="D113"/>
      <c r="E113" s="109">
        <f t="shared" si="61"/>
        <v>0.1</v>
      </c>
      <c r="F113" s="112">
        <f t="shared" si="61"/>
        <v>0</v>
      </c>
      <c r="G113" s="112">
        <f t="shared" si="41"/>
        <v>0</v>
      </c>
      <c r="H113" s="112">
        <f t="shared" si="60"/>
        <v>0</v>
      </c>
      <c r="I113" s="112">
        <f t="shared" si="60"/>
        <v>0</v>
      </c>
      <c r="J113" s="112">
        <f t="shared" si="60"/>
        <v>0</v>
      </c>
      <c r="K113" s="112">
        <f t="shared" si="60"/>
        <v>0</v>
      </c>
      <c r="L113" s="112">
        <f t="shared" si="60"/>
        <v>0</v>
      </c>
      <c r="M113" s="112">
        <f t="shared" si="60"/>
        <v>0</v>
      </c>
      <c r="N113" s="112">
        <f t="shared" si="60"/>
        <v>0</v>
      </c>
      <c r="O113" s="112">
        <f t="shared" si="60"/>
        <v>0</v>
      </c>
      <c r="P113" s="112">
        <f t="shared" si="60"/>
        <v>0</v>
      </c>
      <c r="Q113" s="112">
        <f t="shared" si="60"/>
        <v>0</v>
      </c>
      <c r="R113" s="112">
        <f t="shared" si="60"/>
        <v>0</v>
      </c>
      <c r="S113" s="112">
        <f t="shared" si="60"/>
        <v>0</v>
      </c>
      <c r="T113" s="112">
        <f t="shared" si="60"/>
        <v>0</v>
      </c>
      <c r="U113" s="112">
        <f t="shared" si="60"/>
        <v>0</v>
      </c>
      <c r="V113" s="112">
        <f t="shared" si="60"/>
        <v>0</v>
      </c>
      <c r="W113" s="112">
        <f t="shared" si="60"/>
        <v>0</v>
      </c>
      <c r="X113" s="112">
        <f t="shared" si="60"/>
        <v>0</v>
      </c>
      <c r="Y113" s="112">
        <f t="shared" si="60"/>
        <v>0</v>
      </c>
      <c r="Z113" s="112">
        <f t="shared" si="60"/>
        <v>0</v>
      </c>
      <c r="AA113" s="112">
        <f t="shared" si="60"/>
        <v>0</v>
      </c>
      <c r="AB113" s="112">
        <f t="shared" si="60"/>
        <v>0</v>
      </c>
      <c r="AC113" s="112">
        <f t="shared" si="60"/>
        <v>0</v>
      </c>
      <c r="AD113" s="112">
        <f t="shared" si="60"/>
        <v>0</v>
      </c>
      <c r="AE113" s="112">
        <f t="shared" si="60"/>
        <v>0</v>
      </c>
      <c r="AF113" s="112">
        <f t="shared" si="60"/>
        <v>0</v>
      </c>
      <c r="AG113" s="112">
        <f t="shared" si="60"/>
        <v>0</v>
      </c>
      <c r="AH113" s="112">
        <f t="shared" si="60"/>
        <v>0</v>
      </c>
      <c r="AI113" s="112">
        <f t="shared" si="60"/>
        <v>0</v>
      </c>
      <c r="AJ113" s="112">
        <f t="shared" si="60"/>
        <v>0</v>
      </c>
      <c r="AK113" s="112">
        <f t="shared" si="60"/>
        <v>0</v>
      </c>
      <c r="AL113" s="112">
        <f t="shared" si="60"/>
        <v>0</v>
      </c>
      <c r="AM113" s="112">
        <f t="shared" si="60"/>
        <v>0</v>
      </c>
      <c r="AN113" s="112">
        <f t="shared" si="60"/>
        <v>0</v>
      </c>
      <c r="AO113" s="112">
        <f t="shared" si="60"/>
        <v>0</v>
      </c>
      <c r="AP113" s="112">
        <f t="shared" si="60"/>
        <v>0</v>
      </c>
      <c r="AQ113" s="112">
        <f t="shared" si="60"/>
        <v>0</v>
      </c>
      <c r="AR113" s="112">
        <f t="shared" si="60"/>
        <v>0</v>
      </c>
      <c r="AS113" s="112">
        <f t="shared" si="60"/>
        <v>0</v>
      </c>
      <c r="AT113" s="112">
        <f t="shared" si="60"/>
        <v>0</v>
      </c>
      <c r="AU113" s="112">
        <f t="shared" si="60"/>
        <v>0</v>
      </c>
      <c r="AV113" s="112">
        <f t="shared" si="60"/>
        <v>0</v>
      </c>
      <c r="AW113" s="112">
        <f t="shared" si="60"/>
        <v>0</v>
      </c>
      <c r="AX113" s="112">
        <f t="shared" si="60"/>
        <v>0</v>
      </c>
      <c r="AY113" s="112">
        <f t="shared" si="60"/>
        <v>0</v>
      </c>
      <c r="AZ113" s="112">
        <f t="shared" si="60"/>
        <v>0</v>
      </c>
      <c r="BA113" s="112">
        <f t="shared" si="60"/>
        <v>0</v>
      </c>
      <c r="BB113"/>
      <c r="BC113" s="112">
        <f t="shared" si="47"/>
        <v>0</v>
      </c>
      <c r="BD113" s="112">
        <f t="shared" si="48"/>
        <v>0</v>
      </c>
      <c r="BE113" s="112">
        <f t="shared" si="49"/>
        <v>0</v>
      </c>
      <c r="BF113" s="112">
        <f t="shared" si="50"/>
        <v>0</v>
      </c>
    </row>
    <row r="114" spans="1:58" s="37" customFormat="1" x14ac:dyDescent="0.25">
      <c r="A114" t="str">
        <f t="shared" ref="A114:F114" si="62">+A90</f>
        <v/>
      </c>
      <c r="B114" t="str">
        <f t="shared" si="62"/>
        <v>Altre immobilizzazioni immateriali</v>
      </c>
      <c r="C114"/>
      <c r="D114"/>
      <c r="E114" s="109">
        <f t="shared" si="62"/>
        <v>0.1</v>
      </c>
      <c r="F114" s="112">
        <f t="shared" si="62"/>
        <v>0</v>
      </c>
      <c r="G114" s="112">
        <f t="shared" si="41"/>
        <v>0</v>
      </c>
      <c r="H114" s="112">
        <f t="shared" si="60"/>
        <v>0</v>
      </c>
      <c r="I114" s="112">
        <f t="shared" si="60"/>
        <v>0</v>
      </c>
      <c r="J114" s="112">
        <f t="shared" si="60"/>
        <v>0</v>
      </c>
      <c r="K114" s="112">
        <f t="shared" si="60"/>
        <v>0</v>
      </c>
      <c r="L114" s="112">
        <f t="shared" si="60"/>
        <v>0</v>
      </c>
      <c r="M114" s="112">
        <f t="shared" si="60"/>
        <v>0</v>
      </c>
      <c r="N114" s="112">
        <f t="shared" si="60"/>
        <v>0</v>
      </c>
      <c r="O114" s="112">
        <f t="shared" si="60"/>
        <v>0</v>
      </c>
      <c r="P114" s="112">
        <f t="shared" si="60"/>
        <v>0</v>
      </c>
      <c r="Q114" s="112">
        <f t="shared" si="60"/>
        <v>0</v>
      </c>
      <c r="R114" s="112">
        <f t="shared" si="60"/>
        <v>0</v>
      </c>
      <c r="S114" s="112">
        <f t="shared" si="60"/>
        <v>0</v>
      </c>
      <c r="T114" s="112">
        <f t="shared" si="60"/>
        <v>0</v>
      </c>
      <c r="U114" s="112">
        <f t="shared" si="60"/>
        <v>0</v>
      </c>
      <c r="V114" s="112">
        <f t="shared" si="60"/>
        <v>0</v>
      </c>
      <c r="W114" s="112">
        <f t="shared" si="60"/>
        <v>0</v>
      </c>
      <c r="X114" s="112">
        <f t="shared" si="60"/>
        <v>0</v>
      </c>
      <c r="Y114" s="112">
        <f t="shared" si="60"/>
        <v>0</v>
      </c>
      <c r="Z114" s="112">
        <f t="shared" si="60"/>
        <v>0</v>
      </c>
      <c r="AA114" s="112">
        <f t="shared" si="60"/>
        <v>0</v>
      </c>
      <c r="AB114" s="112">
        <f t="shared" si="60"/>
        <v>0</v>
      </c>
      <c r="AC114" s="112">
        <f t="shared" si="60"/>
        <v>0</v>
      </c>
      <c r="AD114" s="112">
        <f t="shared" si="60"/>
        <v>0</v>
      </c>
      <c r="AE114" s="112">
        <f t="shared" si="60"/>
        <v>0</v>
      </c>
      <c r="AF114" s="112">
        <f t="shared" si="60"/>
        <v>0</v>
      </c>
      <c r="AG114" s="112">
        <f t="shared" si="60"/>
        <v>0</v>
      </c>
      <c r="AH114" s="112">
        <f t="shared" si="60"/>
        <v>0</v>
      </c>
      <c r="AI114" s="112">
        <f t="shared" si="60"/>
        <v>0</v>
      </c>
      <c r="AJ114" s="112">
        <f t="shared" si="60"/>
        <v>0</v>
      </c>
      <c r="AK114" s="112">
        <f t="shared" si="60"/>
        <v>0</v>
      </c>
      <c r="AL114" s="112">
        <f t="shared" si="60"/>
        <v>0</v>
      </c>
      <c r="AM114" s="112">
        <f t="shared" si="60"/>
        <v>0</v>
      </c>
      <c r="AN114" s="112">
        <f t="shared" si="60"/>
        <v>0</v>
      </c>
      <c r="AO114" s="112">
        <f t="shared" si="60"/>
        <v>0</v>
      </c>
      <c r="AP114" s="112">
        <f t="shared" si="60"/>
        <v>0</v>
      </c>
      <c r="AQ114" s="112">
        <f t="shared" si="60"/>
        <v>0</v>
      </c>
      <c r="AR114" s="112">
        <f t="shared" si="60"/>
        <v>0</v>
      </c>
      <c r="AS114" s="112">
        <f t="shared" si="60"/>
        <v>0</v>
      </c>
      <c r="AT114" s="112">
        <f t="shared" si="60"/>
        <v>0</v>
      </c>
      <c r="AU114" s="112">
        <f t="shared" si="60"/>
        <v>0</v>
      </c>
      <c r="AV114" s="112">
        <f t="shared" si="60"/>
        <v>0</v>
      </c>
      <c r="AW114" s="112">
        <f t="shared" si="60"/>
        <v>0</v>
      </c>
      <c r="AX114" s="112">
        <f t="shared" si="60"/>
        <v>0</v>
      </c>
      <c r="AY114" s="112">
        <f t="shared" si="60"/>
        <v>0</v>
      </c>
      <c r="AZ114" s="112">
        <f t="shared" si="60"/>
        <v>0</v>
      </c>
      <c r="BA114" s="112">
        <f t="shared" si="60"/>
        <v>0</v>
      </c>
      <c r="BB114"/>
      <c r="BC114" s="112">
        <f t="shared" si="47"/>
        <v>0</v>
      </c>
      <c r="BD114" s="112">
        <f t="shared" si="48"/>
        <v>0</v>
      </c>
      <c r="BE114" s="112">
        <f t="shared" si="49"/>
        <v>0</v>
      </c>
      <c r="BF114" s="112">
        <f t="shared" si="50"/>
        <v>0</v>
      </c>
    </row>
    <row r="115" spans="1:58" s="37" customFormat="1" x14ac:dyDescent="0.25">
      <c r="A115" t="str">
        <f t="shared" ref="A115:F115" si="63">+A91</f>
        <v/>
      </c>
      <c r="B115" t="str">
        <f t="shared" si="63"/>
        <v>Altre immobilizzazioni immateriali</v>
      </c>
      <c r="C115"/>
      <c r="D115"/>
      <c r="E115" s="109">
        <f t="shared" si="63"/>
        <v>0.1</v>
      </c>
      <c r="F115" s="112">
        <f t="shared" si="63"/>
        <v>0</v>
      </c>
      <c r="G115" s="112">
        <f t="shared" si="41"/>
        <v>0</v>
      </c>
      <c r="H115" s="112">
        <f t="shared" si="60"/>
        <v>0</v>
      </c>
      <c r="I115" s="112">
        <f t="shared" si="60"/>
        <v>0</v>
      </c>
      <c r="J115" s="112">
        <f t="shared" si="60"/>
        <v>0</v>
      </c>
      <c r="K115" s="112">
        <f t="shared" si="60"/>
        <v>0</v>
      </c>
      <c r="L115" s="112">
        <f t="shared" si="60"/>
        <v>0</v>
      </c>
      <c r="M115" s="112">
        <f t="shared" si="60"/>
        <v>0</v>
      </c>
      <c r="N115" s="112">
        <f t="shared" si="60"/>
        <v>0</v>
      </c>
      <c r="O115" s="112">
        <f t="shared" si="60"/>
        <v>0</v>
      </c>
      <c r="P115" s="112">
        <f t="shared" si="60"/>
        <v>0</v>
      </c>
      <c r="Q115" s="112">
        <f t="shared" si="60"/>
        <v>0</v>
      </c>
      <c r="R115" s="112">
        <f t="shared" si="60"/>
        <v>0</v>
      </c>
      <c r="S115" s="112">
        <f t="shared" si="60"/>
        <v>0</v>
      </c>
      <c r="T115" s="112">
        <f t="shared" si="60"/>
        <v>0</v>
      </c>
      <c r="U115" s="112">
        <f t="shared" si="60"/>
        <v>0</v>
      </c>
      <c r="V115" s="112">
        <f t="shared" si="60"/>
        <v>0</v>
      </c>
      <c r="W115" s="112">
        <f t="shared" si="60"/>
        <v>0</v>
      </c>
      <c r="X115" s="112">
        <f t="shared" si="60"/>
        <v>0</v>
      </c>
      <c r="Y115" s="112">
        <f t="shared" si="60"/>
        <v>0</v>
      </c>
      <c r="Z115" s="112">
        <f t="shared" si="60"/>
        <v>0</v>
      </c>
      <c r="AA115" s="112">
        <f t="shared" si="60"/>
        <v>0</v>
      </c>
      <c r="AB115" s="112">
        <f t="shared" si="60"/>
        <v>0</v>
      </c>
      <c r="AC115" s="112">
        <f t="shared" si="60"/>
        <v>0</v>
      </c>
      <c r="AD115" s="112">
        <f t="shared" si="60"/>
        <v>0</v>
      </c>
      <c r="AE115" s="112">
        <f t="shared" si="60"/>
        <v>0</v>
      </c>
      <c r="AF115" s="112">
        <f t="shared" si="60"/>
        <v>0</v>
      </c>
      <c r="AG115" s="112">
        <f t="shared" si="60"/>
        <v>0</v>
      </c>
      <c r="AH115" s="112">
        <f t="shared" si="60"/>
        <v>0</v>
      </c>
      <c r="AI115" s="112">
        <f t="shared" si="60"/>
        <v>0</v>
      </c>
      <c r="AJ115" s="112">
        <f t="shared" si="60"/>
        <v>0</v>
      </c>
      <c r="AK115" s="112">
        <f t="shared" si="60"/>
        <v>0</v>
      </c>
      <c r="AL115" s="112">
        <f t="shared" si="60"/>
        <v>0</v>
      </c>
      <c r="AM115" s="112">
        <f t="shared" si="60"/>
        <v>0</v>
      </c>
      <c r="AN115" s="112">
        <f t="shared" si="60"/>
        <v>0</v>
      </c>
      <c r="AO115" s="112">
        <f t="shared" si="60"/>
        <v>0</v>
      </c>
      <c r="AP115" s="112">
        <f t="shared" si="60"/>
        <v>0</v>
      </c>
      <c r="AQ115" s="112">
        <f t="shared" si="60"/>
        <v>0</v>
      </c>
      <c r="AR115" s="112">
        <f t="shared" si="60"/>
        <v>0</v>
      </c>
      <c r="AS115" s="112">
        <f t="shared" si="60"/>
        <v>0</v>
      </c>
      <c r="AT115" s="112">
        <f t="shared" si="60"/>
        <v>0</v>
      </c>
      <c r="AU115" s="112">
        <f t="shared" si="60"/>
        <v>0</v>
      </c>
      <c r="AV115" s="112">
        <f t="shared" si="60"/>
        <v>0</v>
      </c>
      <c r="AW115" s="112">
        <f t="shared" si="60"/>
        <v>0</v>
      </c>
      <c r="AX115" s="112">
        <f t="shared" si="60"/>
        <v>0</v>
      </c>
      <c r="AY115" s="112">
        <f t="shared" si="60"/>
        <v>0</v>
      </c>
      <c r="AZ115" s="112">
        <f t="shared" si="60"/>
        <v>0</v>
      </c>
      <c r="BA115" s="112">
        <f t="shared" si="60"/>
        <v>0</v>
      </c>
      <c r="BB115"/>
      <c r="BC115" s="112">
        <f t="shared" si="47"/>
        <v>0</v>
      </c>
      <c r="BD115" s="112">
        <f t="shared" si="48"/>
        <v>0</v>
      </c>
      <c r="BE115" s="112">
        <f t="shared" si="49"/>
        <v>0</v>
      </c>
      <c r="BF115" s="112">
        <f t="shared" si="50"/>
        <v>0</v>
      </c>
    </row>
    <row r="116" spans="1:58" s="37" customFormat="1" x14ac:dyDescent="0.25">
      <c r="A116" t="str">
        <f t="shared" ref="A116:F116" si="64">+A92</f>
        <v/>
      </c>
      <c r="B116" t="str">
        <f t="shared" si="64"/>
        <v>Altre immobilizzazioni immateriali</v>
      </c>
      <c r="C116"/>
      <c r="D116"/>
      <c r="E116" s="109">
        <f t="shared" si="64"/>
        <v>0.1</v>
      </c>
      <c r="F116" s="112">
        <f t="shared" si="64"/>
        <v>0</v>
      </c>
      <c r="G116" s="112">
        <f t="shared" si="41"/>
        <v>0</v>
      </c>
      <c r="H116" s="112">
        <f t="shared" si="60"/>
        <v>0</v>
      </c>
      <c r="I116" s="112">
        <f t="shared" si="60"/>
        <v>0</v>
      </c>
      <c r="J116" s="112">
        <f t="shared" si="60"/>
        <v>0</v>
      </c>
      <c r="K116" s="112">
        <f t="shared" si="60"/>
        <v>0</v>
      </c>
      <c r="L116" s="112">
        <f t="shared" si="60"/>
        <v>0</v>
      </c>
      <c r="M116" s="112">
        <f t="shared" si="60"/>
        <v>0</v>
      </c>
      <c r="N116" s="112">
        <f t="shared" si="60"/>
        <v>0</v>
      </c>
      <c r="O116" s="112">
        <f t="shared" si="60"/>
        <v>0</v>
      </c>
      <c r="P116" s="112">
        <f t="shared" si="60"/>
        <v>0</v>
      </c>
      <c r="Q116" s="112">
        <f t="shared" si="60"/>
        <v>0</v>
      </c>
      <c r="R116" s="112">
        <f t="shared" si="60"/>
        <v>0</v>
      </c>
      <c r="S116" s="112">
        <f t="shared" si="60"/>
        <v>0</v>
      </c>
      <c r="T116" s="112">
        <f t="shared" si="60"/>
        <v>0</v>
      </c>
      <c r="U116" s="112">
        <f t="shared" si="60"/>
        <v>0</v>
      </c>
      <c r="V116" s="112">
        <f t="shared" si="60"/>
        <v>0</v>
      </c>
      <c r="W116" s="112">
        <f t="shared" si="60"/>
        <v>0</v>
      </c>
      <c r="X116" s="112">
        <f t="shared" si="60"/>
        <v>0</v>
      </c>
      <c r="Y116" s="112">
        <f t="shared" si="60"/>
        <v>0</v>
      </c>
      <c r="Z116" s="112">
        <f t="shared" si="60"/>
        <v>0</v>
      </c>
      <c r="AA116" s="112">
        <f t="shared" si="60"/>
        <v>0</v>
      </c>
      <c r="AB116" s="112">
        <f t="shared" si="60"/>
        <v>0</v>
      </c>
      <c r="AC116" s="112">
        <f t="shared" si="60"/>
        <v>0</v>
      </c>
      <c r="AD116" s="112">
        <f t="shared" si="60"/>
        <v>0</v>
      </c>
      <c r="AE116" s="112">
        <f t="shared" si="60"/>
        <v>0</v>
      </c>
      <c r="AF116" s="112">
        <f t="shared" si="60"/>
        <v>0</v>
      </c>
      <c r="AG116" s="112">
        <f t="shared" si="60"/>
        <v>0</v>
      </c>
      <c r="AH116" s="112">
        <f t="shared" si="60"/>
        <v>0</v>
      </c>
      <c r="AI116" s="112">
        <f t="shared" si="60"/>
        <v>0</v>
      </c>
      <c r="AJ116" s="112">
        <f t="shared" si="60"/>
        <v>0</v>
      </c>
      <c r="AK116" s="112">
        <f t="shared" si="60"/>
        <v>0</v>
      </c>
      <c r="AL116" s="112">
        <f t="shared" si="60"/>
        <v>0</v>
      </c>
      <c r="AM116" s="112">
        <f t="shared" si="60"/>
        <v>0</v>
      </c>
      <c r="AN116" s="112">
        <f t="shared" si="60"/>
        <v>0</v>
      </c>
      <c r="AO116" s="112">
        <f t="shared" si="60"/>
        <v>0</v>
      </c>
      <c r="AP116" s="112">
        <f t="shared" si="60"/>
        <v>0</v>
      </c>
      <c r="AQ116" s="112">
        <f t="shared" si="60"/>
        <v>0</v>
      </c>
      <c r="AR116" s="112">
        <f t="shared" si="60"/>
        <v>0</v>
      </c>
      <c r="AS116" s="112">
        <f t="shared" si="60"/>
        <v>0</v>
      </c>
      <c r="AT116" s="112">
        <f t="shared" si="60"/>
        <v>0</v>
      </c>
      <c r="AU116" s="112">
        <f t="shared" si="60"/>
        <v>0</v>
      </c>
      <c r="AV116" s="112">
        <f t="shared" si="60"/>
        <v>0</v>
      </c>
      <c r="AW116" s="112">
        <f t="shared" si="60"/>
        <v>0</v>
      </c>
      <c r="AX116" s="112">
        <f t="shared" si="60"/>
        <v>0</v>
      </c>
      <c r="AY116" s="112">
        <f t="shared" si="60"/>
        <v>0</v>
      </c>
      <c r="AZ116" s="112">
        <f t="shared" si="60"/>
        <v>0</v>
      </c>
      <c r="BA116" s="112">
        <f t="shared" si="60"/>
        <v>0</v>
      </c>
      <c r="BB116"/>
      <c r="BC116" s="112">
        <f t="shared" si="47"/>
        <v>0</v>
      </c>
      <c r="BD116" s="112">
        <f t="shared" si="48"/>
        <v>0</v>
      </c>
      <c r="BE116" s="112">
        <f t="shared" si="49"/>
        <v>0</v>
      </c>
      <c r="BF116" s="112">
        <f t="shared" si="50"/>
        <v>0</v>
      </c>
    </row>
    <row r="117" spans="1:58" s="37" customFormat="1" x14ac:dyDescent="0.25">
      <c r="A117" t="str">
        <f t="shared" ref="A117:F117" si="65">+A93</f>
        <v/>
      </c>
      <c r="B117" t="str">
        <f t="shared" si="65"/>
        <v>Altre immobilizzazioni immateriali</v>
      </c>
      <c r="C117"/>
      <c r="D117"/>
      <c r="E117" s="109">
        <f t="shared" si="65"/>
        <v>0.1</v>
      </c>
      <c r="F117" s="112">
        <f t="shared" si="65"/>
        <v>0</v>
      </c>
      <c r="G117" s="112">
        <f t="shared" si="41"/>
        <v>0</v>
      </c>
      <c r="H117" s="112">
        <f t="shared" si="60"/>
        <v>0</v>
      </c>
      <c r="I117" s="112">
        <f t="shared" si="60"/>
        <v>0</v>
      </c>
      <c r="J117" s="112">
        <f t="shared" si="60"/>
        <v>0</v>
      </c>
      <c r="K117" s="112">
        <f t="shared" si="60"/>
        <v>0</v>
      </c>
      <c r="L117" s="112">
        <f t="shared" si="60"/>
        <v>0</v>
      </c>
      <c r="M117" s="112">
        <f t="shared" si="60"/>
        <v>0</v>
      </c>
      <c r="N117" s="112">
        <f t="shared" si="60"/>
        <v>0</v>
      </c>
      <c r="O117" s="112">
        <f t="shared" si="60"/>
        <v>0</v>
      </c>
      <c r="P117" s="112">
        <f t="shared" si="60"/>
        <v>0</v>
      </c>
      <c r="Q117" s="112">
        <f t="shared" si="60"/>
        <v>0</v>
      </c>
      <c r="R117" s="112">
        <f t="shared" si="60"/>
        <v>0</v>
      </c>
      <c r="S117" s="112">
        <f t="shared" si="60"/>
        <v>0</v>
      </c>
      <c r="T117" s="112">
        <f t="shared" si="60"/>
        <v>0</v>
      </c>
      <c r="U117" s="112">
        <f t="shared" si="60"/>
        <v>0</v>
      </c>
      <c r="V117" s="112">
        <f t="shared" si="60"/>
        <v>0</v>
      </c>
      <c r="W117" s="112">
        <f t="shared" si="60"/>
        <v>0</v>
      </c>
      <c r="X117" s="112">
        <f t="shared" si="60"/>
        <v>0</v>
      </c>
      <c r="Y117" s="112">
        <f t="shared" si="60"/>
        <v>0</v>
      </c>
      <c r="Z117" s="112">
        <f t="shared" si="60"/>
        <v>0</v>
      </c>
      <c r="AA117" s="112">
        <f t="shared" si="60"/>
        <v>0</v>
      </c>
      <c r="AB117" s="112">
        <f t="shared" si="60"/>
        <v>0</v>
      </c>
      <c r="AC117" s="112">
        <f t="shared" si="60"/>
        <v>0</v>
      </c>
      <c r="AD117" s="112">
        <f t="shared" si="60"/>
        <v>0</v>
      </c>
      <c r="AE117" s="112">
        <f t="shared" si="60"/>
        <v>0</v>
      </c>
      <c r="AF117" s="112">
        <f t="shared" si="60"/>
        <v>0</v>
      </c>
      <c r="AG117" s="112">
        <f t="shared" si="60"/>
        <v>0</v>
      </c>
      <c r="AH117" s="112">
        <f t="shared" si="60"/>
        <v>0</v>
      </c>
      <c r="AI117" s="112">
        <f t="shared" si="60"/>
        <v>0</v>
      </c>
      <c r="AJ117" s="112">
        <f t="shared" si="60"/>
        <v>0</v>
      </c>
      <c r="AK117" s="112">
        <f t="shared" si="60"/>
        <v>0</v>
      </c>
      <c r="AL117" s="112">
        <f t="shared" si="60"/>
        <v>0</v>
      </c>
      <c r="AM117" s="112">
        <f t="shared" si="60"/>
        <v>0</v>
      </c>
      <c r="AN117" s="112">
        <f t="shared" si="60"/>
        <v>0</v>
      </c>
      <c r="AO117" s="112">
        <f t="shared" si="60"/>
        <v>0</v>
      </c>
      <c r="AP117" s="112">
        <f t="shared" si="60"/>
        <v>0</v>
      </c>
      <c r="AQ117" s="112">
        <f t="shared" si="60"/>
        <v>0</v>
      </c>
      <c r="AR117" s="112">
        <f t="shared" si="60"/>
        <v>0</v>
      </c>
      <c r="AS117" s="112">
        <f t="shared" si="60"/>
        <v>0</v>
      </c>
      <c r="AT117" s="112">
        <f t="shared" si="60"/>
        <v>0</v>
      </c>
      <c r="AU117" s="112">
        <f t="shared" si="60"/>
        <v>0</v>
      </c>
      <c r="AV117" s="112">
        <f t="shared" si="60"/>
        <v>0</v>
      </c>
      <c r="AW117" s="112">
        <f t="shared" si="60"/>
        <v>0</v>
      </c>
      <c r="AX117" s="112">
        <f t="shared" si="60"/>
        <v>0</v>
      </c>
      <c r="AY117" s="112">
        <f t="shared" si="60"/>
        <v>0</v>
      </c>
      <c r="AZ117" s="112">
        <f t="shared" ref="H117:BA118" si="66">+AZ93+AY117</f>
        <v>0</v>
      </c>
      <c r="BA117" s="112">
        <f t="shared" si="66"/>
        <v>0</v>
      </c>
      <c r="BB117"/>
      <c r="BC117" s="112">
        <f t="shared" si="47"/>
        <v>0</v>
      </c>
      <c r="BD117" s="112">
        <f t="shared" si="48"/>
        <v>0</v>
      </c>
      <c r="BE117" s="112">
        <f t="shared" si="49"/>
        <v>0</v>
      </c>
      <c r="BF117" s="112">
        <f t="shared" si="50"/>
        <v>0</v>
      </c>
    </row>
    <row r="118" spans="1:58" s="37" customFormat="1" x14ac:dyDescent="0.25">
      <c r="A118" t="str">
        <f t="shared" ref="A118:F118" si="67">+A94</f>
        <v/>
      </c>
      <c r="B118" t="str">
        <f t="shared" si="67"/>
        <v>Altre immobilizzazioni immateriali</v>
      </c>
      <c r="C118"/>
      <c r="D118"/>
      <c r="E118" s="109">
        <f t="shared" si="67"/>
        <v>0.1</v>
      </c>
      <c r="F118" s="112">
        <f t="shared" si="67"/>
        <v>0</v>
      </c>
      <c r="G118" s="112">
        <f t="shared" si="41"/>
        <v>0</v>
      </c>
      <c r="H118" s="112">
        <f t="shared" si="66"/>
        <v>0</v>
      </c>
      <c r="I118" s="112">
        <f t="shared" si="66"/>
        <v>0</v>
      </c>
      <c r="J118" s="112">
        <f t="shared" si="66"/>
        <v>0</v>
      </c>
      <c r="K118" s="112">
        <f t="shared" si="66"/>
        <v>0</v>
      </c>
      <c r="L118" s="112">
        <f t="shared" si="66"/>
        <v>0</v>
      </c>
      <c r="M118" s="112">
        <f t="shared" si="66"/>
        <v>0</v>
      </c>
      <c r="N118" s="112">
        <f t="shared" si="66"/>
        <v>0</v>
      </c>
      <c r="O118" s="112">
        <f t="shared" si="66"/>
        <v>0</v>
      </c>
      <c r="P118" s="112">
        <f t="shared" si="66"/>
        <v>0</v>
      </c>
      <c r="Q118" s="112">
        <f t="shared" si="66"/>
        <v>0</v>
      </c>
      <c r="R118" s="112">
        <f t="shared" si="66"/>
        <v>0</v>
      </c>
      <c r="S118" s="112">
        <f t="shared" si="66"/>
        <v>0</v>
      </c>
      <c r="T118" s="112">
        <f t="shared" si="66"/>
        <v>0</v>
      </c>
      <c r="U118" s="112">
        <f t="shared" si="66"/>
        <v>0</v>
      </c>
      <c r="V118" s="112">
        <f t="shared" si="66"/>
        <v>0</v>
      </c>
      <c r="W118" s="112">
        <f t="shared" si="66"/>
        <v>0</v>
      </c>
      <c r="X118" s="112">
        <f t="shared" si="66"/>
        <v>0</v>
      </c>
      <c r="Y118" s="112">
        <f t="shared" si="66"/>
        <v>0</v>
      </c>
      <c r="Z118" s="112">
        <f t="shared" si="66"/>
        <v>0</v>
      </c>
      <c r="AA118" s="112">
        <f t="shared" si="66"/>
        <v>0</v>
      </c>
      <c r="AB118" s="112">
        <f t="shared" si="66"/>
        <v>0</v>
      </c>
      <c r="AC118" s="112">
        <f t="shared" si="66"/>
        <v>0</v>
      </c>
      <c r="AD118" s="112">
        <f t="shared" si="66"/>
        <v>0</v>
      </c>
      <c r="AE118" s="112">
        <f t="shared" si="66"/>
        <v>0</v>
      </c>
      <c r="AF118" s="112">
        <f t="shared" si="66"/>
        <v>0</v>
      </c>
      <c r="AG118" s="112">
        <f t="shared" si="66"/>
        <v>0</v>
      </c>
      <c r="AH118" s="112">
        <f t="shared" si="66"/>
        <v>0</v>
      </c>
      <c r="AI118" s="112">
        <f t="shared" si="66"/>
        <v>0</v>
      </c>
      <c r="AJ118" s="112">
        <f t="shared" si="66"/>
        <v>0</v>
      </c>
      <c r="AK118" s="112">
        <f t="shared" si="66"/>
        <v>0</v>
      </c>
      <c r="AL118" s="112">
        <f t="shared" si="66"/>
        <v>0</v>
      </c>
      <c r="AM118" s="112">
        <f t="shared" si="66"/>
        <v>0</v>
      </c>
      <c r="AN118" s="112">
        <f t="shared" si="66"/>
        <v>0</v>
      </c>
      <c r="AO118" s="112">
        <f t="shared" si="66"/>
        <v>0</v>
      </c>
      <c r="AP118" s="112">
        <f t="shared" si="66"/>
        <v>0</v>
      </c>
      <c r="AQ118" s="112">
        <f t="shared" si="66"/>
        <v>0</v>
      </c>
      <c r="AR118" s="112">
        <f t="shared" si="66"/>
        <v>0</v>
      </c>
      <c r="AS118" s="112">
        <f t="shared" si="66"/>
        <v>0</v>
      </c>
      <c r="AT118" s="112">
        <f t="shared" si="66"/>
        <v>0</v>
      </c>
      <c r="AU118" s="112">
        <f t="shared" si="66"/>
        <v>0</v>
      </c>
      <c r="AV118" s="112">
        <f t="shared" si="66"/>
        <v>0</v>
      </c>
      <c r="AW118" s="112">
        <f t="shared" si="66"/>
        <v>0</v>
      </c>
      <c r="AX118" s="112">
        <f t="shared" si="66"/>
        <v>0</v>
      </c>
      <c r="AY118" s="112">
        <f t="shared" si="66"/>
        <v>0</v>
      </c>
      <c r="AZ118" s="112">
        <f t="shared" si="66"/>
        <v>0</v>
      </c>
      <c r="BA118" s="112">
        <f t="shared" si="66"/>
        <v>0</v>
      </c>
      <c r="BB118"/>
      <c r="BC118" s="112">
        <f t="shared" si="47"/>
        <v>0</v>
      </c>
      <c r="BD118" s="112">
        <f t="shared" si="48"/>
        <v>0</v>
      </c>
      <c r="BE118" s="112">
        <f t="shared" si="49"/>
        <v>0</v>
      </c>
      <c r="BF118" s="112">
        <f t="shared" si="50"/>
        <v>0</v>
      </c>
    </row>
    <row r="119" spans="1:58" s="37" customFormat="1" x14ac:dyDescent="0.25">
      <c r="A119" s="37" t="str">
        <f>+A95</f>
        <v/>
      </c>
      <c r="F119" s="113">
        <f>SUM(F101:F118)</f>
        <v>3666.666666666667</v>
      </c>
      <c r="G119" s="113">
        <f t="shared" ref="G119:BA119" si="68">SUM(G101:G118)</f>
        <v>7333.3333333333339</v>
      </c>
      <c r="H119" s="113">
        <f t="shared" si="68"/>
        <v>11000</v>
      </c>
      <c r="I119" s="113">
        <f t="shared" si="68"/>
        <v>14666.666666666668</v>
      </c>
      <c r="J119" s="113">
        <f t="shared" si="68"/>
        <v>18333.333333333336</v>
      </c>
      <c r="K119" s="113">
        <f t="shared" si="68"/>
        <v>22000</v>
      </c>
      <c r="L119" s="113">
        <f t="shared" si="68"/>
        <v>25666.666666666664</v>
      </c>
      <c r="M119" s="113">
        <f t="shared" si="68"/>
        <v>29333.333333333332</v>
      </c>
      <c r="N119" s="113">
        <f t="shared" si="68"/>
        <v>33000</v>
      </c>
      <c r="O119" s="113">
        <f t="shared" si="68"/>
        <v>36666.666666666664</v>
      </c>
      <c r="P119" s="113">
        <f t="shared" si="68"/>
        <v>40333.333333333328</v>
      </c>
      <c r="Q119" s="113">
        <f t="shared" si="68"/>
        <v>44000</v>
      </c>
      <c r="R119" s="113">
        <f t="shared" si="68"/>
        <v>47666.666666666672</v>
      </c>
      <c r="S119" s="113">
        <f t="shared" si="68"/>
        <v>51333.333333333336</v>
      </c>
      <c r="T119" s="113">
        <f t="shared" si="68"/>
        <v>55000.000000000007</v>
      </c>
      <c r="U119" s="113">
        <f t="shared" si="68"/>
        <v>58666.666666666679</v>
      </c>
      <c r="V119" s="113">
        <f t="shared" si="68"/>
        <v>62333.333333333343</v>
      </c>
      <c r="W119" s="113">
        <f t="shared" si="68"/>
        <v>66000.000000000015</v>
      </c>
      <c r="X119" s="113">
        <f t="shared" si="68"/>
        <v>69666.666666666686</v>
      </c>
      <c r="Y119" s="113">
        <f t="shared" si="68"/>
        <v>73333.333333333358</v>
      </c>
      <c r="Z119" s="113">
        <f t="shared" si="68"/>
        <v>77000.000000000015</v>
      </c>
      <c r="AA119" s="113">
        <f t="shared" si="68"/>
        <v>80666.666666666672</v>
      </c>
      <c r="AB119" s="113">
        <f t="shared" si="68"/>
        <v>84333.333333333343</v>
      </c>
      <c r="AC119" s="113">
        <f t="shared" si="68"/>
        <v>88000</v>
      </c>
      <c r="AD119" s="113">
        <f t="shared" si="68"/>
        <v>88333.333333333328</v>
      </c>
      <c r="AE119" s="113">
        <f t="shared" si="68"/>
        <v>88666.666666666672</v>
      </c>
      <c r="AF119" s="113">
        <f t="shared" si="68"/>
        <v>89000</v>
      </c>
      <c r="AG119" s="113">
        <f t="shared" si="68"/>
        <v>89333.333333333328</v>
      </c>
      <c r="AH119" s="113">
        <f t="shared" si="68"/>
        <v>89666.666666666672</v>
      </c>
      <c r="AI119" s="113">
        <f t="shared" si="68"/>
        <v>90000</v>
      </c>
      <c r="AJ119" s="113">
        <f t="shared" si="68"/>
        <v>90333.333333333328</v>
      </c>
      <c r="AK119" s="113">
        <f t="shared" si="68"/>
        <v>90666.666666666672</v>
      </c>
      <c r="AL119" s="113">
        <f t="shared" si="68"/>
        <v>91000</v>
      </c>
      <c r="AM119" s="113">
        <f t="shared" si="68"/>
        <v>91333.333333333328</v>
      </c>
      <c r="AN119" s="113">
        <f t="shared" si="68"/>
        <v>91666.666666666672</v>
      </c>
      <c r="AO119" s="113">
        <f t="shared" si="68"/>
        <v>92000</v>
      </c>
      <c r="AP119" s="113">
        <f t="shared" si="68"/>
        <v>92333.333333333328</v>
      </c>
      <c r="AQ119" s="113">
        <f t="shared" si="68"/>
        <v>92666.666666666672</v>
      </c>
      <c r="AR119" s="113">
        <f t="shared" si="68"/>
        <v>93000</v>
      </c>
      <c r="AS119" s="113">
        <f t="shared" si="68"/>
        <v>93333.333333333328</v>
      </c>
      <c r="AT119" s="113">
        <f t="shared" si="68"/>
        <v>93666.666666666672</v>
      </c>
      <c r="AU119" s="113">
        <f t="shared" si="68"/>
        <v>94000</v>
      </c>
      <c r="AV119" s="113">
        <f t="shared" si="68"/>
        <v>94333.333333333328</v>
      </c>
      <c r="AW119" s="113">
        <f t="shared" si="68"/>
        <v>94666.666666666672</v>
      </c>
      <c r="AX119" s="113">
        <f t="shared" si="68"/>
        <v>95000</v>
      </c>
      <c r="AY119" s="113">
        <f t="shared" si="68"/>
        <v>95333.333333333358</v>
      </c>
      <c r="AZ119" s="113">
        <f t="shared" si="68"/>
        <v>95666.666666666672</v>
      </c>
      <c r="BA119" s="113">
        <f t="shared" si="68"/>
        <v>96000</v>
      </c>
      <c r="BC119" s="113">
        <f>SUM(BC101:BC118)</f>
        <v>44000</v>
      </c>
      <c r="BD119" s="113">
        <f>SUM(BD101:BD118)</f>
        <v>88000</v>
      </c>
      <c r="BE119" s="113">
        <f>SUM(BE101:BE118)</f>
        <v>92000</v>
      </c>
      <c r="BF119" s="113">
        <f>SUM(BF101:BF118)</f>
        <v>96000</v>
      </c>
    </row>
    <row r="120" spans="1:58" s="37" customFormat="1" x14ac:dyDescent="0.25">
      <c r="F120" s="113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  <c r="AO120" s="113"/>
      <c r="AP120" s="113"/>
      <c r="AQ120" s="113"/>
      <c r="AR120" s="113"/>
      <c r="AS120" s="113"/>
      <c r="AT120" s="113"/>
      <c r="AU120" s="113"/>
      <c r="AV120" s="113"/>
      <c r="AW120" s="113"/>
      <c r="AX120" s="113"/>
      <c r="AY120" s="113"/>
      <c r="AZ120" s="113"/>
      <c r="BA120" s="113"/>
      <c r="BC120" s="113"/>
      <c r="BD120" s="113"/>
      <c r="BE120" s="113"/>
      <c r="BF120" s="113"/>
    </row>
    <row r="123" spans="1:58" x14ac:dyDescent="0.25">
      <c r="A123" s="19" t="s">
        <v>18</v>
      </c>
      <c r="F123" s="22">
        <f>+SPm!B2</f>
        <v>42736</v>
      </c>
      <c r="G123" s="22">
        <f>+SPm!C2</f>
        <v>42767</v>
      </c>
      <c r="H123" s="22">
        <f>+SPm!D2</f>
        <v>42797</v>
      </c>
      <c r="I123" s="22">
        <f>+SPm!E2</f>
        <v>42828</v>
      </c>
      <c r="J123" s="22">
        <f>+SPm!F2</f>
        <v>42858</v>
      </c>
      <c r="K123" s="22">
        <f>+SPm!G2</f>
        <v>42889</v>
      </c>
      <c r="L123" s="22">
        <f>+SPm!H2</f>
        <v>42919</v>
      </c>
      <c r="M123" s="22">
        <f>+SPm!I2</f>
        <v>42950</v>
      </c>
      <c r="N123" s="22">
        <f>+SPm!J2</f>
        <v>42980</v>
      </c>
      <c r="O123" s="22">
        <f>+SPm!K2</f>
        <v>43011</v>
      </c>
      <c r="P123" s="22">
        <f>+SPm!L2</f>
        <v>43041</v>
      </c>
      <c r="Q123" s="22">
        <f>+SPm!M2</f>
        <v>43072</v>
      </c>
      <c r="R123" s="22">
        <f>+SPm!N2</f>
        <v>43102</v>
      </c>
      <c r="S123" s="22">
        <f>+SPm!O2</f>
        <v>43133</v>
      </c>
      <c r="T123" s="22">
        <f>+SPm!P2</f>
        <v>43163</v>
      </c>
      <c r="U123" s="22">
        <f>+SPm!Q2</f>
        <v>43194</v>
      </c>
      <c r="V123" s="22">
        <f>+SPm!R2</f>
        <v>43224</v>
      </c>
      <c r="W123" s="22">
        <f>+SPm!S2</f>
        <v>43255</v>
      </c>
      <c r="X123" s="22">
        <f>+SPm!T2</f>
        <v>43285</v>
      </c>
      <c r="Y123" s="22">
        <f>+SPm!U2</f>
        <v>43316</v>
      </c>
      <c r="Z123" s="22">
        <f>+SPm!V2</f>
        <v>43346</v>
      </c>
      <c r="AA123" s="22">
        <f>+SPm!W2</f>
        <v>43377</v>
      </c>
      <c r="AB123" s="22">
        <f>+SPm!X2</f>
        <v>43407</v>
      </c>
      <c r="AC123" s="22">
        <f>+SPm!Y2</f>
        <v>43438</v>
      </c>
      <c r="AD123" s="22">
        <f>+SPm!Z2</f>
        <v>43468</v>
      </c>
      <c r="AE123" s="22">
        <f>+SPm!AA2</f>
        <v>43499</v>
      </c>
      <c r="AF123" s="22">
        <f>+SPm!AB2</f>
        <v>43529</v>
      </c>
      <c r="AG123" s="22">
        <f>+SPm!AC2</f>
        <v>43560</v>
      </c>
      <c r="AH123" s="22">
        <f>+SPm!AD2</f>
        <v>43590</v>
      </c>
      <c r="AI123" s="22">
        <f>+SPm!AE2</f>
        <v>43621</v>
      </c>
      <c r="AJ123" s="22">
        <f>+SPm!AF2</f>
        <v>43651</v>
      </c>
      <c r="AK123" s="22">
        <f>+SPm!AG2</f>
        <v>43682</v>
      </c>
      <c r="AL123" s="22">
        <f>+SPm!AH2</f>
        <v>43712</v>
      </c>
      <c r="AM123" s="22">
        <f>+SPm!AI2</f>
        <v>43743</v>
      </c>
      <c r="AN123" s="22">
        <f>+SPm!AJ2</f>
        <v>43773</v>
      </c>
      <c r="AO123" s="22">
        <f>+SPm!AK2</f>
        <v>43804</v>
      </c>
      <c r="AP123" s="22">
        <f>+SPm!AL2</f>
        <v>43834</v>
      </c>
      <c r="AQ123" s="22">
        <f>+SPm!AM2</f>
        <v>43865</v>
      </c>
      <c r="AR123" s="22">
        <f>+SPm!AN2</f>
        <v>43895</v>
      </c>
      <c r="AS123" s="22">
        <f>+SPm!AO2</f>
        <v>43926</v>
      </c>
      <c r="AT123" s="22">
        <f>+SPm!AP2</f>
        <v>43956</v>
      </c>
      <c r="AU123" s="22">
        <f>+SPm!AQ2</f>
        <v>43987</v>
      </c>
      <c r="AV123" s="22">
        <f>+SPm!AR2</f>
        <v>44017</v>
      </c>
      <c r="AW123" s="22">
        <f>+SPm!AS2</f>
        <v>44048</v>
      </c>
      <c r="AX123" s="22">
        <f>+SPm!AT2</f>
        <v>44078</v>
      </c>
      <c r="AY123" s="22">
        <f>+SPm!AU2</f>
        <v>44109</v>
      </c>
      <c r="AZ123" s="22">
        <f>+SPm!AV2</f>
        <v>44139</v>
      </c>
      <c r="BA123" s="22">
        <f>+SPm!AW2</f>
        <v>44170</v>
      </c>
    </row>
    <row r="124" spans="1:58" x14ac:dyDescent="0.25">
      <c r="A124" s="6" t="s">
        <v>19</v>
      </c>
      <c r="E124" s="91" t="s">
        <v>273</v>
      </c>
      <c r="F124" s="112">
        <f>+SUMIF($B$5:$B$23,$E124,F$5:F$23)</f>
        <v>0</v>
      </c>
      <c r="G124" s="112">
        <f t="shared" ref="G124:BA124" si="69">+SUMIF($B$5:$B$23,$E124,G$5:G$23)+F124</f>
        <v>0</v>
      </c>
      <c r="H124" s="112">
        <f t="shared" si="69"/>
        <v>0</v>
      </c>
      <c r="I124" s="112">
        <f t="shared" si="69"/>
        <v>0</v>
      </c>
      <c r="J124" s="112">
        <f t="shared" si="69"/>
        <v>0</v>
      </c>
      <c r="K124" s="112">
        <f t="shared" si="69"/>
        <v>0</v>
      </c>
      <c r="L124" s="112">
        <f t="shared" si="69"/>
        <v>0</v>
      </c>
      <c r="M124" s="112">
        <f t="shared" si="69"/>
        <v>0</v>
      </c>
      <c r="N124" s="112">
        <f t="shared" si="69"/>
        <v>0</v>
      </c>
      <c r="O124" s="112">
        <f t="shared" si="69"/>
        <v>0</v>
      </c>
      <c r="P124" s="112">
        <f t="shared" si="69"/>
        <v>0</v>
      </c>
      <c r="Q124" s="112">
        <f t="shared" si="69"/>
        <v>0</v>
      </c>
      <c r="R124" s="112">
        <f t="shared" si="69"/>
        <v>0</v>
      </c>
      <c r="S124" s="112">
        <f t="shared" si="69"/>
        <v>0</v>
      </c>
      <c r="T124" s="112">
        <f t="shared" si="69"/>
        <v>0</v>
      </c>
      <c r="U124" s="112">
        <f t="shared" si="69"/>
        <v>0</v>
      </c>
      <c r="V124" s="112">
        <f t="shared" si="69"/>
        <v>0</v>
      </c>
      <c r="W124" s="112">
        <f t="shared" si="69"/>
        <v>0</v>
      </c>
      <c r="X124" s="112">
        <f t="shared" si="69"/>
        <v>0</v>
      </c>
      <c r="Y124" s="112">
        <f t="shared" si="69"/>
        <v>0</v>
      </c>
      <c r="Z124" s="112">
        <f t="shared" si="69"/>
        <v>0</v>
      </c>
      <c r="AA124" s="112">
        <f t="shared" si="69"/>
        <v>0</v>
      </c>
      <c r="AB124" s="112">
        <f t="shared" si="69"/>
        <v>0</v>
      </c>
      <c r="AC124" s="112">
        <f t="shared" si="69"/>
        <v>0</v>
      </c>
      <c r="AD124" s="112">
        <f t="shared" si="69"/>
        <v>0</v>
      </c>
      <c r="AE124" s="112">
        <f t="shared" si="69"/>
        <v>0</v>
      </c>
      <c r="AF124" s="112">
        <f t="shared" si="69"/>
        <v>0</v>
      </c>
      <c r="AG124" s="112">
        <f t="shared" si="69"/>
        <v>0</v>
      </c>
      <c r="AH124" s="112">
        <f t="shared" si="69"/>
        <v>0</v>
      </c>
      <c r="AI124" s="112">
        <f t="shared" si="69"/>
        <v>0</v>
      </c>
      <c r="AJ124" s="112">
        <f t="shared" si="69"/>
        <v>0</v>
      </c>
      <c r="AK124" s="112">
        <f t="shared" si="69"/>
        <v>0</v>
      </c>
      <c r="AL124" s="112">
        <f t="shared" si="69"/>
        <v>0</v>
      </c>
      <c r="AM124" s="112">
        <f t="shared" si="69"/>
        <v>0</v>
      </c>
      <c r="AN124" s="112">
        <f t="shared" si="69"/>
        <v>0</v>
      </c>
      <c r="AO124" s="112">
        <f t="shared" si="69"/>
        <v>0</v>
      </c>
      <c r="AP124" s="112">
        <f t="shared" si="69"/>
        <v>0</v>
      </c>
      <c r="AQ124" s="112">
        <f t="shared" si="69"/>
        <v>0</v>
      </c>
      <c r="AR124" s="112">
        <f t="shared" si="69"/>
        <v>0</v>
      </c>
      <c r="AS124" s="112">
        <f t="shared" si="69"/>
        <v>0</v>
      </c>
      <c r="AT124" s="112">
        <f t="shared" si="69"/>
        <v>0</v>
      </c>
      <c r="AU124" s="112">
        <f t="shared" si="69"/>
        <v>0</v>
      </c>
      <c r="AV124" s="112">
        <f t="shared" si="69"/>
        <v>0</v>
      </c>
      <c r="AW124" s="112">
        <f t="shared" si="69"/>
        <v>0</v>
      </c>
      <c r="AX124" s="112">
        <f t="shared" si="69"/>
        <v>0</v>
      </c>
      <c r="AY124" s="112">
        <f t="shared" si="69"/>
        <v>0</v>
      </c>
      <c r="AZ124" s="112">
        <f t="shared" si="69"/>
        <v>0</v>
      </c>
      <c r="BA124" s="112">
        <f t="shared" si="69"/>
        <v>0</v>
      </c>
    </row>
    <row r="125" spans="1:58" x14ac:dyDescent="0.25">
      <c r="A125" s="19" t="s">
        <v>20</v>
      </c>
    </row>
    <row r="126" spans="1:58" x14ac:dyDescent="0.25">
      <c r="A126" s="6" t="s">
        <v>21</v>
      </c>
      <c r="E126" s="91" t="s">
        <v>273</v>
      </c>
      <c r="F126" s="112">
        <f t="shared" ref="F126:BA126" si="70">+SUMIF($B$53:$B$71,$E126,F$53:F$71)</f>
        <v>0</v>
      </c>
      <c r="G126" s="112">
        <f t="shared" si="70"/>
        <v>0</v>
      </c>
      <c r="H126" s="112">
        <f t="shared" si="70"/>
        <v>0</v>
      </c>
      <c r="I126" s="112">
        <f t="shared" si="70"/>
        <v>0</v>
      </c>
      <c r="J126" s="112">
        <f t="shared" si="70"/>
        <v>0</v>
      </c>
      <c r="K126" s="112">
        <f t="shared" si="70"/>
        <v>0</v>
      </c>
      <c r="L126" s="112">
        <f t="shared" si="70"/>
        <v>0</v>
      </c>
      <c r="M126" s="112">
        <f t="shared" si="70"/>
        <v>0</v>
      </c>
      <c r="N126" s="112">
        <f t="shared" si="70"/>
        <v>0</v>
      </c>
      <c r="O126" s="112">
        <f t="shared" si="70"/>
        <v>0</v>
      </c>
      <c r="P126" s="112">
        <f t="shared" si="70"/>
        <v>0</v>
      </c>
      <c r="Q126" s="112">
        <f t="shared" si="70"/>
        <v>0</v>
      </c>
      <c r="R126" s="112">
        <f t="shared" si="70"/>
        <v>0</v>
      </c>
      <c r="S126" s="112">
        <f t="shared" si="70"/>
        <v>0</v>
      </c>
      <c r="T126" s="112">
        <f t="shared" si="70"/>
        <v>0</v>
      </c>
      <c r="U126" s="112">
        <f t="shared" si="70"/>
        <v>0</v>
      </c>
      <c r="V126" s="112">
        <f t="shared" si="70"/>
        <v>0</v>
      </c>
      <c r="W126" s="112">
        <f t="shared" si="70"/>
        <v>0</v>
      </c>
      <c r="X126" s="112">
        <f t="shared" si="70"/>
        <v>0</v>
      </c>
      <c r="Y126" s="112">
        <f t="shared" si="70"/>
        <v>0</v>
      </c>
      <c r="Z126" s="112">
        <f t="shared" si="70"/>
        <v>0</v>
      </c>
      <c r="AA126" s="112">
        <f t="shared" si="70"/>
        <v>0</v>
      </c>
      <c r="AB126" s="112">
        <f t="shared" si="70"/>
        <v>0</v>
      </c>
      <c r="AC126" s="112">
        <f t="shared" si="70"/>
        <v>0</v>
      </c>
      <c r="AD126" s="112">
        <f t="shared" si="70"/>
        <v>0</v>
      </c>
      <c r="AE126" s="112">
        <f t="shared" si="70"/>
        <v>0</v>
      </c>
      <c r="AF126" s="112">
        <f t="shared" si="70"/>
        <v>0</v>
      </c>
      <c r="AG126" s="112">
        <f t="shared" si="70"/>
        <v>0</v>
      </c>
      <c r="AH126" s="112">
        <f t="shared" si="70"/>
        <v>0</v>
      </c>
      <c r="AI126" s="112">
        <f t="shared" si="70"/>
        <v>0</v>
      </c>
      <c r="AJ126" s="112">
        <f t="shared" si="70"/>
        <v>0</v>
      </c>
      <c r="AK126" s="112">
        <f t="shared" si="70"/>
        <v>0</v>
      </c>
      <c r="AL126" s="112">
        <f t="shared" si="70"/>
        <v>0</v>
      </c>
      <c r="AM126" s="112">
        <f t="shared" si="70"/>
        <v>0</v>
      </c>
      <c r="AN126" s="112">
        <f t="shared" si="70"/>
        <v>0</v>
      </c>
      <c r="AO126" s="112">
        <f t="shared" si="70"/>
        <v>0</v>
      </c>
      <c r="AP126" s="112">
        <f t="shared" si="70"/>
        <v>0</v>
      </c>
      <c r="AQ126" s="112">
        <f t="shared" si="70"/>
        <v>0</v>
      </c>
      <c r="AR126" s="112">
        <f t="shared" si="70"/>
        <v>0</v>
      </c>
      <c r="AS126" s="112">
        <f t="shared" si="70"/>
        <v>0</v>
      </c>
      <c r="AT126" s="112">
        <f t="shared" si="70"/>
        <v>0</v>
      </c>
      <c r="AU126" s="112">
        <f t="shared" si="70"/>
        <v>0</v>
      </c>
      <c r="AV126" s="112">
        <f t="shared" si="70"/>
        <v>0</v>
      </c>
      <c r="AW126" s="112">
        <f t="shared" si="70"/>
        <v>0</v>
      </c>
      <c r="AX126" s="112">
        <f t="shared" si="70"/>
        <v>0</v>
      </c>
      <c r="AY126" s="112">
        <f t="shared" si="70"/>
        <v>0</v>
      </c>
      <c r="AZ126" s="112">
        <f t="shared" si="70"/>
        <v>0</v>
      </c>
      <c r="BA126" s="112">
        <f t="shared" si="70"/>
        <v>0</v>
      </c>
    </row>
    <row r="127" spans="1:58" x14ac:dyDescent="0.25">
      <c r="A127" s="19" t="s">
        <v>22</v>
      </c>
    </row>
    <row r="128" spans="1:58" x14ac:dyDescent="0.25">
      <c r="A128" s="6" t="s">
        <v>23</v>
      </c>
      <c r="E128" s="91" t="s">
        <v>274</v>
      </c>
      <c r="F128" s="112">
        <f>+SUMIF($B$5:$B$23,$E128,F$5:F$23)</f>
        <v>80000</v>
      </c>
      <c r="G128" s="112">
        <f t="shared" ref="G128:BA128" si="71">+SUMIF($B$5:$B$23,$E128,G$5:G$23)+F128</f>
        <v>80000</v>
      </c>
      <c r="H128" s="112">
        <f t="shared" si="71"/>
        <v>80000</v>
      </c>
      <c r="I128" s="112">
        <f t="shared" si="71"/>
        <v>80000</v>
      </c>
      <c r="J128" s="112">
        <f t="shared" si="71"/>
        <v>80000</v>
      </c>
      <c r="K128" s="112">
        <f t="shared" si="71"/>
        <v>80000</v>
      </c>
      <c r="L128" s="112">
        <f t="shared" si="71"/>
        <v>80000</v>
      </c>
      <c r="M128" s="112">
        <f t="shared" si="71"/>
        <v>80000</v>
      </c>
      <c r="N128" s="112">
        <f t="shared" si="71"/>
        <v>80000</v>
      </c>
      <c r="O128" s="112">
        <f t="shared" si="71"/>
        <v>80000</v>
      </c>
      <c r="P128" s="112">
        <f t="shared" si="71"/>
        <v>80000</v>
      </c>
      <c r="Q128" s="112">
        <f t="shared" si="71"/>
        <v>80000</v>
      </c>
      <c r="R128" s="112">
        <f t="shared" si="71"/>
        <v>80000</v>
      </c>
      <c r="S128" s="112">
        <f t="shared" si="71"/>
        <v>80000</v>
      </c>
      <c r="T128" s="112">
        <f t="shared" si="71"/>
        <v>80000</v>
      </c>
      <c r="U128" s="112">
        <f t="shared" si="71"/>
        <v>80000</v>
      </c>
      <c r="V128" s="112">
        <f t="shared" si="71"/>
        <v>80000</v>
      </c>
      <c r="W128" s="112">
        <f t="shared" si="71"/>
        <v>80000</v>
      </c>
      <c r="X128" s="112">
        <f t="shared" si="71"/>
        <v>80000</v>
      </c>
      <c r="Y128" s="112">
        <f t="shared" si="71"/>
        <v>80000</v>
      </c>
      <c r="Z128" s="112">
        <f t="shared" si="71"/>
        <v>80000</v>
      </c>
      <c r="AA128" s="112">
        <f t="shared" si="71"/>
        <v>80000</v>
      </c>
      <c r="AB128" s="112">
        <f t="shared" si="71"/>
        <v>80000</v>
      </c>
      <c r="AC128" s="112">
        <f t="shared" si="71"/>
        <v>80000</v>
      </c>
      <c r="AD128" s="112">
        <f t="shared" si="71"/>
        <v>80000</v>
      </c>
      <c r="AE128" s="112">
        <f t="shared" si="71"/>
        <v>80000</v>
      </c>
      <c r="AF128" s="112">
        <f t="shared" si="71"/>
        <v>80000</v>
      </c>
      <c r="AG128" s="112">
        <f t="shared" si="71"/>
        <v>80000</v>
      </c>
      <c r="AH128" s="112">
        <f t="shared" si="71"/>
        <v>80000</v>
      </c>
      <c r="AI128" s="112">
        <f t="shared" si="71"/>
        <v>80000</v>
      </c>
      <c r="AJ128" s="112">
        <f t="shared" si="71"/>
        <v>80000</v>
      </c>
      <c r="AK128" s="112">
        <f t="shared" si="71"/>
        <v>80000</v>
      </c>
      <c r="AL128" s="112">
        <f t="shared" si="71"/>
        <v>80000</v>
      </c>
      <c r="AM128" s="112">
        <f t="shared" si="71"/>
        <v>80000</v>
      </c>
      <c r="AN128" s="112">
        <f t="shared" si="71"/>
        <v>80000</v>
      </c>
      <c r="AO128" s="112">
        <f t="shared" si="71"/>
        <v>80000</v>
      </c>
      <c r="AP128" s="112">
        <f t="shared" si="71"/>
        <v>80000</v>
      </c>
      <c r="AQ128" s="112">
        <f t="shared" si="71"/>
        <v>80000</v>
      </c>
      <c r="AR128" s="112">
        <f t="shared" si="71"/>
        <v>80000</v>
      </c>
      <c r="AS128" s="112">
        <f t="shared" si="71"/>
        <v>80000</v>
      </c>
      <c r="AT128" s="112">
        <f t="shared" si="71"/>
        <v>80000</v>
      </c>
      <c r="AU128" s="112">
        <f t="shared" si="71"/>
        <v>80000</v>
      </c>
      <c r="AV128" s="112">
        <f t="shared" si="71"/>
        <v>80000</v>
      </c>
      <c r="AW128" s="112">
        <f t="shared" si="71"/>
        <v>80000</v>
      </c>
      <c r="AX128" s="112">
        <f t="shared" si="71"/>
        <v>80000</v>
      </c>
      <c r="AY128" s="112">
        <f t="shared" si="71"/>
        <v>80000</v>
      </c>
      <c r="AZ128" s="112">
        <f t="shared" si="71"/>
        <v>80000</v>
      </c>
      <c r="BA128" s="112">
        <f t="shared" si="71"/>
        <v>80000</v>
      </c>
    </row>
    <row r="129" spans="1:53" x14ac:dyDescent="0.25">
      <c r="A129" s="6" t="s">
        <v>24</v>
      </c>
      <c r="E129" s="91" t="s">
        <v>271</v>
      </c>
      <c r="F129" s="112">
        <f>+SUMIF($B$5:$B$23,$E129,F$5:F$23)</f>
        <v>20000</v>
      </c>
      <c r="G129" s="112">
        <f t="shared" ref="G129:BA129" si="72">+SUMIF($B$5:$B$23,$E129,G$5:G$23)+F129</f>
        <v>20000</v>
      </c>
      <c r="H129" s="112">
        <f t="shared" si="72"/>
        <v>20000</v>
      </c>
      <c r="I129" s="112">
        <f t="shared" si="72"/>
        <v>20000</v>
      </c>
      <c r="J129" s="112">
        <f t="shared" si="72"/>
        <v>20000</v>
      </c>
      <c r="K129" s="112">
        <f t="shared" si="72"/>
        <v>20000</v>
      </c>
      <c r="L129" s="112">
        <f t="shared" si="72"/>
        <v>20000</v>
      </c>
      <c r="M129" s="112">
        <f t="shared" si="72"/>
        <v>20000</v>
      </c>
      <c r="N129" s="112">
        <f t="shared" si="72"/>
        <v>20000</v>
      </c>
      <c r="O129" s="112">
        <f t="shared" si="72"/>
        <v>20000</v>
      </c>
      <c r="P129" s="112">
        <f t="shared" si="72"/>
        <v>20000</v>
      </c>
      <c r="Q129" s="112">
        <f t="shared" si="72"/>
        <v>20000</v>
      </c>
      <c r="R129" s="112">
        <f t="shared" si="72"/>
        <v>20000</v>
      </c>
      <c r="S129" s="112">
        <f t="shared" si="72"/>
        <v>20000</v>
      </c>
      <c r="T129" s="112">
        <f t="shared" si="72"/>
        <v>20000</v>
      </c>
      <c r="U129" s="112">
        <f t="shared" si="72"/>
        <v>20000</v>
      </c>
      <c r="V129" s="112">
        <f t="shared" si="72"/>
        <v>20000</v>
      </c>
      <c r="W129" s="112">
        <f t="shared" si="72"/>
        <v>20000</v>
      </c>
      <c r="X129" s="112">
        <f t="shared" si="72"/>
        <v>20000</v>
      </c>
      <c r="Y129" s="112">
        <f t="shared" si="72"/>
        <v>20000</v>
      </c>
      <c r="Z129" s="112">
        <f t="shared" si="72"/>
        <v>20000</v>
      </c>
      <c r="AA129" s="112">
        <f t="shared" si="72"/>
        <v>20000</v>
      </c>
      <c r="AB129" s="112">
        <f t="shared" si="72"/>
        <v>20000</v>
      </c>
      <c r="AC129" s="112">
        <f t="shared" si="72"/>
        <v>20000</v>
      </c>
      <c r="AD129" s="112">
        <f t="shared" si="72"/>
        <v>20000</v>
      </c>
      <c r="AE129" s="112">
        <f t="shared" si="72"/>
        <v>20000</v>
      </c>
      <c r="AF129" s="112">
        <f t="shared" si="72"/>
        <v>20000</v>
      </c>
      <c r="AG129" s="112">
        <f t="shared" si="72"/>
        <v>20000</v>
      </c>
      <c r="AH129" s="112">
        <f t="shared" si="72"/>
        <v>20000</v>
      </c>
      <c r="AI129" s="112">
        <f t="shared" si="72"/>
        <v>20000</v>
      </c>
      <c r="AJ129" s="112">
        <f t="shared" si="72"/>
        <v>20000</v>
      </c>
      <c r="AK129" s="112">
        <f t="shared" si="72"/>
        <v>20000</v>
      </c>
      <c r="AL129" s="112">
        <f t="shared" si="72"/>
        <v>20000</v>
      </c>
      <c r="AM129" s="112">
        <f t="shared" si="72"/>
        <v>20000</v>
      </c>
      <c r="AN129" s="112">
        <f t="shared" si="72"/>
        <v>20000</v>
      </c>
      <c r="AO129" s="112">
        <f t="shared" si="72"/>
        <v>20000</v>
      </c>
      <c r="AP129" s="112">
        <f t="shared" si="72"/>
        <v>20000</v>
      </c>
      <c r="AQ129" s="112">
        <f t="shared" si="72"/>
        <v>20000</v>
      </c>
      <c r="AR129" s="112">
        <f t="shared" si="72"/>
        <v>20000</v>
      </c>
      <c r="AS129" s="112">
        <f t="shared" si="72"/>
        <v>20000</v>
      </c>
      <c r="AT129" s="112">
        <f t="shared" si="72"/>
        <v>20000</v>
      </c>
      <c r="AU129" s="112">
        <f t="shared" si="72"/>
        <v>20000</v>
      </c>
      <c r="AV129" s="112">
        <f t="shared" si="72"/>
        <v>20000</v>
      </c>
      <c r="AW129" s="112">
        <f t="shared" si="72"/>
        <v>20000</v>
      </c>
      <c r="AX129" s="112">
        <f t="shared" si="72"/>
        <v>20000</v>
      </c>
      <c r="AY129" s="112">
        <f t="shared" si="72"/>
        <v>20000</v>
      </c>
      <c r="AZ129" s="112">
        <f t="shared" si="72"/>
        <v>20000</v>
      </c>
      <c r="BA129" s="112">
        <f t="shared" si="72"/>
        <v>20000</v>
      </c>
    </row>
    <row r="130" spans="1:53" x14ac:dyDescent="0.25">
      <c r="A130" s="19" t="s">
        <v>25</v>
      </c>
    </row>
    <row r="131" spans="1:53" x14ac:dyDescent="0.25">
      <c r="A131" s="6" t="s">
        <v>26</v>
      </c>
      <c r="E131" s="91" t="s">
        <v>274</v>
      </c>
      <c r="F131" s="112">
        <f t="shared" ref="F131:O132" si="73">+SUMIF($B$53:$B$71,$E131,F$53:F$71)</f>
        <v>3333.3333333333335</v>
      </c>
      <c r="G131" s="112">
        <f t="shared" si="73"/>
        <v>4000</v>
      </c>
      <c r="H131" s="112">
        <f t="shared" si="73"/>
        <v>4666.666666666667</v>
      </c>
      <c r="I131" s="112">
        <f t="shared" si="73"/>
        <v>5333.3333333333339</v>
      </c>
      <c r="J131" s="112">
        <f t="shared" si="73"/>
        <v>6000.0000000000009</v>
      </c>
      <c r="K131" s="112">
        <f t="shared" si="73"/>
        <v>6666.6666666666679</v>
      </c>
      <c r="L131" s="112">
        <f t="shared" si="73"/>
        <v>7333.3333333333348</v>
      </c>
      <c r="M131" s="112">
        <f t="shared" si="73"/>
        <v>8000.0000000000018</v>
      </c>
      <c r="N131" s="112">
        <f t="shared" si="73"/>
        <v>8666.6666666666679</v>
      </c>
      <c r="O131" s="112">
        <f t="shared" si="73"/>
        <v>9333.3333333333339</v>
      </c>
      <c r="P131" s="112">
        <f t="shared" ref="P131:Y132" si="74">+SUMIF($B$53:$B$71,$E131,P$53:P$71)</f>
        <v>10000</v>
      </c>
      <c r="Q131" s="112">
        <f t="shared" si="74"/>
        <v>10666.666666666666</v>
      </c>
      <c r="R131" s="112">
        <f t="shared" si="74"/>
        <v>11333.333333333332</v>
      </c>
      <c r="S131" s="112">
        <f t="shared" si="74"/>
        <v>11999.999999999998</v>
      </c>
      <c r="T131" s="112">
        <f t="shared" si="74"/>
        <v>12666.666666666664</v>
      </c>
      <c r="U131" s="112">
        <f t="shared" si="74"/>
        <v>13333.33333333333</v>
      </c>
      <c r="V131" s="112">
        <f t="shared" si="74"/>
        <v>13999.999999999996</v>
      </c>
      <c r="W131" s="112">
        <f t="shared" si="74"/>
        <v>14666.666666666662</v>
      </c>
      <c r="X131" s="112">
        <f t="shared" si="74"/>
        <v>15333.333333333328</v>
      </c>
      <c r="Y131" s="112">
        <f t="shared" si="74"/>
        <v>15999.999999999995</v>
      </c>
      <c r="Z131" s="112">
        <f t="shared" ref="Z131:AI132" si="75">+SUMIF($B$53:$B$71,$E131,Z$53:Z$71)</f>
        <v>16666.666666666661</v>
      </c>
      <c r="AA131" s="112">
        <f t="shared" si="75"/>
        <v>17333.333333333328</v>
      </c>
      <c r="AB131" s="112">
        <f t="shared" si="75"/>
        <v>17999.999999999996</v>
      </c>
      <c r="AC131" s="112">
        <f t="shared" si="75"/>
        <v>18666.666666666664</v>
      </c>
      <c r="AD131" s="112">
        <f t="shared" si="75"/>
        <v>19333.333333333332</v>
      </c>
      <c r="AE131" s="112">
        <f t="shared" si="75"/>
        <v>20000</v>
      </c>
      <c r="AF131" s="112">
        <f t="shared" si="75"/>
        <v>20666.666666666668</v>
      </c>
      <c r="AG131" s="112">
        <f t="shared" si="75"/>
        <v>21333.333333333336</v>
      </c>
      <c r="AH131" s="112">
        <f t="shared" si="75"/>
        <v>22000.000000000004</v>
      </c>
      <c r="AI131" s="112">
        <f t="shared" si="75"/>
        <v>22666.666666666672</v>
      </c>
      <c r="AJ131" s="112">
        <f t="shared" ref="AJ131:AS132" si="76">+SUMIF($B$53:$B$71,$E131,AJ$53:AJ$71)</f>
        <v>23333.333333333339</v>
      </c>
      <c r="AK131" s="112">
        <f t="shared" si="76"/>
        <v>24000.000000000007</v>
      </c>
      <c r="AL131" s="112">
        <f t="shared" si="76"/>
        <v>24666.666666666675</v>
      </c>
      <c r="AM131" s="112">
        <f t="shared" si="76"/>
        <v>25333.333333333343</v>
      </c>
      <c r="AN131" s="112">
        <f t="shared" si="76"/>
        <v>26000.000000000011</v>
      </c>
      <c r="AO131" s="112">
        <f t="shared" si="76"/>
        <v>26666.666666666679</v>
      </c>
      <c r="AP131" s="112">
        <f t="shared" si="76"/>
        <v>27333.333333333347</v>
      </c>
      <c r="AQ131" s="112">
        <f t="shared" si="76"/>
        <v>28000.000000000015</v>
      </c>
      <c r="AR131" s="112">
        <f t="shared" si="76"/>
        <v>28666.666666666682</v>
      </c>
      <c r="AS131" s="112">
        <f t="shared" si="76"/>
        <v>29333.33333333335</v>
      </c>
      <c r="AT131" s="112">
        <f t="shared" ref="AT131:BA132" si="77">+SUMIF($B$53:$B$71,$E131,AT$53:AT$71)</f>
        <v>30000.000000000018</v>
      </c>
      <c r="AU131" s="112">
        <f t="shared" si="77"/>
        <v>30666.666666666686</v>
      </c>
      <c r="AV131" s="112">
        <f t="shared" si="77"/>
        <v>31333.333333333354</v>
      </c>
      <c r="AW131" s="112">
        <f t="shared" si="77"/>
        <v>32000.000000000022</v>
      </c>
      <c r="AX131" s="112">
        <f t="shared" si="77"/>
        <v>32666.66666666669</v>
      </c>
      <c r="AY131" s="112">
        <f t="shared" si="77"/>
        <v>33333.333333333358</v>
      </c>
      <c r="AZ131" s="112">
        <f t="shared" si="77"/>
        <v>34000.000000000022</v>
      </c>
      <c r="BA131" s="112">
        <f t="shared" si="77"/>
        <v>34666.666666666686</v>
      </c>
    </row>
    <row r="132" spans="1:53" x14ac:dyDescent="0.25">
      <c r="A132" s="6" t="s">
        <v>27</v>
      </c>
      <c r="E132" s="91" t="s">
        <v>271</v>
      </c>
      <c r="F132" s="112">
        <f t="shared" si="73"/>
        <v>166.66666666666666</v>
      </c>
      <c r="G132" s="112">
        <f t="shared" si="73"/>
        <v>333.33333333333331</v>
      </c>
      <c r="H132" s="112">
        <f t="shared" si="73"/>
        <v>500</v>
      </c>
      <c r="I132" s="112">
        <f t="shared" si="73"/>
        <v>666.66666666666663</v>
      </c>
      <c r="J132" s="112">
        <f t="shared" si="73"/>
        <v>833.33333333333326</v>
      </c>
      <c r="K132" s="112">
        <f t="shared" si="73"/>
        <v>999.99999999999989</v>
      </c>
      <c r="L132" s="112">
        <f t="shared" si="73"/>
        <v>1166.6666666666665</v>
      </c>
      <c r="M132" s="112">
        <f t="shared" si="73"/>
        <v>1333.3333333333333</v>
      </c>
      <c r="N132" s="112">
        <f t="shared" si="73"/>
        <v>1500</v>
      </c>
      <c r="O132" s="112">
        <f t="shared" si="73"/>
        <v>1666.6666666666667</v>
      </c>
      <c r="P132" s="112">
        <f t="shared" si="74"/>
        <v>1833.3333333333335</v>
      </c>
      <c r="Q132" s="112">
        <f t="shared" si="74"/>
        <v>2000.0000000000002</v>
      </c>
      <c r="R132" s="112">
        <f t="shared" si="74"/>
        <v>2166.666666666667</v>
      </c>
      <c r="S132" s="112">
        <f t="shared" si="74"/>
        <v>2333.3333333333335</v>
      </c>
      <c r="T132" s="112">
        <f t="shared" si="74"/>
        <v>2500</v>
      </c>
      <c r="U132" s="112">
        <f t="shared" si="74"/>
        <v>2666.6666666666665</v>
      </c>
      <c r="V132" s="112">
        <f t="shared" si="74"/>
        <v>2833.333333333333</v>
      </c>
      <c r="W132" s="112">
        <f t="shared" si="74"/>
        <v>2999.9999999999995</v>
      </c>
      <c r="X132" s="112">
        <f t="shared" si="74"/>
        <v>3166.6666666666661</v>
      </c>
      <c r="Y132" s="112">
        <f t="shared" si="74"/>
        <v>3333.3333333333326</v>
      </c>
      <c r="Z132" s="112">
        <f t="shared" si="75"/>
        <v>3499.9999999999991</v>
      </c>
      <c r="AA132" s="112">
        <f t="shared" si="75"/>
        <v>3666.6666666666656</v>
      </c>
      <c r="AB132" s="112">
        <f t="shared" si="75"/>
        <v>3833.3333333333321</v>
      </c>
      <c r="AC132" s="112">
        <f t="shared" si="75"/>
        <v>3999.9999999999986</v>
      </c>
      <c r="AD132" s="112">
        <f t="shared" si="75"/>
        <v>4166.6666666666652</v>
      </c>
      <c r="AE132" s="112">
        <f t="shared" si="75"/>
        <v>4333.3333333333321</v>
      </c>
      <c r="AF132" s="112">
        <f t="shared" si="75"/>
        <v>4499.9999999999991</v>
      </c>
      <c r="AG132" s="112">
        <f t="shared" si="75"/>
        <v>4666.6666666666661</v>
      </c>
      <c r="AH132" s="112">
        <f t="shared" si="75"/>
        <v>4833.333333333333</v>
      </c>
      <c r="AI132" s="112">
        <f t="shared" si="75"/>
        <v>5000</v>
      </c>
      <c r="AJ132" s="112">
        <f t="shared" si="76"/>
        <v>5166.666666666667</v>
      </c>
      <c r="AK132" s="112">
        <f t="shared" si="76"/>
        <v>5333.3333333333339</v>
      </c>
      <c r="AL132" s="112">
        <f t="shared" si="76"/>
        <v>5500.0000000000009</v>
      </c>
      <c r="AM132" s="112">
        <f t="shared" si="76"/>
        <v>5666.6666666666679</v>
      </c>
      <c r="AN132" s="112">
        <f t="shared" si="76"/>
        <v>5833.3333333333348</v>
      </c>
      <c r="AO132" s="112">
        <f t="shared" si="76"/>
        <v>6000.0000000000018</v>
      </c>
      <c r="AP132" s="112">
        <f t="shared" si="76"/>
        <v>6166.6666666666688</v>
      </c>
      <c r="AQ132" s="112">
        <f t="shared" si="76"/>
        <v>6333.3333333333358</v>
      </c>
      <c r="AR132" s="112">
        <f t="shared" si="76"/>
        <v>6500.0000000000027</v>
      </c>
      <c r="AS132" s="112">
        <f t="shared" si="76"/>
        <v>6666.6666666666697</v>
      </c>
      <c r="AT132" s="112">
        <f t="shared" si="77"/>
        <v>6833.3333333333367</v>
      </c>
      <c r="AU132" s="112">
        <f t="shared" si="77"/>
        <v>7000.0000000000036</v>
      </c>
      <c r="AV132" s="112">
        <f t="shared" si="77"/>
        <v>7166.6666666666706</v>
      </c>
      <c r="AW132" s="112">
        <f t="shared" si="77"/>
        <v>7333.3333333333376</v>
      </c>
      <c r="AX132" s="112">
        <f t="shared" si="77"/>
        <v>7500.0000000000045</v>
      </c>
      <c r="AY132" s="112">
        <f t="shared" si="77"/>
        <v>7666.6666666666715</v>
      </c>
      <c r="AZ132" s="112">
        <f t="shared" si="77"/>
        <v>7833.3333333333385</v>
      </c>
      <c r="BA132" s="112">
        <f t="shared" si="77"/>
        <v>8000.0000000000055</v>
      </c>
    </row>
    <row r="133" spans="1:53" x14ac:dyDescent="0.25">
      <c r="A133" s="19"/>
    </row>
    <row r="134" spans="1:53" x14ac:dyDescent="0.25">
      <c r="A134" s="7" t="s">
        <v>28</v>
      </c>
    </row>
    <row r="135" spans="1:53" x14ac:dyDescent="0.25">
      <c r="A135" s="19" t="s">
        <v>29</v>
      </c>
    </row>
    <row r="136" spans="1:53" x14ac:dyDescent="0.25">
      <c r="A136" s="6" t="s">
        <v>30</v>
      </c>
      <c r="E136" s="91" t="s">
        <v>272</v>
      </c>
      <c r="F136" s="112">
        <f>+SUMIF($B$5:$B$23,$E136,F$5:F$23)</f>
        <v>15000</v>
      </c>
      <c r="G136" s="112">
        <f t="shared" ref="G136:BA136" si="78">+SUMIF($B$5:$B$23,$E136,G$5:G$23)+F136</f>
        <v>15000</v>
      </c>
      <c r="H136" s="112">
        <f t="shared" si="78"/>
        <v>15000</v>
      </c>
      <c r="I136" s="112">
        <f t="shared" si="78"/>
        <v>15000</v>
      </c>
      <c r="J136" s="112">
        <f t="shared" si="78"/>
        <v>15000</v>
      </c>
      <c r="K136" s="112">
        <f t="shared" si="78"/>
        <v>15000</v>
      </c>
      <c r="L136" s="112">
        <f t="shared" si="78"/>
        <v>15000</v>
      </c>
      <c r="M136" s="112">
        <f t="shared" si="78"/>
        <v>15000</v>
      </c>
      <c r="N136" s="112">
        <f t="shared" si="78"/>
        <v>15000</v>
      </c>
      <c r="O136" s="112">
        <f t="shared" si="78"/>
        <v>15000</v>
      </c>
      <c r="P136" s="112">
        <f t="shared" si="78"/>
        <v>15000</v>
      </c>
      <c r="Q136" s="112">
        <f t="shared" si="78"/>
        <v>15000</v>
      </c>
      <c r="R136" s="112">
        <f t="shared" si="78"/>
        <v>15000</v>
      </c>
      <c r="S136" s="112">
        <f t="shared" si="78"/>
        <v>15000</v>
      </c>
      <c r="T136" s="112">
        <f t="shared" si="78"/>
        <v>15000</v>
      </c>
      <c r="U136" s="112">
        <f t="shared" si="78"/>
        <v>15000</v>
      </c>
      <c r="V136" s="112">
        <f t="shared" si="78"/>
        <v>15000</v>
      </c>
      <c r="W136" s="112">
        <f t="shared" si="78"/>
        <v>15000</v>
      </c>
      <c r="X136" s="112">
        <f t="shared" si="78"/>
        <v>15000</v>
      </c>
      <c r="Y136" s="112">
        <f t="shared" si="78"/>
        <v>15000</v>
      </c>
      <c r="Z136" s="112">
        <f t="shared" si="78"/>
        <v>15000</v>
      </c>
      <c r="AA136" s="112">
        <f t="shared" si="78"/>
        <v>15000</v>
      </c>
      <c r="AB136" s="112">
        <f t="shared" si="78"/>
        <v>15000</v>
      </c>
      <c r="AC136" s="112">
        <f t="shared" si="78"/>
        <v>15000</v>
      </c>
      <c r="AD136" s="112">
        <f t="shared" si="78"/>
        <v>15000</v>
      </c>
      <c r="AE136" s="112">
        <f t="shared" si="78"/>
        <v>15000</v>
      </c>
      <c r="AF136" s="112">
        <f t="shared" si="78"/>
        <v>15000</v>
      </c>
      <c r="AG136" s="112">
        <f t="shared" si="78"/>
        <v>15000</v>
      </c>
      <c r="AH136" s="112">
        <f t="shared" si="78"/>
        <v>15000</v>
      </c>
      <c r="AI136" s="112">
        <f t="shared" si="78"/>
        <v>15000</v>
      </c>
      <c r="AJ136" s="112">
        <f t="shared" si="78"/>
        <v>15000</v>
      </c>
      <c r="AK136" s="112">
        <f t="shared" si="78"/>
        <v>15000</v>
      </c>
      <c r="AL136" s="112">
        <f t="shared" si="78"/>
        <v>15000</v>
      </c>
      <c r="AM136" s="112">
        <f t="shared" si="78"/>
        <v>15000</v>
      </c>
      <c r="AN136" s="112">
        <f t="shared" si="78"/>
        <v>15000</v>
      </c>
      <c r="AO136" s="112">
        <f t="shared" si="78"/>
        <v>15000</v>
      </c>
      <c r="AP136" s="112">
        <f t="shared" si="78"/>
        <v>15000</v>
      </c>
      <c r="AQ136" s="112">
        <f t="shared" si="78"/>
        <v>15000</v>
      </c>
      <c r="AR136" s="112">
        <f t="shared" si="78"/>
        <v>15000</v>
      </c>
      <c r="AS136" s="112">
        <f t="shared" si="78"/>
        <v>15000</v>
      </c>
      <c r="AT136" s="112">
        <f t="shared" si="78"/>
        <v>15000</v>
      </c>
      <c r="AU136" s="112">
        <f t="shared" si="78"/>
        <v>15000</v>
      </c>
      <c r="AV136" s="112">
        <f t="shared" si="78"/>
        <v>15000</v>
      </c>
      <c r="AW136" s="112">
        <f t="shared" si="78"/>
        <v>15000</v>
      </c>
      <c r="AX136" s="112">
        <f t="shared" si="78"/>
        <v>15000</v>
      </c>
      <c r="AY136" s="112">
        <f t="shared" si="78"/>
        <v>15000</v>
      </c>
      <c r="AZ136" s="112">
        <f t="shared" si="78"/>
        <v>15000</v>
      </c>
      <c r="BA136" s="112">
        <f t="shared" si="78"/>
        <v>15000</v>
      </c>
    </row>
    <row r="137" spans="1:53" x14ac:dyDescent="0.25">
      <c r="A137" s="6" t="s">
        <v>31</v>
      </c>
      <c r="E137" s="91" t="s">
        <v>275</v>
      </c>
      <c r="F137" s="112">
        <f>+SUMIF($B$5:$B$23,$E137,F$5:F$23)</f>
        <v>0</v>
      </c>
      <c r="G137" s="112">
        <f t="shared" ref="G137:BA137" si="79">+SUMIF($B$5:$B$23,$E137,G$5:G$23)+F137</f>
        <v>0</v>
      </c>
      <c r="H137" s="112">
        <f t="shared" si="79"/>
        <v>0</v>
      </c>
      <c r="I137" s="112">
        <f t="shared" si="79"/>
        <v>0</v>
      </c>
      <c r="J137" s="112">
        <f t="shared" si="79"/>
        <v>0</v>
      </c>
      <c r="K137" s="112">
        <f t="shared" si="79"/>
        <v>0</v>
      </c>
      <c r="L137" s="112">
        <f t="shared" si="79"/>
        <v>0</v>
      </c>
      <c r="M137" s="112">
        <f t="shared" si="79"/>
        <v>0</v>
      </c>
      <c r="N137" s="112">
        <f t="shared" si="79"/>
        <v>0</v>
      </c>
      <c r="O137" s="112">
        <f t="shared" si="79"/>
        <v>0</v>
      </c>
      <c r="P137" s="112">
        <f t="shared" si="79"/>
        <v>0</v>
      </c>
      <c r="Q137" s="112">
        <f t="shared" si="79"/>
        <v>0</v>
      </c>
      <c r="R137" s="112">
        <f t="shared" si="79"/>
        <v>0</v>
      </c>
      <c r="S137" s="112">
        <f t="shared" si="79"/>
        <v>0</v>
      </c>
      <c r="T137" s="112">
        <f t="shared" si="79"/>
        <v>0</v>
      </c>
      <c r="U137" s="112">
        <f t="shared" si="79"/>
        <v>0</v>
      </c>
      <c r="V137" s="112">
        <f t="shared" si="79"/>
        <v>0</v>
      </c>
      <c r="W137" s="112">
        <f t="shared" si="79"/>
        <v>0</v>
      </c>
      <c r="X137" s="112">
        <f t="shared" si="79"/>
        <v>0</v>
      </c>
      <c r="Y137" s="112">
        <f t="shared" si="79"/>
        <v>0</v>
      </c>
      <c r="Z137" s="112">
        <f t="shared" si="79"/>
        <v>0</v>
      </c>
      <c r="AA137" s="112">
        <f t="shared" si="79"/>
        <v>0</v>
      </c>
      <c r="AB137" s="112">
        <f t="shared" si="79"/>
        <v>0</v>
      </c>
      <c r="AC137" s="112">
        <f t="shared" si="79"/>
        <v>0</v>
      </c>
      <c r="AD137" s="112">
        <f t="shared" si="79"/>
        <v>0</v>
      </c>
      <c r="AE137" s="112">
        <f t="shared" si="79"/>
        <v>0</v>
      </c>
      <c r="AF137" s="112">
        <f t="shared" si="79"/>
        <v>0</v>
      </c>
      <c r="AG137" s="112">
        <f t="shared" si="79"/>
        <v>0</v>
      </c>
      <c r="AH137" s="112">
        <f t="shared" si="79"/>
        <v>0</v>
      </c>
      <c r="AI137" s="112">
        <f t="shared" si="79"/>
        <v>0</v>
      </c>
      <c r="AJ137" s="112">
        <f t="shared" si="79"/>
        <v>0</v>
      </c>
      <c r="AK137" s="112">
        <f t="shared" si="79"/>
        <v>0</v>
      </c>
      <c r="AL137" s="112">
        <f t="shared" si="79"/>
        <v>0</v>
      </c>
      <c r="AM137" s="112">
        <f t="shared" si="79"/>
        <v>0</v>
      </c>
      <c r="AN137" s="112">
        <f t="shared" si="79"/>
        <v>0</v>
      </c>
      <c r="AO137" s="112">
        <f t="shared" si="79"/>
        <v>0</v>
      </c>
      <c r="AP137" s="112">
        <f t="shared" si="79"/>
        <v>0</v>
      </c>
      <c r="AQ137" s="112">
        <f t="shared" si="79"/>
        <v>0</v>
      </c>
      <c r="AR137" s="112">
        <f t="shared" si="79"/>
        <v>0</v>
      </c>
      <c r="AS137" s="112">
        <f t="shared" si="79"/>
        <v>0</v>
      </c>
      <c r="AT137" s="112">
        <f t="shared" si="79"/>
        <v>0</v>
      </c>
      <c r="AU137" s="112">
        <f t="shared" si="79"/>
        <v>0</v>
      </c>
      <c r="AV137" s="112">
        <f t="shared" si="79"/>
        <v>0</v>
      </c>
      <c r="AW137" s="112">
        <f t="shared" si="79"/>
        <v>0</v>
      </c>
      <c r="AX137" s="112">
        <f t="shared" si="79"/>
        <v>0</v>
      </c>
      <c r="AY137" s="112">
        <f t="shared" si="79"/>
        <v>0</v>
      </c>
      <c r="AZ137" s="112">
        <f t="shared" si="79"/>
        <v>0</v>
      </c>
      <c r="BA137" s="112">
        <f t="shared" si="79"/>
        <v>0</v>
      </c>
    </row>
    <row r="138" spans="1:53" x14ac:dyDescent="0.25">
      <c r="A138" s="6" t="s">
        <v>32</v>
      </c>
      <c r="E138" s="91" t="s">
        <v>270</v>
      </c>
      <c r="F138" s="112">
        <f>+SUMIF($B$5:$B$23,$E138,F$5:F$23)</f>
        <v>5000</v>
      </c>
      <c r="G138" s="112">
        <f t="shared" ref="G138:BA138" si="80">+SUMIF($B$5:$B$23,$E138,G$5:G$23)+F138</f>
        <v>5000</v>
      </c>
      <c r="H138" s="112">
        <f t="shared" si="80"/>
        <v>5000</v>
      </c>
      <c r="I138" s="112">
        <f t="shared" si="80"/>
        <v>5000</v>
      </c>
      <c r="J138" s="112">
        <f t="shared" si="80"/>
        <v>5000</v>
      </c>
      <c r="K138" s="112">
        <f t="shared" si="80"/>
        <v>5000</v>
      </c>
      <c r="L138" s="112">
        <f t="shared" si="80"/>
        <v>5000</v>
      </c>
      <c r="M138" s="112">
        <f t="shared" si="80"/>
        <v>5000</v>
      </c>
      <c r="N138" s="112">
        <f t="shared" si="80"/>
        <v>5000</v>
      </c>
      <c r="O138" s="112">
        <f t="shared" si="80"/>
        <v>5000</v>
      </c>
      <c r="P138" s="112">
        <f t="shared" si="80"/>
        <v>5000</v>
      </c>
      <c r="Q138" s="112">
        <f t="shared" si="80"/>
        <v>5000</v>
      </c>
      <c r="R138" s="112">
        <f t="shared" si="80"/>
        <v>5000</v>
      </c>
      <c r="S138" s="112">
        <f t="shared" si="80"/>
        <v>5000</v>
      </c>
      <c r="T138" s="112">
        <f t="shared" si="80"/>
        <v>5000</v>
      </c>
      <c r="U138" s="112">
        <f t="shared" si="80"/>
        <v>5000</v>
      </c>
      <c r="V138" s="112">
        <f t="shared" si="80"/>
        <v>5000</v>
      </c>
      <c r="W138" s="112">
        <f t="shared" si="80"/>
        <v>5000</v>
      </c>
      <c r="X138" s="112">
        <f t="shared" si="80"/>
        <v>5000</v>
      </c>
      <c r="Y138" s="112">
        <f t="shared" si="80"/>
        <v>5000</v>
      </c>
      <c r="Z138" s="112">
        <f t="shared" si="80"/>
        <v>5000</v>
      </c>
      <c r="AA138" s="112">
        <f t="shared" si="80"/>
        <v>5000</v>
      </c>
      <c r="AB138" s="112">
        <f t="shared" si="80"/>
        <v>5000</v>
      </c>
      <c r="AC138" s="112">
        <f t="shared" si="80"/>
        <v>5000</v>
      </c>
      <c r="AD138" s="112">
        <f t="shared" si="80"/>
        <v>5000</v>
      </c>
      <c r="AE138" s="112">
        <f t="shared" si="80"/>
        <v>5000</v>
      </c>
      <c r="AF138" s="112">
        <f t="shared" si="80"/>
        <v>5000</v>
      </c>
      <c r="AG138" s="112">
        <f t="shared" si="80"/>
        <v>5000</v>
      </c>
      <c r="AH138" s="112">
        <f t="shared" si="80"/>
        <v>5000</v>
      </c>
      <c r="AI138" s="112">
        <f t="shared" si="80"/>
        <v>5000</v>
      </c>
      <c r="AJ138" s="112">
        <f t="shared" si="80"/>
        <v>5000</v>
      </c>
      <c r="AK138" s="112">
        <f t="shared" si="80"/>
        <v>5000</v>
      </c>
      <c r="AL138" s="112">
        <f t="shared" si="80"/>
        <v>5000</v>
      </c>
      <c r="AM138" s="112">
        <f t="shared" si="80"/>
        <v>5000</v>
      </c>
      <c r="AN138" s="112">
        <f t="shared" si="80"/>
        <v>5000</v>
      </c>
      <c r="AO138" s="112">
        <f t="shared" si="80"/>
        <v>5000</v>
      </c>
      <c r="AP138" s="112">
        <f t="shared" si="80"/>
        <v>5000</v>
      </c>
      <c r="AQ138" s="112">
        <f t="shared" si="80"/>
        <v>5000</v>
      </c>
      <c r="AR138" s="112">
        <f t="shared" si="80"/>
        <v>5000</v>
      </c>
      <c r="AS138" s="112">
        <f t="shared" si="80"/>
        <v>5000</v>
      </c>
      <c r="AT138" s="112">
        <f t="shared" si="80"/>
        <v>5000</v>
      </c>
      <c r="AU138" s="112">
        <f t="shared" si="80"/>
        <v>5000</v>
      </c>
      <c r="AV138" s="112">
        <f t="shared" si="80"/>
        <v>5000</v>
      </c>
      <c r="AW138" s="112">
        <f t="shared" si="80"/>
        <v>5000</v>
      </c>
      <c r="AX138" s="112">
        <f t="shared" si="80"/>
        <v>5000</v>
      </c>
      <c r="AY138" s="112">
        <f t="shared" si="80"/>
        <v>5000</v>
      </c>
      <c r="AZ138" s="112">
        <f t="shared" si="80"/>
        <v>5000</v>
      </c>
      <c r="BA138" s="112">
        <f t="shared" si="80"/>
        <v>5000</v>
      </c>
    </row>
    <row r="139" spans="1:53" x14ac:dyDescent="0.25">
      <c r="A139" s="19" t="s">
        <v>33</v>
      </c>
    </row>
    <row r="140" spans="1:53" x14ac:dyDescent="0.25">
      <c r="A140" s="6" t="s">
        <v>34</v>
      </c>
      <c r="E140" s="91" t="s">
        <v>272</v>
      </c>
      <c r="F140" s="112">
        <f t="shared" ref="F140:O142" si="81">+SUMIF($B$53:$B$71,$E140,F$53:F$71)</f>
        <v>125</v>
      </c>
      <c r="G140" s="112">
        <f t="shared" si="81"/>
        <v>250</v>
      </c>
      <c r="H140" s="112">
        <f t="shared" si="81"/>
        <v>375</v>
      </c>
      <c r="I140" s="112">
        <f t="shared" si="81"/>
        <v>500</v>
      </c>
      <c r="J140" s="112">
        <f t="shared" si="81"/>
        <v>625</v>
      </c>
      <c r="K140" s="112">
        <f t="shared" si="81"/>
        <v>750</v>
      </c>
      <c r="L140" s="112">
        <f t="shared" si="81"/>
        <v>875</v>
      </c>
      <c r="M140" s="112">
        <f t="shared" si="81"/>
        <v>1000</v>
      </c>
      <c r="N140" s="112">
        <f t="shared" si="81"/>
        <v>1125</v>
      </c>
      <c r="O140" s="112">
        <f t="shared" si="81"/>
        <v>1250</v>
      </c>
      <c r="P140" s="112">
        <f t="shared" ref="P140:Y142" si="82">+SUMIF($B$53:$B$71,$E140,P$53:P$71)</f>
        <v>1375</v>
      </c>
      <c r="Q140" s="112">
        <f t="shared" si="82"/>
        <v>1500</v>
      </c>
      <c r="R140" s="112">
        <f t="shared" si="82"/>
        <v>1625</v>
      </c>
      <c r="S140" s="112">
        <f t="shared" si="82"/>
        <v>1750</v>
      </c>
      <c r="T140" s="112">
        <f t="shared" si="82"/>
        <v>1875</v>
      </c>
      <c r="U140" s="112">
        <f t="shared" si="82"/>
        <v>2000</v>
      </c>
      <c r="V140" s="112">
        <f t="shared" si="82"/>
        <v>2125</v>
      </c>
      <c r="W140" s="112">
        <f t="shared" si="82"/>
        <v>2250</v>
      </c>
      <c r="X140" s="112">
        <f t="shared" si="82"/>
        <v>2375</v>
      </c>
      <c r="Y140" s="112">
        <f t="shared" si="82"/>
        <v>2500</v>
      </c>
      <c r="Z140" s="112">
        <f t="shared" ref="Z140:AI142" si="83">+SUMIF($B$53:$B$71,$E140,Z$53:Z$71)</f>
        <v>2625</v>
      </c>
      <c r="AA140" s="112">
        <f t="shared" si="83"/>
        <v>2750</v>
      </c>
      <c r="AB140" s="112">
        <f t="shared" si="83"/>
        <v>2875</v>
      </c>
      <c r="AC140" s="112">
        <f t="shared" si="83"/>
        <v>3000</v>
      </c>
      <c r="AD140" s="112">
        <f t="shared" si="83"/>
        <v>3125</v>
      </c>
      <c r="AE140" s="112">
        <f t="shared" si="83"/>
        <v>3250</v>
      </c>
      <c r="AF140" s="112">
        <f t="shared" si="83"/>
        <v>3375</v>
      </c>
      <c r="AG140" s="112">
        <f t="shared" si="83"/>
        <v>3500</v>
      </c>
      <c r="AH140" s="112">
        <f t="shared" si="83"/>
        <v>3625</v>
      </c>
      <c r="AI140" s="112">
        <f t="shared" si="83"/>
        <v>3750</v>
      </c>
      <c r="AJ140" s="112">
        <f t="shared" ref="AJ140:AS142" si="84">+SUMIF($B$53:$B$71,$E140,AJ$53:AJ$71)</f>
        <v>3875</v>
      </c>
      <c r="AK140" s="112">
        <f t="shared" si="84"/>
        <v>4000</v>
      </c>
      <c r="AL140" s="112">
        <f t="shared" si="84"/>
        <v>4125</v>
      </c>
      <c r="AM140" s="112">
        <f t="shared" si="84"/>
        <v>4250</v>
      </c>
      <c r="AN140" s="112">
        <f t="shared" si="84"/>
        <v>4375</v>
      </c>
      <c r="AO140" s="112">
        <f t="shared" si="84"/>
        <v>4500</v>
      </c>
      <c r="AP140" s="112">
        <f t="shared" si="84"/>
        <v>4625</v>
      </c>
      <c r="AQ140" s="112">
        <f t="shared" si="84"/>
        <v>4750</v>
      </c>
      <c r="AR140" s="112">
        <f t="shared" si="84"/>
        <v>4875</v>
      </c>
      <c r="AS140" s="112">
        <f t="shared" si="84"/>
        <v>5000</v>
      </c>
      <c r="AT140" s="112">
        <f t="shared" ref="AT140:BA142" si="85">+SUMIF($B$53:$B$71,$E140,AT$53:AT$71)</f>
        <v>5125</v>
      </c>
      <c r="AU140" s="112">
        <f t="shared" si="85"/>
        <v>5250</v>
      </c>
      <c r="AV140" s="112">
        <f t="shared" si="85"/>
        <v>5375</v>
      </c>
      <c r="AW140" s="112">
        <f t="shared" si="85"/>
        <v>5500</v>
      </c>
      <c r="AX140" s="112">
        <f t="shared" si="85"/>
        <v>5625</v>
      </c>
      <c r="AY140" s="112">
        <f t="shared" si="85"/>
        <v>5750</v>
      </c>
      <c r="AZ140" s="112">
        <f t="shared" si="85"/>
        <v>5875</v>
      </c>
      <c r="BA140" s="112">
        <f t="shared" si="85"/>
        <v>6000</v>
      </c>
    </row>
    <row r="141" spans="1:53" x14ac:dyDescent="0.25">
      <c r="A141" s="6" t="s">
        <v>35</v>
      </c>
      <c r="E141" s="91" t="s">
        <v>275</v>
      </c>
      <c r="F141" s="112">
        <f t="shared" si="81"/>
        <v>0</v>
      </c>
      <c r="G141" s="112">
        <f t="shared" si="81"/>
        <v>0</v>
      </c>
      <c r="H141" s="112">
        <f t="shared" si="81"/>
        <v>0</v>
      </c>
      <c r="I141" s="112">
        <f t="shared" si="81"/>
        <v>0</v>
      </c>
      <c r="J141" s="112">
        <f t="shared" si="81"/>
        <v>0</v>
      </c>
      <c r="K141" s="112">
        <f t="shared" si="81"/>
        <v>0</v>
      </c>
      <c r="L141" s="112">
        <f t="shared" si="81"/>
        <v>0</v>
      </c>
      <c r="M141" s="112">
        <f t="shared" si="81"/>
        <v>0</v>
      </c>
      <c r="N141" s="112">
        <f t="shared" si="81"/>
        <v>0</v>
      </c>
      <c r="O141" s="112">
        <f t="shared" si="81"/>
        <v>0</v>
      </c>
      <c r="P141" s="112">
        <f t="shared" si="82"/>
        <v>0</v>
      </c>
      <c r="Q141" s="112">
        <f t="shared" si="82"/>
        <v>0</v>
      </c>
      <c r="R141" s="112">
        <f t="shared" si="82"/>
        <v>0</v>
      </c>
      <c r="S141" s="112">
        <f t="shared" si="82"/>
        <v>0</v>
      </c>
      <c r="T141" s="112">
        <f t="shared" si="82"/>
        <v>0</v>
      </c>
      <c r="U141" s="112">
        <f t="shared" si="82"/>
        <v>0</v>
      </c>
      <c r="V141" s="112">
        <f t="shared" si="82"/>
        <v>0</v>
      </c>
      <c r="W141" s="112">
        <f t="shared" si="82"/>
        <v>0</v>
      </c>
      <c r="X141" s="112">
        <f t="shared" si="82"/>
        <v>0</v>
      </c>
      <c r="Y141" s="112">
        <f t="shared" si="82"/>
        <v>0</v>
      </c>
      <c r="Z141" s="112">
        <f t="shared" si="83"/>
        <v>0</v>
      </c>
      <c r="AA141" s="112">
        <f t="shared" si="83"/>
        <v>0</v>
      </c>
      <c r="AB141" s="112">
        <f t="shared" si="83"/>
        <v>0</v>
      </c>
      <c r="AC141" s="112">
        <f t="shared" si="83"/>
        <v>0</v>
      </c>
      <c r="AD141" s="112">
        <f t="shared" si="83"/>
        <v>0</v>
      </c>
      <c r="AE141" s="112">
        <f t="shared" si="83"/>
        <v>0</v>
      </c>
      <c r="AF141" s="112">
        <f t="shared" si="83"/>
        <v>0</v>
      </c>
      <c r="AG141" s="112">
        <f t="shared" si="83"/>
        <v>0</v>
      </c>
      <c r="AH141" s="112">
        <f t="shared" si="83"/>
        <v>0</v>
      </c>
      <c r="AI141" s="112">
        <f t="shared" si="83"/>
        <v>0</v>
      </c>
      <c r="AJ141" s="112">
        <f t="shared" si="84"/>
        <v>0</v>
      </c>
      <c r="AK141" s="112">
        <f t="shared" si="84"/>
        <v>0</v>
      </c>
      <c r="AL141" s="112">
        <f t="shared" si="84"/>
        <v>0</v>
      </c>
      <c r="AM141" s="112">
        <f t="shared" si="84"/>
        <v>0</v>
      </c>
      <c r="AN141" s="112">
        <f t="shared" si="84"/>
        <v>0</v>
      </c>
      <c r="AO141" s="112">
        <f t="shared" si="84"/>
        <v>0</v>
      </c>
      <c r="AP141" s="112">
        <f t="shared" si="84"/>
        <v>0</v>
      </c>
      <c r="AQ141" s="112">
        <f t="shared" si="84"/>
        <v>0</v>
      </c>
      <c r="AR141" s="112">
        <f t="shared" si="84"/>
        <v>0</v>
      </c>
      <c r="AS141" s="112">
        <f t="shared" si="84"/>
        <v>0</v>
      </c>
      <c r="AT141" s="112">
        <f t="shared" si="85"/>
        <v>0</v>
      </c>
      <c r="AU141" s="112">
        <f t="shared" si="85"/>
        <v>0</v>
      </c>
      <c r="AV141" s="112">
        <f t="shared" si="85"/>
        <v>0</v>
      </c>
      <c r="AW141" s="112">
        <f t="shared" si="85"/>
        <v>0</v>
      </c>
      <c r="AX141" s="112">
        <f t="shared" si="85"/>
        <v>0</v>
      </c>
      <c r="AY141" s="112">
        <f t="shared" si="85"/>
        <v>0</v>
      </c>
      <c r="AZ141" s="112">
        <f t="shared" si="85"/>
        <v>0</v>
      </c>
      <c r="BA141" s="112">
        <f t="shared" si="85"/>
        <v>0</v>
      </c>
    </row>
    <row r="142" spans="1:53" x14ac:dyDescent="0.25">
      <c r="A142" s="6" t="s">
        <v>36</v>
      </c>
      <c r="E142" s="91" t="s">
        <v>270</v>
      </c>
      <c r="F142" s="112">
        <f t="shared" si="81"/>
        <v>41.666666666666664</v>
      </c>
      <c r="G142" s="112">
        <f t="shared" si="81"/>
        <v>83.333333333333329</v>
      </c>
      <c r="H142" s="112">
        <f t="shared" si="81"/>
        <v>125</v>
      </c>
      <c r="I142" s="112">
        <f t="shared" si="81"/>
        <v>166.66666666666666</v>
      </c>
      <c r="J142" s="112">
        <f t="shared" si="81"/>
        <v>208.33333333333331</v>
      </c>
      <c r="K142" s="112">
        <f t="shared" si="81"/>
        <v>249.99999999999997</v>
      </c>
      <c r="L142" s="112">
        <f t="shared" si="81"/>
        <v>291.66666666666663</v>
      </c>
      <c r="M142" s="112">
        <f t="shared" si="81"/>
        <v>333.33333333333331</v>
      </c>
      <c r="N142" s="112">
        <f t="shared" si="81"/>
        <v>375</v>
      </c>
      <c r="O142" s="112">
        <f t="shared" si="81"/>
        <v>416.66666666666669</v>
      </c>
      <c r="P142" s="112">
        <f t="shared" si="82"/>
        <v>458.33333333333337</v>
      </c>
      <c r="Q142" s="112">
        <f t="shared" si="82"/>
        <v>500.00000000000006</v>
      </c>
      <c r="R142" s="112">
        <f t="shared" si="82"/>
        <v>541.66666666666674</v>
      </c>
      <c r="S142" s="112">
        <f t="shared" si="82"/>
        <v>583.33333333333337</v>
      </c>
      <c r="T142" s="112">
        <f t="shared" si="82"/>
        <v>625</v>
      </c>
      <c r="U142" s="112">
        <f t="shared" si="82"/>
        <v>666.66666666666663</v>
      </c>
      <c r="V142" s="112">
        <f t="shared" si="82"/>
        <v>708.33333333333326</v>
      </c>
      <c r="W142" s="112">
        <f t="shared" si="82"/>
        <v>749.99999999999989</v>
      </c>
      <c r="X142" s="112">
        <f t="shared" si="82"/>
        <v>791.66666666666652</v>
      </c>
      <c r="Y142" s="112">
        <f t="shared" si="82"/>
        <v>833.33333333333314</v>
      </c>
      <c r="Z142" s="112">
        <f t="shared" si="83"/>
        <v>874.99999999999977</v>
      </c>
      <c r="AA142" s="112">
        <f t="shared" si="83"/>
        <v>916.6666666666664</v>
      </c>
      <c r="AB142" s="112">
        <f t="shared" si="83"/>
        <v>958.33333333333303</v>
      </c>
      <c r="AC142" s="112">
        <f t="shared" si="83"/>
        <v>999.99999999999966</v>
      </c>
      <c r="AD142" s="112">
        <f t="shared" si="83"/>
        <v>1041.6666666666663</v>
      </c>
      <c r="AE142" s="112">
        <f t="shared" si="83"/>
        <v>1083.333333333333</v>
      </c>
      <c r="AF142" s="112">
        <f t="shared" si="83"/>
        <v>1124.9999999999998</v>
      </c>
      <c r="AG142" s="112">
        <f t="shared" si="83"/>
        <v>1166.6666666666665</v>
      </c>
      <c r="AH142" s="112">
        <f t="shared" si="83"/>
        <v>1208.3333333333333</v>
      </c>
      <c r="AI142" s="112">
        <f t="shared" si="83"/>
        <v>1250</v>
      </c>
      <c r="AJ142" s="112">
        <f t="shared" si="84"/>
        <v>1291.6666666666667</v>
      </c>
      <c r="AK142" s="112">
        <f t="shared" si="84"/>
        <v>1333.3333333333335</v>
      </c>
      <c r="AL142" s="112">
        <f t="shared" si="84"/>
        <v>1375.0000000000002</v>
      </c>
      <c r="AM142" s="112">
        <f t="shared" si="84"/>
        <v>1416.666666666667</v>
      </c>
      <c r="AN142" s="112">
        <f t="shared" si="84"/>
        <v>1458.3333333333337</v>
      </c>
      <c r="AO142" s="112">
        <f t="shared" si="84"/>
        <v>1500.0000000000005</v>
      </c>
      <c r="AP142" s="112">
        <f t="shared" si="84"/>
        <v>1541.6666666666672</v>
      </c>
      <c r="AQ142" s="112">
        <f t="shared" si="84"/>
        <v>1583.3333333333339</v>
      </c>
      <c r="AR142" s="112">
        <f t="shared" si="84"/>
        <v>1625.0000000000007</v>
      </c>
      <c r="AS142" s="112">
        <f t="shared" si="84"/>
        <v>1666.6666666666674</v>
      </c>
      <c r="AT142" s="112">
        <f t="shared" si="85"/>
        <v>1708.3333333333342</v>
      </c>
      <c r="AU142" s="112">
        <f t="shared" si="85"/>
        <v>1750.0000000000009</v>
      </c>
      <c r="AV142" s="112">
        <f t="shared" si="85"/>
        <v>1791.6666666666677</v>
      </c>
      <c r="AW142" s="112">
        <f t="shared" si="85"/>
        <v>1833.3333333333344</v>
      </c>
      <c r="AX142" s="112">
        <f t="shared" si="85"/>
        <v>1875.0000000000011</v>
      </c>
      <c r="AY142" s="112">
        <f t="shared" si="85"/>
        <v>1916.6666666666679</v>
      </c>
      <c r="AZ142" s="112">
        <f t="shared" si="85"/>
        <v>1958.3333333333346</v>
      </c>
      <c r="BA142" s="112">
        <f t="shared" si="85"/>
        <v>2000.0000000000014</v>
      </c>
    </row>
    <row r="144" spans="1:53" x14ac:dyDescent="0.25">
      <c r="A144" s="6" t="s">
        <v>280</v>
      </c>
      <c r="F144" s="41">
        <f>+F126+F131+F132</f>
        <v>3500</v>
      </c>
      <c r="G144" s="41">
        <f>+G126+G131+G132-F144</f>
        <v>833.33333333333303</v>
      </c>
      <c r="H144" s="41">
        <f>+H126+H131+H132-SUM($F144:G144)</f>
        <v>833.33333333333394</v>
      </c>
      <c r="I144" s="41">
        <f>+I126+I131+I132-SUM($F144:H144)</f>
        <v>833.33333333333394</v>
      </c>
      <c r="J144" s="41">
        <f>+J126+J131+J132-SUM($F144:I144)</f>
        <v>833.33333333333303</v>
      </c>
      <c r="K144" s="41">
        <f>+K126+K131+K132-SUM($F144:J144)</f>
        <v>833.33333333333394</v>
      </c>
      <c r="L144" s="41">
        <f>+L126+L131+L132-SUM($F144:K144)</f>
        <v>833.33333333333394</v>
      </c>
      <c r="M144" s="41">
        <f>+M126+M131+M132-SUM($F144:L144)</f>
        <v>833.33333333333394</v>
      </c>
      <c r="N144" s="41">
        <f>+N126+N131+N132-SUM($F144:M144)</f>
        <v>833.33333333333212</v>
      </c>
      <c r="O144" s="41">
        <f>+O126+O131+O132-SUM($F144:N144)</f>
        <v>833.33333333333212</v>
      </c>
      <c r="P144" s="41">
        <f>+P126+P131+P132-SUM($F144:O144)</f>
        <v>833.33333333333394</v>
      </c>
      <c r="Q144" s="41">
        <f>+Q126+Q131+Q132-SUM($F144:P144)</f>
        <v>833.33333333333212</v>
      </c>
      <c r="R144" s="41">
        <f>+R126+R131+R132-SUM($F144:Q144)</f>
        <v>833.33333333333394</v>
      </c>
      <c r="S144" s="41">
        <f>+S126+S131+S132-SUM($F144:R144)</f>
        <v>833.33333333333212</v>
      </c>
      <c r="T144" s="41">
        <f>+T126+T131+T132-SUM($F144:S144)</f>
        <v>833.33333333333212</v>
      </c>
      <c r="U144" s="41">
        <f>+U126+U131+U132-SUM($F144:T144)</f>
        <v>833.33333333333212</v>
      </c>
      <c r="V144" s="41">
        <f>+V126+V131+V132-SUM($F144:U144)</f>
        <v>833.33333333333212</v>
      </c>
      <c r="W144" s="41">
        <f>+W126+W131+W132-SUM($F144:V144)</f>
        <v>833.33333333333212</v>
      </c>
      <c r="X144" s="41">
        <f>+X126+X131+X132-SUM($F144:W144)</f>
        <v>833.33333333333212</v>
      </c>
      <c r="Y144" s="41">
        <f>+Y126+Y131+Y132-SUM($F144:X144)</f>
        <v>833.33333333333576</v>
      </c>
      <c r="Z144" s="41">
        <f>+Z126+Z131+Z132-SUM($F144:Y144)</f>
        <v>833.33333333333212</v>
      </c>
      <c r="AA144" s="41">
        <f>+AA126+AA131+AA132-SUM($F144:Z144)</f>
        <v>833.33333333333212</v>
      </c>
      <c r="AB144" s="41">
        <f>+AB126+AB131+AB132-SUM($F144:AA144)</f>
        <v>833.33333333333576</v>
      </c>
      <c r="AC144" s="41">
        <f>+AC126+AC131+AC132-SUM($F144:AB144)</f>
        <v>833.33333333333576</v>
      </c>
      <c r="AD144" s="41">
        <f>+AD126+AD131+AD132-SUM($F144:AC144)</f>
        <v>833.33333333333212</v>
      </c>
      <c r="AE144" s="41">
        <f>+AE126+AE131+AE132-SUM($F144:AD144)</f>
        <v>833.33333333333576</v>
      </c>
      <c r="AF144" s="41">
        <f>+AF126+AF131+AF132-SUM($F144:AE144)</f>
        <v>833.33333333333576</v>
      </c>
      <c r="AG144" s="41">
        <f>+AG126+AG131+AG132-SUM($F144:AF144)</f>
        <v>833.33333333333212</v>
      </c>
      <c r="AH144" s="41">
        <f>+AH126+AH131+AH132-SUM($F144:AG144)</f>
        <v>833.33333333333576</v>
      </c>
      <c r="AI144" s="41">
        <f>+AI126+AI131+AI132-SUM($F144:AH144)</f>
        <v>833.33333333333576</v>
      </c>
      <c r="AJ144" s="41">
        <f>+AJ126+AJ131+AJ132-SUM($F144:AI144)</f>
        <v>833.33333333333576</v>
      </c>
      <c r="AK144" s="41">
        <f>+AK126+AK131+AK132-SUM($F144:AJ144)</f>
        <v>833.33333333333576</v>
      </c>
      <c r="AL144" s="41">
        <f>+AL126+AL131+AL132-SUM($F144:AK144)</f>
        <v>833.33333333333212</v>
      </c>
      <c r="AM144" s="41">
        <f>+AM126+AM131+AM132-SUM($F144:AL144)</f>
        <v>833.33333333333576</v>
      </c>
      <c r="AN144" s="41">
        <f>+AN126+AN131+AN132-SUM($F144:AM144)</f>
        <v>833.33333333333576</v>
      </c>
      <c r="AO144" s="41">
        <f>+AO126+AO131+AO132-SUM($F144:AN144)</f>
        <v>833.33333333333212</v>
      </c>
      <c r="AP144" s="41">
        <f>+AP126+AP131+AP132-SUM($F144:AO144)</f>
        <v>833.33333333333576</v>
      </c>
      <c r="AQ144" s="41">
        <f>+AQ126+AQ131+AQ132-SUM($F144:AP144)</f>
        <v>833.33333333333576</v>
      </c>
      <c r="AR144" s="41">
        <f>+AR126+AR131+AR132-SUM($F144:AQ144)</f>
        <v>833.33333333333576</v>
      </c>
      <c r="AS144" s="41">
        <f>+AS126+AS131+AS132-SUM($F144:AR144)</f>
        <v>833.33333333333576</v>
      </c>
      <c r="AT144" s="41">
        <f>+AT126+AT131+AT132-SUM($F144:AS144)</f>
        <v>833.33333333333576</v>
      </c>
      <c r="AU144" s="41">
        <f>+AU126+AU131+AU132-SUM($F144:AT144)</f>
        <v>833.33333333332848</v>
      </c>
      <c r="AV144" s="41">
        <f>+AV126+AV131+AV132-SUM($F144:AU144)</f>
        <v>833.33333333333576</v>
      </c>
      <c r="AW144" s="41">
        <f>+AW126+AW131+AW132-SUM($F144:AV144)</f>
        <v>833.33333333333576</v>
      </c>
      <c r="AX144" s="41">
        <f>+AX126+AX131+AX132-SUM($F144:AW144)</f>
        <v>833.33333333333576</v>
      </c>
      <c r="AY144" s="41">
        <f>+AY126+AY131+AY132-SUM($F144:AX144)</f>
        <v>833.33333333333576</v>
      </c>
      <c r="AZ144" s="41">
        <f>+AZ126+AZ131+AZ132-SUM($F144:AY144)</f>
        <v>833.33333333332848</v>
      </c>
      <c r="BA144" s="41">
        <f>+BA126+BA131+BA132-SUM($F144:AZ144)</f>
        <v>833.33333333333576</v>
      </c>
    </row>
    <row r="145" spans="1:53" x14ac:dyDescent="0.25">
      <c r="A145" s="6" t="s">
        <v>281</v>
      </c>
      <c r="F145" s="41">
        <f>+F140+F141+F142</f>
        <v>166.66666666666666</v>
      </c>
      <c r="G145" s="41">
        <f>+G140+G141+G142-F145</f>
        <v>166.66666666666666</v>
      </c>
      <c r="H145" s="41">
        <f>+H140+H141+H142-SUM($F145:G145)</f>
        <v>166.66666666666669</v>
      </c>
      <c r="I145" s="41">
        <f>+I140+I141+I142-SUM($F145:H145)</f>
        <v>166.66666666666663</v>
      </c>
      <c r="J145" s="41">
        <f>+J140+J141+J142-SUM($F145:I145)</f>
        <v>166.66666666666663</v>
      </c>
      <c r="K145" s="41">
        <f>+K140+K141+K142-SUM($F145:J145)</f>
        <v>166.66666666666674</v>
      </c>
      <c r="L145" s="41">
        <f>+L140+L141+L142-SUM($F145:K145)</f>
        <v>166.66666666666652</v>
      </c>
      <c r="M145" s="41">
        <f>+M140+M141+M142-SUM($F145:L145)</f>
        <v>166.66666666666674</v>
      </c>
      <c r="N145" s="41">
        <f>+N140+N141+N142-SUM($F145:M145)</f>
        <v>166.66666666666674</v>
      </c>
      <c r="O145" s="41">
        <f>+O140+O141+O142-SUM($F145:N145)</f>
        <v>166.66666666666674</v>
      </c>
      <c r="P145" s="41">
        <f>+P140+P141+P142-SUM($F145:O145)</f>
        <v>166.66666666666674</v>
      </c>
      <c r="Q145" s="41">
        <f>+Q140+Q141+Q142-SUM($F145:P145)</f>
        <v>166.66666666666652</v>
      </c>
      <c r="R145" s="41">
        <f>+R140+R141+R142-SUM($F145:Q145)</f>
        <v>166.66666666666697</v>
      </c>
      <c r="S145" s="41">
        <f>+S140+S141+S142-SUM($F145:R145)</f>
        <v>166.66666666666652</v>
      </c>
      <c r="T145" s="41">
        <f>+T140+T141+T142-SUM($F145:S145)</f>
        <v>166.66666666666652</v>
      </c>
      <c r="U145" s="41">
        <f>+U140+U141+U142-SUM($F145:T145)</f>
        <v>166.66666666666652</v>
      </c>
      <c r="V145" s="41">
        <f>+V140+V141+V142-SUM($F145:U145)</f>
        <v>166.66666666666652</v>
      </c>
      <c r="W145" s="41">
        <f>+W140+W141+W142-SUM($F145:V145)</f>
        <v>166.66666666666697</v>
      </c>
      <c r="X145" s="41">
        <f>+X140+X141+X142-SUM($F145:W145)</f>
        <v>166.66666666666652</v>
      </c>
      <c r="Y145" s="41">
        <f>+Y140+Y141+Y142-SUM($F145:X145)</f>
        <v>166.66666666666652</v>
      </c>
      <c r="Z145" s="41">
        <f>+Z140+Z141+Z142-SUM($F145:Y145)</f>
        <v>166.66666666666697</v>
      </c>
      <c r="AA145" s="41">
        <f>+AA140+AA141+AA142-SUM($F145:Z145)</f>
        <v>166.66666666666652</v>
      </c>
      <c r="AB145" s="41">
        <f>+AB140+AB141+AB142-SUM($F145:AA145)</f>
        <v>166.66666666666652</v>
      </c>
      <c r="AC145" s="41">
        <f>+AC140+AC141+AC142-SUM($F145:AB145)</f>
        <v>166.66666666666652</v>
      </c>
      <c r="AD145" s="41">
        <f>+AD140+AD141+AD142-SUM($F145:AC145)</f>
        <v>166.66666666666652</v>
      </c>
      <c r="AE145" s="41">
        <f>+AE140+AE141+AE142-SUM($F145:AD145)</f>
        <v>166.66666666666697</v>
      </c>
      <c r="AF145" s="41">
        <f>+AF140+AF141+AF142-SUM($F145:AE145)</f>
        <v>166.66666666666697</v>
      </c>
      <c r="AG145" s="41">
        <f>+AG140+AG141+AG142-SUM($F145:AF145)</f>
        <v>166.66666666666606</v>
      </c>
      <c r="AH145" s="41">
        <f>+AH140+AH141+AH142-SUM($F145:AG145)</f>
        <v>166.66666666666697</v>
      </c>
      <c r="AI145" s="41">
        <f>+AI140+AI141+AI142-SUM($F145:AH145)</f>
        <v>166.66666666666697</v>
      </c>
      <c r="AJ145" s="41">
        <f>+AJ140+AJ141+AJ142-SUM($F145:AI145)</f>
        <v>166.66666666666697</v>
      </c>
      <c r="AK145" s="41">
        <f>+AK140+AK141+AK142-SUM($F145:AJ145)</f>
        <v>166.66666666666697</v>
      </c>
      <c r="AL145" s="41">
        <f>+AL140+AL141+AL142-SUM($F145:AK145)</f>
        <v>166.66666666666606</v>
      </c>
      <c r="AM145" s="41">
        <f>+AM140+AM141+AM142-SUM($F145:AL145)</f>
        <v>166.66666666666697</v>
      </c>
      <c r="AN145" s="41">
        <f>+AN140+AN141+AN142-SUM($F145:AM145)</f>
        <v>166.66666666666697</v>
      </c>
      <c r="AO145" s="41">
        <f>+AO140+AO141+AO142-SUM($F145:AN145)</f>
        <v>166.66666666666606</v>
      </c>
      <c r="AP145" s="41">
        <f>+AP140+AP141+AP142-SUM($F145:AO145)</f>
        <v>166.66666666666697</v>
      </c>
      <c r="AQ145" s="41">
        <f>+AQ140+AQ141+AQ142-SUM($F145:AP145)</f>
        <v>166.66666666666697</v>
      </c>
      <c r="AR145" s="41">
        <f>+AR140+AR141+AR142-SUM($F145:AQ145)</f>
        <v>166.66666666666697</v>
      </c>
      <c r="AS145" s="41">
        <f>+AS140+AS141+AS142-SUM($F145:AR145)</f>
        <v>166.66666666666697</v>
      </c>
      <c r="AT145" s="41">
        <f>+AT140+AT141+AT142-SUM($F145:AS145)</f>
        <v>166.66666666666606</v>
      </c>
      <c r="AU145" s="41">
        <f>+AU140+AU141+AU142-SUM($F145:AT145)</f>
        <v>166.66666666666697</v>
      </c>
      <c r="AV145" s="41">
        <f>+AV140+AV141+AV142-SUM($F145:AU145)</f>
        <v>166.66666666666697</v>
      </c>
      <c r="AW145" s="41">
        <f>+AW140+AW141+AW142-SUM($F145:AV145)</f>
        <v>166.66666666666606</v>
      </c>
      <c r="AX145" s="41">
        <f>+AX140+AX141+AX142-SUM($F145:AW145)</f>
        <v>166.66666666666697</v>
      </c>
      <c r="AY145" s="41">
        <f>+AY140+AY141+AY142-SUM($F145:AX145)</f>
        <v>166.66666666666697</v>
      </c>
      <c r="AZ145" s="41">
        <f>+AZ140+AZ141+AZ142-SUM($F145:AY145)</f>
        <v>166.66666666666697</v>
      </c>
      <c r="BA145" s="41">
        <f>+BA140+BA141+BA142-SUM($F145:AZ145)</f>
        <v>166.66666666666697</v>
      </c>
    </row>
    <row r="148" spans="1:53" x14ac:dyDescent="0.25">
      <c r="A148" t="s">
        <v>634</v>
      </c>
      <c r="F148" s="112">
        <f>+F48-F95</f>
        <v>-2666.666666666667</v>
      </c>
      <c r="G148" s="112">
        <f t="shared" ref="G148:BA148" si="86">+G48-G95</f>
        <v>-2666.666666666667</v>
      </c>
      <c r="H148" s="112">
        <f t="shared" si="86"/>
        <v>-2666.666666666667</v>
      </c>
      <c r="I148" s="112">
        <f t="shared" si="86"/>
        <v>-2666.666666666667</v>
      </c>
      <c r="J148" s="112">
        <f t="shared" si="86"/>
        <v>-2666.666666666667</v>
      </c>
      <c r="K148" s="112">
        <f t="shared" si="86"/>
        <v>-2666.666666666667</v>
      </c>
      <c r="L148" s="112">
        <f t="shared" si="86"/>
        <v>-2666.666666666667</v>
      </c>
      <c r="M148" s="112">
        <f t="shared" si="86"/>
        <v>-2666.666666666667</v>
      </c>
      <c r="N148" s="112">
        <f t="shared" si="86"/>
        <v>-2666.666666666667</v>
      </c>
      <c r="O148" s="112">
        <f t="shared" si="86"/>
        <v>-2666.666666666667</v>
      </c>
      <c r="P148" s="112">
        <f t="shared" si="86"/>
        <v>-2666.666666666667</v>
      </c>
      <c r="Q148" s="112">
        <f t="shared" si="86"/>
        <v>-2666.666666666667</v>
      </c>
      <c r="R148" s="112">
        <f t="shared" si="86"/>
        <v>-2666.666666666667</v>
      </c>
      <c r="S148" s="112">
        <f t="shared" si="86"/>
        <v>-2666.666666666667</v>
      </c>
      <c r="T148" s="112">
        <f t="shared" si="86"/>
        <v>-2666.666666666667</v>
      </c>
      <c r="U148" s="112">
        <f t="shared" si="86"/>
        <v>-2666.666666666667</v>
      </c>
      <c r="V148" s="112">
        <f t="shared" si="86"/>
        <v>-2666.666666666667</v>
      </c>
      <c r="W148" s="112">
        <f t="shared" si="86"/>
        <v>-2666.666666666667</v>
      </c>
      <c r="X148" s="112">
        <f t="shared" si="86"/>
        <v>-2666.666666666667</v>
      </c>
      <c r="Y148" s="112">
        <f t="shared" si="86"/>
        <v>-2666.666666666667</v>
      </c>
      <c r="Z148" s="112">
        <f t="shared" si="86"/>
        <v>-2666.666666666667</v>
      </c>
      <c r="AA148" s="112">
        <f t="shared" si="86"/>
        <v>-2666.666666666667</v>
      </c>
      <c r="AB148" s="112">
        <f t="shared" si="86"/>
        <v>-2666.666666666667</v>
      </c>
      <c r="AC148" s="112">
        <f t="shared" si="86"/>
        <v>-2666.666666666667</v>
      </c>
      <c r="AD148" s="112">
        <f t="shared" si="86"/>
        <v>666.66666666666674</v>
      </c>
      <c r="AE148" s="112">
        <f t="shared" si="86"/>
        <v>666.66666666666674</v>
      </c>
      <c r="AF148" s="112">
        <f t="shared" si="86"/>
        <v>666.66666666666674</v>
      </c>
      <c r="AG148" s="112">
        <f t="shared" si="86"/>
        <v>666.66666666666674</v>
      </c>
      <c r="AH148" s="112">
        <f t="shared" si="86"/>
        <v>666.66666666666674</v>
      </c>
      <c r="AI148" s="112">
        <f t="shared" si="86"/>
        <v>666.66666666666674</v>
      </c>
      <c r="AJ148" s="112">
        <f t="shared" si="86"/>
        <v>666.66666666666674</v>
      </c>
      <c r="AK148" s="112">
        <f t="shared" si="86"/>
        <v>666.66666666666674</v>
      </c>
      <c r="AL148" s="112">
        <f t="shared" si="86"/>
        <v>666.66666666666674</v>
      </c>
      <c r="AM148" s="112">
        <f t="shared" si="86"/>
        <v>666.66666666666674</v>
      </c>
      <c r="AN148" s="112">
        <f t="shared" si="86"/>
        <v>666.66666666666674</v>
      </c>
      <c r="AO148" s="112">
        <f t="shared" si="86"/>
        <v>666.66666666666674</v>
      </c>
      <c r="AP148" s="112">
        <f t="shared" si="86"/>
        <v>666.66666666666674</v>
      </c>
      <c r="AQ148" s="112">
        <f t="shared" si="86"/>
        <v>666.66666666666674</v>
      </c>
      <c r="AR148" s="112">
        <f t="shared" si="86"/>
        <v>666.66666666666674</v>
      </c>
      <c r="AS148" s="112">
        <f t="shared" si="86"/>
        <v>666.66666666666674</v>
      </c>
      <c r="AT148" s="112">
        <f t="shared" si="86"/>
        <v>666.66666666666674</v>
      </c>
      <c r="AU148" s="112">
        <f t="shared" si="86"/>
        <v>666.66666666666674</v>
      </c>
      <c r="AV148" s="112">
        <f t="shared" si="86"/>
        <v>666.66666666666674</v>
      </c>
      <c r="AW148" s="112">
        <f t="shared" si="86"/>
        <v>666.66666666666674</v>
      </c>
      <c r="AX148" s="112">
        <f t="shared" si="86"/>
        <v>666.66666666666674</v>
      </c>
      <c r="AY148" s="112">
        <f t="shared" si="86"/>
        <v>666.66666666666674</v>
      </c>
      <c r="AZ148" s="112">
        <f t="shared" si="86"/>
        <v>666.66666666666674</v>
      </c>
      <c r="BA148" s="112">
        <f t="shared" si="86"/>
        <v>666.66666666666674</v>
      </c>
    </row>
  </sheetData>
  <phoneticPr fontId="25" type="noConversion"/>
  <hyperlinks>
    <hyperlink ref="A1" location="VIEW!A1" display="VIEW"/>
  </hyperlink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FFC000"/>
  </sheetPr>
  <dimension ref="A1:AX44"/>
  <sheetViews>
    <sheetView showGridLines="0" workbookViewId="0"/>
  </sheetViews>
  <sheetFormatPr defaultRowHeight="15" x14ac:dyDescent="0.25"/>
  <cols>
    <col min="1" max="1" width="11.85546875" customWidth="1"/>
    <col min="2" max="2" width="10.85546875" bestFit="1" customWidth="1"/>
    <col min="3" max="3" width="10.140625" bestFit="1" customWidth="1"/>
    <col min="4" max="4" width="9" bestFit="1" customWidth="1"/>
    <col min="7" max="11" width="10.5703125" bestFit="1" customWidth="1"/>
    <col min="14" max="14" width="10.5703125" bestFit="1" customWidth="1"/>
    <col min="17" max="17" width="10.5703125" bestFit="1" customWidth="1"/>
    <col min="20" max="20" width="10.5703125" bestFit="1" customWidth="1"/>
    <col min="23" max="23" width="10.5703125" bestFit="1" customWidth="1"/>
    <col min="26" max="26" width="11.5703125" bestFit="1" customWidth="1"/>
    <col min="29" max="29" width="11.5703125" bestFit="1" customWidth="1"/>
    <col min="32" max="32" width="11.5703125" bestFit="1" customWidth="1"/>
    <col min="34" max="34" width="10.5703125" bestFit="1" customWidth="1"/>
    <col min="35" max="35" width="11.5703125" bestFit="1" customWidth="1"/>
    <col min="36" max="37" width="10.5703125" bestFit="1" customWidth="1"/>
    <col min="38" max="38" width="11.5703125" bestFit="1" customWidth="1"/>
  </cols>
  <sheetData>
    <row r="1" spans="1:50" x14ac:dyDescent="0.25">
      <c r="A1" s="33" t="s">
        <v>115</v>
      </c>
    </row>
    <row r="2" spans="1:50" x14ac:dyDescent="0.25">
      <c r="A2" s="37"/>
      <c r="B2" s="27"/>
    </row>
    <row r="3" spans="1:50" x14ac:dyDescent="0.25">
      <c r="C3" s="22">
        <f>+SPm!B2</f>
        <v>42736</v>
      </c>
      <c r="D3" s="22">
        <f>+SPm!C2</f>
        <v>42767</v>
      </c>
      <c r="E3" s="22">
        <f>+SPm!D2</f>
        <v>42797</v>
      </c>
      <c r="F3" s="22">
        <f>+SPm!E2</f>
        <v>42828</v>
      </c>
      <c r="G3" s="22">
        <f>+SPm!F2</f>
        <v>42858</v>
      </c>
      <c r="H3" s="22">
        <f>+SPm!G2</f>
        <v>42889</v>
      </c>
      <c r="I3" s="22">
        <f>+SPm!H2</f>
        <v>42919</v>
      </c>
      <c r="J3" s="22">
        <f>+SPm!I2</f>
        <v>42950</v>
      </c>
      <c r="K3" s="22">
        <f>+SPm!J2</f>
        <v>42980</v>
      </c>
      <c r="L3" s="22">
        <f>+SPm!K2</f>
        <v>43011</v>
      </c>
      <c r="M3" s="22">
        <f>+SPm!L2</f>
        <v>43041</v>
      </c>
      <c r="N3" s="22">
        <f>+SPm!M2</f>
        <v>43072</v>
      </c>
      <c r="O3" s="22">
        <f>+SPm!N2</f>
        <v>43102</v>
      </c>
      <c r="P3" s="22">
        <f>+SPm!O2</f>
        <v>43133</v>
      </c>
      <c r="Q3" s="22">
        <f>+SPm!P2</f>
        <v>43163</v>
      </c>
      <c r="R3" s="22">
        <f>+SPm!Q2</f>
        <v>43194</v>
      </c>
      <c r="S3" s="22">
        <f>+SPm!R2</f>
        <v>43224</v>
      </c>
      <c r="T3" s="22">
        <f>+SPm!S2</f>
        <v>43255</v>
      </c>
      <c r="U3" s="22">
        <f>+SPm!T2</f>
        <v>43285</v>
      </c>
      <c r="V3" s="22">
        <f>+SPm!U2</f>
        <v>43316</v>
      </c>
      <c r="W3" s="22">
        <f>+SPm!V2</f>
        <v>43346</v>
      </c>
      <c r="X3" s="22">
        <f>+SPm!W2</f>
        <v>43377</v>
      </c>
      <c r="Y3" s="22">
        <f>+SPm!X2</f>
        <v>43407</v>
      </c>
      <c r="Z3" s="22">
        <f>+SPm!Y2</f>
        <v>43438</v>
      </c>
      <c r="AA3" s="22">
        <f>+SPm!Z2</f>
        <v>43468</v>
      </c>
      <c r="AB3" s="22">
        <f>+SPm!AA2</f>
        <v>43499</v>
      </c>
      <c r="AC3" s="22">
        <f>+SPm!AB2</f>
        <v>43529</v>
      </c>
      <c r="AD3" s="22">
        <f>+SPm!AC2</f>
        <v>43560</v>
      </c>
      <c r="AE3" s="22">
        <f>+SPm!AD2</f>
        <v>43590</v>
      </c>
      <c r="AF3" s="22">
        <f>+SPm!AE2</f>
        <v>43621</v>
      </c>
      <c r="AG3" s="22">
        <f>+SPm!AF2</f>
        <v>43651</v>
      </c>
      <c r="AH3" s="22">
        <f>+SPm!AG2</f>
        <v>43682</v>
      </c>
      <c r="AI3" s="22">
        <f>+SPm!AH2</f>
        <v>43712</v>
      </c>
      <c r="AJ3" s="22">
        <f>+SPm!AI2</f>
        <v>43743</v>
      </c>
      <c r="AK3" s="22">
        <f>+SPm!AJ2</f>
        <v>43773</v>
      </c>
      <c r="AL3" s="22">
        <f>+SPm!AK2</f>
        <v>43804</v>
      </c>
      <c r="AM3" s="22">
        <f>+SPm!AL2</f>
        <v>43834</v>
      </c>
      <c r="AN3" s="22">
        <f>+SPm!AM2</f>
        <v>43865</v>
      </c>
      <c r="AO3" s="22">
        <f>+SPm!AN2</f>
        <v>43895</v>
      </c>
      <c r="AP3" s="22">
        <f>+SPm!AO2</f>
        <v>43926</v>
      </c>
      <c r="AQ3" s="22">
        <f>+SPm!AP2</f>
        <v>43956</v>
      </c>
      <c r="AR3" s="22">
        <f>+SPm!AQ2</f>
        <v>43987</v>
      </c>
      <c r="AS3" s="22">
        <f>+SPm!AR2</f>
        <v>44017</v>
      </c>
      <c r="AT3" s="22">
        <f>+SPm!AS2</f>
        <v>44048</v>
      </c>
      <c r="AU3" s="22">
        <f>+SPm!AT2</f>
        <v>44078</v>
      </c>
      <c r="AV3" s="22">
        <f>+SPm!AU2</f>
        <v>44109</v>
      </c>
      <c r="AW3" s="22">
        <f>+SPm!AV2</f>
        <v>44139</v>
      </c>
      <c r="AX3" s="22">
        <f>+SPm!AW2</f>
        <v>44170</v>
      </c>
    </row>
    <row r="4" spans="1:50" s="37" customFormat="1" x14ac:dyDescent="0.25">
      <c r="A4" s="43" t="s">
        <v>165</v>
      </c>
      <c r="B4" s="43"/>
      <c r="C4" s="63">
        <f>-C5+C8</f>
        <v>26349.4</v>
      </c>
      <c r="D4" s="63">
        <f>-D5+D8</f>
        <v>-370.26000000000022</v>
      </c>
      <c r="E4" s="63">
        <f t="shared" ref="E4:AL4" si="0">-E5+E8</f>
        <v>-477.68600000000038</v>
      </c>
      <c r="F4" s="63">
        <f t="shared" si="0"/>
        <v>-595.85460000000035</v>
      </c>
      <c r="G4" s="63">
        <f t="shared" si="0"/>
        <v>-725.84006000000113</v>
      </c>
      <c r="H4" s="63">
        <f t="shared" si="0"/>
        <v>-868.82406600000127</v>
      </c>
      <c r="I4" s="63">
        <f t="shared" si="0"/>
        <v>-1026.1064726000016</v>
      </c>
      <c r="J4" s="63">
        <f t="shared" si="0"/>
        <v>-1199.117119860002</v>
      </c>
      <c r="K4" s="63">
        <f t="shared" si="0"/>
        <v>-1389.4288318460021</v>
      </c>
      <c r="L4" s="63">
        <f t="shared" si="0"/>
        <v>-1598.7717150306012</v>
      </c>
      <c r="M4" s="63">
        <f t="shared" si="0"/>
        <v>-1829.0488865336633</v>
      </c>
      <c r="N4" s="63">
        <f t="shared" si="0"/>
        <v>-2082.353775187029</v>
      </c>
      <c r="O4" s="63">
        <f t="shared" si="0"/>
        <v>-2253.3410593842018</v>
      </c>
      <c r="P4" s="63">
        <f t="shared" si="0"/>
        <v>-2401.2081123534131</v>
      </c>
      <c r="Q4" s="63">
        <f t="shared" si="0"/>
        <v>-2556.4685179710818</v>
      </c>
      <c r="R4" s="63">
        <f t="shared" si="0"/>
        <v>-2719.491943869637</v>
      </c>
      <c r="S4" s="63">
        <f t="shared" si="0"/>
        <v>-2890.666541063119</v>
      </c>
      <c r="T4" s="63">
        <f t="shared" si="0"/>
        <v>-3070.3998681162752</v>
      </c>
      <c r="U4" s="63">
        <f t="shared" si="0"/>
        <v>-3259.1198615220901</v>
      </c>
      <c r="V4" s="63">
        <f t="shared" si="0"/>
        <v>-3457.2758545981937</v>
      </c>
      <c r="W4" s="63">
        <f t="shared" si="0"/>
        <v>-3665.3396473281023</v>
      </c>
      <c r="X4" s="63">
        <f t="shared" si="0"/>
        <v>-3883.806629694509</v>
      </c>
      <c r="Y4" s="63">
        <f t="shared" si="0"/>
        <v>-4113.1969611792347</v>
      </c>
      <c r="Z4" s="63">
        <f t="shared" si="0"/>
        <v>-4354.0568092381927</v>
      </c>
      <c r="AA4" s="63">
        <f t="shared" si="0"/>
        <v>-4606.9596497001057</v>
      </c>
      <c r="AB4" s="63">
        <f t="shared" si="0"/>
        <v>-4872.507632185112</v>
      </c>
      <c r="AC4" s="63">
        <f t="shared" si="0"/>
        <v>-5151.3330137943676</v>
      </c>
      <c r="AD4" s="63">
        <f t="shared" si="0"/>
        <v>-5444.0996644840861</v>
      </c>
      <c r="AE4" s="63">
        <f t="shared" si="0"/>
        <v>-5751.5046477082888</v>
      </c>
      <c r="AF4" s="63">
        <f t="shared" si="0"/>
        <v>-6074.2798800937053</v>
      </c>
      <c r="AG4" s="63">
        <f t="shared" si="0"/>
        <v>-6413.1938740983915</v>
      </c>
      <c r="AH4" s="63">
        <f t="shared" si="0"/>
        <v>-6769.053567803312</v>
      </c>
      <c r="AI4" s="63">
        <f t="shared" si="0"/>
        <v>-7142.7062461934775</v>
      </c>
      <c r="AJ4" s="63">
        <f t="shared" si="0"/>
        <v>-7535.0415585031515</v>
      </c>
      <c r="AK4" s="63">
        <f t="shared" si="0"/>
        <v>-7946.9936364283112</v>
      </c>
      <c r="AL4" s="63">
        <f t="shared" si="0"/>
        <v>-8379.5433182497327</v>
      </c>
      <c r="AM4" s="63">
        <f t="shared" ref="AM4:AV4" si="1">-AM5+AM8</f>
        <v>-8625.4149683349169</v>
      </c>
      <c r="AN4" s="63">
        <f t="shared" si="1"/>
        <v>-8812.0032677016206</v>
      </c>
      <c r="AO4" s="63">
        <f t="shared" si="1"/>
        <v>-9002.3233330556504</v>
      </c>
      <c r="AP4" s="63">
        <f t="shared" si="1"/>
        <v>-9196.4497997167582</v>
      </c>
      <c r="AQ4" s="63">
        <f t="shared" si="1"/>
        <v>-9394.4587957110962</v>
      </c>
      <c r="AR4" s="63">
        <f t="shared" si="1"/>
        <v>-9596.4279716253186</v>
      </c>
      <c r="AS4" s="63">
        <f t="shared" si="1"/>
        <v>-9802.4365310578287</v>
      </c>
      <c r="AT4" s="63">
        <f t="shared" si="1"/>
        <v>-10012.565261678981</v>
      </c>
      <c r="AU4" s="63">
        <f t="shared" si="1"/>
        <v>-10226.896566912557</v>
      </c>
      <c r="AV4" s="63">
        <f t="shared" si="1"/>
        <v>-10445.514498250805</v>
      </c>
      <c r="AW4" s="63">
        <f>-AW5+AW8</f>
        <v>-10668.504788215821</v>
      </c>
      <c r="AX4" s="63">
        <f>-AX5+AX8</f>
        <v>-10895.954883980143</v>
      </c>
    </row>
    <row r="5" spans="1:50" s="42" customFormat="1" x14ac:dyDescent="0.25">
      <c r="A5" s="43" t="s">
        <v>166</v>
      </c>
      <c r="B5" s="43"/>
      <c r="C5" s="61">
        <f>+SUM(C6:C7)</f>
        <v>1243</v>
      </c>
      <c r="D5" s="61">
        <f t="shared" ref="D5:AL5" si="2">+SUM(D6:D7)</f>
        <v>1367.3000000000004</v>
      </c>
      <c r="E5" s="61">
        <f t="shared" si="2"/>
        <v>1504.0300000000004</v>
      </c>
      <c r="F5" s="61">
        <f t="shared" si="2"/>
        <v>1654.4330000000007</v>
      </c>
      <c r="G5" s="61">
        <f t="shared" si="2"/>
        <v>1819.8763000000015</v>
      </c>
      <c r="H5" s="61">
        <f t="shared" si="2"/>
        <v>2001.8639300000016</v>
      </c>
      <c r="I5" s="61">
        <f t="shared" si="2"/>
        <v>2202.0503230000018</v>
      </c>
      <c r="J5" s="61">
        <f t="shared" si="2"/>
        <v>2422.2553553000025</v>
      </c>
      <c r="K5" s="61">
        <f t="shared" si="2"/>
        <v>2664.4808908300029</v>
      </c>
      <c r="L5" s="61">
        <f t="shared" si="2"/>
        <v>2930.9289799130015</v>
      </c>
      <c r="M5" s="61">
        <f t="shared" si="2"/>
        <v>3224.0218779043039</v>
      </c>
      <c r="N5" s="61">
        <f t="shared" si="2"/>
        <v>3546.4240656947341</v>
      </c>
      <c r="O5" s="61">
        <f t="shared" si="2"/>
        <v>3723.7452689794709</v>
      </c>
      <c r="P5" s="61">
        <f t="shared" si="2"/>
        <v>3909.9325324284459</v>
      </c>
      <c r="Q5" s="61">
        <f t="shared" si="2"/>
        <v>4105.429159049866</v>
      </c>
      <c r="R5" s="61">
        <f t="shared" si="2"/>
        <v>4310.7006170023606</v>
      </c>
      <c r="S5" s="61">
        <f t="shared" si="2"/>
        <v>4526.2356478524789</v>
      </c>
      <c r="T5" s="61">
        <f t="shared" si="2"/>
        <v>4752.547430245103</v>
      </c>
      <c r="U5" s="61">
        <f t="shared" si="2"/>
        <v>4990.1748017573591</v>
      </c>
      <c r="V5" s="61">
        <f t="shared" si="2"/>
        <v>5239.6835418452265</v>
      </c>
      <c r="W5" s="61">
        <f t="shared" si="2"/>
        <v>5501.6677189374868</v>
      </c>
      <c r="X5" s="61">
        <f t="shared" si="2"/>
        <v>5776.7511048843626</v>
      </c>
      <c r="Y5" s="61">
        <f t="shared" si="2"/>
        <v>6065.5886601285811</v>
      </c>
      <c r="Z5" s="61">
        <f t="shared" si="2"/>
        <v>6368.8680931350073</v>
      </c>
      <c r="AA5" s="61">
        <f t="shared" si="2"/>
        <v>6687.3114977917612</v>
      </c>
      <c r="AB5" s="61">
        <f t="shared" si="2"/>
        <v>7021.6770726813502</v>
      </c>
      <c r="AC5" s="61">
        <f t="shared" si="2"/>
        <v>7372.7609263154172</v>
      </c>
      <c r="AD5" s="61">
        <f t="shared" si="2"/>
        <v>7741.3989726311875</v>
      </c>
      <c r="AE5" s="61">
        <f t="shared" si="2"/>
        <v>8128.4689212627454</v>
      </c>
      <c r="AF5" s="61">
        <f t="shared" si="2"/>
        <v>8534.8923673258851</v>
      </c>
      <c r="AG5" s="61">
        <f t="shared" si="2"/>
        <v>8961.636985692181</v>
      </c>
      <c r="AH5" s="61">
        <f t="shared" si="2"/>
        <v>9409.7188349767912</v>
      </c>
      <c r="AI5" s="61">
        <f t="shared" si="2"/>
        <v>9880.2047767256299</v>
      </c>
      <c r="AJ5" s="61">
        <f t="shared" si="2"/>
        <v>10374.215015561911</v>
      </c>
      <c r="AK5" s="61">
        <f t="shared" si="2"/>
        <v>10892.925766340009</v>
      </c>
      <c r="AL5" s="61">
        <f t="shared" si="2"/>
        <v>11437.572054657016</v>
      </c>
      <c r="AM5" s="61">
        <f t="shared" ref="AM5:AV5" si="3">+SUM(AM6:AM7)</f>
        <v>11666.323495750148</v>
      </c>
      <c r="AN5" s="61">
        <f t="shared" si="3"/>
        <v>11899.649965665156</v>
      </c>
      <c r="AO5" s="61">
        <f t="shared" si="3"/>
        <v>12137.642964978455</v>
      </c>
      <c r="AP5" s="61">
        <f t="shared" si="3"/>
        <v>12380.395824278019</v>
      </c>
      <c r="AQ5" s="61">
        <f t="shared" si="3"/>
        <v>12628.003740763583</v>
      </c>
      <c r="AR5" s="61">
        <f t="shared" si="3"/>
        <v>12880.563815578857</v>
      </c>
      <c r="AS5" s="61">
        <f t="shared" si="3"/>
        <v>13138.175091890436</v>
      </c>
      <c r="AT5" s="61">
        <f t="shared" si="3"/>
        <v>13400.93859372824</v>
      </c>
      <c r="AU5" s="61">
        <f t="shared" si="3"/>
        <v>13668.957365602802</v>
      </c>
      <c r="AV5" s="61">
        <f t="shared" si="3"/>
        <v>13942.336512914855</v>
      </c>
      <c r="AW5" s="61">
        <f>+SUM(AW6:AW7)</f>
        <v>14221.183243173151</v>
      </c>
      <c r="AX5" s="61">
        <f>+SUM(AX6:AX7)</f>
        <v>14505.60690803662</v>
      </c>
    </row>
    <row r="6" spans="1:50" x14ac:dyDescent="0.25">
      <c r="A6" s="60" t="s">
        <v>167</v>
      </c>
      <c r="B6" s="60"/>
      <c r="C6" s="41">
        <f>+E_Vendite!E54</f>
        <v>1243</v>
      </c>
      <c r="D6" s="41">
        <f>+E_Vendite!F54</f>
        <v>1367.3000000000004</v>
      </c>
      <c r="E6" s="41">
        <f>+E_Vendite!G54</f>
        <v>1504.0300000000004</v>
      </c>
      <c r="F6" s="41">
        <f>+E_Vendite!H54</f>
        <v>1654.4330000000007</v>
      </c>
      <c r="G6" s="41">
        <f>+E_Vendite!I54</f>
        <v>1819.8763000000015</v>
      </c>
      <c r="H6" s="41">
        <f>+E_Vendite!J54</f>
        <v>2001.8639300000016</v>
      </c>
      <c r="I6" s="41">
        <f>+E_Vendite!K54</f>
        <v>2202.0503230000018</v>
      </c>
      <c r="J6" s="41">
        <f>+E_Vendite!L54</f>
        <v>2422.2553553000025</v>
      </c>
      <c r="K6" s="41">
        <f>+E_Vendite!M54</f>
        <v>2664.4808908300029</v>
      </c>
      <c r="L6" s="41">
        <f>+E_Vendite!N54</f>
        <v>2930.9289799130015</v>
      </c>
      <c r="M6" s="41">
        <f>+E_Vendite!O54</f>
        <v>3224.0218779043039</v>
      </c>
      <c r="N6" s="41">
        <f>+E_Vendite!P54</f>
        <v>3546.4240656947341</v>
      </c>
      <c r="O6" s="41">
        <f>+E_Vendite!Q54</f>
        <v>3723.7452689794709</v>
      </c>
      <c r="P6" s="41">
        <f>+E_Vendite!R54</f>
        <v>3909.9325324284459</v>
      </c>
      <c r="Q6" s="41">
        <f>+E_Vendite!S54</f>
        <v>4105.429159049866</v>
      </c>
      <c r="R6" s="41">
        <f>+E_Vendite!T54</f>
        <v>4310.7006170023606</v>
      </c>
      <c r="S6" s="41">
        <f>+E_Vendite!U54</f>
        <v>4526.2356478524789</v>
      </c>
      <c r="T6" s="41">
        <f>+E_Vendite!V54</f>
        <v>4752.547430245103</v>
      </c>
      <c r="U6" s="41">
        <f>+E_Vendite!W54</f>
        <v>4990.1748017573591</v>
      </c>
      <c r="V6" s="41">
        <f>+E_Vendite!X54</f>
        <v>5239.6835418452265</v>
      </c>
      <c r="W6" s="41">
        <f>+E_Vendite!Y54</f>
        <v>5501.6677189374868</v>
      </c>
      <c r="X6" s="41">
        <f>+E_Vendite!Z54</f>
        <v>5776.7511048843626</v>
      </c>
      <c r="Y6" s="41">
        <f>+E_Vendite!AA54</f>
        <v>6065.5886601285811</v>
      </c>
      <c r="Z6" s="41">
        <f>+E_Vendite!AB54</f>
        <v>6368.8680931350073</v>
      </c>
      <c r="AA6" s="41">
        <f>+E_Vendite!AC54</f>
        <v>6687.3114977917612</v>
      </c>
      <c r="AB6" s="41">
        <f>+E_Vendite!AD54</f>
        <v>7021.6770726813502</v>
      </c>
      <c r="AC6" s="41">
        <f>+E_Vendite!AE54</f>
        <v>7372.7609263154172</v>
      </c>
      <c r="AD6" s="41">
        <f>+E_Vendite!AF54</f>
        <v>7741.3989726311875</v>
      </c>
      <c r="AE6" s="41">
        <f>+E_Vendite!AG54</f>
        <v>8128.4689212627454</v>
      </c>
      <c r="AF6" s="41">
        <f>+E_Vendite!AH54</f>
        <v>8534.8923673258851</v>
      </c>
      <c r="AG6" s="41">
        <f>+E_Vendite!AI54</f>
        <v>8961.636985692181</v>
      </c>
      <c r="AH6" s="41">
        <f>+E_Vendite!AJ54</f>
        <v>9409.7188349767912</v>
      </c>
      <c r="AI6" s="41">
        <f>+E_Vendite!AK54</f>
        <v>9880.2047767256299</v>
      </c>
      <c r="AJ6" s="41">
        <f>+E_Vendite!AL54</f>
        <v>10374.215015561911</v>
      </c>
      <c r="AK6" s="41">
        <f>+E_Vendite!AM54</f>
        <v>10892.925766340009</v>
      </c>
      <c r="AL6" s="41">
        <f>+E_Vendite!AN54</f>
        <v>11437.572054657016</v>
      </c>
      <c r="AM6" s="41">
        <f>+E_Vendite!AO54</f>
        <v>11666.323495750148</v>
      </c>
      <c r="AN6" s="41">
        <f>+E_Vendite!AP54</f>
        <v>11899.649965665156</v>
      </c>
      <c r="AO6" s="41">
        <f>+E_Vendite!AQ54</f>
        <v>12137.642964978455</v>
      </c>
      <c r="AP6" s="41">
        <f>+E_Vendite!AR54</f>
        <v>12380.395824278019</v>
      </c>
      <c r="AQ6" s="41">
        <f>+E_Vendite!AS54</f>
        <v>12628.003740763583</v>
      </c>
      <c r="AR6" s="41">
        <f>+E_Vendite!AT54</f>
        <v>12880.563815578857</v>
      </c>
      <c r="AS6" s="41">
        <f>+E_Vendite!AU54</f>
        <v>13138.175091890436</v>
      </c>
      <c r="AT6" s="41">
        <f>+E_Vendite!AV54</f>
        <v>13400.93859372824</v>
      </c>
      <c r="AU6" s="41">
        <f>+E_Vendite!AW54</f>
        <v>13668.957365602802</v>
      </c>
      <c r="AV6" s="41">
        <f>+E_Vendite!AX54</f>
        <v>13942.336512914855</v>
      </c>
      <c r="AW6" s="41">
        <f>+E_Vendite!AY54</f>
        <v>14221.183243173151</v>
      </c>
      <c r="AX6" s="41">
        <f>+E_Vendite!AZ54</f>
        <v>14505.60690803662</v>
      </c>
    </row>
    <row r="7" spans="1:50" x14ac:dyDescent="0.25">
      <c r="A7" s="60" t="s">
        <v>168</v>
      </c>
      <c r="B7" s="60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</row>
    <row r="8" spans="1:50" s="37" customFormat="1" x14ac:dyDescent="0.25">
      <c r="A8" s="43" t="s">
        <v>169</v>
      </c>
      <c r="B8" s="43"/>
      <c r="C8" s="63">
        <f>SUM(C9:C13)</f>
        <v>27592.400000000001</v>
      </c>
      <c r="D8" s="63">
        <f t="shared" ref="D8:AL8" si="4">SUM(D9:D13)</f>
        <v>997.04000000000019</v>
      </c>
      <c r="E8" s="63">
        <f t="shared" si="4"/>
        <v>1026.3440000000001</v>
      </c>
      <c r="F8" s="63">
        <f t="shared" si="4"/>
        <v>1058.5784000000003</v>
      </c>
      <c r="G8" s="63">
        <f t="shared" si="4"/>
        <v>1094.0362400000004</v>
      </c>
      <c r="H8" s="63">
        <f t="shared" si="4"/>
        <v>1133.0398640000003</v>
      </c>
      <c r="I8" s="63">
        <f t="shared" si="4"/>
        <v>1175.9438504000002</v>
      </c>
      <c r="J8" s="63">
        <f t="shared" si="4"/>
        <v>1223.1382354400005</v>
      </c>
      <c r="K8" s="63">
        <f t="shared" si="4"/>
        <v>1275.0520589840007</v>
      </c>
      <c r="L8" s="63">
        <f t="shared" si="4"/>
        <v>1332.1572648824003</v>
      </c>
      <c r="M8" s="63">
        <f t="shared" si="4"/>
        <v>1394.9729913706406</v>
      </c>
      <c r="N8" s="63">
        <f t="shared" si="4"/>
        <v>1464.0702905077051</v>
      </c>
      <c r="O8" s="63">
        <f t="shared" si="4"/>
        <v>1470.4042095952691</v>
      </c>
      <c r="P8" s="63">
        <f t="shared" si="4"/>
        <v>1508.7244200750329</v>
      </c>
      <c r="Q8" s="63">
        <f t="shared" si="4"/>
        <v>1548.9606410787842</v>
      </c>
      <c r="R8" s="63">
        <f t="shared" si="4"/>
        <v>1591.2086731327236</v>
      </c>
      <c r="S8" s="63">
        <f t="shared" si="4"/>
        <v>1635.5691067893599</v>
      </c>
      <c r="T8" s="63">
        <f t="shared" si="4"/>
        <v>1682.1475621288278</v>
      </c>
      <c r="U8" s="63">
        <f t="shared" si="4"/>
        <v>1731.0549402352692</v>
      </c>
      <c r="V8" s="63">
        <f t="shared" si="4"/>
        <v>1782.4076872470328</v>
      </c>
      <c r="W8" s="63">
        <f t="shared" si="4"/>
        <v>1836.3280716093846</v>
      </c>
      <c r="X8" s="63">
        <f t="shared" si="4"/>
        <v>1892.9444751898536</v>
      </c>
      <c r="Y8" s="63">
        <f t="shared" si="4"/>
        <v>1952.3916989493464</v>
      </c>
      <c r="Z8" s="63">
        <f t="shared" si="4"/>
        <v>2014.8112838968141</v>
      </c>
      <c r="AA8" s="63">
        <f t="shared" si="4"/>
        <v>2080.351848091655</v>
      </c>
      <c r="AB8" s="63">
        <f t="shared" si="4"/>
        <v>2149.1694404962377</v>
      </c>
      <c r="AC8" s="63">
        <f t="shared" si="4"/>
        <v>2221.4279125210496</v>
      </c>
      <c r="AD8" s="63">
        <f t="shared" si="4"/>
        <v>2297.2993081471013</v>
      </c>
      <c r="AE8" s="63">
        <f t="shared" si="4"/>
        <v>2376.9642735544567</v>
      </c>
      <c r="AF8" s="63">
        <f t="shared" si="4"/>
        <v>2460.6124872321798</v>
      </c>
      <c r="AG8" s="63">
        <f t="shared" si="4"/>
        <v>2548.4431115937896</v>
      </c>
      <c r="AH8" s="63">
        <f t="shared" si="4"/>
        <v>2640.6652671734796</v>
      </c>
      <c r="AI8" s="63">
        <f t="shared" si="4"/>
        <v>2737.4985305321525</v>
      </c>
      <c r="AJ8" s="63">
        <f t="shared" si="4"/>
        <v>2839.1734570587601</v>
      </c>
      <c r="AK8" s="63">
        <f t="shared" si="4"/>
        <v>2945.9321299116982</v>
      </c>
      <c r="AL8" s="63">
        <f t="shared" si="4"/>
        <v>3058.0287364072838</v>
      </c>
      <c r="AM8" s="63">
        <f t="shared" ref="AM8:AV8" si="5">SUM(AM9:AM13)</f>
        <v>3040.9085274152303</v>
      </c>
      <c r="AN8" s="63">
        <f t="shared" si="5"/>
        <v>3087.6466979635352</v>
      </c>
      <c r="AO8" s="63">
        <f t="shared" si="5"/>
        <v>3135.3196319228055</v>
      </c>
      <c r="AP8" s="63">
        <f t="shared" si="5"/>
        <v>3183.9460245612609</v>
      </c>
      <c r="AQ8" s="63">
        <f t="shared" si="5"/>
        <v>3233.544945052487</v>
      </c>
      <c r="AR8" s="63">
        <f t="shared" si="5"/>
        <v>3284.1358439535375</v>
      </c>
      <c r="AS8" s="63">
        <f t="shared" si="5"/>
        <v>3335.7385608326072</v>
      </c>
      <c r="AT8" s="63">
        <f t="shared" si="5"/>
        <v>3388.3733320492593</v>
      </c>
      <c r="AU8" s="63">
        <f t="shared" si="5"/>
        <v>3442.0607986902451</v>
      </c>
      <c r="AV8" s="63">
        <f t="shared" si="5"/>
        <v>3496.8220146640501</v>
      </c>
      <c r="AW8" s="63">
        <f>SUM(AW9:AW13)</f>
        <v>3552.6784549573294</v>
      </c>
      <c r="AX8" s="63">
        <f>SUM(AX9:AX13)</f>
        <v>3609.6520240564773</v>
      </c>
    </row>
    <row r="9" spans="1:50" x14ac:dyDescent="0.25">
      <c r="A9" s="60" t="s">
        <v>170</v>
      </c>
      <c r="B9" s="60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</row>
    <row r="10" spans="1:50" x14ac:dyDescent="0.25">
      <c r="A10" s="60" t="s">
        <v>171</v>
      </c>
      <c r="B10" s="60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</row>
    <row r="11" spans="1:50" x14ac:dyDescent="0.25">
      <c r="A11" s="60" t="s">
        <v>172</v>
      </c>
      <c r="B11" s="60"/>
      <c r="C11" s="41">
        <f>+Investimenti!H66</f>
        <v>26400</v>
      </c>
      <c r="D11" s="41">
        <f>+Investimenti!I66</f>
        <v>0</v>
      </c>
      <c r="E11" s="41">
        <f>+Investimenti!J66</f>
        <v>0</v>
      </c>
      <c r="F11" s="41">
        <f>+Investimenti!K66</f>
        <v>0</v>
      </c>
      <c r="G11" s="41">
        <f>+Investimenti!L66</f>
        <v>0</v>
      </c>
      <c r="H11" s="41">
        <f>+Investimenti!M66</f>
        <v>0</v>
      </c>
      <c r="I11" s="41">
        <f>+Investimenti!N66</f>
        <v>0</v>
      </c>
      <c r="J11" s="41">
        <f>+Investimenti!O66</f>
        <v>0</v>
      </c>
      <c r="K11" s="41">
        <f>+Investimenti!P66</f>
        <v>0</v>
      </c>
      <c r="L11" s="41">
        <f>+Investimenti!Q66</f>
        <v>0</v>
      </c>
      <c r="M11" s="41">
        <f>+Investimenti!R66</f>
        <v>0</v>
      </c>
      <c r="N11" s="41">
        <f>+Investimenti!S66</f>
        <v>0</v>
      </c>
      <c r="O11" s="41">
        <f>+Investimenti!T66</f>
        <v>0</v>
      </c>
      <c r="P11" s="41">
        <f>+Investimenti!U66</f>
        <v>0</v>
      </c>
      <c r="Q11" s="41">
        <f>+Investimenti!V66</f>
        <v>0</v>
      </c>
      <c r="R11" s="41">
        <f>+Investimenti!W66</f>
        <v>0</v>
      </c>
      <c r="S11" s="41">
        <f>+Investimenti!X66</f>
        <v>0</v>
      </c>
      <c r="T11" s="41">
        <f>+Investimenti!Y66</f>
        <v>0</v>
      </c>
      <c r="U11" s="41">
        <f>+Investimenti!Z66</f>
        <v>0</v>
      </c>
      <c r="V11" s="41">
        <f>+Investimenti!AA66</f>
        <v>0</v>
      </c>
      <c r="W11" s="41">
        <f>+Investimenti!AB66</f>
        <v>0</v>
      </c>
      <c r="X11" s="41">
        <f>+Investimenti!AC66</f>
        <v>0</v>
      </c>
      <c r="Y11" s="41">
        <f>+Investimenti!AD66</f>
        <v>0</v>
      </c>
      <c r="Z11" s="41">
        <f>+Investimenti!AE66</f>
        <v>0</v>
      </c>
      <c r="AA11" s="41">
        <f>+Investimenti!AF66</f>
        <v>0</v>
      </c>
      <c r="AB11" s="41">
        <f>+Investimenti!AG66</f>
        <v>0</v>
      </c>
      <c r="AC11" s="41">
        <f>+Investimenti!AH66</f>
        <v>0</v>
      </c>
      <c r="AD11" s="41">
        <f>+Investimenti!AI66</f>
        <v>0</v>
      </c>
      <c r="AE11" s="41">
        <f>+Investimenti!AJ66</f>
        <v>0</v>
      </c>
      <c r="AF11" s="41">
        <f>+Investimenti!AK66</f>
        <v>0</v>
      </c>
      <c r="AG11" s="41">
        <f>+Investimenti!AL66</f>
        <v>0</v>
      </c>
      <c r="AH11" s="41">
        <f>+Investimenti!AM66</f>
        <v>0</v>
      </c>
      <c r="AI11" s="41">
        <f>+Investimenti!AN66</f>
        <v>0</v>
      </c>
      <c r="AJ11" s="41">
        <f>+Investimenti!AO66</f>
        <v>0</v>
      </c>
      <c r="AK11" s="41">
        <f>+Investimenti!AP66</f>
        <v>0</v>
      </c>
      <c r="AL11" s="41">
        <f>+Investimenti!AQ66</f>
        <v>0</v>
      </c>
      <c r="AM11" s="41">
        <f>+Investimenti!AR66</f>
        <v>0</v>
      </c>
      <c r="AN11" s="41">
        <f>+Investimenti!AS66</f>
        <v>0</v>
      </c>
      <c r="AO11" s="41">
        <f>+Investimenti!AT66</f>
        <v>0</v>
      </c>
      <c r="AP11" s="41">
        <f>+Investimenti!AU66</f>
        <v>0</v>
      </c>
      <c r="AQ11" s="41">
        <f>+Investimenti!AV66</f>
        <v>0</v>
      </c>
      <c r="AR11" s="41">
        <f>+Investimenti!AW66</f>
        <v>0</v>
      </c>
      <c r="AS11" s="41">
        <f>+Investimenti!AX66</f>
        <v>0</v>
      </c>
      <c r="AT11" s="41">
        <f>+Investimenti!AY66</f>
        <v>0</v>
      </c>
      <c r="AU11" s="41">
        <f>+Investimenti!AZ66</f>
        <v>0</v>
      </c>
      <c r="AV11" s="41">
        <f>+Investimenti!BA66</f>
        <v>0</v>
      </c>
      <c r="AW11" s="41">
        <f>+Investimenti!BB66</f>
        <v>0</v>
      </c>
      <c r="AX11" s="41">
        <f>+Investimenti!BC66</f>
        <v>0</v>
      </c>
    </row>
    <row r="12" spans="1:50" x14ac:dyDescent="0.25">
      <c r="A12" s="60" t="s">
        <v>492</v>
      </c>
      <c r="B12" s="60"/>
      <c r="C12" s="41">
        <f>+E_Acquisti!E54</f>
        <v>488.40000000000009</v>
      </c>
      <c r="D12" s="41">
        <f>+E_Acquisti!F54</f>
        <v>293.04000000000013</v>
      </c>
      <c r="E12" s="41">
        <f>+E_Acquisti!G54</f>
        <v>322.34400000000005</v>
      </c>
      <c r="F12" s="41">
        <f>+E_Acquisti!H54</f>
        <v>354.57840000000022</v>
      </c>
      <c r="G12" s="41">
        <f>+E_Acquisti!I54</f>
        <v>390.03624000000025</v>
      </c>
      <c r="H12" s="41">
        <f>+E_Acquisti!J54</f>
        <v>429.03986400000031</v>
      </c>
      <c r="I12" s="41">
        <f>+E_Acquisti!K54</f>
        <v>471.94385040000026</v>
      </c>
      <c r="J12" s="41">
        <f>+E_Acquisti!L54</f>
        <v>519.13823544000047</v>
      </c>
      <c r="K12" s="41">
        <f>+E_Acquisti!M54</f>
        <v>571.05205898400061</v>
      </c>
      <c r="L12" s="41">
        <f>+E_Acquisti!N54</f>
        <v>628.15726488240045</v>
      </c>
      <c r="M12" s="41">
        <f>+E_Acquisti!O54</f>
        <v>690.97299137064044</v>
      </c>
      <c r="N12" s="41">
        <f>+E_Acquisti!P54</f>
        <v>760.07029050770507</v>
      </c>
      <c r="O12" s="41">
        <f>+E_Acquisti!Q54</f>
        <v>766.40420959526909</v>
      </c>
      <c r="P12" s="41">
        <f>+E_Acquisti!R54</f>
        <v>804.72442007503275</v>
      </c>
      <c r="Q12" s="41">
        <f>+E_Acquisti!S54</f>
        <v>844.96064107878408</v>
      </c>
      <c r="R12" s="41">
        <f>+E_Acquisti!T54</f>
        <v>887.20867313272345</v>
      </c>
      <c r="S12" s="41">
        <f>+E_Acquisti!U54</f>
        <v>931.56910678935981</v>
      </c>
      <c r="T12" s="41">
        <f>+E_Acquisti!V54</f>
        <v>978.14756212882787</v>
      </c>
      <c r="U12" s="41">
        <f>+E_Acquisti!W54</f>
        <v>1027.0549402352692</v>
      </c>
      <c r="V12" s="41">
        <f>+E_Acquisti!X54</f>
        <v>1078.4076872470328</v>
      </c>
      <c r="W12" s="41">
        <f>+E_Acquisti!Y54</f>
        <v>1132.3280716093846</v>
      </c>
      <c r="X12" s="41">
        <f>+E_Acquisti!Z54</f>
        <v>1188.9444751898536</v>
      </c>
      <c r="Y12" s="41">
        <f>+E_Acquisti!AA54</f>
        <v>1248.3916989493464</v>
      </c>
      <c r="Z12" s="41">
        <f>+E_Acquisti!AB54</f>
        <v>1310.8112838968141</v>
      </c>
      <c r="AA12" s="41">
        <f>+E_Acquisti!AC54</f>
        <v>1376.351848091655</v>
      </c>
      <c r="AB12" s="41">
        <f>+E_Acquisti!AD54</f>
        <v>1445.1694404962377</v>
      </c>
      <c r="AC12" s="41">
        <f>+E_Acquisti!AE54</f>
        <v>1517.4279125210496</v>
      </c>
      <c r="AD12" s="41">
        <f>+E_Acquisti!AF54</f>
        <v>1593.2993081471016</v>
      </c>
      <c r="AE12" s="41">
        <f>+E_Acquisti!AG54</f>
        <v>1672.9642735544567</v>
      </c>
      <c r="AF12" s="41">
        <f>+E_Acquisti!AH54</f>
        <v>1756.61248723218</v>
      </c>
      <c r="AG12" s="41">
        <f>+E_Acquisti!AI54</f>
        <v>1844.4431115937894</v>
      </c>
      <c r="AH12" s="41">
        <f>+E_Acquisti!AJ54</f>
        <v>1936.6652671734796</v>
      </c>
      <c r="AI12" s="41">
        <f>+E_Acquisti!AK54</f>
        <v>2033.4985305321527</v>
      </c>
      <c r="AJ12" s="41">
        <f>+E_Acquisti!AL54</f>
        <v>2135.1734570587601</v>
      </c>
      <c r="AK12" s="41">
        <f>+E_Acquisti!AM54</f>
        <v>2241.9321299116982</v>
      </c>
      <c r="AL12" s="41">
        <f>+E_Acquisti!AN54</f>
        <v>2354.0287364072838</v>
      </c>
      <c r="AM12" s="41">
        <f>+E_Acquisti!AO54</f>
        <v>2336.9085274152303</v>
      </c>
      <c r="AN12" s="41">
        <f>+E_Acquisti!AP54</f>
        <v>2383.6466979635352</v>
      </c>
      <c r="AO12" s="41">
        <f>+E_Acquisti!AQ54</f>
        <v>2431.3196319228055</v>
      </c>
      <c r="AP12" s="41">
        <f>+E_Acquisti!AR54</f>
        <v>2479.9460245612609</v>
      </c>
      <c r="AQ12" s="41">
        <f>+E_Acquisti!AS54</f>
        <v>2529.544945052487</v>
      </c>
      <c r="AR12" s="41">
        <f>+E_Acquisti!AT54</f>
        <v>2580.1358439535375</v>
      </c>
      <c r="AS12" s="41">
        <f>+E_Acquisti!AU54</f>
        <v>2631.7385608326072</v>
      </c>
      <c r="AT12" s="41">
        <f>+E_Acquisti!AV54</f>
        <v>2684.3733320492593</v>
      </c>
      <c r="AU12" s="41">
        <f>+E_Acquisti!AW54</f>
        <v>2738.0607986902451</v>
      </c>
      <c r="AV12" s="41">
        <f>+E_Acquisti!AX54</f>
        <v>2792.8220146640501</v>
      </c>
      <c r="AW12" s="41">
        <f>+E_Acquisti!AY54</f>
        <v>2848.6784549573294</v>
      </c>
      <c r="AX12" s="41">
        <f>+E_Acquisti!AZ54</f>
        <v>2905.6520240564773</v>
      </c>
    </row>
    <row r="13" spans="1:50" x14ac:dyDescent="0.25">
      <c r="A13" s="60" t="s">
        <v>491</v>
      </c>
      <c r="B13" s="60"/>
      <c r="C13" s="41">
        <f>+Costi_Fissi!E69</f>
        <v>704</v>
      </c>
      <c r="D13" s="41">
        <f>+Costi_Fissi!F69</f>
        <v>704</v>
      </c>
      <c r="E13" s="41">
        <f>+Costi_Fissi!G69</f>
        <v>704</v>
      </c>
      <c r="F13" s="41">
        <f>+Costi_Fissi!H69</f>
        <v>704</v>
      </c>
      <c r="G13" s="41">
        <f>+Costi_Fissi!I69</f>
        <v>704</v>
      </c>
      <c r="H13" s="41">
        <f>+Costi_Fissi!J69</f>
        <v>704</v>
      </c>
      <c r="I13" s="41">
        <f>+Costi_Fissi!K69</f>
        <v>704</v>
      </c>
      <c r="J13" s="41">
        <f>+Costi_Fissi!L69</f>
        <v>704</v>
      </c>
      <c r="K13" s="41">
        <f>+Costi_Fissi!M69</f>
        <v>704</v>
      </c>
      <c r="L13" s="41">
        <f>+Costi_Fissi!N69</f>
        <v>704</v>
      </c>
      <c r="M13" s="41">
        <f>+Costi_Fissi!O69</f>
        <v>704</v>
      </c>
      <c r="N13" s="41">
        <f>+Costi_Fissi!P69</f>
        <v>704</v>
      </c>
      <c r="O13" s="41">
        <f>+Costi_Fissi!Q69</f>
        <v>704</v>
      </c>
      <c r="P13" s="41">
        <f>+Costi_Fissi!R69</f>
        <v>704</v>
      </c>
      <c r="Q13" s="41">
        <f>+Costi_Fissi!S69</f>
        <v>704</v>
      </c>
      <c r="R13" s="41">
        <f>+Costi_Fissi!T69</f>
        <v>704</v>
      </c>
      <c r="S13" s="41">
        <f>+Costi_Fissi!U69</f>
        <v>704</v>
      </c>
      <c r="T13" s="41">
        <f>+Costi_Fissi!V69</f>
        <v>704</v>
      </c>
      <c r="U13" s="41">
        <f>+Costi_Fissi!W69</f>
        <v>704</v>
      </c>
      <c r="V13" s="41">
        <f>+Costi_Fissi!X69</f>
        <v>704</v>
      </c>
      <c r="W13" s="41">
        <f>+Costi_Fissi!Y69</f>
        <v>704</v>
      </c>
      <c r="X13" s="41">
        <f>+Costi_Fissi!Z69</f>
        <v>704</v>
      </c>
      <c r="Y13" s="41">
        <f>+Costi_Fissi!AA69</f>
        <v>704</v>
      </c>
      <c r="Z13" s="41">
        <f>+Costi_Fissi!AB69</f>
        <v>704</v>
      </c>
      <c r="AA13" s="41">
        <f>+Costi_Fissi!AC69</f>
        <v>704</v>
      </c>
      <c r="AB13" s="41">
        <f>+Costi_Fissi!AD69</f>
        <v>704</v>
      </c>
      <c r="AC13" s="41">
        <f>+Costi_Fissi!AE69</f>
        <v>704</v>
      </c>
      <c r="AD13" s="41">
        <f>+Costi_Fissi!AF69</f>
        <v>704</v>
      </c>
      <c r="AE13" s="41">
        <f>+Costi_Fissi!AG69</f>
        <v>704</v>
      </c>
      <c r="AF13" s="41">
        <f>+Costi_Fissi!AH69</f>
        <v>704</v>
      </c>
      <c r="AG13" s="41">
        <f>+Costi_Fissi!AI69</f>
        <v>704</v>
      </c>
      <c r="AH13" s="41">
        <f>+Costi_Fissi!AJ69</f>
        <v>704</v>
      </c>
      <c r="AI13" s="41">
        <f>+Costi_Fissi!AK69</f>
        <v>704</v>
      </c>
      <c r="AJ13" s="41">
        <f>+Costi_Fissi!AL69</f>
        <v>704</v>
      </c>
      <c r="AK13" s="41">
        <f>+Costi_Fissi!AM69</f>
        <v>704</v>
      </c>
      <c r="AL13" s="41">
        <f>+Costi_Fissi!AN69</f>
        <v>704</v>
      </c>
      <c r="AM13" s="41">
        <f>+Costi_Fissi!AO69</f>
        <v>704</v>
      </c>
      <c r="AN13" s="41">
        <f>+Costi_Fissi!AP69</f>
        <v>704</v>
      </c>
      <c r="AO13" s="41">
        <f>+Costi_Fissi!AQ69</f>
        <v>704</v>
      </c>
      <c r="AP13" s="41">
        <f>+Costi_Fissi!AR69</f>
        <v>704</v>
      </c>
      <c r="AQ13" s="41">
        <f>+Costi_Fissi!AS69</f>
        <v>704</v>
      </c>
      <c r="AR13" s="41">
        <f>+Costi_Fissi!AT69</f>
        <v>704</v>
      </c>
      <c r="AS13" s="41">
        <f>+Costi_Fissi!AU69</f>
        <v>704</v>
      </c>
      <c r="AT13" s="41">
        <f>+Costi_Fissi!AV69</f>
        <v>704</v>
      </c>
      <c r="AU13" s="41">
        <f>+Costi_Fissi!AW69</f>
        <v>704</v>
      </c>
      <c r="AV13" s="41">
        <f>+Costi_Fissi!AX69</f>
        <v>704</v>
      </c>
      <c r="AW13" s="41">
        <f>+Costi_Fissi!AY69</f>
        <v>704</v>
      </c>
      <c r="AX13" s="41">
        <f>+Costi_Fissi!AZ69</f>
        <v>704</v>
      </c>
    </row>
    <row r="14" spans="1:50" x14ac:dyDescent="0.25">
      <c r="A14" s="60"/>
      <c r="B14" s="60"/>
    </row>
    <row r="15" spans="1:50" x14ac:dyDescent="0.25">
      <c r="A15" s="43" t="s">
        <v>173</v>
      </c>
      <c r="B15" s="60"/>
      <c r="C15" s="22">
        <f>+SPm!B2</f>
        <v>42736</v>
      </c>
      <c r="D15" s="22">
        <f>+SPm!C2</f>
        <v>42767</v>
      </c>
      <c r="E15" s="22">
        <f>+SPm!D2</f>
        <v>42797</v>
      </c>
      <c r="F15" s="22">
        <f>+SPm!E2</f>
        <v>42828</v>
      </c>
      <c r="G15" s="22">
        <f>+SPm!F2</f>
        <v>42858</v>
      </c>
      <c r="H15" s="22">
        <f>+SPm!G2</f>
        <v>42889</v>
      </c>
      <c r="I15" s="22">
        <f>+SPm!H2</f>
        <v>42919</v>
      </c>
      <c r="J15" s="22">
        <f>+SPm!I2</f>
        <v>42950</v>
      </c>
      <c r="K15" s="22">
        <f>+SPm!J2</f>
        <v>42980</v>
      </c>
      <c r="L15" s="22">
        <f>+SPm!K2</f>
        <v>43011</v>
      </c>
      <c r="M15" s="22">
        <f>+SPm!L2</f>
        <v>43041</v>
      </c>
      <c r="N15" s="22">
        <f>+SPm!M2</f>
        <v>43072</v>
      </c>
      <c r="O15" s="22">
        <f>+SPm!N2</f>
        <v>43102</v>
      </c>
      <c r="P15" s="22">
        <f>+SPm!O2</f>
        <v>43133</v>
      </c>
      <c r="Q15" s="22">
        <f>+SPm!P2</f>
        <v>43163</v>
      </c>
      <c r="R15" s="22">
        <f>+SPm!Q2</f>
        <v>43194</v>
      </c>
      <c r="S15" s="22">
        <f>+SPm!R2</f>
        <v>43224</v>
      </c>
      <c r="T15" s="22">
        <f>+SPm!S2</f>
        <v>43255</v>
      </c>
      <c r="U15" s="22">
        <f>+SPm!T2</f>
        <v>43285</v>
      </c>
      <c r="V15" s="22">
        <f>+SPm!U2</f>
        <v>43316</v>
      </c>
      <c r="W15" s="22">
        <f>+SPm!V2</f>
        <v>43346</v>
      </c>
      <c r="X15" s="22">
        <f>+SPm!W2</f>
        <v>43377</v>
      </c>
      <c r="Y15" s="22">
        <f>+SPm!X2</f>
        <v>43407</v>
      </c>
      <c r="Z15" s="22">
        <f>+SPm!Y2</f>
        <v>43438</v>
      </c>
      <c r="AA15" s="22">
        <f>+SPm!Z2</f>
        <v>43468</v>
      </c>
      <c r="AB15" s="22">
        <f>+SPm!AA2</f>
        <v>43499</v>
      </c>
      <c r="AC15" s="22">
        <f>+SPm!AB2</f>
        <v>43529</v>
      </c>
      <c r="AD15" s="22">
        <f>+SPm!AC2</f>
        <v>43560</v>
      </c>
      <c r="AE15" s="22">
        <f>+SPm!AD2</f>
        <v>43590</v>
      </c>
      <c r="AF15" s="22">
        <f>+SPm!AE2</f>
        <v>43621</v>
      </c>
      <c r="AG15" s="22">
        <f>+SPm!AF2</f>
        <v>43651</v>
      </c>
      <c r="AH15" s="22">
        <f>+SPm!AG2</f>
        <v>43682</v>
      </c>
      <c r="AI15" s="22">
        <f>+SPm!AH2</f>
        <v>43712</v>
      </c>
      <c r="AJ15" s="22">
        <f>+SPm!AI2</f>
        <v>43743</v>
      </c>
      <c r="AK15" s="22">
        <f>+SPm!AJ2</f>
        <v>43773</v>
      </c>
      <c r="AL15" s="22">
        <f>+SPm!AK2</f>
        <v>43804</v>
      </c>
      <c r="AM15" s="22">
        <f>+SPm!AL2</f>
        <v>43834</v>
      </c>
      <c r="AN15" s="22">
        <f>+SPm!AM2</f>
        <v>43865</v>
      </c>
      <c r="AO15" s="22">
        <f>+SPm!AN2</f>
        <v>43895</v>
      </c>
      <c r="AP15" s="22">
        <f>+SPm!AO2</f>
        <v>43926</v>
      </c>
      <c r="AQ15" s="22">
        <f>+SPm!AP2</f>
        <v>43956</v>
      </c>
      <c r="AR15" s="22">
        <f>+SPm!AQ2</f>
        <v>43987</v>
      </c>
      <c r="AS15" s="22">
        <f>+SPm!AR2</f>
        <v>44017</v>
      </c>
      <c r="AT15" s="22">
        <f>+SPm!AS2</f>
        <v>44048</v>
      </c>
      <c r="AU15" s="22">
        <f>+SPm!AT2</f>
        <v>44078</v>
      </c>
      <c r="AV15" s="22">
        <f>+SPm!AU2</f>
        <v>44109</v>
      </c>
      <c r="AW15" s="22">
        <f>+SPm!AV2</f>
        <v>44139</v>
      </c>
      <c r="AX15" s="22">
        <f>+SPm!AW2</f>
        <v>44170</v>
      </c>
    </row>
    <row r="16" spans="1:50" x14ac:dyDescent="0.25">
      <c r="A16" s="43" t="s">
        <v>174</v>
      </c>
      <c r="B16" s="60"/>
      <c r="C16" s="41">
        <f>+C4</f>
        <v>26349.4</v>
      </c>
      <c r="D16" s="41">
        <f>+D4</f>
        <v>-370.26000000000022</v>
      </c>
      <c r="E16" s="41">
        <f>+E4</f>
        <v>-477.68600000000038</v>
      </c>
      <c r="F16" s="41">
        <f>+F4</f>
        <v>-595.85460000000035</v>
      </c>
      <c r="G16" s="41">
        <f t="shared" ref="G16:AL16" si="6">+G4</f>
        <v>-725.84006000000113</v>
      </c>
      <c r="H16" s="41">
        <f t="shared" si="6"/>
        <v>-868.82406600000127</v>
      </c>
      <c r="I16" s="41">
        <f t="shared" si="6"/>
        <v>-1026.1064726000016</v>
      </c>
      <c r="J16" s="41">
        <f t="shared" si="6"/>
        <v>-1199.117119860002</v>
      </c>
      <c r="K16" s="41">
        <f t="shared" si="6"/>
        <v>-1389.4288318460021</v>
      </c>
      <c r="L16" s="41">
        <f t="shared" si="6"/>
        <v>-1598.7717150306012</v>
      </c>
      <c r="M16" s="41">
        <f t="shared" si="6"/>
        <v>-1829.0488865336633</v>
      </c>
      <c r="N16" s="41">
        <f t="shared" si="6"/>
        <v>-2082.353775187029</v>
      </c>
      <c r="O16" s="41">
        <f t="shared" si="6"/>
        <v>-2253.3410593842018</v>
      </c>
      <c r="P16" s="41">
        <f t="shared" si="6"/>
        <v>-2401.2081123534131</v>
      </c>
      <c r="Q16" s="41">
        <f t="shared" si="6"/>
        <v>-2556.4685179710818</v>
      </c>
      <c r="R16" s="41">
        <f t="shared" si="6"/>
        <v>-2719.491943869637</v>
      </c>
      <c r="S16" s="41">
        <f t="shared" si="6"/>
        <v>-2890.666541063119</v>
      </c>
      <c r="T16" s="41">
        <f t="shared" si="6"/>
        <v>-3070.3998681162752</v>
      </c>
      <c r="U16" s="41">
        <f t="shared" si="6"/>
        <v>-3259.1198615220901</v>
      </c>
      <c r="V16" s="41">
        <f t="shared" si="6"/>
        <v>-3457.2758545981937</v>
      </c>
      <c r="W16" s="41">
        <f t="shared" si="6"/>
        <v>-3665.3396473281023</v>
      </c>
      <c r="X16" s="41">
        <f t="shared" si="6"/>
        <v>-3883.806629694509</v>
      </c>
      <c r="Y16" s="41">
        <f t="shared" si="6"/>
        <v>-4113.1969611792347</v>
      </c>
      <c r="Z16" s="41">
        <f t="shared" si="6"/>
        <v>-4354.0568092381927</v>
      </c>
      <c r="AA16" s="41">
        <f t="shared" si="6"/>
        <v>-4606.9596497001057</v>
      </c>
      <c r="AB16" s="41">
        <f t="shared" si="6"/>
        <v>-4872.507632185112</v>
      </c>
      <c r="AC16" s="41">
        <f t="shared" si="6"/>
        <v>-5151.3330137943676</v>
      </c>
      <c r="AD16" s="41">
        <f t="shared" si="6"/>
        <v>-5444.0996644840861</v>
      </c>
      <c r="AE16" s="41">
        <f t="shared" si="6"/>
        <v>-5751.5046477082888</v>
      </c>
      <c r="AF16" s="41">
        <f t="shared" si="6"/>
        <v>-6074.2798800937053</v>
      </c>
      <c r="AG16" s="41">
        <f t="shared" si="6"/>
        <v>-6413.1938740983915</v>
      </c>
      <c r="AH16" s="41">
        <f t="shared" si="6"/>
        <v>-6769.053567803312</v>
      </c>
      <c r="AI16" s="41">
        <f t="shared" si="6"/>
        <v>-7142.7062461934775</v>
      </c>
      <c r="AJ16" s="41">
        <f t="shared" si="6"/>
        <v>-7535.0415585031515</v>
      </c>
      <c r="AK16" s="41">
        <f t="shared" si="6"/>
        <v>-7946.9936364283112</v>
      </c>
      <c r="AL16" s="41">
        <f t="shared" si="6"/>
        <v>-8379.5433182497327</v>
      </c>
      <c r="AM16" s="41">
        <f t="shared" ref="AM16:AV16" si="7">+AM4</f>
        <v>-8625.4149683349169</v>
      </c>
      <c r="AN16" s="41">
        <f t="shared" si="7"/>
        <v>-8812.0032677016206</v>
      </c>
      <c r="AO16" s="41">
        <f t="shared" si="7"/>
        <v>-9002.3233330556504</v>
      </c>
      <c r="AP16" s="41">
        <f t="shared" si="7"/>
        <v>-9196.4497997167582</v>
      </c>
      <c r="AQ16" s="41">
        <f t="shared" si="7"/>
        <v>-9394.4587957110962</v>
      </c>
      <c r="AR16" s="41">
        <f t="shared" si="7"/>
        <v>-9596.4279716253186</v>
      </c>
      <c r="AS16" s="41">
        <f t="shared" si="7"/>
        <v>-9802.4365310578287</v>
      </c>
      <c r="AT16" s="41">
        <f t="shared" si="7"/>
        <v>-10012.565261678981</v>
      </c>
      <c r="AU16" s="41">
        <f t="shared" si="7"/>
        <v>-10226.896566912557</v>
      </c>
      <c r="AV16" s="41">
        <f t="shared" si="7"/>
        <v>-10445.514498250805</v>
      </c>
      <c r="AW16" s="41">
        <f>+AW4</f>
        <v>-10668.504788215821</v>
      </c>
      <c r="AX16" s="41">
        <f>+AX4</f>
        <v>-10895.954883980143</v>
      </c>
    </row>
    <row r="17" spans="1:50" x14ac:dyDescent="0.25">
      <c r="A17" s="43" t="s">
        <v>175</v>
      </c>
      <c r="B17" s="60"/>
      <c r="C17" s="41">
        <v>0</v>
      </c>
      <c r="D17" s="41">
        <f t="shared" ref="D17:AL17" si="8">+IF(D16&gt;0,0,IF(C19&gt;-D16,-D16,C19))</f>
        <v>370.26000000000022</v>
      </c>
      <c r="E17" s="41">
        <f t="shared" si="8"/>
        <v>477.68600000000038</v>
      </c>
      <c r="F17" s="41">
        <f t="shared" si="8"/>
        <v>595.85460000000035</v>
      </c>
      <c r="G17" s="41">
        <f t="shared" si="8"/>
        <v>725.84006000000113</v>
      </c>
      <c r="H17" s="41">
        <f t="shared" si="8"/>
        <v>868.82406600000127</v>
      </c>
      <c r="I17" s="41">
        <f t="shared" si="8"/>
        <v>1026.1064726000016</v>
      </c>
      <c r="J17" s="41">
        <f t="shared" si="8"/>
        <v>1199.117119860002</v>
      </c>
      <c r="K17" s="41">
        <f t="shared" si="8"/>
        <v>1389.4288318460021</v>
      </c>
      <c r="L17" s="41">
        <f t="shared" si="8"/>
        <v>1598.7717150306012</v>
      </c>
      <c r="M17" s="41">
        <f t="shared" si="8"/>
        <v>1829.0488865336633</v>
      </c>
      <c r="N17" s="41">
        <f t="shared" si="8"/>
        <v>2082.353775187029</v>
      </c>
      <c r="O17" s="41">
        <f t="shared" si="8"/>
        <v>2253.3410593842018</v>
      </c>
      <c r="P17" s="41">
        <f t="shared" si="8"/>
        <v>2401.2081123534131</v>
      </c>
      <c r="Q17" s="41">
        <f t="shared" si="8"/>
        <v>2556.4685179710818</v>
      </c>
      <c r="R17" s="41">
        <f t="shared" si="8"/>
        <v>2719.491943869637</v>
      </c>
      <c r="S17" s="41">
        <f t="shared" si="8"/>
        <v>2890.666541063119</v>
      </c>
      <c r="T17" s="41">
        <f t="shared" si="8"/>
        <v>1364.9322983012457</v>
      </c>
      <c r="U17" s="41">
        <f t="shared" si="8"/>
        <v>0</v>
      </c>
      <c r="V17" s="41">
        <f t="shared" si="8"/>
        <v>0</v>
      </c>
      <c r="W17" s="41">
        <f t="shared" si="8"/>
        <v>0</v>
      </c>
      <c r="X17" s="41">
        <f t="shared" si="8"/>
        <v>0</v>
      </c>
      <c r="Y17" s="41">
        <f t="shared" si="8"/>
        <v>0</v>
      </c>
      <c r="Z17" s="41">
        <f t="shared" si="8"/>
        <v>0</v>
      </c>
      <c r="AA17" s="41">
        <f t="shared" si="8"/>
        <v>0</v>
      </c>
      <c r="AB17" s="41">
        <f t="shared" si="8"/>
        <v>0</v>
      </c>
      <c r="AC17" s="41">
        <f t="shared" si="8"/>
        <v>0</v>
      </c>
      <c r="AD17" s="41">
        <f t="shared" si="8"/>
        <v>0</v>
      </c>
      <c r="AE17" s="41">
        <f t="shared" si="8"/>
        <v>0</v>
      </c>
      <c r="AF17" s="41">
        <f t="shared" si="8"/>
        <v>0</v>
      </c>
      <c r="AG17" s="41">
        <f t="shared" si="8"/>
        <v>0</v>
      </c>
      <c r="AH17" s="41">
        <f t="shared" si="8"/>
        <v>0</v>
      </c>
      <c r="AI17" s="41">
        <f t="shared" si="8"/>
        <v>0</v>
      </c>
      <c r="AJ17" s="41">
        <f t="shared" si="8"/>
        <v>0</v>
      </c>
      <c r="AK17" s="41">
        <f t="shared" si="8"/>
        <v>0</v>
      </c>
      <c r="AL17" s="41">
        <f t="shared" si="8"/>
        <v>0</v>
      </c>
      <c r="AM17" s="41">
        <f t="shared" ref="AM17:AX17" si="9">+IF(AM16&gt;0,0,IF(AL19&gt;-AM16,-AM16,AL19))</f>
        <v>0</v>
      </c>
      <c r="AN17" s="41">
        <f t="shared" si="9"/>
        <v>0</v>
      </c>
      <c r="AO17" s="41">
        <f t="shared" si="9"/>
        <v>0</v>
      </c>
      <c r="AP17" s="41">
        <f t="shared" si="9"/>
        <v>0</v>
      </c>
      <c r="AQ17" s="41">
        <f t="shared" si="9"/>
        <v>0</v>
      </c>
      <c r="AR17" s="41">
        <f t="shared" si="9"/>
        <v>0</v>
      </c>
      <c r="AS17" s="41">
        <f t="shared" si="9"/>
        <v>0</v>
      </c>
      <c r="AT17" s="41">
        <f t="shared" si="9"/>
        <v>0</v>
      </c>
      <c r="AU17" s="41">
        <f t="shared" si="9"/>
        <v>0</v>
      </c>
      <c r="AV17" s="41">
        <f t="shared" si="9"/>
        <v>0</v>
      </c>
      <c r="AW17" s="41">
        <f t="shared" si="9"/>
        <v>0</v>
      </c>
      <c r="AX17" s="41">
        <f t="shared" si="9"/>
        <v>0</v>
      </c>
    </row>
    <row r="18" spans="1:50" x14ac:dyDescent="0.25">
      <c r="A18" s="43" t="s">
        <v>176</v>
      </c>
      <c r="B18" s="60"/>
      <c r="C18" s="41">
        <f t="shared" ref="C18:AL18" si="10">+IF((C16+C17)&gt;0,0,(C16+C17))</f>
        <v>0</v>
      </c>
      <c r="D18" s="41">
        <f t="shared" si="10"/>
        <v>0</v>
      </c>
      <c r="E18" s="41">
        <f t="shared" si="10"/>
        <v>0</v>
      </c>
      <c r="F18" s="41">
        <f t="shared" si="10"/>
        <v>0</v>
      </c>
      <c r="G18" s="41">
        <f t="shared" si="10"/>
        <v>0</v>
      </c>
      <c r="H18" s="41">
        <f t="shared" si="10"/>
        <v>0</v>
      </c>
      <c r="I18" s="41">
        <f t="shared" si="10"/>
        <v>0</v>
      </c>
      <c r="J18" s="41">
        <f t="shared" si="10"/>
        <v>0</v>
      </c>
      <c r="K18" s="41">
        <f t="shared" si="10"/>
        <v>0</v>
      </c>
      <c r="L18" s="41">
        <f t="shared" si="10"/>
        <v>0</v>
      </c>
      <c r="M18" s="41">
        <f t="shared" si="10"/>
        <v>0</v>
      </c>
      <c r="N18" s="41">
        <f t="shared" si="10"/>
        <v>0</v>
      </c>
      <c r="O18" s="41">
        <f t="shared" si="10"/>
        <v>0</v>
      </c>
      <c r="P18" s="41">
        <f t="shared" si="10"/>
        <v>0</v>
      </c>
      <c r="Q18" s="41">
        <f t="shared" si="10"/>
        <v>0</v>
      </c>
      <c r="R18" s="41">
        <f t="shared" si="10"/>
        <v>0</v>
      </c>
      <c r="S18" s="41">
        <f t="shared" si="10"/>
        <v>0</v>
      </c>
      <c r="T18" s="41">
        <f t="shared" si="10"/>
        <v>-1705.4675698150295</v>
      </c>
      <c r="U18" s="41">
        <f t="shared" si="10"/>
        <v>-3259.1198615220901</v>
      </c>
      <c r="V18" s="41">
        <f t="shared" si="10"/>
        <v>-3457.2758545981937</v>
      </c>
      <c r="W18" s="41">
        <f t="shared" si="10"/>
        <v>-3665.3396473281023</v>
      </c>
      <c r="X18" s="41">
        <f t="shared" si="10"/>
        <v>-3883.806629694509</v>
      </c>
      <c r="Y18" s="41">
        <f t="shared" si="10"/>
        <v>-4113.1969611792347</v>
      </c>
      <c r="Z18" s="41">
        <f t="shared" si="10"/>
        <v>-4354.0568092381927</v>
      </c>
      <c r="AA18" s="41">
        <f t="shared" si="10"/>
        <v>-4606.9596497001057</v>
      </c>
      <c r="AB18" s="41">
        <f t="shared" si="10"/>
        <v>-4872.507632185112</v>
      </c>
      <c r="AC18" s="41">
        <f t="shared" si="10"/>
        <v>-5151.3330137943676</v>
      </c>
      <c r="AD18" s="41">
        <f t="shared" si="10"/>
        <v>-5444.0996644840861</v>
      </c>
      <c r="AE18" s="41">
        <f t="shared" si="10"/>
        <v>-5751.5046477082888</v>
      </c>
      <c r="AF18" s="41">
        <f t="shared" si="10"/>
        <v>-6074.2798800937053</v>
      </c>
      <c r="AG18" s="41">
        <f t="shared" si="10"/>
        <v>-6413.1938740983915</v>
      </c>
      <c r="AH18" s="41">
        <f t="shared" si="10"/>
        <v>-6769.053567803312</v>
      </c>
      <c r="AI18" s="41">
        <f t="shared" si="10"/>
        <v>-7142.7062461934775</v>
      </c>
      <c r="AJ18" s="41">
        <f t="shared" si="10"/>
        <v>-7535.0415585031515</v>
      </c>
      <c r="AK18" s="41">
        <f t="shared" si="10"/>
        <v>-7946.9936364283112</v>
      </c>
      <c r="AL18" s="41">
        <f t="shared" si="10"/>
        <v>-8379.5433182497327</v>
      </c>
      <c r="AM18" s="41">
        <f t="shared" ref="AM18:AV18" si="11">+IF((AM16+AM17)&gt;0,0,(AM16+AM17))</f>
        <v>-8625.4149683349169</v>
      </c>
      <c r="AN18" s="41">
        <f t="shared" si="11"/>
        <v>-8812.0032677016206</v>
      </c>
      <c r="AO18" s="41">
        <f t="shared" si="11"/>
        <v>-9002.3233330556504</v>
      </c>
      <c r="AP18" s="41">
        <f t="shared" si="11"/>
        <v>-9196.4497997167582</v>
      </c>
      <c r="AQ18" s="41">
        <f t="shared" si="11"/>
        <v>-9394.4587957110962</v>
      </c>
      <c r="AR18" s="41">
        <f t="shared" si="11"/>
        <v>-9596.4279716253186</v>
      </c>
      <c r="AS18" s="41">
        <f t="shared" si="11"/>
        <v>-9802.4365310578287</v>
      </c>
      <c r="AT18" s="41">
        <f t="shared" si="11"/>
        <v>-10012.565261678981</v>
      </c>
      <c r="AU18" s="41">
        <f t="shared" si="11"/>
        <v>-10226.896566912557</v>
      </c>
      <c r="AV18" s="41">
        <f t="shared" si="11"/>
        <v>-10445.514498250805</v>
      </c>
      <c r="AW18" s="41">
        <f>+IF((AW16+AW17)&gt;0,0,(AW16+AW17))</f>
        <v>-10668.504788215821</v>
      </c>
      <c r="AX18" s="41">
        <f>+IF((AX16+AX17)&gt;0,0,(AX16+AX17))</f>
        <v>-10895.954883980143</v>
      </c>
    </row>
    <row r="19" spans="1:50" x14ac:dyDescent="0.25">
      <c r="A19" s="43" t="s">
        <v>177</v>
      </c>
      <c r="B19" s="60"/>
      <c r="C19" s="41">
        <f>+IF(C8&gt;C5,C8-C5,0)</f>
        <v>26349.4</v>
      </c>
      <c r="D19" s="41">
        <f t="shared" ref="D19:AL19" si="12">+IF(D16&gt;0,C19+D16,C19-D17)</f>
        <v>25979.14</v>
      </c>
      <c r="E19" s="41">
        <f t="shared" si="12"/>
        <v>25501.453999999998</v>
      </c>
      <c r="F19" s="41">
        <f t="shared" si="12"/>
        <v>24905.599399999999</v>
      </c>
      <c r="G19" s="41">
        <f t="shared" si="12"/>
        <v>24179.759339999997</v>
      </c>
      <c r="H19" s="41">
        <f t="shared" si="12"/>
        <v>23310.935273999996</v>
      </c>
      <c r="I19" s="41">
        <f t="shared" si="12"/>
        <v>22284.828801399995</v>
      </c>
      <c r="J19" s="41">
        <f t="shared" si="12"/>
        <v>21085.711681539993</v>
      </c>
      <c r="K19" s="41">
        <f t="shared" si="12"/>
        <v>19696.282849693991</v>
      </c>
      <c r="L19" s="41">
        <f t="shared" si="12"/>
        <v>18097.511134663389</v>
      </c>
      <c r="M19" s="41">
        <f t="shared" si="12"/>
        <v>16268.462248129727</v>
      </c>
      <c r="N19" s="41">
        <f t="shared" si="12"/>
        <v>14186.108472942698</v>
      </c>
      <c r="O19" s="41">
        <f t="shared" si="12"/>
        <v>11932.767413558497</v>
      </c>
      <c r="P19" s="41">
        <f t="shared" si="12"/>
        <v>9531.5593012050831</v>
      </c>
      <c r="Q19" s="41">
        <f t="shared" si="12"/>
        <v>6975.0907832340017</v>
      </c>
      <c r="R19" s="41">
        <f t="shared" si="12"/>
        <v>4255.5988393643647</v>
      </c>
      <c r="S19" s="41">
        <f t="shared" si="12"/>
        <v>1364.9322983012457</v>
      </c>
      <c r="T19" s="41">
        <f t="shared" si="12"/>
        <v>0</v>
      </c>
      <c r="U19" s="41">
        <f t="shared" si="12"/>
        <v>0</v>
      </c>
      <c r="V19" s="41">
        <f t="shared" si="12"/>
        <v>0</v>
      </c>
      <c r="W19" s="41">
        <f t="shared" si="12"/>
        <v>0</v>
      </c>
      <c r="X19" s="41">
        <f t="shared" si="12"/>
        <v>0</v>
      </c>
      <c r="Y19" s="41">
        <f t="shared" si="12"/>
        <v>0</v>
      </c>
      <c r="Z19" s="41">
        <f t="shared" si="12"/>
        <v>0</v>
      </c>
      <c r="AA19" s="41">
        <f t="shared" si="12"/>
        <v>0</v>
      </c>
      <c r="AB19" s="41">
        <f t="shared" si="12"/>
        <v>0</v>
      </c>
      <c r="AC19" s="41">
        <f t="shared" si="12"/>
        <v>0</v>
      </c>
      <c r="AD19" s="41">
        <f t="shared" si="12"/>
        <v>0</v>
      </c>
      <c r="AE19" s="41">
        <f t="shared" si="12"/>
        <v>0</v>
      </c>
      <c r="AF19" s="41">
        <f t="shared" si="12"/>
        <v>0</v>
      </c>
      <c r="AG19" s="41">
        <f t="shared" si="12"/>
        <v>0</v>
      </c>
      <c r="AH19" s="41">
        <f t="shared" si="12"/>
        <v>0</v>
      </c>
      <c r="AI19" s="41">
        <f t="shared" si="12"/>
        <v>0</v>
      </c>
      <c r="AJ19" s="41">
        <f t="shared" si="12"/>
        <v>0</v>
      </c>
      <c r="AK19" s="41">
        <f t="shared" si="12"/>
        <v>0</v>
      </c>
      <c r="AL19" s="41">
        <f t="shared" si="12"/>
        <v>0</v>
      </c>
      <c r="AM19" s="41">
        <f t="shared" ref="AM19:AX19" si="13">+IF(AM16&gt;0,AL19+AM16,AL19-AM17)</f>
        <v>0</v>
      </c>
      <c r="AN19" s="41">
        <f t="shared" si="13"/>
        <v>0</v>
      </c>
      <c r="AO19" s="41">
        <f t="shared" si="13"/>
        <v>0</v>
      </c>
      <c r="AP19" s="41">
        <f t="shared" si="13"/>
        <v>0</v>
      </c>
      <c r="AQ19" s="41">
        <f t="shared" si="13"/>
        <v>0</v>
      </c>
      <c r="AR19" s="41">
        <f t="shared" si="13"/>
        <v>0</v>
      </c>
      <c r="AS19" s="41">
        <f t="shared" si="13"/>
        <v>0</v>
      </c>
      <c r="AT19" s="41">
        <f t="shared" si="13"/>
        <v>0</v>
      </c>
      <c r="AU19" s="41">
        <f t="shared" si="13"/>
        <v>0</v>
      </c>
      <c r="AV19" s="41">
        <f t="shared" si="13"/>
        <v>0</v>
      </c>
      <c r="AW19" s="41">
        <f t="shared" si="13"/>
        <v>0</v>
      </c>
      <c r="AX19" s="41">
        <f t="shared" si="13"/>
        <v>0</v>
      </c>
    </row>
    <row r="20" spans="1:50" x14ac:dyDescent="0.25">
      <c r="A20" s="43" t="s">
        <v>178</v>
      </c>
      <c r="B20" s="60"/>
      <c r="C20" s="41">
        <v>0</v>
      </c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>
        <v>0</v>
      </c>
      <c r="P20" s="41">
        <v>0</v>
      </c>
      <c r="Q20" s="41">
        <v>0</v>
      </c>
      <c r="R20" s="41">
        <v>0</v>
      </c>
      <c r="S20" s="41">
        <v>0</v>
      </c>
      <c r="T20" s="41">
        <v>0</v>
      </c>
      <c r="U20" s="41">
        <v>0</v>
      </c>
      <c r="V20" s="41">
        <v>0</v>
      </c>
      <c r="W20" s="41">
        <v>0</v>
      </c>
      <c r="X20" s="41">
        <v>0</v>
      </c>
      <c r="Y20" s="41">
        <v>0</v>
      </c>
      <c r="Z20" s="41">
        <v>0</v>
      </c>
      <c r="AA20" s="41">
        <v>0</v>
      </c>
      <c r="AB20" s="41">
        <v>0</v>
      </c>
      <c r="AC20" s="41">
        <v>0</v>
      </c>
      <c r="AD20" s="41">
        <v>0</v>
      </c>
      <c r="AE20" s="41">
        <v>0</v>
      </c>
      <c r="AF20" s="41">
        <v>0</v>
      </c>
      <c r="AG20" s="41">
        <v>0</v>
      </c>
      <c r="AH20" s="41">
        <v>0</v>
      </c>
      <c r="AI20" s="41">
        <v>0</v>
      </c>
      <c r="AJ20" s="41">
        <v>0</v>
      </c>
      <c r="AK20" s="41">
        <v>0</v>
      </c>
      <c r="AL20" s="41">
        <v>0</v>
      </c>
      <c r="AM20" s="41">
        <v>0</v>
      </c>
      <c r="AN20" s="41">
        <v>0</v>
      </c>
      <c r="AO20" s="41">
        <v>0</v>
      </c>
      <c r="AP20" s="41">
        <v>0</v>
      </c>
      <c r="AQ20" s="41">
        <v>0</v>
      </c>
      <c r="AR20" s="41">
        <v>0</v>
      </c>
      <c r="AS20" s="41">
        <v>0</v>
      </c>
      <c r="AT20" s="41">
        <v>0</v>
      </c>
      <c r="AU20" s="41">
        <v>0</v>
      </c>
      <c r="AV20" s="41">
        <v>0</v>
      </c>
      <c r="AW20" s="41">
        <v>0</v>
      </c>
      <c r="AX20" s="41">
        <v>0</v>
      </c>
    </row>
    <row r="21" spans="1:50" x14ac:dyDescent="0.25">
      <c r="A21" s="43" t="s">
        <v>165</v>
      </c>
      <c r="B21" s="60"/>
      <c r="C21" s="41">
        <v>0</v>
      </c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>
        <v>0</v>
      </c>
      <c r="P21" s="41">
        <v>0</v>
      </c>
      <c r="Q21" s="41">
        <v>0</v>
      </c>
      <c r="R21" s="41">
        <v>0</v>
      </c>
      <c r="S21" s="41">
        <v>0</v>
      </c>
      <c r="T21" s="41">
        <v>0</v>
      </c>
      <c r="U21" s="41">
        <v>0</v>
      </c>
      <c r="V21" s="41">
        <v>0</v>
      </c>
      <c r="W21" s="41">
        <v>0</v>
      </c>
      <c r="X21" s="41">
        <v>0</v>
      </c>
      <c r="Y21" s="41">
        <v>0</v>
      </c>
      <c r="Z21" s="41">
        <v>0</v>
      </c>
      <c r="AA21" s="41">
        <v>0</v>
      </c>
      <c r="AB21" s="41">
        <v>0</v>
      </c>
      <c r="AC21" s="41">
        <v>0</v>
      </c>
      <c r="AD21" s="41">
        <v>0</v>
      </c>
      <c r="AE21" s="41">
        <v>0</v>
      </c>
      <c r="AF21" s="41">
        <v>0</v>
      </c>
      <c r="AG21" s="41">
        <v>0</v>
      </c>
      <c r="AH21" s="41">
        <v>0</v>
      </c>
      <c r="AI21" s="41">
        <v>0</v>
      </c>
      <c r="AJ21" s="41">
        <v>0</v>
      </c>
      <c r="AK21" s="41">
        <v>0</v>
      </c>
      <c r="AL21" s="41">
        <v>0</v>
      </c>
      <c r="AM21" s="41">
        <v>0</v>
      </c>
      <c r="AN21" s="41">
        <v>0</v>
      </c>
      <c r="AO21" s="41">
        <v>0</v>
      </c>
      <c r="AP21" s="41">
        <v>0</v>
      </c>
      <c r="AQ21" s="41">
        <v>0</v>
      </c>
      <c r="AR21" s="41">
        <v>0</v>
      </c>
      <c r="AS21" s="41">
        <v>0</v>
      </c>
      <c r="AT21" s="41">
        <v>0</v>
      </c>
      <c r="AU21" s="41">
        <v>0</v>
      </c>
      <c r="AV21" s="41">
        <v>0</v>
      </c>
      <c r="AW21" s="41">
        <v>0</v>
      </c>
      <c r="AX21" s="41">
        <v>0</v>
      </c>
    </row>
    <row r="22" spans="1:50" x14ac:dyDescent="0.25">
      <c r="A22" s="43" t="s">
        <v>179</v>
      </c>
      <c r="B22" s="60"/>
      <c r="C22" s="41">
        <v>0</v>
      </c>
      <c r="D22" s="41">
        <f t="shared" ref="D22:AL22" si="14">+C18</f>
        <v>0</v>
      </c>
      <c r="E22" s="41">
        <f t="shared" si="14"/>
        <v>0</v>
      </c>
      <c r="F22" s="41">
        <f t="shared" si="14"/>
        <v>0</v>
      </c>
      <c r="G22" s="41">
        <f t="shared" si="14"/>
        <v>0</v>
      </c>
      <c r="H22" s="41">
        <f t="shared" si="14"/>
        <v>0</v>
      </c>
      <c r="I22" s="41">
        <f t="shared" si="14"/>
        <v>0</v>
      </c>
      <c r="J22" s="41">
        <f t="shared" si="14"/>
        <v>0</v>
      </c>
      <c r="K22" s="41">
        <f t="shared" si="14"/>
        <v>0</v>
      </c>
      <c r="L22" s="41">
        <f t="shared" si="14"/>
        <v>0</v>
      </c>
      <c r="M22" s="41">
        <f t="shared" si="14"/>
        <v>0</v>
      </c>
      <c r="N22" s="41">
        <f t="shared" si="14"/>
        <v>0</v>
      </c>
      <c r="O22" s="41">
        <f t="shared" si="14"/>
        <v>0</v>
      </c>
      <c r="P22" s="41">
        <f t="shared" si="14"/>
        <v>0</v>
      </c>
      <c r="Q22" s="41">
        <f t="shared" si="14"/>
        <v>0</v>
      </c>
      <c r="R22" s="41">
        <f t="shared" si="14"/>
        <v>0</v>
      </c>
      <c r="S22" s="41">
        <f t="shared" si="14"/>
        <v>0</v>
      </c>
      <c r="T22" s="41">
        <f t="shared" si="14"/>
        <v>0</v>
      </c>
      <c r="U22" s="41">
        <f t="shared" si="14"/>
        <v>-1705.4675698150295</v>
      </c>
      <c r="V22" s="41">
        <f t="shared" si="14"/>
        <v>-3259.1198615220901</v>
      </c>
      <c r="W22" s="41">
        <f t="shared" si="14"/>
        <v>-3457.2758545981937</v>
      </c>
      <c r="X22" s="41">
        <f t="shared" si="14"/>
        <v>-3665.3396473281023</v>
      </c>
      <c r="Y22" s="41">
        <f t="shared" si="14"/>
        <v>-3883.806629694509</v>
      </c>
      <c r="Z22" s="41">
        <f t="shared" si="14"/>
        <v>-4113.1969611792347</v>
      </c>
      <c r="AA22" s="41">
        <f t="shared" si="14"/>
        <v>-4354.0568092381927</v>
      </c>
      <c r="AB22" s="41">
        <f t="shared" si="14"/>
        <v>-4606.9596497001057</v>
      </c>
      <c r="AC22" s="41">
        <f t="shared" si="14"/>
        <v>-4872.507632185112</v>
      </c>
      <c r="AD22" s="41">
        <f t="shared" si="14"/>
        <v>-5151.3330137943676</v>
      </c>
      <c r="AE22" s="41">
        <f t="shared" si="14"/>
        <v>-5444.0996644840861</v>
      </c>
      <c r="AF22" s="41">
        <f t="shared" si="14"/>
        <v>-5751.5046477082888</v>
      </c>
      <c r="AG22" s="41">
        <f t="shared" si="14"/>
        <v>-6074.2798800937053</v>
      </c>
      <c r="AH22" s="41">
        <f t="shared" si="14"/>
        <v>-6413.1938740983915</v>
      </c>
      <c r="AI22" s="41">
        <f t="shared" si="14"/>
        <v>-6769.053567803312</v>
      </c>
      <c r="AJ22" s="41">
        <f t="shared" si="14"/>
        <v>-7142.7062461934775</v>
      </c>
      <c r="AK22" s="41">
        <f t="shared" si="14"/>
        <v>-7535.0415585031515</v>
      </c>
      <c r="AL22" s="41">
        <f t="shared" si="14"/>
        <v>-7946.9936364283112</v>
      </c>
      <c r="AM22" s="41">
        <f t="shared" ref="AM22:AX22" si="15">+AL18</f>
        <v>-8379.5433182497327</v>
      </c>
      <c r="AN22" s="41">
        <f t="shared" si="15"/>
        <v>-8625.4149683349169</v>
      </c>
      <c r="AO22" s="41">
        <f t="shared" si="15"/>
        <v>-8812.0032677016206</v>
      </c>
      <c r="AP22" s="41">
        <f t="shared" si="15"/>
        <v>-9002.3233330556504</v>
      </c>
      <c r="AQ22" s="41">
        <f t="shared" si="15"/>
        <v>-9196.4497997167582</v>
      </c>
      <c r="AR22" s="41">
        <f t="shared" si="15"/>
        <v>-9394.4587957110962</v>
      </c>
      <c r="AS22" s="41">
        <f t="shared" si="15"/>
        <v>-9596.4279716253186</v>
      </c>
      <c r="AT22" s="41">
        <f t="shared" si="15"/>
        <v>-9802.4365310578287</v>
      </c>
      <c r="AU22" s="41">
        <f t="shared" si="15"/>
        <v>-10012.565261678981</v>
      </c>
      <c r="AV22" s="41">
        <f t="shared" si="15"/>
        <v>-10226.896566912557</v>
      </c>
      <c r="AW22" s="41">
        <f t="shared" si="15"/>
        <v>-10445.514498250805</v>
      </c>
      <c r="AX22" s="41">
        <f t="shared" si="15"/>
        <v>-10668.504788215821</v>
      </c>
    </row>
    <row r="23" spans="1:50" x14ac:dyDescent="0.25">
      <c r="A23" s="60"/>
      <c r="B23" s="60"/>
    </row>
    <row r="24" spans="1:50" x14ac:dyDescent="0.25">
      <c r="A24" s="60"/>
      <c r="B24" s="60"/>
    </row>
    <row r="25" spans="1:50" s="37" customFormat="1" hidden="1" x14ac:dyDescent="0.25">
      <c r="A25" s="43" t="s">
        <v>180</v>
      </c>
      <c r="B25" s="43"/>
      <c r="C25" s="22">
        <f>+SPm!B2</f>
        <v>42736</v>
      </c>
      <c r="D25" s="22">
        <f>+SPm!C2</f>
        <v>42767</v>
      </c>
      <c r="E25" s="22">
        <f>+SPm!D2</f>
        <v>42797</v>
      </c>
      <c r="F25" s="22">
        <f>+SPm!E2</f>
        <v>42828</v>
      </c>
      <c r="G25" s="22">
        <f>+SPm!F2</f>
        <v>42858</v>
      </c>
      <c r="H25" s="22">
        <f>+SPm!G2</f>
        <v>42889</v>
      </c>
      <c r="I25" s="22">
        <f>+SPm!H2</f>
        <v>42919</v>
      </c>
      <c r="J25" s="22">
        <f>+SPm!I2</f>
        <v>42950</v>
      </c>
      <c r="K25" s="22">
        <f>+SPm!J2</f>
        <v>42980</v>
      </c>
      <c r="L25" s="22">
        <f>+SPm!K2</f>
        <v>43011</v>
      </c>
      <c r="M25" s="22">
        <f>+SPm!L2</f>
        <v>43041</v>
      </c>
      <c r="N25" s="22">
        <f>+SPm!M2</f>
        <v>43072</v>
      </c>
      <c r="O25" s="22">
        <f>+SPm!N2</f>
        <v>43102</v>
      </c>
      <c r="P25" s="22">
        <f>+SPm!O2</f>
        <v>43133</v>
      </c>
      <c r="Q25" s="22">
        <f>+SPm!P2</f>
        <v>43163</v>
      </c>
      <c r="R25" s="22">
        <f>+SPm!Q2</f>
        <v>43194</v>
      </c>
      <c r="S25" s="22">
        <f>+SPm!R2</f>
        <v>43224</v>
      </c>
      <c r="T25" s="22">
        <f>+SPm!S2</f>
        <v>43255</v>
      </c>
      <c r="U25" s="22">
        <f>+SPm!T2</f>
        <v>43285</v>
      </c>
      <c r="V25" s="22">
        <f>+SPm!U2</f>
        <v>43316</v>
      </c>
      <c r="W25" s="22">
        <f>+SPm!V2</f>
        <v>43346</v>
      </c>
      <c r="X25" s="22">
        <f>+SPm!W2</f>
        <v>43377</v>
      </c>
      <c r="Y25" s="22">
        <f>+SPm!X2</f>
        <v>43407</v>
      </c>
      <c r="Z25" s="22">
        <f>+SPm!Y2</f>
        <v>43438</v>
      </c>
      <c r="AA25" s="22">
        <f>+SPm!Z2</f>
        <v>43468</v>
      </c>
      <c r="AB25" s="22">
        <f>+SPm!AA2</f>
        <v>43499</v>
      </c>
      <c r="AC25" s="22">
        <f>+SPm!AB2</f>
        <v>43529</v>
      </c>
      <c r="AD25" s="22">
        <f>+SPm!AC2</f>
        <v>43560</v>
      </c>
      <c r="AE25" s="22">
        <f>+SPm!AD2</f>
        <v>43590</v>
      </c>
      <c r="AF25" s="22">
        <f>+SPm!AE2</f>
        <v>43621</v>
      </c>
      <c r="AG25" s="22">
        <f>+SPm!AF2</f>
        <v>43651</v>
      </c>
      <c r="AH25" s="22">
        <f>+SPm!AG2</f>
        <v>43682</v>
      </c>
      <c r="AI25" s="22">
        <f>+SPm!AH2</f>
        <v>43712</v>
      </c>
      <c r="AJ25" s="22">
        <f>+SPm!AI2</f>
        <v>43743</v>
      </c>
      <c r="AK25" s="22">
        <f>+SPm!AJ2</f>
        <v>43773</v>
      </c>
      <c r="AL25" s="22">
        <f>+SPm!AK2</f>
        <v>43804</v>
      </c>
      <c r="AM25" s="22">
        <f>+SPm!AL2</f>
        <v>43834</v>
      </c>
      <c r="AN25" s="22">
        <f>+SPm!AM2</f>
        <v>43865</v>
      </c>
      <c r="AO25" s="22">
        <f>+SPm!AN2</f>
        <v>43895</v>
      </c>
      <c r="AP25" s="22">
        <f>+SPm!AO2</f>
        <v>43926</v>
      </c>
      <c r="AQ25" s="22">
        <f>+SPm!AP2</f>
        <v>43956</v>
      </c>
      <c r="AR25" s="22">
        <f>+SPm!AQ2</f>
        <v>43987</v>
      </c>
      <c r="AS25" s="22">
        <f>+SPm!AR2</f>
        <v>44017</v>
      </c>
      <c r="AT25" s="22">
        <f>+SPm!AS2</f>
        <v>44048</v>
      </c>
      <c r="AU25" s="22">
        <f>+SPm!AT2</f>
        <v>44078</v>
      </c>
      <c r="AV25" s="22">
        <f>+SPm!AU2</f>
        <v>44109</v>
      </c>
      <c r="AW25" s="22">
        <f>+SPm!AV2</f>
        <v>44139</v>
      </c>
      <c r="AX25" s="22">
        <f>+SPm!AW2</f>
        <v>44170</v>
      </c>
    </row>
    <row r="26" spans="1:50" hidden="1" x14ac:dyDescent="0.25">
      <c r="A26" s="43" t="s">
        <v>174</v>
      </c>
      <c r="B26" s="60"/>
      <c r="C26" s="41">
        <v>0</v>
      </c>
      <c r="D26" s="41">
        <v>0</v>
      </c>
      <c r="E26" s="41">
        <f>+SUM(C4:E4)</f>
        <v>25501.453999999998</v>
      </c>
      <c r="F26" s="41">
        <v>0</v>
      </c>
      <c r="G26" s="41">
        <v>0</v>
      </c>
      <c r="H26" s="41">
        <f>+SUM(F9:H9)</f>
        <v>0</v>
      </c>
      <c r="I26" s="41">
        <v>0</v>
      </c>
      <c r="J26" s="41">
        <v>0</v>
      </c>
      <c r="K26" s="41">
        <f>+SUM(I9:K9)</f>
        <v>0</v>
      </c>
      <c r="L26" s="41">
        <v>0</v>
      </c>
      <c r="M26" s="41">
        <v>0</v>
      </c>
      <c r="N26" s="41">
        <f>+SUM(L9:N9)</f>
        <v>0</v>
      </c>
      <c r="O26" s="41">
        <v>0</v>
      </c>
      <c r="P26" s="41">
        <v>0</v>
      </c>
      <c r="Q26" s="41">
        <f>+SUM(O9:Q9)</f>
        <v>0</v>
      </c>
      <c r="R26" s="41">
        <v>0</v>
      </c>
      <c r="S26" s="41">
        <v>0</v>
      </c>
      <c r="T26" s="41">
        <f>+SUM(R9:T9)</f>
        <v>0</v>
      </c>
      <c r="U26" s="41">
        <v>0</v>
      </c>
      <c r="V26" s="41">
        <v>0</v>
      </c>
      <c r="W26" s="41">
        <f>+SUM(U9:W9)</f>
        <v>0</v>
      </c>
      <c r="X26" s="41">
        <v>0</v>
      </c>
      <c r="Y26" s="41">
        <v>0</v>
      </c>
      <c r="Z26" s="41">
        <f>+SUM(X9:Z9)</f>
        <v>0</v>
      </c>
      <c r="AA26" s="41">
        <v>0</v>
      </c>
      <c r="AB26" s="41">
        <v>0</v>
      </c>
      <c r="AC26" s="41">
        <f>+SUM(AA9:AC9)</f>
        <v>0</v>
      </c>
      <c r="AD26" s="41">
        <v>0</v>
      </c>
      <c r="AE26" s="41">
        <v>0</v>
      </c>
      <c r="AF26" s="41">
        <f>+SUM(AD9:AF9)</f>
        <v>0</v>
      </c>
      <c r="AG26" s="41">
        <v>0</v>
      </c>
      <c r="AH26" s="41">
        <v>0</v>
      </c>
      <c r="AI26" s="41">
        <f>+SUM(AG9:AI9)</f>
        <v>0</v>
      </c>
      <c r="AJ26" s="41">
        <v>0</v>
      </c>
      <c r="AK26" s="41">
        <v>0</v>
      </c>
      <c r="AL26" s="41">
        <f>+SUM(AJ9:AL9)</f>
        <v>0</v>
      </c>
      <c r="AM26" s="41">
        <f t="shared" ref="AM26:AU26" si="16">+SUM(AK9:AM9)</f>
        <v>0</v>
      </c>
      <c r="AN26" s="41">
        <f t="shared" si="16"/>
        <v>0</v>
      </c>
      <c r="AO26" s="41">
        <f t="shared" si="16"/>
        <v>0</v>
      </c>
      <c r="AP26" s="41">
        <f t="shared" si="16"/>
        <v>0</v>
      </c>
      <c r="AQ26" s="41">
        <f t="shared" si="16"/>
        <v>0</v>
      </c>
      <c r="AR26" s="41">
        <f t="shared" si="16"/>
        <v>0</v>
      </c>
      <c r="AS26" s="41">
        <f t="shared" si="16"/>
        <v>0</v>
      </c>
      <c r="AT26" s="41">
        <f t="shared" si="16"/>
        <v>0</v>
      </c>
      <c r="AU26" s="41">
        <f t="shared" si="16"/>
        <v>0</v>
      </c>
      <c r="AV26" s="41">
        <f>+SUM(AT9:AV9)</f>
        <v>0</v>
      </c>
      <c r="AW26" s="41">
        <f>+SUM(AU9:AW9)</f>
        <v>0</v>
      </c>
      <c r="AX26" s="41">
        <f>+SUM(AV9:AX9)</f>
        <v>0</v>
      </c>
    </row>
    <row r="27" spans="1:50" hidden="1" x14ac:dyDescent="0.25">
      <c r="A27" s="43" t="s">
        <v>175</v>
      </c>
      <c r="B27" s="60"/>
      <c r="C27" s="41">
        <v>0</v>
      </c>
      <c r="D27" s="41">
        <v>0</v>
      </c>
      <c r="E27" s="41">
        <f>+IF(E26&gt;0,0,IF(D29&gt;-E26,-E26,D29))</f>
        <v>0</v>
      </c>
      <c r="F27" s="41">
        <f t="shared" ref="F27:AL27" si="17">+IF(F26&gt;0,0,IF(E29&gt;-F26,-F26,E29))</f>
        <v>0</v>
      </c>
      <c r="G27" s="41">
        <f t="shared" si="17"/>
        <v>0</v>
      </c>
      <c r="H27" s="41">
        <f t="shared" si="17"/>
        <v>0</v>
      </c>
      <c r="I27" s="41">
        <f t="shared" si="17"/>
        <v>0</v>
      </c>
      <c r="J27" s="41">
        <f t="shared" si="17"/>
        <v>0</v>
      </c>
      <c r="K27" s="41">
        <f t="shared" si="17"/>
        <v>0</v>
      </c>
      <c r="L27" s="41">
        <f t="shared" si="17"/>
        <v>0</v>
      </c>
      <c r="M27" s="41">
        <f t="shared" si="17"/>
        <v>0</v>
      </c>
      <c r="N27" s="41">
        <f t="shared" si="17"/>
        <v>0</v>
      </c>
      <c r="O27" s="41">
        <f t="shared" si="17"/>
        <v>0</v>
      </c>
      <c r="P27" s="41">
        <f t="shared" si="17"/>
        <v>0</v>
      </c>
      <c r="Q27" s="41">
        <f t="shared" si="17"/>
        <v>0</v>
      </c>
      <c r="R27" s="41">
        <f t="shared" si="17"/>
        <v>0</v>
      </c>
      <c r="S27" s="41">
        <f t="shared" si="17"/>
        <v>0</v>
      </c>
      <c r="T27" s="41">
        <f t="shared" si="17"/>
        <v>0</v>
      </c>
      <c r="U27" s="41">
        <f t="shared" si="17"/>
        <v>0</v>
      </c>
      <c r="V27" s="41">
        <f t="shared" si="17"/>
        <v>0</v>
      </c>
      <c r="W27" s="41">
        <f t="shared" si="17"/>
        <v>0</v>
      </c>
      <c r="X27" s="41">
        <f t="shared" si="17"/>
        <v>0</v>
      </c>
      <c r="Y27" s="41">
        <f t="shared" si="17"/>
        <v>0</v>
      </c>
      <c r="Z27" s="41">
        <f t="shared" si="17"/>
        <v>0</v>
      </c>
      <c r="AA27" s="41">
        <f t="shared" si="17"/>
        <v>0</v>
      </c>
      <c r="AB27" s="41">
        <f t="shared" si="17"/>
        <v>0</v>
      </c>
      <c r="AC27" s="41">
        <f t="shared" si="17"/>
        <v>0</v>
      </c>
      <c r="AD27" s="41">
        <f t="shared" si="17"/>
        <v>0</v>
      </c>
      <c r="AE27" s="41">
        <f t="shared" si="17"/>
        <v>0</v>
      </c>
      <c r="AF27" s="41">
        <f t="shared" si="17"/>
        <v>0</v>
      </c>
      <c r="AG27" s="41">
        <f t="shared" si="17"/>
        <v>0</v>
      </c>
      <c r="AH27" s="41">
        <f t="shared" si="17"/>
        <v>0</v>
      </c>
      <c r="AI27" s="41">
        <f t="shared" si="17"/>
        <v>0</v>
      </c>
      <c r="AJ27" s="41">
        <f t="shared" si="17"/>
        <v>0</v>
      </c>
      <c r="AK27" s="41">
        <f t="shared" si="17"/>
        <v>0</v>
      </c>
      <c r="AL27" s="41">
        <f t="shared" si="17"/>
        <v>0</v>
      </c>
      <c r="AM27" s="41">
        <f t="shared" ref="AM27:AX27" si="18">+IF(AM26&gt;0,0,IF(AL29&gt;-AM26,-AM26,AL29))</f>
        <v>0</v>
      </c>
      <c r="AN27" s="41">
        <f t="shared" si="18"/>
        <v>0</v>
      </c>
      <c r="AO27" s="41">
        <f t="shared" si="18"/>
        <v>0</v>
      </c>
      <c r="AP27" s="41">
        <f t="shared" si="18"/>
        <v>0</v>
      </c>
      <c r="AQ27" s="41">
        <f t="shared" si="18"/>
        <v>0</v>
      </c>
      <c r="AR27" s="41">
        <f t="shared" si="18"/>
        <v>0</v>
      </c>
      <c r="AS27" s="41">
        <f t="shared" si="18"/>
        <v>0</v>
      </c>
      <c r="AT27" s="41">
        <f t="shared" si="18"/>
        <v>0</v>
      </c>
      <c r="AU27" s="41">
        <f t="shared" si="18"/>
        <v>0</v>
      </c>
      <c r="AV27" s="41">
        <f t="shared" si="18"/>
        <v>0</v>
      </c>
      <c r="AW27" s="41">
        <f t="shared" si="18"/>
        <v>0</v>
      </c>
      <c r="AX27" s="41">
        <f t="shared" si="18"/>
        <v>0</v>
      </c>
    </row>
    <row r="28" spans="1:50" hidden="1" x14ac:dyDescent="0.25">
      <c r="A28" s="43" t="s">
        <v>176</v>
      </c>
      <c r="B28" s="60"/>
      <c r="C28" s="41">
        <v>0</v>
      </c>
      <c r="D28" s="41">
        <v>0</v>
      </c>
      <c r="E28" s="41">
        <f>+IF((E26+E27)&gt;0,0,(E26+E27))</f>
        <v>0</v>
      </c>
      <c r="F28" s="41">
        <f t="shared" ref="F28:AL28" si="19">+IF((F26+F27)&gt;0,0,(F26+F27))</f>
        <v>0</v>
      </c>
      <c r="G28" s="41">
        <f t="shared" si="19"/>
        <v>0</v>
      </c>
      <c r="H28" s="41">
        <f t="shared" si="19"/>
        <v>0</v>
      </c>
      <c r="I28" s="41">
        <f t="shared" si="19"/>
        <v>0</v>
      </c>
      <c r="J28" s="41">
        <f t="shared" si="19"/>
        <v>0</v>
      </c>
      <c r="K28" s="41">
        <f t="shared" si="19"/>
        <v>0</v>
      </c>
      <c r="L28" s="41">
        <f t="shared" si="19"/>
        <v>0</v>
      </c>
      <c r="M28" s="41">
        <f t="shared" si="19"/>
        <v>0</v>
      </c>
      <c r="N28" s="41">
        <f t="shared" si="19"/>
        <v>0</v>
      </c>
      <c r="O28" s="41">
        <f t="shared" si="19"/>
        <v>0</v>
      </c>
      <c r="P28" s="41">
        <f t="shared" si="19"/>
        <v>0</v>
      </c>
      <c r="Q28" s="41">
        <f t="shared" si="19"/>
        <v>0</v>
      </c>
      <c r="R28" s="41">
        <f t="shared" si="19"/>
        <v>0</v>
      </c>
      <c r="S28" s="41">
        <f t="shared" si="19"/>
        <v>0</v>
      </c>
      <c r="T28" s="41">
        <f t="shared" si="19"/>
        <v>0</v>
      </c>
      <c r="U28" s="41">
        <f t="shared" si="19"/>
        <v>0</v>
      </c>
      <c r="V28" s="41">
        <f t="shared" si="19"/>
        <v>0</v>
      </c>
      <c r="W28" s="41">
        <f t="shared" si="19"/>
        <v>0</v>
      </c>
      <c r="X28" s="41">
        <f t="shared" si="19"/>
        <v>0</v>
      </c>
      <c r="Y28" s="41">
        <f t="shared" si="19"/>
        <v>0</v>
      </c>
      <c r="Z28" s="41">
        <f t="shared" si="19"/>
        <v>0</v>
      </c>
      <c r="AA28" s="41">
        <f t="shared" si="19"/>
        <v>0</v>
      </c>
      <c r="AB28" s="41">
        <f t="shared" si="19"/>
        <v>0</v>
      </c>
      <c r="AC28" s="41">
        <f t="shared" si="19"/>
        <v>0</v>
      </c>
      <c r="AD28" s="41">
        <f t="shared" si="19"/>
        <v>0</v>
      </c>
      <c r="AE28" s="41">
        <f t="shared" si="19"/>
        <v>0</v>
      </c>
      <c r="AF28" s="41">
        <f t="shared" si="19"/>
        <v>0</v>
      </c>
      <c r="AG28" s="41">
        <f t="shared" si="19"/>
        <v>0</v>
      </c>
      <c r="AH28" s="41">
        <f t="shared" si="19"/>
        <v>0</v>
      </c>
      <c r="AI28" s="41">
        <f t="shared" si="19"/>
        <v>0</v>
      </c>
      <c r="AJ28" s="41">
        <f t="shared" si="19"/>
        <v>0</v>
      </c>
      <c r="AK28" s="41">
        <f t="shared" si="19"/>
        <v>0</v>
      </c>
      <c r="AL28" s="41">
        <f t="shared" si="19"/>
        <v>0</v>
      </c>
      <c r="AM28" s="41">
        <f t="shared" ref="AM28:AV28" si="20">+IF((AM26+AM27)&gt;0,0,(AM26+AM27))</f>
        <v>0</v>
      </c>
      <c r="AN28" s="41">
        <f t="shared" si="20"/>
        <v>0</v>
      </c>
      <c r="AO28" s="41">
        <f t="shared" si="20"/>
        <v>0</v>
      </c>
      <c r="AP28" s="41">
        <f t="shared" si="20"/>
        <v>0</v>
      </c>
      <c r="AQ28" s="41">
        <f t="shared" si="20"/>
        <v>0</v>
      </c>
      <c r="AR28" s="41">
        <f t="shared" si="20"/>
        <v>0</v>
      </c>
      <c r="AS28" s="41">
        <f t="shared" si="20"/>
        <v>0</v>
      </c>
      <c r="AT28" s="41">
        <f t="shared" si="20"/>
        <v>0</v>
      </c>
      <c r="AU28" s="41">
        <f t="shared" si="20"/>
        <v>0</v>
      </c>
      <c r="AV28" s="41">
        <f t="shared" si="20"/>
        <v>0</v>
      </c>
      <c r="AW28" s="41">
        <f>+IF((AW26+AW27)&gt;0,0,(AW26+AW27))</f>
        <v>0</v>
      </c>
      <c r="AX28" s="41">
        <f>+IF((AX26+AX27)&gt;0,0,(AX26+AX27))</f>
        <v>0</v>
      </c>
    </row>
    <row r="29" spans="1:50" hidden="1" x14ac:dyDescent="0.25">
      <c r="A29" s="43" t="s">
        <v>177</v>
      </c>
      <c r="B29" s="60"/>
      <c r="C29" s="41">
        <v>0</v>
      </c>
      <c r="D29" s="41">
        <v>0</v>
      </c>
      <c r="E29" s="41">
        <f t="shared" ref="E29:AL29" si="21">+IF(E26&gt;0,D29+E26,D29-E27)</f>
        <v>25501.453999999998</v>
      </c>
      <c r="F29" s="41">
        <f t="shared" si="21"/>
        <v>25501.453999999998</v>
      </c>
      <c r="G29" s="41">
        <f t="shared" si="21"/>
        <v>25501.453999999998</v>
      </c>
      <c r="H29" s="41">
        <f t="shared" si="21"/>
        <v>25501.453999999998</v>
      </c>
      <c r="I29" s="41">
        <f t="shared" si="21"/>
        <v>25501.453999999998</v>
      </c>
      <c r="J29" s="41">
        <f t="shared" si="21"/>
        <v>25501.453999999998</v>
      </c>
      <c r="K29" s="41">
        <f t="shared" si="21"/>
        <v>25501.453999999998</v>
      </c>
      <c r="L29" s="41">
        <f t="shared" si="21"/>
        <v>25501.453999999998</v>
      </c>
      <c r="M29" s="41">
        <f t="shared" si="21"/>
        <v>25501.453999999998</v>
      </c>
      <c r="N29" s="41">
        <f t="shared" si="21"/>
        <v>25501.453999999998</v>
      </c>
      <c r="O29" s="41">
        <f t="shared" si="21"/>
        <v>25501.453999999998</v>
      </c>
      <c r="P29" s="41">
        <f t="shared" si="21"/>
        <v>25501.453999999998</v>
      </c>
      <c r="Q29" s="41">
        <f t="shared" si="21"/>
        <v>25501.453999999998</v>
      </c>
      <c r="R29" s="41">
        <f t="shared" si="21"/>
        <v>25501.453999999998</v>
      </c>
      <c r="S29" s="41">
        <f t="shared" si="21"/>
        <v>25501.453999999998</v>
      </c>
      <c r="T29" s="41">
        <f t="shared" si="21"/>
        <v>25501.453999999998</v>
      </c>
      <c r="U29" s="41">
        <f t="shared" si="21"/>
        <v>25501.453999999998</v>
      </c>
      <c r="V29" s="41">
        <f t="shared" si="21"/>
        <v>25501.453999999998</v>
      </c>
      <c r="W29" s="41">
        <f t="shared" si="21"/>
        <v>25501.453999999998</v>
      </c>
      <c r="X29" s="41">
        <f t="shared" si="21"/>
        <v>25501.453999999998</v>
      </c>
      <c r="Y29" s="41">
        <f t="shared" si="21"/>
        <v>25501.453999999998</v>
      </c>
      <c r="Z29" s="41">
        <f t="shared" si="21"/>
        <v>25501.453999999998</v>
      </c>
      <c r="AA29" s="41">
        <f t="shared" si="21"/>
        <v>25501.453999999998</v>
      </c>
      <c r="AB29" s="41">
        <f t="shared" si="21"/>
        <v>25501.453999999998</v>
      </c>
      <c r="AC29" s="41">
        <f t="shared" si="21"/>
        <v>25501.453999999998</v>
      </c>
      <c r="AD29" s="41">
        <f t="shared" si="21"/>
        <v>25501.453999999998</v>
      </c>
      <c r="AE29" s="41">
        <f t="shared" si="21"/>
        <v>25501.453999999998</v>
      </c>
      <c r="AF29" s="41">
        <f t="shared" si="21"/>
        <v>25501.453999999998</v>
      </c>
      <c r="AG29" s="41">
        <f t="shared" si="21"/>
        <v>25501.453999999998</v>
      </c>
      <c r="AH29" s="41">
        <f t="shared" si="21"/>
        <v>25501.453999999998</v>
      </c>
      <c r="AI29" s="41">
        <f t="shared" si="21"/>
        <v>25501.453999999998</v>
      </c>
      <c r="AJ29" s="41">
        <f t="shared" si="21"/>
        <v>25501.453999999998</v>
      </c>
      <c r="AK29" s="41">
        <f t="shared" si="21"/>
        <v>25501.453999999998</v>
      </c>
      <c r="AL29" s="41">
        <f t="shared" si="21"/>
        <v>25501.453999999998</v>
      </c>
      <c r="AM29" s="41">
        <f t="shared" ref="AM29:AX29" si="22">+IF(AM26&gt;0,AL29+AM26,AL29-AM27)</f>
        <v>25501.453999999998</v>
      </c>
      <c r="AN29" s="41">
        <f t="shared" si="22"/>
        <v>25501.453999999998</v>
      </c>
      <c r="AO29" s="41">
        <f t="shared" si="22"/>
        <v>25501.453999999998</v>
      </c>
      <c r="AP29" s="41">
        <f t="shared" si="22"/>
        <v>25501.453999999998</v>
      </c>
      <c r="AQ29" s="41">
        <f t="shared" si="22"/>
        <v>25501.453999999998</v>
      </c>
      <c r="AR29" s="41">
        <f t="shared" si="22"/>
        <v>25501.453999999998</v>
      </c>
      <c r="AS29" s="41">
        <f t="shared" si="22"/>
        <v>25501.453999999998</v>
      </c>
      <c r="AT29" s="41">
        <f t="shared" si="22"/>
        <v>25501.453999999998</v>
      </c>
      <c r="AU29" s="41">
        <f t="shared" si="22"/>
        <v>25501.453999999998</v>
      </c>
      <c r="AV29" s="41">
        <f t="shared" si="22"/>
        <v>25501.453999999998</v>
      </c>
      <c r="AW29" s="41">
        <f t="shared" si="22"/>
        <v>25501.453999999998</v>
      </c>
      <c r="AX29" s="41">
        <f t="shared" si="22"/>
        <v>25501.453999999998</v>
      </c>
    </row>
    <row r="30" spans="1:50" hidden="1" x14ac:dyDescent="0.25">
      <c r="A30" s="43" t="s">
        <v>178</v>
      </c>
      <c r="B30" s="60"/>
      <c r="C30" s="41">
        <v>0</v>
      </c>
      <c r="D30" s="41">
        <v>0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41">
        <v>0</v>
      </c>
      <c r="N30" s="41">
        <v>0</v>
      </c>
      <c r="O30" s="41">
        <v>0</v>
      </c>
      <c r="P30" s="41">
        <v>0</v>
      </c>
      <c r="Q30" s="41">
        <v>0</v>
      </c>
      <c r="R30" s="41">
        <v>0</v>
      </c>
      <c r="S30" s="41">
        <v>0</v>
      </c>
      <c r="T30" s="41">
        <v>0</v>
      </c>
      <c r="U30" s="41">
        <v>0</v>
      </c>
      <c r="V30" s="41">
        <v>0</v>
      </c>
      <c r="W30" s="41">
        <v>0</v>
      </c>
      <c r="X30" s="41">
        <v>0</v>
      </c>
      <c r="Y30" s="41">
        <v>0</v>
      </c>
      <c r="Z30" s="41">
        <v>0</v>
      </c>
      <c r="AA30" s="41">
        <v>0</v>
      </c>
      <c r="AB30" s="41">
        <v>0</v>
      </c>
      <c r="AC30" s="41">
        <v>0</v>
      </c>
      <c r="AD30" s="41">
        <v>0</v>
      </c>
      <c r="AE30" s="41">
        <v>0</v>
      </c>
      <c r="AF30" s="41">
        <v>0</v>
      </c>
      <c r="AG30" s="41">
        <v>0</v>
      </c>
      <c r="AH30" s="41">
        <v>0</v>
      </c>
      <c r="AI30" s="41">
        <v>0</v>
      </c>
      <c r="AJ30" s="41">
        <v>0</v>
      </c>
      <c r="AK30" s="41">
        <v>0</v>
      </c>
      <c r="AL30" s="41">
        <v>0</v>
      </c>
      <c r="AM30" s="41">
        <v>0</v>
      </c>
      <c r="AN30" s="41">
        <v>0</v>
      </c>
      <c r="AO30" s="41">
        <v>0</v>
      </c>
      <c r="AP30" s="41">
        <v>0</v>
      </c>
      <c r="AQ30" s="41">
        <v>0</v>
      </c>
      <c r="AR30" s="41">
        <v>0</v>
      </c>
      <c r="AS30" s="41">
        <v>0</v>
      </c>
      <c r="AT30" s="41">
        <v>0</v>
      </c>
      <c r="AU30" s="41">
        <v>0</v>
      </c>
      <c r="AV30" s="41">
        <v>0</v>
      </c>
      <c r="AW30" s="41">
        <v>0</v>
      </c>
      <c r="AX30" s="41">
        <v>0</v>
      </c>
    </row>
    <row r="31" spans="1:50" hidden="1" x14ac:dyDescent="0.25">
      <c r="A31" s="43" t="s">
        <v>165</v>
      </c>
      <c r="B31" s="60"/>
      <c r="C31" s="41">
        <v>0</v>
      </c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>
        <v>0</v>
      </c>
      <c r="P31" s="41">
        <v>0</v>
      </c>
      <c r="Q31" s="41">
        <v>0</v>
      </c>
      <c r="R31" s="41">
        <v>0</v>
      </c>
      <c r="S31" s="41">
        <v>0</v>
      </c>
      <c r="T31" s="41">
        <v>0</v>
      </c>
      <c r="U31" s="41">
        <v>0</v>
      </c>
      <c r="V31" s="41">
        <v>0</v>
      </c>
      <c r="W31" s="41">
        <v>0</v>
      </c>
      <c r="X31" s="41">
        <v>0</v>
      </c>
      <c r="Y31" s="41">
        <v>0</v>
      </c>
      <c r="Z31" s="41">
        <v>0</v>
      </c>
      <c r="AA31" s="41">
        <v>0</v>
      </c>
      <c r="AB31" s="41">
        <v>0</v>
      </c>
      <c r="AC31" s="41">
        <v>0</v>
      </c>
      <c r="AD31" s="41">
        <v>0</v>
      </c>
      <c r="AE31" s="41">
        <v>0</v>
      </c>
      <c r="AF31" s="41">
        <v>0</v>
      </c>
      <c r="AG31" s="41">
        <v>0</v>
      </c>
      <c r="AH31" s="41">
        <v>0</v>
      </c>
      <c r="AI31" s="41">
        <v>0</v>
      </c>
      <c r="AJ31" s="41">
        <v>0</v>
      </c>
      <c r="AK31" s="41">
        <v>0</v>
      </c>
      <c r="AL31" s="41">
        <v>0</v>
      </c>
      <c r="AM31" s="41">
        <v>0</v>
      </c>
      <c r="AN31" s="41">
        <v>0</v>
      </c>
      <c r="AO31" s="41">
        <v>0</v>
      </c>
      <c r="AP31" s="41">
        <v>0</v>
      </c>
      <c r="AQ31" s="41">
        <v>0</v>
      </c>
      <c r="AR31" s="41">
        <v>0</v>
      </c>
      <c r="AS31" s="41">
        <v>0</v>
      </c>
      <c r="AT31" s="41">
        <v>0</v>
      </c>
      <c r="AU31" s="41">
        <v>0</v>
      </c>
      <c r="AV31" s="41">
        <v>0</v>
      </c>
      <c r="AW31" s="41">
        <v>0</v>
      </c>
      <c r="AX31" s="41">
        <v>0</v>
      </c>
    </row>
    <row r="32" spans="1:50" hidden="1" x14ac:dyDescent="0.25">
      <c r="A32" s="43" t="s">
        <v>179</v>
      </c>
      <c r="B32" s="60"/>
      <c r="C32" s="41">
        <v>0</v>
      </c>
      <c r="D32" s="41">
        <v>0</v>
      </c>
      <c r="E32" s="41">
        <v>0</v>
      </c>
      <c r="F32" s="41">
        <v>0</v>
      </c>
      <c r="G32" s="41">
        <f>+E28</f>
        <v>0</v>
      </c>
      <c r="H32" s="41">
        <v>0</v>
      </c>
      <c r="I32" s="41">
        <v>0</v>
      </c>
      <c r="J32" s="41">
        <f>+H28</f>
        <v>0</v>
      </c>
      <c r="K32" s="41">
        <v>0</v>
      </c>
      <c r="L32" s="41">
        <v>0</v>
      </c>
      <c r="M32" s="41">
        <f>+K28</f>
        <v>0</v>
      </c>
      <c r="N32" s="41">
        <v>0</v>
      </c>
      <c r="O32" s="41">
        <v>0</v>
      </c>
      <c r="P32" s="41">
        <f>+N28</f>
        <v>0</v>
      </c>
      <c r="Q32" s="41">
        <v>0</v>
      </c>
      <c r="R32" s="41">
        <v>0</v>
      </c>
      <c r="S32" s="41">
        <f>+Q28</f>
        <v>0</v>
      </c>
      <c r="T32" s="41">
        <v>0</v>
      </c>
      <c r="U32" s="41">
        <v>0</v>
      </c>
      <c r="V32" s="41">
        <f>+T28</f>
        <v>0</v>
      </c>
      <c r="W32" s="41">
        <v>0</v>
      </c>
      <c r="X32" s="41">
        <v>0</v>
      </c>
      <c r="Y32" s="41">
        <f>+W28</f>
        <v>0</v>
      </c>
      <c r="Z32" s="41">
        <v>0</v>
      </c>
      <c r="AA32" s="41">
        <v>0</v>
      </c>
      <c r="AB32" s="41">
        <f>+Z28</f>
        <v>0</v>
      </c>
      <c r="AC32" s="41">
        <v>0</v>
      </c>
      <c r="AD32" s="41">
        <v>0</v>
      </c>
      <c r="AE32" s="41">
        <f>+AC28</f>
        <v>0</v>
      </c>
      <c r="AF32" s="41">
        <v>0</v>
      </c>
      <c r="AG32" s="41">
        <v>0</v>
      </c>
      <c r="AH32" s="41">
        <f>+AF28</f>
        <v>0</v>
      </c>
      <c r="AI32" s="41">
        <v>0</v>
      </c>
      <c r="AJ32" s="41">
        <v>0</v>
      </c>
      <c r="AK32" s="41">
        <f>+AI28</f>
        <v>0</v>
      </c>
      <c r="AL32" s="41">
        <v>0</v>
      </c>
      <c r="AM32" s="41">
        <v>0</v>
      </c>
      <c r="AN32" s="41">
        <v>0</v>
      </c>
      <c r="AO32" s="41">
        <v>0</v>
      </c>
      <c r="AP32" s="41">
        <v>0</v>
      </c>
      <c r="AQ32" s="41">
        <v>0</v>
      </c>
      <c r="AR32" s="41">
        <v>0</v>
      </c>
      <c r="AS32" s="41">
        <v>0</v>
      </c>
      <c r="AT32" s="41">
        <v>0</v>
      </c>
      <c r="AU32" s="41">
        <v>0</v>
      </c>
      <c r="AV32" s="41">
        <v>0</v>
      </c>
      <c r="AW32" s="41">
        <v>0</v>
      </c>
      <c r="AX32" s="41">
        <v>0</v>
      </c>
    </row>
    <row r="33" spans="1:50" hidden="1" x14ac:dyDescent="0.25">
      <c r="A33" s="60"/>
      <c r="B33" s="60"/>
    </row>
    <row r="34" spans="1:50" x14ac:dyDescent="0.25">
      <c r="A34" s="60"/>
      <c r="B34" s="60"/>
    </row>
    <row r="35" spans="1:50" x14ac:dyDescent="0.25">
      <c r="A35" s="39" t="s">
        <v>151</v>
      </c>
      <c r="B35" s="43" t="s">
        <v>181</v>
      </c>
      <c r="C35" s="22">
        <f>+SPm!B2</f>
        <v>42736</v>
      </c>
      <c r="D35" s="22">
        <f>+SPm!C2</f>
        <v>42767</v>
      </c>
      <c r="E35" s="22">
        <f>+SPm!D2</f>
        <v>42797</v>
      </c>
      <c r="F35" s="22">
        <f>+SPm!E2</f>
        <v>42828</v>
      </c>
      <c r="G35" s="22">
        <f>+SPm!F2</f>
        <v>42858</v>
      </c>
      <c r="H35" s="22">
        <f>+SPm!G2</f>
        <v>42889</v>
      </c>
      <c r="I35" s="22">
        <f>+SPm!H2</f>
        <v>42919</v>
      </c>
      <c r="J35" s="22">
        <f>+SPm!I2</f>
        <v>42950</v>
      </c>
      <c r="K35" s="22">
        <f>+SPm!J2</f>
        <v>42980</v>
      </c>
      <c r="L35" s="22">
        <f>+SPm!K2</f>
        <v>43011</v>
      </c>
      <c r="M35" s="22">
        <f>+SPm!L2</f>
        <v>43041</v>
      </c>
      <c r="N35" s="22">
        <f>+SPm!M2</f>
        <v>43072</v>
      </c>
      <c r="O35" s="22">
        <f>+SPm!N2</f>
        <v>43102</v>
      </c>
      <c r="P35" s="22">
        <f>+SPm!O2</f>
        <v>43133</v>
      </c>
      <c r="Q35" s="22">
        <f>+SPm!P2</f>
        <v>43163</v>
      </c>
      <c r="R35" s="22">
        <f>+SPm!Q2</f>
        <v>43194</v>
      </c>
      <c r="S35" s="22">
        <f>+SPm!R2</f>
        <v>43224</v>
      </c>
      <c r="T35" s="22">
        <f>+SPm!S2</f>
        <v>43255</v>
      </c>
      <c r="U35" s="22">
        <f>+SPm!T2</f>
        <v>43285</v>
      </c>
      <c r="V35" s="22">
        <f>+SPm!U2</f>
        <v>43316</v>
      </c>
      <c r="W35" s="22">
        <f>+SPm!V2</f>
        <v>43346</v>
      </c>
      <c r="X35" s="22">
        <f>+SPm!W2</f>
        <v>43377</v>
      </c>
      <c r="Y35" s="22">
        <f>+SPm!X2</f>
        <v>43407</v>
      </c>
      <c r="Z35" s="22">
        <f>+SPm!Y2</f>
        <v>43438</v>
      </c>
      <c r="AA35" s="22">
        <f>+SPm!Z2</f>
        <v>43468</v>
      </c>
      <c r="AB35" s="22">
        <f>+SPm!AA2</f>
        <v>43499</v>
      </c>
      <c r="AC35" s="22">
        <f>+SPm!AB2</f>
        <v>43529</v>
      </c>
      <c r="AD35" s="22">
        <f>+SPm!AC2</f>
        <v>43560</v>
      </c>
      <c r="AE35" s="22">
        <f>+SPm!AD2</f>
        <v>43590</v>
      </c>
      <c r="AF35" s="22">
        <f>+SPm!AE2</f>
        <v>43621</v>
      </c>
      <c r="AG35" s="22">
        <f>+SPm!AF2</f>
        <v>43651</v>
      </c>
      <c r="AH35" s="22">
        <f>+SPm!AG2</f>
        <v>43682</v>
      </c>
      <c r="AI35" s="22">
        <f>+SPm!AH2</f>
        <v>43712</v>
      </c>
      <c r="AJ35" s="22">
        <f>+SPm!AI2</f>
        <v>43743</v>
      </c>
      <c r="AK35" s="22">
        <f>+SPm!AJ2</f>
        <v>43773</v>
      </c>
      <c r="AL35" s="22">
        <f>+SPm!AK2</f>
        <v>43804</v>
      </c>
      <c r="AM35" s="22">
        <f>+SPm!AL2</f>
        <v>43834</v>
      </c>
      <c r="AN35" s="22">
        <f>+SPm!AM2</f>
        <v>43865</v>
      </c>
      <c r="AO35" s="22">
        <f>+SPm!AN2</f>
        <v>43895</v>
      </c>
      <c r="AP35" s="22">
        <f>+SPm!AO2</f>
        <v>43926</v>
      </c>
      <c r="AQ35" s="22">
        <f>+SPm!AP2</f>
        <v>43956</v>
      </c>
      <c r="AR35" s="22">
        <f>+SPm!AQ2</f>
        <v>43987</v>
      </c>
      <c r="AS35" s="22">
        <f>+SPm!AR2</f>
        <v>44017</v>
      </c>
      <c r="AT35" s="22">
        <f>+SPm!AS2</f>
        <v>44048</v>
      </c>
      <c r="AU35" s="22">
        <f>+SPm!AT2</f>
        <v>44078</v>
      </c>
      <c r="AV35" s="22">
        <f>+SPm!AU2</f>
        <v>44109</v>
      </c>
      <c r="AW35" s="22">
        <f>+SPm!AV2</f>
        <v>44139</v>
      </c>
      <c r="AX35" s="22">
        <f>+SPm!AW2</f>
        <v>44170</v>
      </c>
    </row>
    <row r="36" spans="1:50" x14ac:dyDescent="0.25">
      <c r="A36" s="60"/>
      <c r="B36" s="60"/>
      <c r="C36" s="41">
        <f>+IF($B2="trimestrale",C4-C32,C4+C22)</f>
        <v>26349.4</v>
      </c>
      <c r="D36" s="41">
        <f>+IF($B2="trimestrale",D4-D32,D4-D22)+C36</f>
        <v>25979.14</v>
      </c>
      <c r="E36" s="41">
        <f>+IF($B2="trimestrale",E4-E32,E4-E22)+D36</f>
        <v>25501.453999999998</v>
      </c>
      <c r="F36" s="41">
        <f>+IF($B2="trimestrale",F4-F32,F4-F22)+E36</f>
        <v>24905.599399999999</v>
      </c>
      <c r="G36" s="41">
        <f t="shared" ref="G36:AL36" si="23">+IF($B2="trimestrale",G4-G32,G4-G22)+F36</f>
        <v>24179.759339999997</v>
      </c>
      <c r="H36" s="41">
        <f t="shared" si="23"/>
        <v>23310.935273999996</v>
      </c>
      <c r="I36" s="41">
        <f t="shared" si="23"/>
        <v>22284.828801399995</v>
      </c>
      <c r="J36" s="41">
        <f t="shared" si="23"/>
        <v>21085.711681539993</v>
      </c>
      <c r="K36" s="41">
        <f t="shared" si="23"/>
        <v>19696.282849693991</v>
      </c>
      <c r="L36" s="41">
        <f t="shared" si="23"/>
        <v>18097.511134663389</v>
      </c>
      <c r="M36" s="41">
        <f t="shared" si="23"/>
        <v>16268.462248129727</v>
      </c>
      <c r="N36" s="41">
        <f t="shared" si="23"/>
        <v>14186.108472942698</v>
      </c>
      <c r="O36" s="41">
        <f t="shared" si="23"/>
        <v>11932.767413558497</v>
      </c>
      <c r="P36" s="41">
        <f t="shared" si="23"/>
        <v>9531.5593012050831</v>
      </c>
      <c r="Q36" s="41">
        <f t="shared" si="23"/>
        <v>6975.0907832340017</v>
      </c>
      <c r="R36" s="41">
        <f t="shared" si="23"/>
        <v>4255.5988393643647</v>
      </c>
      <c r="S36" s="41">
        <f t="shared" si="23"/>
        <v>1364.9322983012457</v>
      </c>
      <c r="T36" s="41">
        <f t="shared" si="23"/>
        <v>-1705.4675698150295</v>
      </c>
      <c r="U36" s="41">
        <f t="shared" si="23"/>
        <v>-3259.1198615220901</v>
      </c>
      <c r="V36" s="41">
        <f t="shared" si="23"/>
        <v>-3457.2758545981937</v>
      </c>
      <c r="W36" s="41">
        <f t="shared" si="23"/>
        <v>-3665.3396473281023</v>
      </c>
      <c r="X36" s="41">
        <f t="shared" si="23"/>
        <v>-3883.806629694509</v>
      </c>
      <c r="Y36" s="41">
        <f t="shared" si="23"/>
        <v>-4113.1969611792347</v>
      </c>
      <c r="Z36" s="41">
        <f t="shared" si="23"/>
        <v>-4354.0568092381927</v>
      </c>
      <c r="AA36" s="41">
        <f t="shared" si="23"/>
        <v>-4606.9596497001057</v>
      </c>
      <c r="AB36" s="41">
        <f t="shared" si="23"/>
        <v>-4872.507632185112</v>
      </c>
      <c r="AC36" s="41">
        <f t="shared" si="23"/>
        <v>-5151.3330137943676</v>
      </c>
      <c r="AD36" s="41">
        <f t="shared" si="23"/>
        <v>-5444.0996644840861</v>
      </c>
      <c r="AE36" s="41">
        <f t="shared" si="23"/>
        <v>-5751.5046477082888</v>
      </c>
      <c r="AF36" s="41">
        <f t="shared" si="23"/>
        <v>-6074.2798800937053</v>
      </c>
      <c r="AG36" s="41">
        <f t="shared" si="23"/>
        <v>-6413.1938740983915</v>
      </c>
      <c r="AH36" s="41">
        <f t="shared" si="23"/>
        <v>-6769.053567803312</v>
      </c>
      <c r="AI36" s="41">
        <f t="shared" si="23"/>
        <v>-7142.7062461934775</v>
      </c>
      <c r="AJ36" s="41">
        <f t="shared" si="23"/>
        <v>-7535.0415585031515</v>
      </c>
      <c r="AK36" s="41">
        <f t="shared" si="23"/>
        <v>-7946.9936364283112</v>
      </c>
      <c r="AL36" s="41">
        <f t="shared" si="23"/>
        <v>-8379.5433182497327</v>
      </c>
      <c r="AM36" s="41">
        <f t="shared" ref="AM36:AX36" si="24">+IF($B2="trimestrale",AM4-AM32,AM4-AM22)+AL36</f>
        <v>-8625.4149683349169</v>
      </c>
      <c r="AN36" s="41">
        <f t="shared" si="24"/>
        <v>-8812.0032677016206</v>
      </c>
      <c r="AO36" s="41">
        <f t="shared" si="24"/>
        <v>-9002.3233330556504</v>
      </c>
      <c r="AP36" s="41">
        <f t="shared" si="24"/>
        <v>-9196.4497997167582</v>
      </c>
      <c r="AQ36" s="41">
        <f t="shared" si="24"/>
        <v>-9394.4587957110962</v>
      </c>
      <c r="AR36" s="41">
        <f t="shared" si="24"/>
        <v>-9596.4279716253186</v>
      </c>
      <c r="AS36" s="41">
        <f t="shared" si="24"/>
        <v>-9802.4365310578287</v>
      </c>
      <c r="AT36" s="41">
        <f t="shared" si="24"/>
        <v>-10012.565261678981</v>
      </c>
      <c r="AU36" s="41">
        <f t="shared" si="24"/>
        <v>-10226.896566912557</v>
      </c>
      <c r="AV36" s="41">
        <f t="shared" si="24"/>
        <v>-10445.514498250805</v>
      </c>
      <c r="AW36" s="41">
        <f t="shared" si="24"/>
        <v>-10668.504788215821</v>
      </c>
      <c r="AX36" s="41">
        <f t="shared" si="24"/>
        <v>-10895.954883980143</v>
      </c>
    </row>
    <row r="37" spans="1:50" x14ac:dyDescent="0.25">
      <c r="A37" s="60"/>
      <c r="B37" s="60"/>
      <c r="F37" s="41"/>
      <c r="G37" s="41"/>
    </row>
    <row r="38" spans="1:50" x14ac:dyDescent="0.25">
      <c r="A38" s="60"/>
      <c r="B38" s="60"/>
    </row>
    <row r="39" spans="1:50" x14ac:dyDescent="0.25">
      <c r="A39" s="39" t="s">
        <v>151</v>
      </c>
      <c r="B39" s="62" t="s">
        <v>152</v>
      </c>
      <c r="C39" s="22">
        <f>+SPm!B2</f>
        <v>42736</v>
      </c>
      <c r="D39" s="22">
        <f>+SPm!C2</f>
        <v>42767</v>
      </c>
      <c r="E39" s="22">
        <f>+SPm!D2</f>
        <v>42797</v>
      </c>
      <c r="F39" s="22">
        <f>+SPm!E2</f>
        <v>42828</v>
      </c>
      <c r="G39" s="22">
        <f>+SPm!F2</f>
        <v>42858</v>
      </c>
      <c r="H39" s="22">
        <f>+SPm!G2</f>
        <v>42889</v>
      </c>
      <c r="I39" s="22">
        <f>+SPm!H2</f>
        <v>42919</v>
      </c>
      <c r="J39" s="22">
        <f>+SPm!I2</f>
        <v>42950</v>
      </c>
      <c r="K39" s="22">
        <f>+SPm!J2</f>
        <v>42980</v>
      </c>
      <c r="L39" s="22">
        <f>+SPm!K2</f>
        <v>43011</v>
      </c>
      <c r="M39" s="22">
        <f>+SPm!L2</f>
        <v>43041</v>
      </c>
      <c r="N39" s="22">
        <f>+SPm!M2</f>
        <v>43072</v>
      </c>
      <c r="O39" s="22">
        <f>+SPm!N2</f>
        <v>43102</v>
      </c>
      <c r="P39" s="22">
        <f>+SPm!O2</f>
        <v>43133</v>
      </c>
      <c r="Q39" s="22">
        <f>+SPm!P2</f>
        <v>43163</v>
      </c>
      <c r="R39" s="22">
        <f>+SPm!Q2</f>
        <v>43194</v>
      </c>
      <c r="S39" s="22">
        <f>+SPm!R2</f>
        <v>43224</v>
      </c>
      <c r="T39" s="22">
        <f>+SPm!S2</f>
        <v>43255</v>
      </c>
      <c r="U39" s="22">
        <f>+SPm!T2</f>
        <v>43285</v>
      </c>
      <c r="V39" s="22">
        <f>+SPm!U2</f>
        <v>43316</v>
      </c>
      <c r="W39" s="22">
        <f>+SPm!V2</f>
        <v>43346</v>
      </c>
      <c r="X39" s="22">
        <f>+SPm!W2</f>
        <v>43377</v>
      </c>
      <c r="Y39" s="22">
        <f>+SPm!X2</f>
        <v>43407</v>
      </c>
      <c r="Z39" s="22">
        <f>+SPm!Y2</f>
        <v>43438</v>
      </c>
      <c r="AA39" s="22">
        <f>+SPm!Z2</f>
        <v>43468</v>
      </c>
      <c r="AB39" s="22">
        <f>+SPm!AA2</f>
        <v>43499</v>
      </c>
      <c r="AC39" s="22">
        <f>+SPm!AB2</f>
        <v>43529</v>
      </c>
      <c r="AD39" s="22">
        <f>+SPm!AC2</f>
        <v>43560</v>
      </c>
      <c r="AE39" s="22">
        <f>+SPm!AD2</f>
        <v>43590</v>
      </c>
      <c r="AF39" s="22">
        <f>+SPm!AE2</f>
        <v>43621</v>
      </c>
      <c r="AG39" s="22">
        <f>+SPm!AF2</f>
        <v>43651</v>
      </c>
      <c r="AH39" s="22">
        <f>+SPm!AG2</f>
        <v>43682</v>
      </c>
      <c r="AI39" s="22">
        <f>+SPm!AH2</f>
        <v>43712</v>
      </c>
      <c r="AJ39" s="22">
        <f>+SPm!AI2</f>
        <v>43743</v>
      </c>
      <c r="AK39" s="22">
        <f>+SPm!AJ2</f>
        <v>43773</v>
      </c>
      <c r="AL39" s="22">
        <f>+SPm!AK2</f>
        <v>43804</v>
      </c>
      <c r="AM39" s="22">
        <f>+SPm!AL2</f>
        <v>43834</v>
      </c>
      <c r="AN39" s="22">
        <f>+SPm!AM2</f>
        <v>43865</v>
      </c>
      <c r="AO39" s="22">
        <f>+SPm!AN2</f>
        <v>43895</v>
      </c>
      <c r="AP39" s="22">
        <f>+SPm!AO2</f>
        <v>43926</v>
      </c>
      <c r="AQ39" s="22">
        <f>+SPm!AP2</f>
        <v>43956</v>
      </c>
      <c r="AR39" s="22">
        <f>+SPm!AQ2</f>
        <v>43987</v>
      </c>
      <c r="AS39" s="22">
        <f>+SPm!AR2</f>
        <v>44017</v>
      </c>
      <c r="AT39" s="22">
        <f>+SPm!AS2</f>
        <v>44048</v>
      </c>
      <c r="AU39" s="22">
        <f>+SPm!AT2</f>
        <v>44078</v>
      </c>
      <c r="AV39" s="22">
        <f>+SPm!AU2</f>
        <v>44109</v>
      </c>
      <c r="AW39" s="22">
        <f>+SPm!AV2</f>
        <v>44139</v>
      </c>
      <c r="AX39" s="22">
        <f>+SPm!AW2</f>
        <v>44170</v>
      </c>
    </row>
    <row r="40" spans="1:50" x14ac:dyDescent="0.25">
      <c r="A40" s="60"/>
      <c r="B40" s="60"/>
      <c r="C40" s="41">
        <f>+IF($B2="trimestrale",C32,C22)</f>
        <v>0</v>
      </c>
      <c r="D40" s="41">
        <f>+IF($B2="trimestrale",D32,D22)+C40</f>
        <v>0</v>
      </c>
      <c r="E40" s="41">
        <f>+IF($B2="trimestrale",E32,E22)</f>
        <v>0</v>
      </c>
      <c r="F40" s="41">
        <f>+IF($B2="trimestrale",F32,F22)</f>
        <v>0</v>
      </c>
      <c r="G40" s="41">
        <f t="shared" ref="G40:AL40" si="25">+IF($B2="trimestrale",G32,G22)</f>
        <v>0</v>
      </c>
      <c r="H40" s="41">
        <f t="shared" si="25"/>
        <v>0</v>
      </c>
      <c r="I40" s="41">
        <f t="shared" si="25"/>
        <v>0</v>
      </c>
      <c r="J40" s="41">
        <f t="shared" si="25"/>
        <v>0</v>
      </c>
      <c r="K40" s="41">
        <f t="shared" si="25"/>
        <v>0</v>
      </c>
      <c r="L40" s="41">
        <f t="shared" si="25"/>
        <v>0</v>
      </c>
      <c r="M40" s="41">
        <f t="shared" si="25"/>
        <v>0</v>
      </c>
      <c r="N40" s="41">
        <f t="shared" si="25"/>
        <v>0</v>
      </c>
      <c r="O40" s="41">
        <f t="shared" si="25"/>
        <v>0</v>
      </c>
      <c r="P40" s="41">
        <f t="shared" si="25"/>
        <v>0</v>
      </c>
      <c r="Q40" s="41">
        <f t="shared" si="25"/>
        <v>0</v>
      </c>
      <c r="R40" s="41">
        <f t="shared" si="25"/>
        <v>0</v>
      </c>
      <c r="S40" s="41">
        <f t="shared" si="25"/>
        <v>0</v>
      </c>
      <c r="T40" s="41">
        <f t="shared" si="25"/>
        <v>0</v>
      </c>
      <c r="U40" s="41">
        <f t="shared" si="25"/>
        <v>-1705.4675698150295</v>
      </c>
      <c r="V40" s="41">
        <f t="shared" si="25"/>
        <v>-3259.1198615220901</v>
      </c>
      <c r="W40" s="41">
        <f t="shared" si="25"/>
        <v>-3457.2758545981937</v>
      </c>
      <c r="X40" s="41">
        <f t="shared" si="25"/>
        <v>-3665.3396473281023</v>
      </c>
      <c r="Y40" s="41">
        <f t="shared" si="25"/>
        <v>-3883.806629694509</v>
      </c>
      <c r="Z40" s="41">
        <f t="shared" si="25"/>
        <v>-4113.1969611792347</v>
      </c>
      <c r="AA40" s="41">
        <f t="shared" si="25"/>
        <v>-4354.0568092381927</v>
      </c>
      <c r="AB40" s="41">
        <f t="shared" si="25"/>
        <v>-4606.9596497001057</v>
      </c>
      <c r="AC40" s="41">
        <f t="shared" si="25"/>
        <v>-4872.507632185112</v>
      </c>
      <c r="AD40" s="41">
        <f t="shared" si="25"/>
        <v>-5151.3330137943676</v>
      </c>
      <c r="AE40" s="41">
        <f t="shared" si="25"/>
        <v>-5444.0996644840861</v>
      </c>
      <c r="AF40" s="41">
        <f t="shared" si="25"/>
        <v>-5751.5046477082888</v>
      </c>
      <c r="AG40" s="41">
        <f t="shared" si="25"/>
        <v>-6074.2798800937053</v>
      </c>
      <c r="AH40" s="41">
        <f t="shared" si="25"/>
        <v>-6413.1938740983915</v>
      </c>
      <c r="AI40" s="41">
        <f t="shared" si="25"/>
        <v>-6769.053567803312</v>
      </c>
      <c r="AJ40" s="41">
        <f t="shared" si="25"/>
        <v>-7142.7062461934775</v>
      </c>
      <c r="AK40" s="41">
        <f t="shared" si="25"/>
        <v>-7535.0415585031515</v>
      </c>
      <c r="AL40" s="41">
        <f t="shared" si="25"/>
        <v>-7946.9936364283112</v>
      </c>
      <c r="AM40" s="41">
        <f t="shared" ref="AM40:AV40" si="26">+IF($B2="trimestrale",AM32,AM22)</f>
        <v>-8379.5433182497327</v>
      </c>
      <c r="AN40" s="41">
        <f t="shared" si="26"/>
        <v>-8625.4149683349169</v>
      </c>
      <c r="AO40" s="41">
        <f t="shared" si="26"/>
        <v>-8812.0032677016206</v>
      </c>
      <c r="AP40" s="41">
        <f t="shared" si="26"/>
        <v>-9002.3233330556504</v>
      </c>
      <c r="AQ40" s="41">
        <f t="shared" si="26"/>
        <v>-9196.4497997167582</v>
      </c>
      <c r="AR40" s="41">
        <f t="shared" si="26"/>
        <v>-9394.4587957110962</v>
      </c>
      <c r="AS40" s="41">
        <f t="shared" si="26"/>
        <v>-9596.4279716253186</v>
      </c>
      <c r="AT40" s="41">
        <f t="shared" si="26"/>
        <v>-9802.4365310578287</v>
      </c>
      <c r="AU40" s="41">
        <f t="shared" si="26"/>
        <v>-10012.565261678981</v>
      </c>
      <c r="AV40" s="41">
        <f t="shared" si="26"/>
        <v>-10226.896566912557</v>
      </c>
      <c r="AW40" s="41">
        <f>+IF($B2="trimestrale",AW32,AW22)</f>
        <v>-10445.514498250805</v>
      </c>
      <c r="AX40" s="41">
        <f>+IF($B2="trimestrale",AX32,AX22)</f>
        <v>-10668.504788215821</v>
      </c>
    </row>
    <row r="41" spans="1:50" x14ac:dyDescent="0.25">
      <c r="A41" s="60"/>
      <c r="B41" s="60"/>
    </row>
    <row r="42" spans="1:50" x14ac:dyDescent="0.25">
      <c r="A42" s="60"/>
      <c r="B42" s="60"/>
      <c r="F42" s="41"/>
      <c r="G42" s="41"/>
    </row>
    <row r="43" spans="1:50" x14ac:dyDescent="0.25">
      <c r="A43" s="60"/>
      <c r="B43" s="60"/>
      <c r="F43" s="41"/>
      <c r="G43" s="41"/>
    </row>
    <row r="44" spans="1:50" x14ac:dyDescent="0.25">
      <c r="A44" s="60"/>
      <c r="B44" s="60"/>
    </row>
  </sheetData>
  <phoneticPr fontId="25" type="noConversion"/>
  <hyperlinks>
    <hyperlink ref="A1" location="VIEW!A1" display="VIEW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6:AX13"/>
  <sheetViews>
    <sheetView showGridLines="0" topLeftCell="B4" workbookViewId="0">
      <selection activeCell="T13" sqref="T13"/>
    </sheetView>
  </sheetViews>
  <sheetFormatPr defaultRowHeight="15" x14ac:dyDescent="0.25"/>
  <cols>
    <col min="2" max="2" width="16.28515625" bestFit="1" customWidth="1"/>
    <col min="3" max="3" width="10.140625" bestFit="1" customWidth="1"/>
    <col min="19" max="31" width="11" bestFit="1" customWidth="1"/>
    <col min="32" max="32" width="12" bestFit="1" customWidth="1"/>
    <col min="33" max="43" width="11" bestFit="1" customWidth="1"/>
    <col min="44" max="44" width="12" bestFit="1" customWidth="1"/>
    <col min="45" max="46" width="11" bestFit="1" customWidth="1"/>
    <col min="47" max="50" width="12" bestFit="1" customWidth="1"/>
  </cols>
  <sheetData>
    <row r="6" spans="2:50" x14ac:dyDescent="0.25">
      <c r="C6" s="22">
        <f>+SPm!B2</f>
        <v>42736</v>
      </c>
      <c r="D6" s="22">
        <f>+SPm!C2</f>
        <v>42767</v>
      </c>
      <c r="E6" s="22">
        <f>+SPm!D2</f>
        <v>42797</v>
      </c>
      <c r="F6" s="22">
        <f>+SPm!E2</f>
        <v>42828</v>
      </c>
      <c r="G6" s="22">
        <f>+SPm!F2</f>
        <v>42858</v>
      </c>
      <c r="H6" s="22">
        <f>+SPm!G2</f>
        <v>42889</v>
      </c>
      <c r="I6" s="22">
        <f>+SPm!H2</f>
        <v>42919</v>
      </c>
      <c r="J6" s="22">
        <f>+SPm!I2</f>
        <v>42950</v>
      </c>
      <c r="K6" s="22">
        <f>+SPm!J2</f>
        <v>42980</v>
      </c>
      <c r="L6" s="22">
        <f>+SPm!K2</f>
        <v>43011</v>
      </c>
      <c r="M6" s="22">
        <f>+SPm!L2</f>
        <v>43041</v>
      </c>
      <c r="N6" s="22">
        <f>+SPm!M2</f>
        <v>43072</v>
      </c>
      <c r="O6" s="22">
        <f>+SPm!N2</f>
        <v>43102</v>
      </c>
      <c r="P6" s="22">
        <f>+SPm!O2</f>
        <v>43133</v>
      </c>
      <c r="Q6" s="22">
        <f>+SPm!P2</f>
        <v>43163</v>
      </c>
      <c r="R6" s="22">
        <f>+SPm!Q2</f>
        <v>43194</v>
      </c>
      <c r="S6" s="22">
        <f>+SPm!R2</f>
        <v>43224</v>
      </c>
      <c r="T6" s="22">
        <f>+SPm!S2</f>
        <v>43255</v>
      </c>
      <c r="U6" s="22">
        <f>+SPm!T2</f>
        <v>43285</v>
      </c>
      <c r="V6" s="22">
        <f>+SPm!U2</f>
        <v>43316</v>
      </c>
      <c r="W6" s="22">
        <f>+SPm!V2</f>
        <v>43346</v>
      </c>
      <c r="X6" s="22">
        <f>+SPm!W2</f>
        <v>43377</v>
      </c>
      <c r="Y6" s="22">
        <f>+SPm!X2</f>
        <v>43407</v>
      </c>
      <c r="Z6" s="22">
        <f>+SPm!Y2</f>
        <v>43438</v>
      </c>
      <c r="AA6" s="22">
        <f>+SPm!Z2</f>
        <v>43468</v>
      </c>
      <c r="AB6" s="22">
        <f>+SPm!AA2</f>
        <v>43499</v>
      </c>
      <c r="AC6" s="22">
        <f>+SPm!AB2</f>
        <v>43529</v>
      </c>
      <c r="AD6" s="22">
        <f>+SPm!AC2</f>
        <v>43560</v>
      </c>
      <c r="AE6" s="22">
        <f>+SPm!AD2</f>
        <v>43590</v>
      </c>
      <c r="AF6" s="22">
        <f>+SPm!AE2</f>
        <v>43621</v>
      </c>
      <c r="AG6" s="22">
        <f>+SPm!AF2</f>
        <v>43651</v>
      </c>
      <c r="AH6" s="22">
        <f>+SPm!AG2</f>
        <v>43682</v>
      </c>
      <c r="AI6" s="22">
        <f>+SPm!AH2</f>
        <v>43712</v>
      </c>
      <c r="AJ6" s="22">
        <f>+SPm!AI2</f>
        <v>43743</v>
      </c>
      <c r="AK6" s="22">
        <f>+SPm!AJ2</f>
        <v>43773</v>
      </c>
      <c r="AL6" s="22">
        <f>+SPm!AK2</f>
        <v>43804</v>
      </c>
      <c r="AM6" s="22">
        <f>+SPm!AL2</f>
        <v>43834</v>
      </c>
      <c r="AN6" s="22">
        <f>+SPm!AM2</f>
        <v>43865</v>
      </c>
      <c r="AO6" s="22">
        <f>+SPm!AN2</f>
        <v>43895</v>
      </c>
      <c r="AP6" s="22">
        <f>+SPm!AO2</f>
        <v>43926</v>
      </c>
      <c r="AQ6" s="22">
        <f>+SPm!AP2</f>
        <v>43956</v>
      </c>
      <c r="AR6" s="22">
        <f>+SPm!AQ2</f>
        <v>43987</v>
      </c>
      <c r="AS6" s="22">
        <f>+SPm!AR2</f>
        <v>44017</v>
      </c>
      <c r="AT6" s="22">
        <f>+SPm!AS2</f>
        <v>44048</v>
      </c>
      <c r="AU6" s="22">
        <f>+SPm!AT2</f>
        <v>44078</v>
      </c>
      <c r="AV6" s="22">
        <f>+SPm!AU2</f>
        <v>44109</v>
      </c>
      <c r="AW6" s="22">
        <f>+SPm!AV2</f>
        <v>44139</v>
      </c>
      <c r="AX6" s="22">
        <f>+SPm!AW2</f>
        <v>44170</v>
      </c>
    </row>
    <row r="7" spans="2:50" x14ac:dyDescent="0.25">
      <c r="B7" t="str">
        <f>+Banca!A17</f>
        <v xml:space="preserve"> 'Liquidazione Iva</v>
      </c>
      <c r="S7" s="246">
        <f>+Banca!S17</f>
        <v>0</v>
      </c>
      <c r="T7" s="246">
        <f>+Banca!T17</f>
        <v>0</v>
      </c>
      <c r="U7" s="246">
        <f>+Banca!U17</f>
        <v>1705.4675698150295</v>
      </c>
      <c r="V7" s="246">
        <f>+Banca!V17</f>
        <v>3259.1198615220901</v>
      </c>
      <c r="W7" s="246">
        <f>+Banca!W17</f>
        <v>3457.2758545981937</v>
      </c>
      <c r="X7" s="246">
        <f>+Banca!X17</f>
        <v>3665.3396473281023</v>
      </c>
      <c r="Y7" s="246">
        <f>+Banca!Y17</f>
        <v>3883.806629694509</v>
      </c>
      <c r="Z7" s="246">
        <f>+Banca!Z17</f>
        <v>4113.1969611792347</v>
      </c>
      <c r="AA7" s="246">
        <f>+Banca!AA17</f>
        <v>4354.0568092381927</v>
      </c>
      <c r="AB7" s="246">
        <f>+Banca!AB17</f>
        <v>4606.9596497001057</v>
      </c>
      <c r="AC7" s="246">
        <f>+Banca!AC17</f>
        <v>4872.507632185112</v>
      </c>
      <c r="AD7" s="246">
        <f>+Banca!AD17</f>
        <v>5151.3330137943676</v>
      </c>
      <c r="AE7" s="246">
        <f>+Banca!AE17</f>
        <v>5444.0996644840861</v>
      </c>
      <c r="AF7" s="246">
        <f>+Banca!AF17</f>
        <v>5751.5046477082888</v>
      </c>
      <c r="AG7" s="246">
        <f>+Banca!AG17</f>
        <v>6074.2798800937053</v>
      </c>
      <c r="AH7" s="246">
        <f>+Banca!AH17</f>
        <v>6413.1938740983915</v>
      </c>
      <c r="AI7" s="246">
        <f>+Banca!AI17</f>
        <v>6769.053567803312</v>
      </c>
      <c r="AJ7" s="246">
        <f>+Banca!AJ17</f>
        <v>7142.7062461934775</v>
      </c>
      <c r="AK7" s="246">
        <f>+Banca!AK17</f>
        <v>7535.0415585031515</v>
      </c>
      <c r="AL7" s="246">
        <f>+Banca!AL17</f>
        <v>7946.9936364283112</v>
      </c>
      <c r="AM7" s="246">
        <f>+Banca!AM17</f>
        <v>8379.5433182497327</v>
      </c>
      <c r="AN7" s="246">
        <f>+Banca!AN17</f>
        <v>8625.4149683349169</v>
      </c>
      <c r="AO7" s="246">
        <f>+Banca!AO17</f>
        <v>8812.0032677016206</v>
      </c>
      <c r="AP7" s="246">
        <f>+Banca!AP17</f>
        <v>9002.3233330556504</v>
      </c>
      <c r="AQ7" s="246">
        <f>+Banca!AQ17</f>
        <v>9196.4497997167582</v>
      </c>
      <c r="AR7" s="246">
        <f>+Banca!AR17</f>
        <v>9394.4587957110962</v>
      </c>
      <c r="AS7" s="246">
        <f>+Banca!AS17</f>
        <v>9596.4279716253186</v>
      </c>
      <c r="AT7" s="246">
        <f>+Banca!AT17</f>
        <v>9802.4365310578287</v>
      </c>
      <c r="AU7" s="246">
        <f>+Banca!AU17</f>
        <v>10012.565261678981</v>
      </c>
      <c r="AV7" s="246">
        <f>+Banca!AV17</f>
        <v>10226.896566912557</v>
      </c>
      <c r="AW7" s="246">
        <f>+Banca!AW17</f>
        <v>10445.514498250805</v>
      </c>
      <c r="AX7" s="246">
        <f>+Banca!AX17</f>
        <v>10668.504788215821</v>
      </c>
    </row>
    <row r="8" spans="2:50" x14ac:dyDescent="0.25">
      <c r="B8" t="str">
        <f>+Banca!A20</f>
        <v xml:space="preserve"> 'Pagamento Ires</v>
      </c>
      <c r="S8" s="246">
        <f>+Banca!S20</f>
        <v>0</v>
      </c>
      <c r="T8" s="246">
        <f>+Banca!T20</f>
        <v>0</v>
      </c>
      <c r="U8" s="246">
        <f>+Banca!U20</f>
        <v>0</v>
      </c>
      <c r="V8" s="246">
        <f>+Banca!V20</f>
        <v>0</v>
      </c>
      <c r="W8" s="246">
        <f>+Banca!W20</f>
        <v>0</v>
      </c>
      <c r="X8" s="246">
        <f>+Banca!X20</f>
        <v>0</v>
      </c>
      <c r="Y8" s="246">
        <f>+Banca!Y20</f>
        <v>0</v>
      </c>
      <c r="Z8" s="246">
        <f>+Banca!Z20</f>
        <v>0</v>
      </c>
      <c r="AA8" s="246">
        <f>+Banca!AA20</f>
        <v>0</v>
      </c>
      <c r="AB8" s="246">
        <f>+Banca!AB20</f>
        <v>0</v>
      </c>
      <c r="AC8" s="246">
        <f>+Banca!AC20</f>
        <v>0</v>
      </c>
      <c r="AD8" s="246">
        <f>+Banca!AD20</f>
        <v>0</v>
      </c>
      <c r="AE8" s="246">
        <f>+Banca!AE20</f>
        <v>0</v>
      </c>
      <c r="AF8" s="246">
        <f>+Banca!AF20</f>
        <v>15596.356584136176</v>
      </c>
      <c r="AG8" s="246">
        <f>+Banca!AG20</f>
        <v>0</v>
      </c>
      <c r="AH8" s="246">
        <f>+Banca!AH20</f>
        <v>0</v>
      </c>
      <c r="AI8" s="246">
        <f>+Banca!AI20</f>
        <v>0</v>
      </c>
      <c r="AJ8" s="246">
        <f>+Banca!AJ20</f>
        <v>0</v>
      </c>
      <c r="AK8" s="246">
        <f>+Banca!AK20</f>
        <v>6684.1528217726463</v>
      </c>
      <c r="AL8" s="246">
        <f>+Banca!AL20</f>
        <v>0</v>
      </c>
      <c r="AM8" s="246">
        <f>+Banca!AM20</f>
        <v>0</v>
      </c>
      <c r="AN8" s="246">
        <f>+Banca!AN20</f>
        <v>0</v>
      </c>
      <c r="AO8" s="246">
        <f>+Banca!AO20</f>
        <v>0</v>
      </c>
      <c r="AP8" s="246">
        <f>+Banca!AP20</f>
        <v>0</v>
      </c>
      <c r="AQ8" s="246">
        <f>+Banca!AQ20</f>
        <v>0</v>
      </c>
      <c r="AR8" s="246">
        <f>+Banca!AR20</f>
        <v>51008.182865892581</v>
      </c>
      <c r="AS8" s="246">
        <f>+Banca!AS20</f>
        <v>0</v>
      </c>
      <c r="AT8" s="246">
        <f>+Banca!AT20</f>
        <v>0</v>
      </c>
      <c r="AU8" s="246">
        <f>+Banca!AU20</f>
        <v>0</v>
      </c>
      <c r="AV8" s="246">
        <f>+Banca!AV20</f>
        <v>0</v>
      </c>
      <c r="AW8" s="246">
        <f>+Banca!AW20</f>
        <v>26635.044672362998</v>
      </c>
      <c r="AX8" s="246">
        <f>+Banca!AX20</f>
        <v>0</v>
      </c>
    </row>
    <row r="9" spans="2:50" x14ac:dyDescent="0.25">
      <c r="B9" t="str">
        <f>+Banca!A21</f>
        <v xml:space="preserve"> 'Pagamento Irap</v>
      </c>
      <c r="S9" s="246">
        <f>+Banca!S21</f>
        <v>0</v>
      </c>
      <c r="T9" s="246">
        <f>+Banca!T21</f>
        <v>0</v>
      </c>
      <c r="U9" s="246">
        <f>+Banca!U21</f>
        <v>0</v>
      </c>
      <c r="V9" s="246">
        <f>+Banca!V21</f>
        <v>0</v>
      </c>
      <c r="W9" s="246">
        <f>+Banca!W21</f>
        <v>0</v>
      </c>
      <c r="X9" s="246">
        <f>+Banca!X21</f>
        <v>0</v>
      </c>
      <c r="Y9" s="246">
        <f>+Banca!Y21</f>
        <v>0</v>
      </c>
      <c r="Z9" s="246">
        <f>+Banca!Z21</f>
        <v>0</v>
      </c>
      <c r="AA9" s="246">
        <f>+Banca!AA21</f>
        <v>0</v>
      </c>
      <c r="AB9" s="246">
        <f>+Banca!AB21</f>
        <v>0</v>
      </c>
      <c r="AC9" s="246">
        <f>+Banca!AC21</f>
        <v>0</v>
      </c>
      <c r="AD9" s="246">
        <f>+Banca!AD21</f>
        <v>0</v>
      </c>
      <c r="AE9" s="246">
        <f>+Banca!AE21</f>
        <v>0</v>
      </c>
      <c r="AF9" s="246">
        <f>+Banca!AF21</f>
        <v>0</v>
      </c>
      <c r="AG9" s="246">
        <f>+Banca!AG21</f>
        <v>0</v>
      </c>
      <c r="AH9" s="246">
        <f>+Banca!AH21</f>
        <v>0</v>
      </c>
      <c r="AI9" s="246">
        <f>+Banca!AI21</f>
        <v>0</v>
      </c>
      <c r="AJ9" s="246">
        <f>+Banca!AJ21</f>
        <v>0</v>
      </c>
      <c r="AK9" s="246">
        <f>+Banca!AK21</f>
        <v>0</v>
      </c>
      <c r="AL9" s="246">
        <f>+Banca!AL21</f>
        <v>0</v>
      </c>
      <c r="AM9" s="246">
        <f>+Banca!AM21</f>
        <v>0</v>
      </c>
      <c r="AN9" s="246">
        <f>+Banca!AN21</f>
        <v>0</v>
      </c>
      <c r="AO9" s="246">
        <f>+Banca!AO21</f>
        <v>0</v>
      </c>
      <c r="AP9" s="246">
        <f>+Banca!AP21</f>
        <v>0</v>
      </c>
      <c r="AQ9" s="246">
        <f>+Banca!AQ21</f>
        <v>0</v>
      </c>
      <c r="AR9" s="246">
        <f>+Banca!AR21</f>
        <v>0</v>
      </c>
      <c r="AS9" s="246">
        <f>+Banca!AS21</f>
        <v>0</v>
      </c>
      <c r="AT9" s="246">
        <f>+Banca!AT21</f>
        <v>0</v>
      </c>
      <c r="AU9" s="246">
        <f>+Banca!AU21</f>
        <v>0</v>
      </c>
      <c r="AV9" s="246">
        <f>+Banca!AV21</f>
        <v>0</v>
      </c>
      <c r="AW9" s="246">
        <f>+Banca!AW21</f>
        <v>0</v>
      </c>
      <c r="AX9" s="246">
        <f>+Banca!AX21</f>
        <v>0</v>
      </c>
    </row>
    <row r="10" spans="2:50" s="177" customFormat="1" x14ac:dyDescent="0.25">
      <c r="B10" s="177" t="s">
        <v>128</v>
      </c>
      <c r="S10" s="247">
        <f>SUM(S7:S9)</f>
        <v>0</v>
      </c>
      <c r="T10" s="247">
        <f t="shared" ref="T10:AX10" si="0">SUM(T7:T9)</f>
        <v>0</v>
      </c>
      <c r="U10" s="247">
        <f t="shared" si="0"/>
        <v>1705.4675698150295</v>
      </c>
      <c r="V10" s="247">
        <f t="shared" si="0"/>
        <v>3259.1198615220901</v>
      </c>
      <c r="W10" s="247">
        <f t="shared" si="0"/>
        <v>3457.2758545981937</v>
      </c>
      <c r="X10" s="247">
        <f t="shared" si="0"/>
        <v>3665.3396473281023</v>
      </c>
      <c r="Y10" s="247">
        <f t="shared" si="0"/>
        <v>3883.806629694509</v>
      </c>
      <c r="Z10" s="247">
        <f t="shared" si="0"/>
        <v>4113.1969611792347</v>
      </c>
      <c r="AA10" s="247">
        <f t="shared" si="0"/>
        <v>4354.0568092381927</v>
      </c>
      <c r="AB10" s="247">
        <f t="shared" si="0"/>
        <v>4606.9596497001057</v>
      </c>
      <c r="AC10" s="247">
        <f t="shared" si="0"/>
        <v>4872.507632185112</v>
      </c>
      <c r="AD10" s="247">
        <f t="shared" si="0"/>
        <v>5151.3330137943676</v>
      </c>
      <c r="AE10" s="247">
        <f t="shared" si="0"/>
        <v>5444.0996644840861</v>
      </c>
      <c r="AF10" s="247">
        <f t="shared" si="0"/>
        <v>21347.861231844465</v>
      </c>
      <c r="AG10" s="247">
        <f t="shared" si="0"/>
        <v>6074.2798800937053</v>
      </c>
      <c r="AH10" s="247">
        <f t="shared" si="0"/>
        <v>6413.1938740983915</v>
      </c>
      <c r="AI10" s="247">
        <f t="shared" si="0"/>
        <v>6769.053567803312</v>
      </c>
      <c r="AJ10" s="247">
        <f t="shared" si="0"/>
        <v>7142.7062461934775</v>
      </c>
      <c r="AK10" s="247">
        <f t="shared" si="0"/>
        <v>14219.194380275798</v>
      </c>
      <c r="AL10" s="247">
        <f t="shared" si="0"/>
        <v>7946.9936364283112</v>
      </c>
      <c r="AM10" s="247">
        <f t="shared" si="0"/>
        <v>8379.5433182497327</v>
      </c>
      <c r="AN10" s="247">
        <f t="shared" si="0"/>
        <v>8625.4149683349169</v>
      </c>
      <c r="AO10" s="247">
        <f t="shared" si="0"/>
        <v>8812.0032677016206</v>
      </c>
      <c r="AP10" s="247">
        <f t="shared" si="0"/>
        <v>9002.3233330556504</v>
      </c>
      <c r="AQ10" s="247">
        <f t="shared" si="0"/>
        <v>9196.4497997167582</v>
      </c>
      <c r="AR10" s="247">
        <f t="shared" si="0"/>
        <v>60402.641661603673</v>
      </c>
      <c r="AS10" s="247">
        <f t="shared" si="0"/>
        <v>9596.4279716253186</v>
      </c>
      <c r="AT10" s="247">
        <f t="shared" si="0"/>
        <v>9802.4365310578287</v>
      </c>
      <c r="AU10" s="247">
        <f t="shared" si="0"/>
        <v>10012.565261678981</v>
      </c>
      <c r="AV10" s="247">
        <f t="shared" si="0"/>
        <v>10226.896566912557</v>
      </c>
      <c r="AW10" s="247">
        <f t="shared" si="0"/>
        <v>37080.5591706138</v>
      </c>
      <c r="AX10" s="247">
        <f t="shared" si="0"/>
        <v>10668.504788215821</v>
      </c>
    </row>
    <row r="12" spans="2:50" x14ac:dyDescent="0.25">
      <c r="B12" t="s">
        <v>609</v>
      </c>
      <c r="S12" s="245">
        <f>+'Credito Imposta'!D23</f>
        <v>5000</v>
      </c>
      <c r="T12" s="245">
        <f>+S12-S13</f>
        <v>5000</v>
      </c>
      <c r="U12" s="245">
        <f>+T12-T13</f>
        <v>5000</v>
      </c>
      <c r="V12" s="245">
        <f>+U12-U13</f>
        <v>3294.5324301849705</v>
      </c>
      <c r="W12" s="245">
        <f t="shared" ref="W12:AX12" si="1">+V12-V13</f>
        <v>35.412568662880403</v>
      </c>
      <c r="X12" s="245">
        <f t="shared" si="1"/>
        <v>0</v>
      </c>
      <c r="Y12" s="245">
        <f t="shared" si="1"/>
        <v>0</v>
      </c>
      <c r="Z12" s="245">
        <f t="shared" si="1"/>
        <v>0</v>
      </c>
      <c r="AA12" s="245">
        <f t="shared" si="1"/>
        <v>0</v>
      </c>
      <c r="AB12" s="245">
        <f t="shared" si="1"/>
        <v>0</v>
      </c>
      <c r="AC12" s="245">
        <f t="shared" si="1"/>
        <v>0</v>
      </c>
      <c r="AD12" s="245">
        <f t="shared" si="1"/>
        <v>0</v>
      </c>
      <c r="AE12" s="245">
        <f t="shared" si="1"/>
        <v>0</v>
      </c>
      <c r="AF12" s="245">
        <f t="shared" si="1"/>
        <v>0</v>
      </c>
      <c r="AG12" s="245">
        <f t="shared" si="1"/>
        <v>0</v>
      </c>
      <c r="AH12" s="245">
        <f t="shared" si="1"/>
        <v>0</v>
      </c>
      <c r="AI12" s="245">
        <f t="shared" si="1"/>
        <v>0</v>
      </c>
      <c r="AJ12" s="245">
        <f t="shared" si="1"/>
        <v>0</v>
      </c>
      <c r="AK12" s="245">
        <f t="shared" si="1"/>
        <v>0</v>
      </c>
      <c r="AL12" s="245">
        <f t="shared" si="1"/>
        <v>0</v>
      </c>
      <c r="AM12" s="245">
        <f t="shared" si="1"/>
        <v>0</v>
      </c>
      <c r="AN12" s="245">
        <f t="shared" si="1"/>
        <v>0</v>
      </c>
      <c r="AO12" s="245">
        <f t="shared" si="1"/>
        <v>0</v>
      </c>
      <c r="AP12" s="245">
        <f t="shared" si="1"/>
        <v>0</v>
      </c>
      <c r="AQ12" s="245">
        <f t="shared" si="1"/>
        <v>0</v>
      </c>
      <c r="AR12" s="245">
        <f t="shared" si="1"/>
        <v>0</v>
      </c>
      <c r="AS12" s="245">
        <f t="shared" si="1"/>
        <v>0</v>
      </c>
      <c r="AT12" s="245">
        <f t="shared" si="1"/>
        <v>0</v>
      </c>
      <c r="AU12" s="245">
        <f t="shared" si="1"/>
        <v>0</v>
      </c>
      <c r="AV12" s="245">
        <f t="shared" si="1"/>
        <v>0</v>
      </c>
      <c r="AW12" s="245">
        <f t="shared" si="1"/>
        <v>0</v>
      </c>
      <c r="AX12" s="245">
        <f t="shared" si="1"/>
        <v>0</v>
      </c>
    </row>
    <row r="13" spans="2:50" x14ac:dyDescent="0.25">
      <c r="B13" t="s">
        <v>627</v>
      </c>
      <c r="S13" s="247">
        <f>+IF(S10&lt;S12,S10,S12)</f>
        <v>0</v>
      </c>
      <c r="T13" s="247">
        <f>+IF(T10&lt;T12,T10,T12)</f>
        <v>0</v>
      </c>
      <c r="U13" s="247">
        <f>+IF(U10&lt;U12,U10,U12)</f>
        <v>1705.4675698150295</v>
      </c>
      <c r="V13" s="247">
        <f>+IF(V10&lt;V12,V10,V12)</f>
        <v>3259.1198615220901</v>
      </c>
      <c r="W13" s="247">
        <f t="shared" ref="W13:AX13" si="2">+IF(W10&lt;W12,W10,W12)</f>
        <v>35.412568662880403</v>
      </c>
      <c r="X13" s="247">
        <f t="shared" si="2"/>
        <v>0</v>
      </c>
      <c r="Y13" s="247">
        <f t="shared" si="2"/>
        <v>0</v>
      </c>
      <c r="Z13" s="247">
        <f t="shared" si="2"/>
        <v>0</v>
      </c>
      <c r="AA13" s="247">
        <f t="shared" si="2"/>
        <v>0</v>
      </c>
      <c r="AB13" s="247">
        <f t="shared" si="2"/>
        <v>0</v>
      </c>
      <c r="AC13" s="247">
        <f t="shared" si="2"/>
        <v>0</v>
      </c>
      <c r="AD13" s="247">
        <f t="shared" si="2"/>
        <v>0</v>
      </c>
      <c r="AE13" s="247">
        <f t="shared" si="2"/>
        <v>0</v>
      </c>
      <c r="AF13" s="247">
        <f t="shared" si="2"/>
        <v>0</v>
      </c>
      <c r="AG13" s="247">
        <f t="shared" si="2"/>
        <v>0</v>
      </c>
      <c r="AH13" s="247">
        <f t="shared" si="2"/>
        <v>0</v>
      </c>
      <c r="AI13" s="247">
        <f t="shared" si="2"/>
        <v>0</v>
      </c>
      <c r="AJ13" s="247">
        <f t="shared" si="2"/>
        <v>0</v>
      </c>
      <c r="AK13" s="247">
        <f t="shared" si="2"/>
        <v>0</v>
      </c>
      <c r="AL13" s="247">
        <f t="shared" si="2"/>
        <v>0</v>
      </c>
      <c r="AM13" s="247">
        <f t="shared" si="2"/>
        <v>0</v>
      </c>
      <c r="AN13" s="247">
        <f t="shared" si="2"/>
        <v>0</v>
      </c>
      <c r="AO13" s="247">
        <f t="shared" si="2"/>
        <v>0</v>
      </c>
      <c r="AP13" s="247">
        <f t="shared" si="2"/>
        <v>0</v>
      </c>
      <c r="AQ13" s="247">
        <f t="shared" si="2"/>
        <v>0</v>
      </c>
      <c r="AR13" s="247">
        <f t="shared" si="2"/>
        <v>0</v>
      </c>
      <c r="AS13" s="247">
        <f t="shared" si="2"/>
        <v>0</v>
      </c>
      <c r="AT13" s="247">
        <f t="shared" si="2"/>
        <v>0</v>
      </c>
      <c r="AU13" s="247">
        <f t="shared" si="2"/>
        <v>0</v>
      </c>
      <c r="AV13" s="247">
        <f t="shared" si="2"/>
        <v>0</v>
      </c>
      <c r="AW13" s="247">
        <f t="shared" si="2"/>
        <v>0</v>
      </c>
      <c r="AX13" s="247">
        <f t="shared" si="2"/>
        <v>0</v>
      </c>
    </row>
  </sheetData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FFC000"/>
  </sheetPr>
  <dimension ref="A1:AX68"/>
  <sheetViews>
    <sheetView showGridLines="0" topLeftCell="A13" workbookViewId="0">
      <selection activeCell="C29" sqref="C29"/>
    </sheetView>
  </sheetViews>
  <sheetFormatPr defaultRowHeight="15" x14ac:dyDescent="0.25"/>
  <cols>
    <col min="1" max="1" width="26.85546875" bestFit="1" customWidth="1"/>
    <col min="2" max="2" width="23.28515625" bestFit="1" customWidth="1"/>
  </cols>
  <sheetData>
    <row r="1" spans="1:50" x14ac:dyDescent="0.25">
      <c r="A1" s="33" t="s">
        <v>115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</row>
    <row r="2" spans="1:50" x14ac:dyDescent="0.25">
      <c r="A2" s="49"/>
      <c r="B2" s="49"/>
      <c r="C2" s="22">
        <f>+SPm!B2</f>
        <v>42736</v>
      </c>
      <c r="D2" s="22">
        <f>+SPm!C2</f>
        <v>42767</v>
      </c>
      <c r="E2" s="22">
        <f>+SPm!D2</f>
        <v>42797</v>
      </c>
      <c r="F2" s="22">
        <f>+SPm!E2</f>
        <v>42828</v>
      </c>
      <c r="G2" s="22">
        <f>+SPm!F2</f>
        <v>42858</v>
      </c>
      <c r="H2" s="22">
        <f>+SPm!G2</f>
        <v>42889</v>
      </c>
      <c r="I2" s="22">
        <f>+SPm!H2</f>
        <v>42919</v>
      </c>
      <c r="J2" s="22">
        <f>+SPm!I2</f>
        <v>42950</v>
      </c>
      <c r="K2" s="22">
        <f>+SPm!J2</f>
        <v>42980</v>
      </c>
      <c r="L2" s="22">
        <f>+SPm!K2</f>
        <v>43011</v>
      </c>
      <c r="M2" s="22">
        <f>+SPm!L2</f>
        <v>43041</v>
      </c>
      <c r="N2" s="22">
        <f>+SPm!M2</f>
        <v>43072</v>
      </c>
      <c r="O2" s="22">
        <f>+SPm!N2</f>
        <v>43102</v>
      </c>
      <c r="P2" s="22">
        <f>+SPm!O2</f>
        <v>43133</v>
      </c>
      <c r="Q2" s="22">
        <f>+SPm!P2</f>
        <v>43163</v>
      </c>
      <c r="R2" s="22">
        <f>+SPm!Q2</f>
        <v>43194</v>
      </c>
      <c r="S2" s="22">
        <f>+SPm!R2</f>
        <v>43224</v>
      </c>
      <c r="T2" s="22">
        <f>+SPm!S2</f>
        <v>43255</v>
      </c>
      <c r="U2" s="22">
        <f>+SPm!T2</f>
        <v>43285</v>
      </c>
      <c r="V2" s="22">
        <f>+SPm!U2</f>
        <v>43316</v>
      </c>
      <c r="W2" s="22">
        <f>+SPm!V2</f>
        <v>43346</v>
      </c>
      <c r="X2" s="22">
        <f>+SPm!W2</f>
        <v>43377</v>
      </c>
      <c r="Y2" s="22">
        <f>+SPm!X2</f>
        <v>43407</v>
      </c>
      <c r="Z2" s="22">
        <f>+SPm!Y2</f>
        <v>43438</v>
      </c>
      <c r="AA2" s="22">
        <f>+SPm!Z2</f>
        <v>43468</v>
      </c>
      <c r="AB2" s="22">
        <f>+SPm!AA2</f>
        <v>43499</v>
      </c>
      <c r="AC2" s="22">
        <f>+SPm!AB2</f>
        <v>43529</v>
      </c>
      <c r="AD2" s="22">
        <f>+SPm!AC2</f>
        <v>43560</v>
      </c>
      <c r="AE2" s="22">
        <f>+SPm!AD2</f>
        <v>43590</v>
      </c>
      <c r="AF2" s="22">
        <f>+SPm!AE2</f>
        <v>43621</v>
      </c>
      <c r="AG2" s="22">
        <f>+SPm!AF2</f>
        <v>43651</v>
      </c>
      <c r="AH2" s="22">
        <f>+SPm!AG2</f>
        <v>43682</v>
      </c>
      <c r="AI2" s="22">
        <f>+SPm!AH2</f>
        <v>43712</v>
      </c>
      <c r="AJ2" s="22">
        <f>+SPm!AI2</f>
        <v>43743</v>
      </c>
      <c r="AK2" s="22">
        <f>+SPm!AJ2</f>
        <v>43773</v>
      </c>
      <c r="AL2" s="22">
        <f>+SPm!AK2</f>
        <v>43804</v>
      </c>
      <c r="AM2" s="22">
        <f>+SPm!AL2</f>
        <v>43834</v>
      </c>
      <c r="AN2" s="22">
        <f>+SPm!AM2</f>
        <v>43865</v>
      </c>
      <c r="AO2" s="22">
        <f>+SPm!AN2</f>
        <v>43895</v>
      </c>
      <c r="AP2" s="22">
        <f>+SPm!AO2</f>
        <v>43926</v>
      </c>
      <c r="AQ2" s="22">
        <f>+SPm!AP2</f>
        <v>43956</v>
      </c>
      <c r="AR2" s="22">
        <f>+SPm!AQ2</f>
        <v>43987</v>
      </c>
      <c r="AS2" s="22">
        <f>+SPm!AR2</f>
        <v>44017</v>
      </c>
      <c r="AT2" s="22">
        <f>+SPm!AS2</f>
        <v>44048</v>
      </c>
      <c r="AU2" s="22">
        <f>+SPm!AT2</f>
        <v>44078</v>
      </c>
      <c r="AV2" s="22">
        <f>+SPm!AU2</f>
        <v>44109</v>
      </c>
      <c r="AW2" s="22">
        <f>+SPm!AV2</f>
        <v>44139</v>
      </c>
      <c r="AX2" s="22">
        <f>+SPm!AW2</f>
        <v>44170</v>
      </c>
    </row>
    <row r="3" spans="1:50" x14ac:dyDescent="0.25">
      <c r="A3" s="50" t="s">
        <v>130</v>
      </c>
      <c r="B3" s="47"/>
      <c r="C3" s="51">
        <f>SUM(C4:C9)</f>
        <v>160000</v>
      </c>
      <c r="D3" s="51">
        <f t="shared" ref="D3:U3" si="0">SUM(D4:D9)</f>
        <v>8139.9624692783509</v>
      </c>
      <c r="E3" s="51">
        <f t="shared" si="0"/>
        <v>57093.567530721681</v>
      </c>
      <c r="F3" s="51">
        <f t="shared" si="0"/>
        <v>8416.3530000000028</v>
      </c>
      <c r="G3" s="51">
        <f t="shared" si="0"/>
        <v>84257.988299999997</v>
      </c>
      <c r="H3" s="51">
        <f t="shared" si="0"/>
        <v>10183.787130000004</v>
      </c>
      <c r="I3" s="51">
        <f t="shared" si="0"/>
        <v>11202.165843000004</v>
      </c>
      <c r="J3" s="51">
        <f t="shared" si="0"/>
        <v>12322.382427300008</v>
      </c>
      <c r="K3" s="51">
        <f t="shared" si="0"/>
        <v>13554.620670030015</v>
      </c>
      <c r="L3" s="51">
        <f t="shared" si="0"/>
        <v>14910.082737033015</v>
      </c>
      <c r="M3" s="51">
        <f t="shared" si="0"/>
        <v>16401.091010736316</v>
      </c>
      <c r="N3" s="51">
        <f t="shared" si="0"/>
        <v>18041.200111809947</v>
      </c>
      <c r="O3" s="51">
        <f t="shared" si="0"/>
        <v>18861.993450230133</v>
      </c>
      <c r="P3" s="51">
        <f t="shared" si="0"/>
        <v>95699.026461615111</v>
      </c>
      <c r="Q3" s="51">
        <f t="shared" si="0"/>
        <v>21733.977784695857</v>
      </c>
      <c r="R3" s="51">
        <f t="shared" si="0"/>
        <v>22820.676673930662</v>
      </c>
      <c r="S3" s="51">
        <f t="shared" si="0"/>
        <v>23961.710507627187</v>
      </c>
      <c r="T3" s="51">
        <f t="shared" si="0"/>
        <v>25159.796033008559</v>
      </c>
      <c r="U3" s="51">
        <f t="shared" si="0"/>
        <v>28123.25340447401</v>
      </c>
      <c r="V3" s="51">
        <f t="shared" ref="V3:AX3" si="1">SUM(V4:V9)</f>
        <v>30997.794987914014</v>
      </c>
      <c r="W3" s="51">
        <f t="shared" si="1"/>
        <v>29161.02145137441</v>
      </c>
      <c r="X3" s="51">
        <f t="shared" si="1"/>
        <v>30581.889326847107</v>
      </c>
      <c r="Y3" s="51">
        <f t="shared" si="1"/>
        <v>32110.983793189451</v>
      </c>
      <c r="Z3" s="51">
        <f t="shared" si="1"/>
        <v>33716.532982848927</v>
      </c>
      <c r="AA3" s="51">
        <f t="shared" si="1"/>
        <v>35402.359631991392</v>
      </c>
      <c r="AB3" s="51">
        <f t="shared" si="1"/>
        <v>37172.477613590941</v>
      </c>
      <c r="AC3" s="51">
        <f t="shared" si="1"/>
        <v>39031.101494270501</v>
      </c>
      <c r="AD3" s="51">
        <f t="shared" si="1"/>
        <v>40982.656568984028</v>
      </c>
      <c r="AE3" s="51">
        <f t="shared" si="1"/>
        <v>43031.78939743324</v>
      </c>
      <c r="AF3" s="51">
        <f t="shared" si="1"/>
        <v>45183.378867304891</v>
      </c>
      <c r="AG3" s="51">
        <f t="shared" si="1"/>
        <v>47442.547810670127</v>
      </c>
      <c r="AH3" s="51">
        <f t="shared" si="1"/>
        <v>49814.675201203652</v>
      </c>
      <c r="AI3" s="51">
        <f t="shared" si="1"/>
        <v>52305.408961263842</v>
      </c>
      <c r="AJ3" s="51">
        <f t="shared" si="1"/>
        <v>54920.679409327022</v>
      </c>
      <c r="AK3" s="51">
        <f t="shared" si="1"/>
        <v>57666.713379793378</v>
      </c>
      <c r="AL3" s="51">
        <f t="shared" si="1"/>
        <v>60550.049048783054</v>
      </c>
      <c r="AM3" s="51">
        <f t="shared" si="1"/>
        <v>61674.755423038361</v>
      </c>
      <c r="AN3" s="51">
        <f t="shared" si="1"/>
        <v>64720.43727262663</v>
      </c>
      <c r="AO3" s="51">
        <f t="shared" si="1"/>
        <v>66014.846018079144</v>
      </c>
      <c r="AP3" s="51">
        <f t="shared" si="1"/>
        <v>67335.142938440709</v>
      </c>
      <c r="AQ3" s="51">
        <f t="shared" si="1"/>
        <v>68681.845797209549</v>
      </c>
      <c r="AR3" s="51">
        <f t="shared" si="1"/>
        <v>70055.482713153746</v>
      </c>
      <c r="AS3" s="51">
        <f t="shared" si="1"/>
        <v>71456.592367416786</v>
      </c>
      <c r="AT3" s="51">
        <f t="shared" si="1"/>
        <v>72885.724214765127</v>
      </c>
      <c r="AU3" s="51">
        <f t="shared" si="1"/>
        <v>74343.43869906044</v>
      </c>
      <c r="AV3" s="51">
        <f t="shared" si="1"/>
        <v>75830.30747304167</v>
      </c>
      <c r="AW3" s="51">
        <f t="shared" si="1"/>
        <v>77346.913622502485</v>
      </c>
      <c r="AX3" s="51">
        <f t="shared" si="1"/>
        <v>78893.851894952561</v>
      </c>
    </row>
    <row r="4" spans="1:50" x14ac:dyDescent="0.25">
      <c r="A4" s="48" t="s">
        <v>131</v>
      </c>
      <c r="B4" s="47"/>
      <c r="C4" s="52">
        <f>+E_Vendite!E110</f>
        <v>0</v>
      </c>
      <c r="D4" s="52">
        <f>+E_Vendite!F110</f>
        <v>7582.2999999999993</v>
      </c>
      <c r="E4" s="52">
        <f>+E_Vendite!G110</f>
        <v>7651.2300000000023</v>
      </c>
      <c r="F4" s="52">
        <f>+E_Vendite!H110</f>
        <v>8416.3530000000028</v>
      </c>
      <c r="G4" s="52">
        <f>+E_Vendite!I110</f>
        <v>9257.9883000000027</v>
      </c>
      <c r="H4" s="52">
        <f>+E_Vendite!J110</f>
        <v>10183.787130000004</v>
      </c>
      <c r="I4" s="52">
        <f>+E_Vendite!K110</f>
        <v>11202.165843000004</v>
      </c>
      <c r="J4" s="52">
        <f>+E_Vendite!L110</f>
        <v>12322.382427300008</v>
      </c>
      <c r="K4" s="52">
        <f>+E_Vendite!M110</f>
        <v>13554.620670030015</v>
      </c>
      <c r="L4" s="52">
        <f>+E_Vendite!N110</f>
        <v>14910.082737033015</v>
      </c>
      <c r="M4" s="52">
        <f>+E_Vendite!O110</f>
        <v>16401.091010736316</v>
      </c>
      <c r="N4" s="52">
        <f>+E_Vendite!P110</f>
        <v>18041.200111809947</v>
      </c>
      <c r="O4" s="52">
        <f>+E_Vendite!Q110</f>
        <v>18861.993450230133</v>
      </c>
      <c r="P4" s="52">
        <f>+E_Vendite!R110</f>
        <v>20699.026461615111</v>
      </c>
      <c r="Q4" s="52">
        <f>+E_Vendite!S110</f>
        <v>21733.977784695857</v>
      </c>
      <c r="R4" s="52">
        <f>+E_Vendite!T110</f>
        <v>22820.676673930662</v>
      </c>
      <c r="S4" s="52">
        <f>+E_Vendite!U110</f>
        <v>23961.710507627187</v>
      </c>
      <c r="T4" s="52">
        <f>+E_Vendite!V110</f>
        <v>25159.796033008559</v>
      </c>
      <c r="U4" s="52">
        <f>+E_Vendite!W110</f>
        <v>26417.785834658982</v>
      </c>
      <c r="V4" s="52">
        <f>+E_Vendite!X110</f>
        <v>27738.675126391925</v>
      </c>
      <c r="W4" s="52">
        <f>+E_Vendite!Y110</f>
        <v>29125.608882711531</v>
      </c>
      <c r="X4" s="52">
        <f>+E_Vendite!Z110</f>
        <v>30581.889326847107</v>
      </c>
      <c r="Y4" s="52">
        <f>+E_Vendite!AA110</f>
        <v>32110.983793189451</v>
      </c>
      <c r="Z4" s="52">
        <f>+E_Vendite!AB110</f>
        <v>33716.532982848927</v>
      </c>
      <c r="AA4" s="52">
        <f>+E_Vendite!AC110</f>
        <v>35402.359631991392</v>
      </c>
      <c r="AB4" s="52">
        <f>+E_Vendite!AD110</f>
        <v>37172.477613590941</v>
      </c>
      <c r="AC4" s="52">
        <f>+E_Vendite!AE110</f>
        <v>39031.101494270501</v>
      </c>
      <c r="AD4" s="52">
        <f>+E_Vendite!AF110</f>
        <v>40982.656568984028</v>
      </c>
      <c r="AE4" s="52">
        <f>+E_Vendite!AG110</f>
        <v>43031.78939743324</v>
      </c>
      <c r="AF4" s="52">
        <f>+E_Vendite!AH110</f>
        <v>45183.378867304891</v>
      </c>
      <c r="AG4" s="52">
        <f>+E_Vendite!AI110</f>
        <v>47442.547810670127</v>
      </c>
      <c r="AH4" s="52">
        <f>+E_Vendite!AJ110</f>
        <v>49814.675201203652</v>
      </c>
      <c r="AI4" s="52">
        <f>+E_Vendite!AK110</f>
        <v>52305.408961263842</v>
      </c>
      <c r="AJ4" s="52">
        <f>+E_Vendite!AL110</f>
        <v>54920.679409327022</v>
      </c>
      <c r="AK4" s="52">
        <f>+E_Vendite!AM110</f>
        <v>57666.713379793378</v>
      </c>
      <c r="AL4" s="52">
        <f>+E_Vendite!AN110</f>
        <v>60550.049048783054</v>
      </c>
      <c r="AM4" s="52">
        <f>+E_Vendite!AO110</f>
        <v>61674.755423038361</v>
      </c>
      <c r="AN4" s="52">
        <f>+E_Vendite!AP110</f>
        <v>64720.43727262663</v>
      </c>
      <c r="AO4" s="52">
        <f>+E_Vendite!AQ110</f>
        <v>66014.846018079144</v>
      </c>
      <c r="AP4" s="52">
        <f>+E_Vendite!AR110</f>
        <v>67335.142938440709</v>
      </c>
      <c r="AQ4" s="52">
        <f>+E_Vendite!AS110</f>
        <v>68681.845797209549</v>
      </c>
      <c r="AR4" s="52">
        <f>+E_Vendite!AT110</f>
        <v>70055.482713153746</v>
      </c>
      <c r="AS4" s="52">
        <f>+E_Vendite!AU110</f>
        <v>71456.592367416786</v>
      </c>
      <c r="AT4" s="52">
        <f>+E_Vendite!AV110</f>
        <v>72885.724214765127</v>
      </c>
      <c r="AU4" s="52">
        <f>+E_Vendite!AW110</f>
        <v>74343.43869906044</v>
      </c>
      <c r="AV4" s="52">
        <f>+E_Vendite!AX110</f>
        <v>75830.30747304167</v>
      </c>
      <c r="AW4" s="52">
        <f>+E_Vendite!AY110</f>
        <v>77346.913622502485</v>
      </c>
      <c r="AX4" s="52">
        <f>+E_Vendite!AZ110</f>
        <v>78893.851894952561</v>
      </c>
    </row>
    <row r="5" spans="1:50" x14ac:dyDescent="0.25">
      <c r="A5" s="58" t="s">
        <v>132</v>
      </c>
      <c r="B5" s="47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</row>
    <row r="6" spans="1:50" x14ac:dyDescent="0.25">
      <c r="A6" s="58" t="s">
        <v>133</v>
      </c>
      <c r="B6" s="47"/>
      <c r="C6" s="52">
        <f>+Capitale!D4</f>
        <v>0</v>
      </c>
      <c r="D6" s="52">
        <f>+Capitale!E4</f>
        <v>0</v>
      </c>
      <c r="E6" s="52">
        <f>+Capitale!F4</f>
        <v>50000</v>
      </c>
      <c r="F6" s="52">
        <f>+Capitale!G4</f>
        <v>0</v>
      </c>
      <c r="G6" s="52">
        <f>+Capitale!H4</f>
        <v>0</v>
      </c>
      <c r="H6" s="52">
        <f>+Capitale!I4</f>
        <v>0</v>
      </c>
      <c r="I6" s="52">
        <f>+Capitale!J4</f>
        <v>0</v>
      </c>
      <c r="J6" s="52">
        <f>+Capitale!K4</f>
        <v>0</v>
      </c>
      <c r="K6" s="52">
        <f>+Capitale!L4</f>
        <v>0</v>
      </c>
      <c r="L6" s="52">
        <f>+Capitale!M4</f>
        <v>0</v>
      </c>
      <c r="M6" s="52">
        <f>+Capitale!N4</f>
        <v>0</v>
      </c>
      <c r="N6" s="52">
        <f>+Capitale!O4</f>
        <v>0</v>
      </c>
      <c r="O6" s="52">
        <f>+Capitale!P4</f>
        <v>0</v>
      </c>
      <c r="P6" s="52">
        <f>+Capitale!Q4</f>
        <v>0</v>
      </c>
      <c r="Q6" s="52">
        <f>+Capitale!R4</f>
        <v>0</v>
      </c>
      <c r="R6" s="52">
        <f>+Capitale!S4</f>
        <v>0</v>
      </c>
      <c r="S6" s="52">
        <f>+Capitale!T4</f>
        <v>0</v>
      </c>
      <c r="T6" s="52">
        <f>+Capitale!U4</f>
        <v>0</v>
      </c>
      <c r="U6" s="52">
        <f>+Capitale!V4</f>
        <v>0</v>
      </c>
      <c r="V6" s="52">
        <f>+Capitale!W4</f>
        <v>0</v>
      </c>
      <c r="W6" s="52">
        <f>+Capitale!X4</f>
        <v>0</v>
      </c>
      <c r="X6" s="52">
        <f>+Capitale!Y4</f>
        <v>0</v>
      </c>
      <c r="Y6" s="52">
        <f>+Capitale!Z4</f>
        <v>0</v>
      </c>
      <c r="Z6" s="52">
        <f>+Capitale!AA4</f>
        <v>0</v>
      </c>
      <c r="AA6" s="52">
        <f>+Capitale!AB4</f>
        <v>0</v>
      </c>
      <c r="AB6" s="52">
        <f>+Capitale!AC4</f>
        <v>0</v>
      </c>
      <c r="AC6" s="52">
        <f>+Capitale!AD4</f>
        <v>0</v>
      </c>
      <c r="AD6" s="52">
        <f>+Capitale!AE4</f>
        <v>0</v>
      </c>
      <c r="AE6" s="52">
        <f>+Capitale!AF4</f>
        <v>0</v>
      </c>
      <c r="AF6" s="52">
        <f>+Capitale!AG4</f>
        <v>0</v>
      </c>
      <c r="AG6" s="52">
        <f>+Capitale!AH4</f>
        <v>0</v>
      </c>
      <c r="AH6" s="52">
        <f>+Capitale!AI4</f>
        <v>0</v>
      </c>
      <c r="AI6" s="52">
        <f>+Capitale!AJ4</f>
        <v>0</v>
      </c>
      <c r="AJ6" s="52">
        <f>+Capitale!AK4</f>
        <v>0</v>
      </c>
      <c r="AK6" s="52">
        <f>+Capitale!AL4</f>
        <v>0</v>
      </c>
      <c r="AL6" s="52">
        <f>+Capitale!AM4</f>
        <v>0</v>
      </c>
      <c r="AM6" s="52">
        <f>+Capitale!AN4</f>
        <v>0</v>
      </c>
      <c r="AN6" s="52">
        <f>+Capitale!AO4</f>
        <v>0</v>
      </c>
      <c r="AO6" s="52">
        <f>+Capitale!AP4</f>
        <v>0</v>
      </c>
      <c r="AP6" s="52">
        <f>+Capitale!AQ4</f>
        <v>0</v>
      </c>
      <c r="AQ6" s="52">
        <f>+Capitale!AR4</f>
        <v>0</v>
      </c>
      <c r="AR6" s="52">
        <f>+Capitale!AS4</f>
        <v>0</v>
      </c>
      <c r="AS6" s="52">
        <f>+Capitale!AT4</f>
        <v>0</v>
      </c>
      <c r="AT6" s="52">
        <f>+Capitale!AU4</f>
        <v>0</v>
      </c>
      <c r="AU6" s="52">
        <f>+Capitale!AV4</f>
        <v>0</v>
      </c>
      <c r="AV6" s="52">
        <f>+Capitale!AW4</f>
        <v>0</v>
      </c>
      <c r="AW6" s="52">
        <f>+Capitale!AX4</f>
        <v>0</v>
      </c>
      <c r="AX6" s="52">
        <f>+Capitale!AY4</f>
        <v>0</v>
      </c>
    </row>
    <row r="7" spans="1:50" x14ac:dyDescent="0.25">
      <c r="A7" s="58" t="s">
        <v>134</v>
      </c>
      <c r="B7" s="47"/>
      <c r="C7" s="52">
        <f>+'Fin Banca'!C240</f>
        <v>160000</v>
      </c>
      <c r="D7" s="52">
        <f>+'Fin Banca'!D240-C7</f>
        <v>557.66246927835164</v>
      </c>
      <c r="E7" s="52">
        <f>+'Fin Banca'!E240-SUM($C7:D7)</f>
        <v>-557.66246927832253</v>
      </c>
      <c r="F7" s="52">
        <f>+'Fin Banca'!F240-SUM($C7:E7)</f>
        <v>0</v>
      </c>
      <c r="G7" s="52">
        <f>+'Fin Banca'!G240-SUM($C7:F7)</f>
        <v>0</v>
      </c>
      <c r="H7" s="52">
        <f>+'Fin Banca'!H240-SUM($C7:G7)</f>
        <v>0</v>
      </c>
      <c r="I7" s="52">
        <f>+'Fin Banca'!I240-SUM($C7:H7)</f>
        <v>0</v>
      </c>
      <c r="J7" s="52">
        <f>+'Fin Banca'!J240-SUM($C7:I7)</f>
        <v>0</v>
      </c>
      <c r="K7" s="52">
        <f>+'Fin Banca'!K240-SUM($C7:J7)</f>
        <v>0</v>
      </c>
      <c r="L7" s="52">
        <f>+'Fin Banca'!L240-SUM($C7:K7)</f>
        <v>0</v>
      </c>
      <c r="M7" s="52">
        <f>+'Fin Banca'!M240-SUM($C7:L7)</f>
        <v>0</v>
      </c>
      <c r="N7" s="52">
        <f>+'Fin Banca'!N240-SUM($C7:M7)</f>
        <v>0</v>
      </c>
      <c r="O7" s="52">
        <f>+'Fin Banca'!O240-SUM($C7:N7)</f>
        <v>0</v>
      </c>
      <c r="P7" s="52">
        <f>+'Fin Banca'!P240-SUM($C7:O7)</f>
        <v>0</v>
      </c>
      <c r="Q7" s="52">
        <f>+'Fin Banca'!Q240-SUM($C7:P7)</f>
        <v>0</v>
      </c>
      <c r="R7" s="52">
        <f>+'Fin Banca'!R240-SUM($C7:Q7)</f>
        <v>0</v>
      </c>
      <c r="S7" s="52">
        <f>+'Fin Banca'!S240-SUM($C7:R7)</f>
        <v>0</v>
      </c>
      <c r="T7" s="52">
        <f>+'Fin Banca'!T240-SUM($C7:S7)</f>
        <v>0</v>
      </c>
      <c r="U7" s="52">
        <f>+'Fin Banca'!U240-SUM($C7:T7)</f>
        <v>0</v>
      </c>
      <c r="V7" s="52">
        <f>+'Fin Banca'!V240-SUM($C7:U7)</f>
        <v>0</v>
      </c>
      <c r="W7" s="52">
        <f>+'Fin Banca'!W240-SUM($C7:V7)</f>
        <v>0</v>
      </c>
      <c r="X7" s="52">
        <f>+'Fin Banca'!X240-SUM($C7:W7)</f>
        <v>0</v>
      </c>
      <c r="Y7" s="52">
        <f>+'Fin Banca'!Y240-SUM($C7:X7)</f>
        <v>0</v>
      </c>
      <c r="Z7" s="52">
        <f>+'Fin Banca'!Z240-SUM($C7:Y7)</f>
        <v>0</v>
      </c>
      <c r="AA7" s="52">
        <f>+'Fin Banca'!AA240-SUM($C7:Z7)</f>
        <v>0</v>
      </c>
      <c r="AB7" s="52">
        <f>+'Fin Banca'!AB240-SUM($C7:AA7)</f>
        <v>0</v>
      </c>
      <c r="AC7" s="52">
        <f>+'Fin Banca'!AC240-SUM($C7:AB7)</f>
        <v>0</v>
      </c>
      <c r="AD7" s="52">
        <f>+'Fin Banca'!AD240-SUM($C7:AC7)</f>
        <v>0</v>
      </c>
      <c r="AE7" s="52">
        <f>+'Fin Banca'!AE240-SUM($C7:AD7)</f>
        <v>0</v>
      </c>
      <c r="AF7" s="52">
        <f>+'Fin Banca'!AF240-SUM($C7:AE7)</f>
        <v>0</v>
      </c>
      <c r="AG7" s="52">
        <f>+'Fin Banca'!AG240-SUM($C7:AF7)</f>
        <v>0</v>
      </c>
      <c r="AH7" s="52">
        <f>+'Fin Banca'!AH240-SUM($C7:AG7)</f>
        <v>0</v>
      </c>
      <c r="AI7" s="52">
        <f>+'Fin Banca'!AI240-SUM($C7:AH7)</f>
        <v>0</v>
      </c>
      <c r="AJ7" s="52">
        <f>+'Fin Banca'!AJ240-SUM($C7:AI7)</f>
        <v>0</v>
      </c>
      <c r="AK7" s="52">
        <f>+'Fin Banca'!AK240-SUM($C7:AJ7)</f>
        <v>0</v>
      </c>
      <c r="AL7" s="52">
        <f>+'Fin Banca'!AL240-SUM($C7:AK7)</f>
        <v>0</v>
      </c>
      <c r="AM7" s="52">
        <f>+'Fin Banca'!AM240-SUM($C7:AL7)</f>
        <v>0</v>
      </c>
      <c r="AN7" s="52">
        <f>+'Fin Banca'!AN240-SUM($C7:AM7)</f>
        <v>0</v>
      </c>
      <c r="AO7" s="52">
        <f>+'Fin Banca'!AO240-SUM($C7:AN7)</f>
        <v>0</v>
      </c>
      <c r="AP7" s="52">
        <f>+'Fin Banca'!AP240-SUM($C7:AO7)</f>
        <v>0</v>
      </c>
      <c r="AQ7" s="52">
        <f>+'Fin Banca'!AQ240-SUM($C7:AP7)</f>
        <v>0</v>
      </c>
      <c r="AR7" s="52">
        <f>+'Fin Banca'!AR240-SUM($C7:AQ7)</f>
        <v>0</v>
      </c>
      <c r="AS7" s="52">
        <f>+'Fin Banca'!AS240-SUM($C7:AR7)</f>
        <v>0</v>
      </c>
      <c r="AT7" s="52">
        <f>+'Fin Banca'!AT240-SUM($C7:AS7)</f>
        <v>0</v>
      </c>
      <c r="AU7" s="52">
        <f>+'Fin Banca'!AU240-SUM($C7:AT7)</f>
        <v>0</v>
      </c>
      <c r="AV7" s="52">
        <f>+'Fin Banca'!AV240-SUM($C7:AU7)</f>
        <v>0</v>
      </c>
      <c r="AW7" s="52">
        <f>+'Fin Banca'!AW240-SUM($C7:AV7)</f>
        <v>0</v>
      </c>
      <c r="AX7" s="52">
        <f>+'Fin Banca'!AX240-SUM($C7:AW7)</f>
        <v>0</v>
      </c>
    </row>
    <row r="8" spans="1:50" x14ac:dyDescent="0.25">
      <c r="A8" s="58" t="s">
        <v>650</v>
      </c>
      <c r="B8" s="47"/>
      <c r="C8" s="52">
        <f>+'Gestione Contributi'!C27+'Gestione Contributi'!C10</f>
        <v>0</v>
      </c>
      <c r="D8" s="52">
        <f>+'Gestione Contributi'!D27+'Gestione Contributi'!D10</f>
        <v>0</v>
      </c>
      <c r="E8" s="52">
        <f>+'Gestione Contributi'!E27+'Gestione Contributi'!E10</f>
        <v>0</v>
      </c>
      <c r="F8" s="52">
        <f>+'Gestione Contributi'!F27+'Gestione Contributi'!F10</f>
        <v>0</v>
      </c>
      <c r="G8" s="52">
        <f>+'Gestione Contributi'!G27+'Gestione Contributi'!G10</f>
        <v>75000</v>
      </c>
      <c r="H8" s="52">
        <f>+'Gestione Contributi'!H27+'Gestione Contributi'!H10</f>
        <v>0</v>
      </c>
      <c r="I8" s="52">
        <f>+'Gestione Contributi'!I27+'Gestione Contributi'!I10</f>
        <v>0</v>
      </c>
      <c r="J8" s="52">
        <f>+'Gestione Contributi'!J27+'Gestione Contributi'!J10</f>
        <v>0</v>
      </c>
      <c r="K8" s="52">
        <f>+'Gestione Contributi'!K27+'Gestione Contributi'!K10</f>
        <v>0</v>
      </c>
      <c r="L8" s="52">
        <f>+'Gestione Contributi'!L27+'Gestione Contributi'!L10</f>
        <v>0</v>
      </c>
      <c r="M8" s="52">
        <f>+'Gestione Contributi'!M27+'Gestione Contributi'!M10</f>
        <v>0</v>
      </c>
      <c r="N8" s="52">
        <f>+'Gestione Contributi'!N27+'Gestione Contributi'!N10</f>
        <v>0</v>
      </c>
      <c r="O8" s="52">
        <f>+'Gestione Contributi'!O27+'Gestione Contributi'!O10</f>
        <v>0</v>
      </c>
      <c r="P8" s="52">
        <f>+'Gestione Contributi'!P27+'Gestione Contributi'!P10</f>
        <v>75000</v>
      </c>
      <c r="Q8" s="52">
        <f>+'Gestione Contributi'!Q27+'Gestione Contributi'!Q10</f>
        <v>0</v>
      </c>
      <c r="R8" s="52">
        <f>+'Gestione Contributi'!R27+'Gestione Contributi'!R10</f>
        <v>0</v>
      </c>
      <c r="S8" s="52">
        <f>+'Gestione Contributi'!S27+'Gestione Contributi'!S10</f>
        <v>0</v>
      </c>
      <c r="T8" s="52">
        <f>+'Gestione Contributi'!T27+'Gestione Contributi'!T10</f>
        <v>0</v>
      </c>
      <c r="U8" s="52">
        <f>+'Gestione Contributi'!U27+'Gestione Contributi'!U10</f>
        <v>0</v>
      </c>
      <c r="V8" s="52">
        <f>+'Gestione Contributi'!V27+'Gestione Contributi'!V10</f>
        <v>0</v>
      </c>
      <c r="W8" s="52">
        <f>+'Gestione Contributi'!W27+'Gestione Contributi'!W10</f>
        <v>0</v>
      </c>
      <c r="X8" s="52">
        <f>+'Gestione Contributi'!X27+'Gestione Contributi'!X10</f>
        <v>0</v>
      </c>
      <c r="Y8" s="52">
        <f>+'Gestione Contributi'!Y27+'Gestione Contributi'!Y10</f>
        <v>0</v>
      </c>
      <c r="Z8" s="52">
        <f>+'Gestione Contributi'!Z27+'Gestione Contributi'!Z10</f>
        <v>0</v>
      </c>
      <c r="AA8" s="52">
        <f>+'Gestione Contributi'!AA27+'Gestione Contributi'!AA10</f>
        <v>0</v>
      </c>
      <c r="AB8" s="52">
        <f>+'Gestione Contributi'!AB27+'Gestione Contributi'!AB10</f>
        <v>0</v>
      </c>
      <c r="AC8" s="52">
        <f>+'Gestione Contributi'!AC27+'Gestione Contributi'!AC10</f>
        <v>0</v>
      </c>
      <c r="AD8" s="52">
        <f>+'Gestione Contributi'!AD27+'Gestione Contributi'!AD10</f>
        <v>0</v>
      </c>
      <c r="AE8" s="52">
        <f>+'Gestione Contributi'!AE27+'Gestione Contributi'!AE10</f>
        <v>0</v>
      </c>
      <c r="AF8" s="52">
        <f>+'Gestione Contributi'!AF27+'Gestione Contributi'!AF10</f>
        <v>0</v>
      </c>
      <c r="AG8" s="52">
        <f>+'Gestione Contributi'!AG27+'Gestione Contributi'!AG10</f>
        <v>0</v>
      </c>
      <c r="AH8" s="52">
        <f>+'Gestione Contributi'!AH27+'Gestione Contributi'!AH10</f>
        <v>0</v>
      </c>
      <c r="AI8" s="52">
        <f>+'Gestione Contributi'!AI27+'Gestione Contributi'!AI10</f>
        <v>0</v>
      </c>
      <c r="AJ8" s="52">
        <f>+'Gestione Contributi'!AJ27+'Gestione Contributi'!AJ10</f>
        <v>0</v>
      </c>
      <c r="AK8" s="52">
        <f>+'Gestione Contributi'!AK27+'Gestione Contributi'!AK10</f>
        <v>0</v>
      </c>
      <c r="AL8" s="52">
        <f>+'Gestione Contributi'!AL27+'Gestione Contributi'!AL10</f>
        <v>0</v>
      </c>
      <c r="AM8" s="52">
        <f>+'Gestione Contributi'!AM27+'Gestione Contributi'!AM10</f>
        <v>0</v>
      </c>
      <c r="AN8" s="52">
        <f>+'Gestione Contributi'!AN27+'Gestione Contributi'!AN10</f>
        <v>0</v>
      </c>
      <c r="AO8" s="52">
        <f>+'Gestione Contributi'!AO27+'Gestione Contributi'!AO10</f>
        <v>0</v>
      </c>
      <c r="AP8" s="52">
        <f>+'Gestione Contributi'!AP27+'Gestione Contributi'!AP10</f>
        <v>0</v>
      </c>
      <c r="AQ8" s="52">
        <f>+'Gestione Contributi'!AQ27+'Gestione Contributi'!AQ10</f>
        <v>0</v>
      </c>
      <c r="AR8" s="52">
        <f>+'Gestione Contributi'!AR27+'Gestione Contributi'!AR10</f>
        <v>0</v>
      </c>
      <c r="AS8" s="52">
        <f>+'Gestione Contributi'!AS27+'Gestione Contributi'!AS10</f>
        <v>0</v>
      </c>
      <c r="AT8" s="52">
        <f>+'Gestione Contributi'!AT27+'Gestione Contributi'!AT10</f>
        <v>0</v>
      </c>
      <c r="AU8" s="52">
        <f>+'Gestione Contributi'!AU27+'Gestione Contributi'!AU10</f>
        <v>0</v>
      </c>
      <c r="AV8" s="52">
        <f>+'Gestione Contributi'!AV27+'Gestione Contributi'!AV10</f>
        <v>0</v>
      </c>
      <c r="AW8" s="52">
        <f>+'Gestione Contributi'!AW27+'Gestione Contributi'!AW10</f>
        <v>0</v>
      </c>
      <c r="AX8" s="52">
        <f>+'Gestione Contributi'!AX27+'Gestione Contributi'!AX10</f>
        <v>0</v>
      </c>
    </row>
    <row r="9" spans="1:50" x14ac:dyDescent="0.25">
      <c r="A9" s="58" t="s">
        <v>628</v>
      </c>
      <c r="B9" s="47"/>
      <c r="C9" s="52">
        <f>+'Flussi Credito Imposta'!C13</f>
        <v>0</v>
      </c>
      <c r="D9" s="52">
        <f>+'Flussi Credito Imposta'!D13</f>
        <v>0</v>
      </c>
      <c r="E9" s="52">
        <f>+'Flussi Credito Imposta'!E13</f>
        <v>0</v>
      </c>
      <c r="F9" s="52">
        <f>+'Flussi Credito Imposta'!F13</f>
        <v>0</v>
      </c>
      <c r="G9" s="52">
        <f>+'Flussi Credito Imposta'!G13</f>
        <v>0</v>
      </c>
      <c r="H9" s="52">
        <f>+'Flussi Credito Imposta'!H13</f>
        <v>0</v>
      </c>
      <c r="I9" s="52">
        <f>+'Flussi Credito Imposta'!I13</f>
        <v>0</v>
      </c>
      <c r="J9" s="52">
        <f>+'Flussi Credito Imposta'!J13</f>
        <v>0</v>
      </c>
      <c r="K9" s="52">
        <f>+'Flussi Credito Imposta'!K13</f>
        <v>0</v>
      </c>
      <c r="L9" s="52">
        <f>+'Flussi Credito Imposta'!L13</f>
        <v>0</v>
      </c>
      <c r="M9" s="52">
        <f>+'Flussi Credito Imposta'!M13</f>
        <v>0</v>
      </c>
      <c r="N9" s="52">
        <f>+'Flussi Credito Imposta'!N13</f>
        <v>0</v>
      </c>
      <c r="O9" s="52">
        <f>+'Flussi Credito Imposta'!O13</f>
        <v>0</v>
      </c>
      <c r="P9" s="52">
        <f>+'Flussi Credito Imposta'!P13</f>
        <v>0</v>
      </c>
      <c r="Q9" s="52">
        <f>+'Flussi Credito Imposta'!Q13</f>
        <v>0</v>
      </c>
      <c r="R9" s="52">
        <f>+'Flussi Credito Imposta'!R13</f>
        <v>0</v>
      </c>
      <c r="S9" s="52">
        <f>+'Flussi Credito Imposta'!S13</f>
        <v>0</v>
      </c>
      <c r="T9" s="52">
        <f>+'Flussi Credito Imposta'!T13</f>
        <v>0</v>
      </c>
      <c r="U9" s="52">
        <f>+'Flussi Credito Imposta'!U13</f>
        <v>1705.4675698150295</v>
      </c>
      <c r="V9" s="52">
        <f>+'Flussi Credito Imposta'!V13</f>
        <v>3259.1198615220901</v>
      </c>
      <c r="W9" s="52">
        <f>+'Flussi Credito Imposta'!W13</f>
        <v>35.412568662880403</v>
      </c>
      <c r="X9" s="52">
        <f>+'Flussi Credito Imposta'!X13</f>
        <v>0</v>
      </c>
      <c r="Y9" s="52">
        <f>+'Flussi Credito Imposta'!Y13</f>
        <v>0</v>
      </c>
      <c r="Z9" s="52">
        <f>+'Flussi Credito Imposta'!Z13</f>
        <v>0</v>
      </c>
      <c r="AA9" s="52">
        <f>+'Flussi Credito Imposta'!AA13</f>
        <v>0</v>
      </c>
      <c r="AB9" s="52">
        <f>+'Flussi Credito Imposta'!AB13</f>
        <v>0</v>
      </c>
      <c r="AC9" s="52">
        <f>+'Flussi Credito Imposta'!AC13</f>
        <v>0</v>
      </c>
      <c r="AD9" s="52">
        <f>+'Flussi Credito Imposta'!AD13</f>
        <v>0</v>
      </c>
      <c r="AE9" s="52">
        <f>+'Flussi Credito Imposta'!AE13</f>
        <v>0</v>
      </c>
      <c r="AF9" s="52">
        <f>+'Flussi Credito Imposta'!AF13</f>
        <v>0</v>
      </c>
      <c r="AG9" s="52">
        <f>+'Flussi Credito Imposta'!AG13</f>
        <v>0</v>
      </c>
      <c r="AH9" s="52">
        <f>+'Flussi Credito Imposta'!AH13</f>
        <v>0</v>
      </c>
      <c r="AI9" s="52">
        <f>+'Flussi Credito Imposta'!AI13</f>
        <v>0</v>
      </c>
      <c r="AJ9" s="52">
        <f>+'Flussi Credito Imposta'!AJ13</f>
        <v>0</v>
      </c>
      <c r="AK9" s="52">
        <f>+'Flussi Credito Imposta'!AK13</f>
        <v>0</v>
      </c>
      <c r="AL9" s="52">
        <f>+'Flussi Credito Imposta'!AL13</f>
        <v>0</v>
      </c>
      <c r="AM9" s="52">
        <f>+'Flussi Credito Imposta'!AM13</f>
        <v>0</v>
      </c>
      <c r="AN9" s="52">
        <f>+'Flussi Credito Imposta'!AN13</f>
        <v>0</v>
      </c>
      <c r="AO9" s="52">
        <f>+'Flussi Credito Imposta'!AO13</f>
        <v>0</v>
      </c>
      <c r="AP9" s="52">
        <f>+'Flussi Credito Imposta'!AP13</f>
        <v>0</v>
      </c>
      <c r="AQ9" s="52">
        <f>+'Flussi Credito Imposta'!AQ13</f>
        <v>0</v>
      </c>
      <c r="AR9" s="52">
        <f>+'Flussi Credito Imposta'!AR13</f>
        <v>0</v>
      </c>
      <c r="AS9" s="52">
        <f>+'Flussi Credito Imposta'!AS13</f>
        <v>0</v>
      </c>
      <c r="AT9" s="52">
        <f>+'Flussi Credito Imposta'!AT13</f>
        <v>0</v>
      </c>
      <c r="AU9" s="52">
        <f>+'Flussi Credito Imposta'!AU13</f>
        <v>0</v>
      </c>
      <c r="AV9" s="52">
        <f>+'Flussi Credito Imposta'!AV13</f>
        <v>0</v>
      </c>
      <c r="AW9" s="52">
        <f>+'Flussi Credito Imposta'!AW13</f>
        <v>0</v>
      </c>
      <c r="AX9" s="52">
        <f>+'Flussi Credito Imposta'!AX13</f>
        <v>0</v>
      </c>
    </row>
    <row r="11" spans="1:50" x14ac:dyDescent="0.25">
      <c r="A11" s="48" t="s">
        <v>135</v>
      </c>
      <c r="B11" s="47"/>
      <c r="C11" s="51">
        <f>SUM(C12:C24)</f>
        <v>158058.00833333333</v>
      </c>
      <c r="D11" s="51">
        <f t="shared" ref="D11:AL11" si="2">SUM(D12:D24)</f>
        <v>22616.5272263999</v>
      </c>
      <c r="E11" s="51">
        <f t="shared" si="2"/>
        <v>23862.391226399897</v>
      </c>
      <c r="F11" s="51">
        <f t="shared" si="2"/>
        <v>22795.281626399901</v>
      </c>
      <c r="G11" s="51">
        <f>SUM(G12:G24)</f>
        <v>27975.661066399902</v>
      </c>
      <c r="H11" s="51">
        <f t="shared" si="2"/>
        <v>33174.078450399895</v>
      </c>
      <c r="I11" s="51">
        <f t="shared" si="2"/>
        <v>23392.337572799901</v>
      </c>
      <c r="J11" s="51">
        <f t="shared" si="2"/>
        <v>23632.422607439901</v>
      </c>
      <c r="K11" s="51">
        <f t="shared" si="2"/>
        <v>23896.516145543901</v>
      </c>
      <c r="L11" s="51">
        <f t="shared" si="2"/>
        <v>24187.019037458304</v>
      </c>
      <c r="M11" s="51">
        <f t="shared" si="2"/>
        <v>24506.572218564143</v>
      </c>
      <c r="N11" s="51">
        <f t="shared" si="2"/>
        <v>32408.080717780565</v>
      </c>
      <c r="O11" s="51">
        <f t="shared" si="2"/>
        <v>24880.089502577219</v>
      </c>
      <c r="P11" s="51">
        <f t="shared" si="2"/>
        <v>25445.712459148588</v>
      </c>
      <c r="Q11" s="51">
        <f t="shared" si="2"/>
        <v>25491.462068812649</v>
      </c>
      <c r="R11" s="51">
        <f t="shared" si="2"/>
        <v>25715.121460933289</v>
      </c>
      <c r="S11" s="51">
        <f t="shared" si="2"/>
        <v>31024.96382265996</v>
      </c>
      <c r="T11" s="51">
        <f t="shared" si="2"/>
        <v>36271.548302472955</v>
      </c>
      <c r="U11" s="51">
        <f t="shared" si="2"/>
        <v>28160.929576091647</v>
      </c>
      <c r="V11" s="51">
        <f t="shared" si="2"/>
        <v>29986.441256792539</v>
      </c>
      <c r="W11" s="51">
        <f t="shared" si="2"/>
        <v>30470.049608312172</v>
      </c>
      <c r="X11" s="51">
        <f t="shared" si="2"/>
        <v>30977.838377407785</v>
      </c>
      <c r="Y11" s="51">
        <f t="shared" si="2"/>
        <v>31511.016584958179</v>
      </c>
      <c r="Z11" s="51">
        <f t="shared" si="2"/>
        <v>39671.853702886088</v>
      </c>
      <c r="AA11" s="51">
        <f t="shared" si="2"/>
        <v>35600.557463377067</v>
      </c>
      <c r="AB11" s="51">
        <f t="shared" si="2"/>
        <v>36642.739422559265</v>
      </c>
      <c r="AC11" s="51">
        <f t="shared" si="2"/>
        <v>37290.820866200564</v>
      </c>
      <c r="AD11" s="51">
        <f t="shared" si="2"/>
        <v>37971.306382023933</v>
      </c>
      <c r="AE11" s="51">
        <f t="shared" si="2"/>
        <v>43836.941173638465</v>
      </c>
      <c r="AF11" s="51">
        <f t="shared" si="2"/>
        <v>67683.533038969894</v>
      </c>
      <c r="AG11" s="51">
        <f t="shared" si="2"/>
        <v>40223.798500088749</v>
      </c>
      <c r="AH11" s="51">
        <f t="shared" si="2"/>
        <v>41050.93289760653</v>
      </c>
      <c r="AI11" s="51">
        <f t="shared" si="2"/>
        <v>41919.424015000201</v>
      </c>
      <c r="AJ11" s="51">
        <f t="shared" si="2"/>
        <v>42831.33968826355</v>
      </c>
      <c r="AK11" s="51">
        <f t="shared" si="2"/>
        <v>50473.003966962708</v>
      </c>
      <c r="AL11" s="51">
        <f t="shared" si="2"/>
        <v>54947.25817496291</v>
      </c>
      <c r="AM11" s="51">
        <f t="shared" ref="AM11:AX11" si="3">SUM(AM12:AM24)</f>
        <v>47830.781633778264</v>
      </c>
      <c r="AN11" s="51">
        <f t="shared" si="3"/>
        <v>49134.629744051104</v>
      </c>
      <c r="AO11" s="51">
        <f t="shared" si="3"/>
        <v>49315.260059324144</v>
      </c>
      <c r="AP11" s="51">
        <f t="shared" si="3"/>
        <v>46983.737309574695</v>
      </c>
      <c r="AQ11" s="51">
        <f t="shared" si="3"/>
        <v>47477.223133394189</v>
      </c>
      <c r="AR11" s="51">
        <f t="shared" si="3"/>
        <v>106488.68527191499</v>
      </c>
      <c r="AS11" s="51">
        <f t="shared" si="3"/>
        <v>48493.769852420541</v>
      </c>
      <c r="AT11" s="51">
        <f t="shared" si="3"/>
        <v>49017.224074888698</v>
      </c>
      <c r="AU11" s="51">
        <f t="shared" si="3"/>
        <v>49551.067630355436</v>
      </c>
      <c r="AV11" s="51">
        <f t="shared" si="3"/>
        <v>50095.507109208971</v>
      </c>
      <c r="AW11" s="51">
        <f t="shared" si="3"/>
        <v>77285.797888064175</v>
      </c>
      <c r="AX11" s="51">
        <f t="shared" si="3"/>
        <v>58717.020849955785</v>
      </c>
    </row>
    <row r="12" spans="1:50" x14ac:dyDescent="0.25">
      <c r="A12" s="48" t="s">
        <v>136</v>
      </c>
      <c r="B12" s="47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</row>
    <row r="13" spans="1:50" x14ac:dyDescent="0.25">
      <c r="A13" s="48" t="s">
        <v>137</v>
      </c>
      <c r="B13" s="47"/>
      <c r="C13" s="52">
        <f>+Investimenti!H91</f>
        <v>146400</v>
      </c>
      <c r="D13" s="52">
        <f>+Investimenti!I91</f>
        <v>0</v>
      </c>
      <c r="E13" s="52">
        <f>+Investimenti!J91</f>
        <v>0</v>
      </c>
      <c r="F13" s="52">
        <f>+Investimenti!K91</f>
        <v>0</v>
      </c>
      <c r="G13" s="52">
        <f>+Investimenti!L91</f>
        <v>0</v>
      </c>
      <c r="H13" s="52">
        <f>+Investimenti!M91</f>
        <v>0</v>
      </c>
      <c r="I13" s="52">
        <f>+Investimenti!N91</f>
        <v>0</v>
      </c>
      <c r="J13" s="52">
        <f>+Investimenti!O91</f>
        <v>0</v>
      </c>
      <c r="K13" s="52">
        <f>+Investimenti!P91</f>
        <v>0</v>
      </c>
      <c r="L13" s="52">
        <f>+Investimenti!Q91</f>
        <v>0</v>
      </c>
      <c r="M13" s="52">
        <f>+Investimenti!R91</f>
        <v>0</v>
      </c>
      <c r="N13" s="52">
        <f>+Investimenti!S91</f>
        <v>0</v>
      </c>
      <c r="O13" s="52">
        <f>+Investimenti!T91</f>
        <v>0</v>
      </c>
      <c r="P13" s="52">
        <f>+Investimenti!U91</f>
        <v>0</v>
      </c>
      <c r="Q13" s="52">
        <f>+Investimenti!V91</f>
        <v>0</v>
      </c>
      <c r="R13" s="52">
        <f>+Investimenti!W91</f>
        <v>0</v>
      </c>
      <c r="S13" s="52">
        <f>+Investimenti!X91</f>
        <v>0</v>
      </c>
      <c r="T13" s="52">
        <f>+Investimenti!Y91</f>
        <v>0</v>
      </c>
      <c r="U13" s="52">
        <f>+Investimenti!Z91</f>
        <v>0</v>
      </c>
      <c r="V13" s="52">
        <f>+Investimenti!AA91</f>
        <v>0</v>
      </c>
      <c r="W13" s="52">
        <f>+Investimenti!AB91</f>
        <v>0</v>
      </c>
      <c r="X13" s="52">
        <f>+Investimenti!AC91</f>
        <v>0</v>
      </c>
      <c r="Y13" s="52">
        <f>+Investimenti!AD91</f>
        <v>0</v>
      </c>
      <c r="Z13" s="52">
        <f>+Investimenti!AE91</f>
        <v>0</v>
      </c>
      <c r="AA13" s="52">
        <f>+Investimenti!AF91</f>
        <v>0</v>
      </c>
      <c r="AB13" s="52">
        <f>+Investimenti!AG91</f>
        <v>0</v>
      </c>
      <c r="AC13" s="52">
        <f>+Investimenti!AH91</f>
        <v>0</v>
      </c>
      <c r="AD13" s="52">
        <f>+Investimenti!AI91</f>
        <v>0</v>
      </c>
      <c r="AE13" s="52">
        <f>+Investimenti!AJ91</f>
        <v>0</v>
      </c>
      <c r="AF13" s="52">
        <f>+Investimenti!AK91</f>
        <v>0</v>
      </c>
      <c r="AG13" s="52">
        <f>+Investimenti!AL91</f>
        <v>0</v>
      </c>
      <c r="AH13" s="52">
        <f>+Investimenti!AM91</f>
        <v>0</v>
      </c>
      <c r="AI13" s="52">
        <f>+Investimenti!AN91</f>
        <v>0</v>
      </c>
      <c r="AJ13" s="52">
        <f>+Investimenti!AO91</f>
        <v>0</v>
      </c>
      <c r="AK13" s="52">
        <f>+Investimenti!AP91</f>
        <v>0</v>
      </c>
      <c r="AL13" s="52">
        <f>+Investimenti!AQ91</f>
        <v>0</v>
      </c>
      <c r="AM13" s="52">
        <f>+Investimenti!AR91</f>
        <v>0</v>
      </c>
      <c r="AN13" s="52">
        <f>+Investimenti!AS91</f>
        <v>0</v>
      </c>
      <c r="AO13" s="52">
        <f>+Investimenti!AT91</f>
        <v>0</v>
      </c>
      <c r="AP13" s="52">
        <f>+Investimenti!AU91</f>
        <v>0</v>
      </c>
      <c r="AQ13" s="52">
        <f>+Investimenti!AV91</f>
        <v>0</v>
      </c>
      <c r="AR13" s="52">
        <f>+Investimenti!AW91</f>
        <v>0</v>
      </c>
      <c r="AS13" s="52">
        <f>+Investimenti!AX91</f>
        <v>0</v>
      </c>
      <c r="AT13" s="52">
        <f>+Investimenti!AY91</f>
        <v>0</v>
      </c>
      <c r="AU13" s="52">
        <f>+Investimenti!AZ91</f>
        <v>0</v>
      </c>
      <c r="AV13" s="52">
        <f>+Investimenti!BA91</f>
        <v>0</v>
      </c>
      <c r="AW13" s="52">
        <f>+Investimenti!BB91</f>
        <v>0</v>
      </c>
      <c r="AX13" s="52">
        <f>+Investimenti!BC91</f>
        <v>0</v>
      </c>
    </row>
    <row r="14" spans="1:50" x14ac:dyDescent="0.25">
      <c r="A14" s="48" t="s">
        <v>138</v>
      </c>
      <c r="B14" s="47"/>
      <c r="C14" s="52">
        <f>+E_Personale!C209</f>
        <v>11658.008333333333</v>
      </c>
      <c r="D14" s="52">
        <f>+E_Personale!D209</f>
        <v>15751.016666666666</v>
      </c>
      <c r="E14" s="52">
        <f>+E_Personale!E209</f>
        <v>15751.016666666666</v>
      </c>
      <c r="F14" s="52">
        <f>+E_Personale!F209</f>
        <v>15751.016666666666</v>
      </c>
      <c r="G14" s="52">
        <f>+E_Personale!G209</f>
        <v>20751.016666666666</v>
      </c>
      <c r="H14" s="52">
        <f>+E_Personale!H209</f>
        <v>25751.016666666666</v>
      </c>
      <c r="I14" s="52">
        <f>+E_Personale!I209</f>
        <v>15751.016666666666</v>
      </c>
      <c r="J14" s="52">
        <f>+E_Personale!J209</f>
        <v>15751.016666666666</v>
      </c>
      <c r="K14" s="52">
        <f>+E_Personale!K209</f>
        <v>15751.016666666666</v>
      </c>
      <c r="L14" s="52">
        <f>+E_Personale!L209</f>
        <v>15751.016666666666</v>
      </c>
      <c r="M14" s="52">
        <f>+E_Personale!M209</f>
        <v>15751.016666666666</v>
      </c>
      <c r="N14" s="52">
        <f>+E_Personale!N209</f>
        <v>23301.016666666666</v>
      </c>
      <c r="O14" s="52">
        <f>+E_Personale!O209</f>
        <v>15772.735166666665</v>
      </c>
      <c r="P14" s="52">
        <f>+E_Personale!P209</f>
        <v>15777.803666666667</v>
      </c>
      <c r="Q14" s="52">
        <f>+E_Personale!Q209</f>
        <v>15777.803666666667</v>
      </c>
      <c r="R14" s="52">
        <f>+E_Personale!R209</f>
        <v>15777.803666666667</v>
      </c>
      <c r="S14" s="52">
        <f>+E_Personale!S209</f>
        <v>20852.803666666667</v>
      </c>
      <c r="T14" s="52">
        <f>+E_Personale!T209</f>
        <v>25852.803666666667</v>
      </c>
      <c r="U14" s="52">
        <f>+E_Personale!U209</f>
        <v>15777.803666666667</v>
      </c>
      <c r="V14" s="52">
        <f>+E_Personale!V209</f>
        <v>15777.803666666667</v>
      </c>
      <c r="W14" s="52">
        <f>+E_Personale!W209</f>
        <v>15777.803666666667</v>
      </c>
      <c r="X14" s="52">
        <f>+E_Personale!X209</f>
        <v>15777.803666666667</v>
      </c>
      <c r="Y14" s="52">
        <f>+E_Personale!Y209</f>
        <v>15777.803666666667</v>
      </c>
      <c r="Z14" s="52">
        <f>+E_Personale!Z209</f>
        <v>23378.803666666667</v>
      </c>
      <c r="AA14" s="52">
        <f>+E_Personale!AA209</f>
        <v>18719.678453333334</v>
      </c>
      <c r="AB14" s="52">
        <f>+E_Personale!AB209</f>
        <v>19144.63999</v>
      </c>
      <c r="AC14" s="52">
        <f>+E_Personale!AC209</f>
        <v>19144.63999</v>
      </c>
      <c r="AD14" s="52">
        <f>+E_Personale!AD209</f>
        <v>19144.63999</v>
      </c>
      <c r="AE14" s="52">
        <f>+E_Personale!AE209</f>
        <v>24295.764989999996</v>
      </c>
      <c r="AF14" s="52">
        <f>+E_Personale!AF209</f>
        <v>31795.764989999996</v>
      </c>
      <c r="AG14" s="52">
        <f>+E_Personale!AG209</f>
        <v>19144.63999</v>
      </c>
      <c r="AH14" s="52">
        <f>+E_Personale!AH209</f>
        <v>19144.63999</v>
      </c>
      <c r="AI14" s="52">
        <f>+E_Personale!AI209</f>
        <v>19144.63999</v>
      </c>
      <c r="AJ14" s="52">
        <f>+E_Personale!AJ209</f>
        <v>19144.63999</v>
      </c>
      <c r="AK14" s="52">
        <f>+E_Personale!AK209</f>
        <v>19144.63999</v>
      </c>
      <c r="AL14" s="52">
        <f>+E_Personale!AL209</f>
        <v>29297.65999</v>
      </c>
      <c r="AM14" s="52">
        <f>+E_Personale!AM209</f>
        <v>21873.174376149997</v>
      </c>
      <c r="AN14" s="52">
        <f>+E_Personale!AN209</f>
        <v>21955.400459229248</v>
      </c>
      <c r="AO14" s="52">
        <f>+E_Personale!AO209</f>
        <v>22039.19812790343</v>
      </c>
      <c r="AP14" s="52">
        <f>+E_Personale!AP209</f>
        <v>19252.883550720235</v>
      </c>
      <c r="AQ14" s="52">
        <f>+E_Personale!AQ209</f>
        <v>19282.481710557306</v>
      </c>
      <c r="AR14" s="52">
        <f>+E_Personale!AR209</f>
        <v>26812.595565923457</v>
      </c>
      <c r="AS14" s="52">
        <f>+E_Personale!AS209</f>
        <v>19343.234286714258</v>
      </c>
      <c r="AT14" s="52">
        <f>+E_Personale!AT209</f>
        <v>19374.40720906296</v>
      </c>
      <c r="AU14" s="52">
        <f>+E_Personale!AU209</f>
        <v>19406.123838407853</v>
      </c>
      <c r="AV14" s="52">
        <f>+E_Personale!AV209</f>
        <v>19438.393852617097</v>
      </c>
      <c r="AW14" s="52">
        <f>+E_Personale!AW209</f>
        <v>19471.227105172144</v>
      </c>
      <c r="AX14" s="52">
        <f>+E_Personale!AX209</f>
        <v>27004.633628410829</v>
      </c>
    </row>
    <row r="15" spans="1:50" x14ac:dyDescent="0.25">
      <c r="A15" s="48" t="s">
        <v>494</v>
      </c>
      <c r="B15" s="47"/>
      <c r="C15" s="52">
        <f>+E_Acquisti!E110</f>
        <v>0</v>
      </c>
      <c r="D15" s="52">
        <f>+E_Acquisti!F110</f>
        <v>1625.0400000000002</v>
      </c>
      <c r="E15" s="52">
        <f>+E_Acquisti!G110</f>
        <v>2870.904</v>
      </c>
      <c r="F15" s="52">
        <f>+E_Acquisti!H110</f>
        <v>1803.7944000000007</v>
      </c>
      <c r="G15" s="52">
        <f>+E_Acquisti!I110</f>
        <v>1984.1738400000015</v>
      </c>
      <c r="H15" s="52">
        <f>+E_Acquisti!J110</f>
        <v>2182.5912240000016</v>
      </c>
      <c r="I15" s="52">
        <f>+E_Acquisti!K110</f>
        <v>2400.8503464000014</v>
      </c>
      <c r="J15" s="52">
        <f>+E_Acquisti!L110</f>
        <v>2640.9353810400016</v>
      </c>
      <c r="K15" s="52">
        <f>+E_Acquisti!M110</f>
        <v>2905.0289191440029</v>
      </c>
      <c r="L15" s="52">
        <f>+E_Acquisti!N110</f>
        <v>3195.5318110584035</v>
      </c>
      <c r="M15" s="52">
        <f>+E_Acquisti!O110</f>
        <v>3515.0849921642448</v>
      </c>
      <c r="N15" s="52">
        <f>+E_Acquisti!P110</f>
        <v>3866.5934913806682</v>
      </c>
      <c r="O15" s="52">
        <f>+E_Acquisti!Q110</f>
        <v>3866.8837761773198</v>
      </c>
      <c r="P15" s="52">
        <f>+E_Acquisti!R110</f>
        <v>4427.4382327486892</v>
      </c>
      <c r="Q15" s="52">
        <f>+E_Acquisti!S110</f>
        <v>4473.1878424127508</v>
      </c>
      <c r="R15" s="52">
        <f>+E_Acquisti!T110</f>
        <v>4696.8472345333912</v>
      </c>
      <c r="S15" s="52">
        <f>+E_Acquisti!U110</f>
        <v>4931.6895962600593</v>
      </c>
      <c r="T15" s="52">
        <f>+E_Acquisti!V110</f>
        <v>5178.274076073064</v>
      </c>
      <c r="U15" s="52">
        <f>+E_Acquisti!W110</f>
        <v>5437.1877798767182</v>
      </c>
      <c r="V15" s="52">
        <f>+E_Acquisti!X110</f>
        <v>5709.0471688705529</v>
      </c>
      <c r="W15" s="52">
        <f>+E_Acquisti!Y110</f>
        <v>5994.4995273140821</v>
      </c>
      <c r="X15" s="52">
        <f>+E_Acquisti!Z110</f>
        <v>6294.2245036797813</v>
      </c>
      <c r="Y15" s="52">
        <f>+E_Acquisti!AA110</f>
        <v>6608.935728863773</v>
      </c>
      <c r="Z15" s="52">
        <f>+E_Acquisti!AB110</f>
        <v>6939.3825153069602</v>
      </c>
      <c r="AA15" s="52">
        <f>+E_Acquisti!AC110</f>
        <v>7286.3516410723123</v>
      </c>
      <c r="AB15" s="52">
        <f>+E_Acquisti!AD110</f>
        <v>7650.6692231259285</v>
      </c>
      <c r="AC15" s="52">
        <f>+E_Acquisti!AE110</f>
        <v>8033.2026842822224</v>
      </c>
      <c r="AD15" s="52">
        <f>+E_Acquisti!AF110</f>
        <v>8434.8628184963327</v>
      </c>
      <c r="AE15" s="52">
        <f>+E_Acquisti!AG110</f>
        <v>8856.6059594211547</v>
      </c>
      <c r="AF15" s="52">
        <f>+E_Acquisti!AH110</f>
        <v>9299.4362573922117</v>
      </c>
      <c r="AG15" s="52">
        <f>+E_Acquisti!AI110</f>
        <v>9764.408070261823</v>
      </c>
      <c r="AH15" s="52">
        <f>+E_Acquisti!AJ110</f>
        <v>10252.628473774914</v>
      </c>
      <c r="AI15" s="52">
        <f>+E_Acquisti!AK110</f>
        <v>10765.259897463658</v>
      </c>
      <c r="AJ15" s="52">
        <f>+E_Acquisti!AL110</f>
        <v>11303.522892336845</v>
      </c>
      <c r="AK15" s="52">
        <f>+E_Acquisti!AM110</f>
        <v>11868.699036953683</v>
      </c>
      <c r="AL15" s="52">
        <f>+E_Acquisti!AN110</f>
        <v>12462.133988801368</v>
      </c>
      <c r="AM15" s="52">
        <f>+E_Acquisti!AO110</f>
        <v>12337.593379645303</v>
      </c>
      <c r="AN15" s="52">
        <f>+E_Acquisti!AP110</f>
        <v>13313.343756753713</v>
      </c>
      <c r="AO15" s="52">
        <f>+E_Acquisti!AQ110</f>
        <v>13223.588103985865</v>
      </c>
      <c r="AP15" s="52">
        <f>+E_Acquisti!AR110</f>
        <v>13488.059866065585</v>
      </c>
      <c r="AQ15" s="52">
        <f>+E_Acquisti!AS110</f>
        <v>13757.821063386897</v>
      </c>
      <c r="AR15" s="52">
        <f>+E_Acquisti!AT110</f>
        <v>14032.977484654635</v>
      </c>
      <c r="AS15" s="52">
        <f>+E_Acquisti!AU110</f>
        <v>14313.637034347732</v>
      </c>
      <c r="AT15" s="52">
        <f>+E_Acquisti!AV110</f>
        <v>14599.909775034683</v>
      </c>
      <c r="AU15" s="52">
        <f>+E_Acquisti!AW110</f>
        <v>14891.907970535372</v>
      </c>
      <c r="AV15" s="52">
        <f>+E_Acquisti!AX110</f>
        <v>15189.746129946085</v>
      </c>
      <c r="AW15" s="52">
        <f>+E_Acquisti!AY110</f>
        <v>15493.541052545002</v>
      </c>
      <c r="AX15" s="52">
        <f>+E_Acquisti!AZ110</f>
        <v>15803.411873595909</v>
      </c>
    </row>
    <row r="16" spans="1:50" x14ac:dyDescent="0.25">
      <c r="A16" s="48" t="s">
        <v>493</v>
      </c>
      <c r="B16" s="47"/>
      <c r="C16" s="52">
        <f>+Costi_Fissi!E92</f>
        <v>0</v>
      </c>
      <c r="D16" s="52">
        <f>+Costi_Fissi!F92</f>
        <v>3904</v>
      </c>
      <c r="E16" s="52">
        <f>+Costi_Fissi!G92</f>
        <v>3904</v>
      </c>
      <c r="F16" s="52">
        <f>+Costi_Fissi!H92</f>
        <v>3904</v>
      </c>
      <c r="G16" s="52">
        <f>+Costi_Fissi!I92</f>
        <v>3904</v>
      </c>
      <c r="H16" s="52">
        <f>+Costi_Fissi!J92</f>
        <v>3904</v>
      </c>
      <c r="I16" s="52">
        <f>+Costi_Fissi!K92</f>
        <v>3904</v>
      </c>
      <c r="J16" s="52">
        <f>+Costi_Fissi!L92</f>
        <v>3904</v>
      </c>
      <c r="K16" s="52">
        <f>+Costi_Fissi!M92</f>
        <v>3904</v>
      </c>
      <c r="L16" s="52">
        <f>+Costi_Fissi!N92</f>
        <v>3904</v>
      </c>
      <c r="M16" s="52">
        <f>+Costi_Fissi!O92</f>
        <v>3904</v>
      </c>
      <c r="N16" s="52">
        <f>+Costi_Fissi!P92</f>
        <v>3904</v>
      </c>
      <c r="O16" s="52">
        <f>+Costi_Fissi!Q92</f>
        <v>3904</v>
      </c>
      <c r="P16" s="52">
        <f>+Costi_Fissi!R92</f>
        <v>3904</v>
      </c>
      <c r="Q16" s="52">
        <f>+Costi_Fissi!S92</f>
        <v>3904</v>
      </c>
      <c r="R16" s="52">
        <f>+Costi_Fissi!T92</f>
        <v>3904</v>
      </c>
      <c r="S16" s="52">
        <f>+Costi_Fissi!U92</f>
        <v>3904</v>
      </c>
      <c r="T16" s="52">
        <f>+Costi_Fissi!V92</f>
        <v>3904</v>
      </c>
      <c r="U16" s="52">
        <f>+Costi_Fissi!W92</f>
        <v>3904</v>
      </c>
      <c r="V16" s="52">
        <f>+Costi_Fissi!X92</f>
        <v>3904</v>
      </c>
      <c r="W16" s="52">
        <f>+Costi_Fissi!Y92</f>
        <v>3904</v>
      </c>
      <c r="X16" s="52">
        <f>+Costi_Fissi!Z92</f>
        <v>3904</v>
      </c>
      <c r="Y16" s="52">
        <f>+Costi_Fissi!AA92</f>
        <v>3904</v>
      </c>
      <c r="Z16" s="52">
        <f>+Costi_Fissi!AB92</f>
        <v>3904</v>
      </c>
      <c r="AA16" s="52">
        <f>+Costi_Fissi!AC92</f>
        <v>3904</v>
      </c>
      <c r="AB16" s="52">
        <f>+Costi_Fissi!AD92</f>
        <v>3904</v>
      </c>
      <c r="AC16" s="52">
        <f>+Costi_Fissi!AE92</f>
        <v>3904</v>
      </c>
      <c r="AD16" s="52">
        <f>+Costi_Fissi!AF92</f>
        <v>3904</v>
      </c>
      <c r="AE16" s="52">
        <f>+Costi_Fissi!AG92</f>
        <v>3904</v>
      </c>
      <c r="AF16" s="52">
        <f>+Costi_Fissi!AH92</f>
        <v>3904</v>
      </c>
      <c r="AG16" s="52">
        <f>+Costi_Fissi!AI92</f>
        <v>3904</v>
      </c>
      <c r="AH16" s="52">
        <f>+Costi_Fissi!AJ92</f>
        <v>3904</v>
      </c>
      <c r="AI16" s="52">
        <f>+Costi_Fissi!AK92</f>
        <v>3904</v>
      </c>
      <c r="AJ16" s="52">
        <f>+Costi_Fissi!AL92</f>
        <v>3904</v>
      </c>
      <c r="AK16" s="52">
        <f>+Costi_Fissi!AM92</f>
        <v>3904</v>
      </c>
      <c r="AL16" s="52">
        <f>+Costi_Fissi!AN92</f>
        <v>3904</v>
      </c>
      <c r="AM16" s="52">
        <f>+Costi_Fissi!AO92</f>
        <v>3904</v>
      </c>
      <c r="AN16" s="52">
        <f>+Costi_Fissi!AP92</f>
        <v>3904</v>
      </c>
      <c r="AO16" s="52">
        <f>+Costi_Fissi!AQ92</f>
        <v>3904</v>
      </c>
      <c r="AP16" s="52">
        <f>+Costi_Fissi!AR92</f>
        <v>3904</v>
      </c>
      <c r="AQ16" s="52">
        <f>+Costi_Fissi!AS92</f>
        <v>3904</v>
      </c>
      <c r="AR16" s="52">
        <f>+Costi_Fissi!AT92</f>
        <v>3904</v>
      </c>
      <c r="AS16" s="52">
        <f>+Costi_Fissi!AU92</f>
        <v>3904</v>
      </c>
      <c r="AT16" s="52">
        <f>+Costi_Fissi!AV92</f>
        <v>3904</v>
      </c>
      <c r="AU16" s="52">
        <f>+Costi_Fissi!AW92</f>
        <v>3904</v>
      </c>
      <c r="AV16" s="52">
        <f>+Costi_Fissi!AX92</f>
        <v>3904</v>
      </c>
      <c r="AW16" s="52">
        <f>+Costi_Fissi!AY92</f>
        <v>3904</v>
      </c>
      <c r="AX16" s="52">
        <f>+Costi_Fissi!AZ92</f>
        <v>3904</v>
      </c>
    </row>
    <row r="17" spans="1:50" x14ac:dyDescent="0.25">
      <c r="A17" s="48" t="s">
        <v>139</v>
      </c>
      <c r="B17" s="47"/>
      <c r="C17" s="52">
        <f>-'Liq iva'!C40</f>
        <v>0</v>
      </c>
      <c r="D17" s="52">
        <f>-'Liq iva'!D40</f>
        <v>0</v>
      </c>
      <c r="E17" s="52">
        <f>-'Liq iva'!E40</f>
        <v>0</v>
      </c>
      <c r="F17" s="52">
        <f>-'Liq iva'!F40</f>
        <v>0</v>
      </c>
      <c r="G17" s="52">
        <f>-'Liq iva'!G40</f>
        <v>0</v>
      </c>
      <c r="H17" s="52">
        <f>-'Liq iva'!H40</f>
        <v>0</v>
      </c>
      <c r="I17" s="52">
        <f>-'Liq iva'!I40</f>
        <v>0</v>
      </c>
      <c r="J17" s="52">
        <f>-'Liq iva'!J40</f>
        <v>0</v>
      </c>
      <c r="K17" s="52">
        <f>-'Liq iva'!K40</f>
        <v>0</v>
      </c>
      <c r="L17" s="52">
        <f>-'Liq iva'!L40</f>
        <v>0</v>
      </c>
      <c r="M17" s="52">
        <f>-'Liq iva'!M40</f>
        <v>0</v>
      </c>
      <c r="N17" s="52">
        <f>-'Liq iva'!N40</f>
        <v>0</v>
      </c>
      <c r="O17" s="52">
        <f>-'Liq iva'!O40</f>
        <v>0</v>
      </c>
      <c r="P17" s="52">
        <f>-'Liq iva'!P40</f>
        <v>0</v>
      </c>
      <c r="Q17" s="52">
        <f>-'Liq iva'!Q40</f>
        <v>0</v>
      </c>
      <c r="R17" s="52">
        <f>-'Liq iva'!R40</f>
        <v>0</v>
      </c>
      <c r="S17" s="52">
        <f>-'Liq iva'!S40</f>
        <v>0</v>
      </c>
      <c r="T17" s="52">
        <f>-'Liq iva'!T40</f>
        <v>0</v>
      </c>
      <c r="U17" s="52">
        <f>-'Liq iva'!U40</f>
        <v>1705.4675698150295</v>
      </c>
      <c r="V17" s="52">
        <f>-'Liq iva'!V40</f>
        <v>3259.1198615220901</v>
      </c>
      <c r="W17" s="52">
        <f>-'Liq iva'!W40</f>
        <v>3457.2758545981937</v>
      </c>
      <c r="X17" s="52">
        <f>-'Liq iva'!X40</f>
        <v>3665.3396473281023</v>
      </c>
      <c r="Y17" s="52">
        <f>-'Liq iva'!Y40</f>
        <v>3883.806629694509</v>
      </c>
      <c r="Z17" s="52">
        <f>-'Liq iva'!Z40</f>
        <v>4113.1969611792347</v>
      </c>
      <c r="AA17" s="52">
        <f>-'Liq iva'!AA40</f>
        <v>4354.0568092381927</v>
      </c>
      <c r="AB17" s="52">
        <f>-'Liq iva'!AB40</f>
        <v>4606.9596497001057</v>
      </c>
      <c r="AC17" s="52">
        <f>-'Liq iva'!AC40</f>
        <v>4872.507632185112</v>
      </c>
      <c r="AD17" s="52">
        <f>-'Liq iva'!AD40</f>
        <v>5151.3330137943676</v>
      </c>
      <c r="AE17" s="52">
        <f>-'Liq iva'!AE40</f>
        <v>5444.0996644840861</v>
      </c>
      <c r="AF17" s="52">
        <f>-'Liq iva'!AF40</f>
        <v>5751.5046477082888</v>
      </c>
      <c r="AG17" s="52">
        <f>-'Liq iva'!AG40</f>
        <v>6074.2798800937053</v>
      </c>
      <c r="AH17" s="52">
        <f>-'Liq iva'!AH40</f>
        <v>6413.1938740983915</v>
      </c>
      <c r="AI17" s="52">
        <f>-'Liq iva'!AI40</f>
        <v>6769.053567803312</v>
      </c>
      <c r="AJ17" s="52">
        <f>-'Liq iva'!AJ40</f>
        <v>7142.7062461934775</v>
      </c>
      <c r="AK17" s="52">
        <f>-'Liq iva'!AK40</f>
        <v>7535.0415585031515</v>
      </c>
      <c r="AL17" s="52">
        <f>-'Liq iva'!AL40</f>
        <v>7946.9936364283112</v>
      </c>
      <c r="AM17" s="52">
        <f>-'Liq iva'!AM40</f>
        <v>8379.5433182497327</v>
      </c>
      <c r="AN17" s="52">
        <f>-'Liq iva'!AN40</f>
        <v>8625.4149683349169</v>
      </c>
      <c r="AO17" s="52">
        <f>-'Liq iva'!AO40</f>
        <v>8812.0032677016206</v>
      </c>
      <c r="AP17" s="52">
        <f>-'Liq iva'!AP40</f>
        <v>9002.3233330556504</v>
      </c>
      <c r="AQ17" s="52">
        <f>-'Liq iva'!AQ40</f>
        <v>9196.4497997167582</v>
      </c>
      <c r="AR17" s="52">
        <f>-'Liq iva'!AR40</f>
        <v>9394.4587957110962</v>
      </c>
      <c r="AS17" s="52">
        <f>-'Liq iva'!AS40</f>
        <v>9596.4279716253186</v>
      </c>
      <c r="AT17" s="52">
        <f>-'Liq iva'!AT40</f>
        <v>9802.4365310578287</v>
      </c>
      <c r="AU17" s="52">
        <f>-'Liq iva'!AU40</f>
        <v>10012.565261678981</v>
      </c>
      <c r="AV17" s="52">
        <f>-'Liq iva'!AV40</f>
        <v>10226.896566912557</v>
      </c>
      <c r="AW17" s="52">
        <f>-'Liq iva'!AW40</f>
        <v>10445.514498250805</v>
      </c>
      <c r="AX17" s="52">
        <f>-'Liq iva'!AX40</f>
        <v>10668.504788215821</v>
      </c>
    </row>
    <row r="18" spans="1:50" x14ac:dyDescent="0.25">
      <c r="A18" s="48" t="s">
        <v>140</v>
      </c>
      <c r="B18" s="47"/>
      <c r="C18" s="52">
        <f>+Leasing!C392</f>
        <v>0</v>
      </c>
      <c r="D18" s="52">
        <f>+Leasing!D392</f>
        <v>0</v>
      </c>
      <c r="E18" s="52">
        <f>+Leasing!E392</f>
        <v>0</v>
      </c>
      <c r="F18" s="52">
        <f>+Leasing!F392</f>
        <v>0</v>
      </c>
      <c r="G18" s="52">
        <f>+Leasing!G392</f>
        <v>0</v>
      </c>
      <c r="H18" s="52">
        <f>+Leasing!H392</f>
        <v>0</v>
      </c>
      <c r="I18" s="52">
        <f>+Leasing!I392</f>
        <v>0</v>
      </c>
      <c r="J18" s="52">
        <f>+Leasing!J392</f>
        <v>0</v>
      </c>
      <c r="K18" s="52">
        <f>+Leasing!K392</f>
        <v>0</v>
      </c>
      <c r="L18" s="52">
        <f>+Leasing!L392</f>
        <v>0</v>
      </c>
      <c r="M18" s="52">
        <f>+Leasing!M392</f>
        <v>0</v>
      </c>
      <c r="N18" s="52">
        <f>+Leasing!N392</f>
        <v>0</v>
      </c>
      <c r="O18" s="52">
        <f>+Leasing!O392</f>
        <v>0</v>
      </c>
      <c r="P18" s="52">
        <f>+Leasing!P392</f>
        <v>0</v>
      </c>
      <c r="Q18" s="52">
        <f>+Leasing!Q392</f>
        <v>0</v>
      </c>
      <c r="R18" s="52">
        <f>+Leasing!R392</f>
        <v>0</v>
      </c>
      <c r="S18" s="52">
        <f>+Leasing!S392</f>
        <v>0</v>
      </c>
      <c r="T18" s="52">
        <f>+Leasing!T392</f>
        <v>0</v>
      </c>
      <c r="U18" s="52">
        <f>+Leasing!U392</f>
        <v>0</v>
      </c>
      <c r="V18" s="52">
        <f>+Leasing!V392</f>
        <v>0</v>
      </c>
      <c r="W18" s="52">
        <f>+Leasing!W392</f>
        <v>0</v>
      </c>
      <c r="X18" s="52">
        <f>+Leasing!X392</f>
        <v>0</v>
      </c>
      <c r="Y18" s="52">
        <f>+Leasing!Y392</f>
        <v>0</v>
      </c>
      <c r="Z18" s="52">
        <f>+Leasing!Z392</f>
        <v>0</v>
      </c>
      <c r="AA18" s="52">
        <f>+Leasing!AA392</f>
        <v>0</v>
      </c>
      <c r="AB18" s="52">
        <f>+Leasing!AB392</f>
        <v>0</v>
      </c>
      <c r="AC18" s="52">
        <f>+Leasing!AC392</f>
        <v>0</v>
      </c>
      <c r="AD18" s="52">
        <f>+Leasing!AD392</f>
        <v>0</v>
      </c>
      <c r="AE18" s="52">
        <f>+Leasing!AE392</f>
        <v>0</v>
      </c>
      <c r="AF18" s="52">
        <f>+Leasing!AF392</f>
        <v>0</v>
      </c>
      <c r="AG18" s="52">
        <f>+Leasing!AG392</f>
        <v>0</v>
      </c>
      <c r="AH18" s="52">
        <f>+Leasing!AH392</f>
        <v>0</v>
      </c>
      <c r="AI18" s="52">
        <f>+Leasing!AI392</f>
        <v>0</v>
      </c>
      <c r="AJ18" s="52">
        <f>+Leasing!AJ392</f>
        <v>0</v>
      </c>
      <c r="AK18" s="52">
        <f>+Leasing!AK392</f>
        <v>0</v>
      </c>
      <c r="AL18" s="52">
        <f>+Leasing!AL392</f>
        <v>0</v>
      </c>
      <c r="AM18" s="52">
        <f>+Leasing!AM392</f>
        <v>0</v>
      </c>
      <c r="AN18" s="52">
        <f>+Leasing!AN392</f>
        <v>0</v>
      </c>
      <c r="AO18" s="52">
        <f>+Leasing!AO392</f>
        <v>0</v>
      </c>
      <c r="AP18" s="52">
        <f>+Leasing!AP392</f>
        <v>0</v>
      </c>
      <c r="AQ18" s="52">
        <f>+Leasing!AQ392</f>
        <v>0</v>
      </c>
      <c r="AR18" s="52">
        <f>+Leasing!AR392</f>
        <v>0</v>
      </c>
      <c r="AS18" s="52">
        <f>+Leasing!AS392</f>
        <v>0</v>
      </c>
      <c r="AT18" s="52">
        <f>+Leasing!AT392</f>
        <v>0</v>
      </c>
      <c r="AU18" s="52">
        <f>+Leasing!AU392</f>
        <v>0</v>
      </c>
      <c r="AV18" s="52">
        <f>+Leasing!AV392</f>
        <v>0</v>
      </c>
      <c r="AW18" s="52">
        <f>+Leasing!AW392</f>
        <v>0</v>
      </c>
      <c r="AX18" s="52">
        <f>+Leasing!AX392</f>
        <v>0</v>
      </c>
    </row>
    <row r="19" spans="1:50" x14ac:dyDescent="0.25">
      <c r="A19" s="48" t="s">
        <v>141</v>
      </c>
      <c r="B19" s="47"/>
      <c r="C19" s="52">
        <f>+'Fin Banca'!C234</f>
        <v>0</v>
      </c>
      <c r="D19" s="52">
        <f>+'Fin Banca'!D234</f>
        <v>1336.4705597332311</v>
      </c>
      <c r="E19" s="52">
        <f>+'Fin Banca'!E234</f>
        <v>1336.4705597332311</v>
      </c>
      <c r="F19" s="52">
        <f>+'Fin Banca'!F234</f>
        <v>1336.4705597332311</v>
      </c>
      <c r="G19" s="52">
        <f>+'Fin Banca'!G234</f>
        <v>1336.4705597332311</v>
      </c>
      <c r="H19" s="52">
        <f>+'Fin Banca'!H234</f>
        <v>1336.4705597332311</v>
      </c>
      <c r="I19" s="52">
        <f>+'Fin Banca'!I234</f>
        <v>1336.4705597332311</v>
      </c>
      <c r="J19" s="52">
        <f>+'Fin Banca'!J234</f>
        <v>1336.4705597332311</v>
      </c>
      <c r="K19" s="52">
        <f>+'Fin Banca'!K234</f>
        <v>1336.4705597332311</v>
      </c>
      <c r="L19" s="52">
        <f>+'Fin Banca'!L234</f>
        <v>1336.4705597332311</v>
      </c>
      <c r="M19" s="52">
        <f>+'Fin Banca'!M234</f>
        <v>1336.4705597332311</v>
      </c>
      <c r="N19" s="52">
        <f>+'Fin Banca'!N234</f>
        <v>1336.4705597332311</v>
      </c>
      <c r="O19" s="52">
        <f>+'Fin Banca'!O234</f>
        <v>1336.4705597332311</v>
      </c>
      <c r="P19" s="52">
        <f>+'Fin Banca'!P234</f>
        <v>1336.4705597332311</v>
      </c>
      <c r="Q19" s="52">
        <f>+'Fin Banca'!Q234</f>
        <v>1336.4705597332311</v>
      </c>
      <c r="R19" s="52">
        <f>+'Fin Banca'!R234</f>
        <v>1336.4705597332311</v>
      </c>
      <c r="S19" s="52">
        <f>+'Fin Banca'!S234</f>
        <v>1336.4705597332311</v>
      </c>
      <c r="T19" s="52">
        <f>+'Fin Banca'!T234</f>
        <v>1336.4705597332311</v>
      </c>
      <c r="U19" s="52">
        <f>+'Fin Banca'!U234</f>
        <v>1336.4705597332311</v>
      </c>
      <c r="V19" s="52">
        <f>+'Fin Banca'!V234</f>
        <v>1336.4705597332311</v>
      </c>
      <c r="W19" s="52">
        <f>+'Fin Banca'!W234</f>
        <v>1336.4705597332311</v>
      </c>
      <c r="X19" s="52">
        <f>+'Fin Banca'!X234</f>
        <v>1336.4705597332311</v>
      </c>
      <c r="Y19" s="52">
        <f>+'Fin Banca'!Y234</f>
        <v>1336.4705597332311</v>
      </c>
      <c r="Z19" s="52">
        <f>+'Fin Banca'!Z234</f>
        <v>1336.4705597332311</v>
      </c>
      <c r="AA19" s="52">
        <f>+'Fin Banca'!AA234</f>
        <v>1336.4705597332311</v>
      </c>
      <c r="AB19" s="52">
        <f>+'Fin Banca'!AB234</f>
        <v>1336.4705597332311</v>
      </c>
      <c r="AC19" s="52">
        <f>+'Fin Banca'!AC234</f>
        <v>1336.4705597332311</v>
      </c>
      <c r="AD19" s="52">
        <f>+'Fin Banca'!AD234</f>
        <v>1336.4705597332311</v>
      </c>
      <c r="AE19" s="52">
        <f>+'Fin Banca'!AE234</f>
        <v>1336.4705597332311</v>
      </c>
      <c r="AF19" s="52">
        <f>+'Fin Banca'!AF234</f>
        <v>1336.4705597332311</v>
      </c>
      <c r="AG19" s="52">
        <f>+'Fin Banca'!AG234</f>
        <v>1336.4705597332311</v>
      </c>
      <c r="AH19" s="52">
        <f>+'Fin Banca'!AH234</f>
        <v>1336.4705597332311</v>
      </c>
      <c r="AI19" s="52">
        <f>+'Fin Banca'!AI234</f>
        <v>1336.4705597332311</v>
      </c>
      <c r="AJ19" s="52">
        <f>+'Fin Banca'!AJ234</f>
        <v>1336.4705597332311</v>
      </c>
      <c r="AK19" s="52">
        <f>+'Fin Banca'!AK234</f>
        <v>1336.4705597332311</v>
      </c>
      <c r="AL19" s="52">
        <f>+'Fin Banca'!AL234</f>
        <v>1336.4705597332311</v>
      </c>
      <c r="AM19" s="52">
        <f>+'Fin Banca'!AM234</f>
        <v>1336.4705597332311</v>
      </c>
      <c r="AN19" s="52">
        <f>+'Fin Banca'!AN234</f>
        <v>1336.4705597332311</v>
      </c>
      <c r="AO19" s="52">
        <f>+'Fin Banca'!AO234</f>
        <v>1336.4705597332311</v>
      </c>
      <c r="AP19" s="52">
        <f>+'Fin Banca'!AP234</f>
        <v>1336.4705597332311</v>
      </c>
      <c r="AQ19" s="52">
        <f>+'Fin Banca'!AQ234</f>
        <v>1336.4705597332311</v>
      </c>
      <c r="AR19" s="52">
        <f>+'Fin Banca'!AR234</f>
        <v>1336.4705597332311</v>
      </c>
      <c r="AS19" s="52">
        <f>+'Fin Banca'!AS234</f>
        <v>1336.4705597332311</v>
      </c>
      <c r="AT19" s="52">
        <f>+'Fin Banca'!AT234</f>
        <v>1336.4705597332311</v>
      </c>
      <c r="AU19" s="52">
        <f>+'Fin Banca'!AU234</f>
        <v>1336.4705597332311</v>
      </c>
      <c r="AV19" s="52">
        <f>+'Fin Banca'!AV234</f>
        <v>1336.4705597332311</v>
      </c>
      <c r="AW19" s="52">
        <f>+'Fin Banca'!AW234</f>
        <v>1336.4705597332311</v>
      </c>
      <c r="AX19" s="52">
        <f>+'Fin Banca'!AX234</f>
        <v>1336.4705597332311</v>
      </c>
    </row>
    <row r="20" spans="1:50" x14ac:dyDescent="0.25">
      <c r="A20" s="48" t="s">
        <v>142</v>
      </c>
      <c r="B20" s="47"/>
      <c r="C20" s="52">
        <f>+'Im Ires'!B21</f>
        <v>0</v>
      </c>
      <c r="D20" s="52">
        <f>+'Im Ires'!C21</f>
        <v>0</v>
      </c>
      <c r="E20" s="52">
        <f>+'Im Ires'!D21</f>
        <v>0</v>
      </c>
      <c r="F20" s="52">
        <f>+'Im Ires'!E21</f>
        <v>0</v>
      </c>
      <c r="G20" s="52">
        <f>+'Im Ires'!F21</f>
        <v>0</v>
      </c>
      <c r="H20" s="52">
        <f>+'Im Ires'!G21</f>
        <v>0</v>
      </c>
      <c r="I20" s="52">
        <f>+'Im Ires'!H21</f>
        <v>0</v>
      </c>
      <c r="J20" s="52">
        <f>+'Im Ires'!I21</f>
        <v>0</v>
      </c>
      <c r="K20" s="52">
        <f>+'Im Ires'!J21</f>
        <v>0</v>
      </c>
      <c r="L20" s="52">
        <f>+'Im Ires'!K21</f>
        <v>0</v>
      </c>
      <c r="M20" s="52">
        <f>+'Im Ires'!L21</f>
        <v>0</v>
      </c>
      <c r="N20" s="52">
        <f>+'Im Ires'!M21</f>
        <v>0</v>
      </c>
      <c r="O20" s="52">
        <f>+'Im Ires'!N21</f>
        <v>0</v>
      </c>
      <c r="P20" s="52">
        <f>+'Im Ires'!O21</f>
        <v>0</v>
      </c>
      <c r="Q20" s="52">
        <f>+'Im Ires'!P21</f>
        <v>0</v>
      </c>
      <c r="R20" s="52">
        <f>+'Im Ires'!Q21</f>
        <v>0</v>
      </c>
      <c r="S20" s="52">
        <f>+'Im Ires'!R21</f>
        <v>0</v>
      </c>
      <c r="T20" s="52">
        <f>+'Im Ires'!S21</f>
        <v>0</v>
      </c>
      <c r="U20" s="52">
        <f>+'Im Ires'!T21</f>
        <v>0</v>
      </c>
      <c r="V20" s="52">
        <f>+'Im Ires'!U21</f>
        <v>0</v>
      </c>
      <c r="W20" s="52">
        <f>+'Im Ires'!V21</f>
        <v>0</v>
      </c>
      <c r="X20" s="52">
        <f>+'Im Ires'!W21</f>
        <v>0</v>
      </c>
      <c r="Y20" s="52">
        <f>+'Im Ires'!X21</f>
        <v>0</v>
      </c>
      <c r="Z20" s="52">
        <f>+'Im Ires'!Y21</f>
        <v>0</v>
      </c>
      <c r="AA20" s="52">
        <f>+'Im Ires'!Z21</f>
        <v>0</v>
      </c>
      <c r="AB20" s="52">
        <f>+'Im Ires'!AA21</f>
        <v>0</v>
      </c>
      <c r="AC20" s="52">
        <f>+'Im Ires'!AB21</f>
        <v>0</v>
      </c>
      <c r="AD20" s="52">
        <f>+'Im Ires'!AC21</f>
        <v>0</v>
      </c>
      <c r="AE20" s="52">
        <f>+'Im Ires'!AD21</f>
        <v>0</v>
      </c>
      <c r="AF20" s="52">
        <f>+'Im Ires'!AE21</f>
        <v>15596.356584136176</v>
      </c>
      <c r="AG20" s="52">
        <f>+'Im Ires'!AF21</f>
        <v>0</v>
      </c>
      <c r="AH20" s="52">
        <f>+'Im Ires'!AG21</f>
        <v>0</v>
      </c>
      <c r="AI20" s="52">
        <f>+'Im Ires'!AH21</f>
        <v>0</v>
      </c>
      <c r="AJ20" s="52">
        <f>+'Im Ires'!AI21</f>
        <v>0</v>
      </c>
      <c r="AK20" s="52">
        <f>+'Im Ires'!AJ21</f>
        <v>6684.1528217726463</v>
      </c>
      <c r="AL20" s="52">
        <f>+'Im Ires'!AK21</f>
        <v>0</v>
      </c>
      <c r="AM20" s="52">
        <f>+'Im Ires'!AL21</f>
        <v>0</v>
      </c>
      <c r="AN20" s="52">
        <f>+'Im Ires'!AM21</f>
        <v>0</v>
      </c>
      <c r="AO20" s="52">
        <f>+'Im Ires'!AN21</f>
        <v>0</v>
      </c>
      <c r="AP20" s="52">
        <f>+'Im Ires'!AO21</f>
        <v>0</v>
      </c>
      <c r="AQ20" s="52">
        <f>+'Im Ires'!AP21</f>
        <v>0</v>
      </c>
      <c r="AR20" s="52">
        <f>+'Im Ires'!AQ21</f>
        <v>51008.182865892581</v>
      </c>
      <c r="AS20" s="52">
        <f>+'Im Ires'!AR21</f>
        <v>0</v>
      </c>
      <c r="AT20" s="52">
        <f>+'Im Ires'!AS21</f>
        <v>0</v>
      </c>
      <c r="AU20" s="52">
        <f>+'Im Ires'!AT21</f>
        <v>0</v>
      </c>
      <c r="AV20" s="52">
        <f>+'Im Ires'!AU21</f>
        <v>0</v>
      </c>
      <c r="AW20" s="52">
        <f>+'Im Ires'!AV21</f>
        <v>26635.044672362998</v>
      </c>
      <c r="AX20" s="52">
        <f>+'Im Ires'!AW21</f>
        <v>0</v>
      </c>
    </row>
    <row r="21" spans="1:50" x14ac:dyDescent="0.25">
      <c r="A21" s="48" t="s">
        <v>143</v>
      </c>
      <c r="B21" s="47"/>
      <c r="C21" s="52">
        <f>+'Im Irap'!B44</f>
        <v>0</v>
      </c>
      <c r="D21" s="52">
        <f>+'Im Irap'!C44-C21</f>
        <v>0</v>
      </c>
      <c r="E21" s="52">
        <f>+'Im Irap'!D44-SUM($C21:D21)</f>
        <v>0</v>
      </c>
      <c r="F21" s="52">
        <f>+'Im Irap'!E44-SUM($C21:E21)</f>
        <v>0</v>
      </c>
      <c r="G21" s="52">
        <f>+'Im Irap'!F44-SUM($C21:F21)</f>
        <v>0</v>
      </c>
      <c r="H21" s="52">
        <f>+'Im Irap'!G44-SUM($C21:G21)</f>
        <v>0</v>
      </c>
      <c r="I21" s="52">
        <f>+'Im Irap'!H44-SUM($C21:H21)</f>
        <v>0</v>
      </c>
      <c r="J21" s="52">
        <f>+'Im Irap'!I44-SUM($C21:I21)</f>
        <v>0</v>
      </c>
      <c r="K21" s="52">
        <f>+'Im Irap'!J44-SUM($C21:J21)</f>
        <v>0</v>
      </c>
      <c r="L21" s="52">
        <f>+'Im Irap'!K44-SUM($C21:K21)</f>
        <v>0</v>
      </c>
      <c r="M21" s="52">
        <f>+'Im Irap'!L44-SUM($C21:L21)</f>
        <v>0</v>
      </c>
      <c r="N21" s="52">
        <f>+'Im Irap'!M44-SUM($C21:M21)</f>
        <v>0</v>
      </c>
      <c r="O21" s="52">
        <f>+'Im Irap'!N44-SUM($C21:N21)</f>
        <v>0</v>
      </c>
      <c r="P21" s="52">
        <f>+'Im Irap'!O44-SUM($C21:O21)</f>
        <v>0</v>
      </c>
      <c r="Q21" s="52">
        <f>+'Im Irap'!P44-SUM($C21:P21)</f>
        <v>0</v>
      </c>
      <c r="R21" s="52">
        <f>+'Im Irap'!Q44-SUM($C21:Q21)</f>
        <v>0</v>
      </c>
      <c r="S21" s="52">
        <f>+'Im Irap'!R44-SUM($C21:R21)</f>
        <v>0</v>
      </c>
      <c r="T21" s="52">
        <f>+'Im Irap'!S44-SUM($C21:S21)</f>
        <v>0</v>
      </c>
      <c r="U21" s="52">
        <f>+'Im Irap'!T44-SUM($C21:T21)</f>
        <v>0</v>
      </c>
      <c r="V21" s="52">
        <f>+'Im Irap'!U44-SUM($C21:U21)</f>
        <v>0</v>
      </c>
      <c r="W21" s="52">
        <f>+'Im Irap'!V44-SUM($C21:V21)</f>
        <v>0</v>
      </c>
      <c r="X21" s="52">
        <f>+'Im Irap'!W44-SUM($C21:W21)</f>
        <v>0</v>
      </c>
      <c r="Y21" s="52">
        <f>+'Im Irap'!X44-SUM($C21:X21)</f>
        <v>0</v>
      </c>
      <c r="Z21" s="52">
        <f>+'Im Irap'!Y44-SUM($C21:Y21)</f>
        <v>0</v>
      </c>
      <c r="AA21" s="52">
        <f>+'Im Irap'!Z44-SUM($C21:Z21)</f>
        <v>0</v>
      </c>
      <c r="AB21" s="52">
        <f>+'Im Irap'!AA44-SUM($C21:AA21)</f>
        <v>0</v>
      </c>
      <c r="AC21" s="52">
        <f>+'Im Irap'!AB44-SUM($C21:AB21)</f>
        <v>0</v>
      </c>
      <c r="AD21" s="52">
        <f>+'Im Irap'!AC44-SUM($C21:AC21)</f>
        <v>0</v>
      </c>
      <c r="AE21" s="52">
        <f>+'Im Irap'!AD44-SUM($C21:AD21)</f>
        <v>0</v>
      </c>
      <c r="AF21" s="52">
        <f>+'Im Irap'!AE44-SUM($C21:AE21)</f>
        <v>0</v>
      </c>
      <c r="AG21" s="52">
        <f>+'Im Irap'!AF44-SUM($C21:AF21)</f>
        <v>0</v>
      </c>
      <c r="AH21" s="52">
        <f>+'Im Irap'!AG44-SUM($C21:AG21)</f>
        <v>0</v>
      </c>
      <c r="AI21" s="52">
        <f>+'Im Irap'!AH44-SUM($C21:AH21)</f>
        <v>0</v>
      </c>
      <c r="AJ21" s="52">
        <f>+'Im Irap'!AI44-SUM($C21:AI21)</f>
        <v>0</v>
      </c>
      <c r="AK21" s="52">
        <f>+'Im Irap'!AJ44-SUM($C21:AJ21)</f>
        <v>0</v>
      </c>
      <c r="AL21" s="52">
        <f>+'Im Irap'!AK44-SUM($C21:AK21)</f>
        <v>0</v>
      </c>
      <c r="AM21" s="52">
        <f>+'Im Irap'!AL44-SUM($C21:AL21)</f>
        <v>0</v>
      </c>
      <c r="AN21" s="52">
        <f>+'Im Irap'!AM44-SUM($C21:AM21)</f>
        <v>0</v>
      </c>
      <c r="AO21" s="52">
        <f>+'Im Irap'!AN44-SUM($C21:AN21)</f>
        <v>0</v>
      </c>
      <c r="AP21" s="52">
        <f>+'Im Irap'!AO44-SUM($C21:AO21)</f>
        <v>0</v>
      </c>
      <c r="AQ21" s="52">
        <f>+'Im Irap'!AP44-SUM($C21:AP21)</f>
        <v>0</v>
      </c>
      <c r="AR21" s="52">
        <f>+'Im Irap'!AQ44-SUM($C21:AQ21)</f>
        <v>0</v>
      </c>
      <c r="AS21" s="52">
        <f>+'Im Irap'!AR44-SUM($C21:AR21)</f>
        <v>0</v>
      </c>
      <c r="AT21" s="52">
        <f>+'Im Irap'!AS44-SUM($C21:AS21)</f>
        <v>0</v>
      </c>
      <c r="AU21" s="52">
        <f>+'Im Irap'!AT44-SUM($C21:AT21)</f>
        <v>0</v>
      </c>
      <c r="AV21" s="52">
        <f>+'Im Irap'!AU44-SUM($C21:AU21)</f>
        <v>0</v>
      </c>
      <c r="AW21" s="52">
        <f>+'Im Irap'!AV44-SUM($C21:AV21)</f>
        <v>0</v>
      </c>
      <c r="AX21" s="52">
        <f>+'Im Irap'!AW44-SUM($C21:AW21)</f>
        <v>0</v>
      </c>
    </row>
    <row r="22" spans="1:50" x14ac:dyDescent="0.25">
      <c r="A22" s="48"/>
      <c r="B22" s="47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>
        <f>+'Distribuzione Utile'!C6</f>
        <v>0</v>
      </c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>
        <f>+'Distribuzione Utile'!D6</f>
        <v>0</v>
      </c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>
        <f>+'Distribuzione Utile'!E6</f>
        <v>0</v>
      </c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</row>
    <row r="23" spans="1:50" x14ac:dyDescent="0.25">
      <c r="A23" s="48"/>
      <c r="B23" s="47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</row>
    <row r="24" spans="1:50" x14ac:dyDescent="0.25">
      <c r="A24" s="48"/>
      <c r="B24" s="47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</row>
    <row r="26" spans="1:50" x14ac:dyDescent="0.25">
      <c r="A26" s="48" t="s">
        <v>144</v>
      </c>
      <c r="B26" s="47"/>
      <c r="C26" s="64">
        <f>+IF((C3-C11)&lt;0,-(C3-C11),0)</f>
        <v>0</v>
      </c>
      <c r="D26" s="64">
        <f>+IF((D3-D11)&lt;0,-(D3-D11),0)</f>
        <v>14476.564757121549</v>
      </c>
      <c r="E26" s="64">
        <f t="shared" ref="E26:AL26" si="4">+IF((E3-E11)&lt;0,-(E3-E11),0)</f>
        <v>0</v>
      </c>
      <c r="F26" s="64">
        <f t="shared" si="4"/>
        <v>14378.928626399898</v>
      </c>
      <c r="G26" s="64">
        <f t="shared" si="4"/>
        <v>0</v>
      </c>
      <c r="H26" s="64">
        <f t="shared" si="4"/>
        <v>22990.291320399891</v>
      </c>
      <c r="I26" s="64">
        <f t="shared" si="4"/>
        <v>12190.171729799897</v>
      </c>
      <c r="J26" s="64">
        <f t="shared" si="4"/>
        <v>11310.040180139893</v>
      </c>
      <c r="K26" s="64">
        <f t="shared" si="4"/>
        <v>10341.895475513886</v>
      </c>
      <c r="L26" s="64">
        <f t="shared" si="4"/>
        <v>9276.9363004252882</v>
      </c>
      <c r="M26" s="64">
        <f t="shared" si="4"/>
        <v>8105.4812078278264</v>
      </c>
      <c r="N26" s="64">
        <f t="shared" si="4"/>
        <v>14366.880605970618</v>
      </c>
      <c r="O26" s="64">
        <f t="shared" si="4"/>
        <v>6018.0960523470858</v>
      </c>
      <c r="P26" s="64">
        <f t="shared" si="4"/>
        <v>0</v>
      </c>
      <c r="Q26" s="64">
        <f t="shared" si="4"/>
        <v>3757.484284116792</v>
      </c>
      <c r="R26" s="64">
        <f t="shared" si="4"/>
        <v>2894.444787002627</v>
      </c>
      <c r="S26" s="64">
        <f t="shared" si="4"/>
        <v>7063.2533150327727</v>
      </c>
      <c r="T26" s="64">
        <f t="shared" si="4"/>
        <v>11111.752269464396</v>
      </c>
      <c r="U26" s="64">
        <f t="shared" si="4"/>
        <v>37.67617161763701</v>
      </c>
      <c r="V26" s="64">
        <f t="shared" si="4"/>
        <v>0</v>
      </c>
      <c r="W26" s="64">
        <f t="shared" si="4"/>
        <v>1309.0281569377621</v>
      </c>
      <c r="X26" s="64">
        <f t="shared" si="4"/>
        <v>395.94905056067728</v>
      </c>
      <c r="Y26" s="64">
        <f t="shared" si="4"/>
        <v>0</v>
      </c>
      <c r="Z26" s="64">
        <f t="shared" si="4"/>
        <v>5955.3207200371617</v>
      </c>
      <c r="AA26" s="64">
        <f t="shared" si="4"/>
        <v>198.19783138567436</v>
      </c>
      <c r="AB26" s="64">
        <f t="shared" si="4"/>
        <v>0</v>
      </c>
      <c r="AC26" s="64">
        <f t="shared" si="4"/>
        <v>0</v>
      </c>
      <c r="AD26" s="64">
        <f t="shared" si="4"/>
        <v>0</v>
      </c>
      <c r="AE26" s="64">
        <f t="shared" si="4"/>
        <v>805.15177620522445</v>
      </c>
      <c r="AF26" s="64">
        <f t="shared" si="4"/>
        <v>22500.154171665003</v>
      </c>
      <c r="AG26" s="64">
        <f t="shared" si="4"/>
        <v>0</v>
      </c>
      <c r="AH26" s="64">
        <f t="shared" si="4"/>
        <v>0</v>
      </c>
      <c r="AI26" s="64">
        <f t="shared" si="4"/>
        <v>0</v>
      </c>
      <c r="AJ26" s="64">
        <f t="shared" si="4"/>
        <v>0</v>
      </c>
      <c r="AK26" s="64">
        <f t="shared" si="4"/>
        <v>0</v>
      </c>
      <c r="AL26" s="64">
        <f t="shared" si="4"/>
        <v>0</v>
      </c>
      <c r="AM26" s="64">
        <f t="shared" ref="AM26:AX26" si="5">+IF((AM3-AM11)&lt;0,-(AM3-AM11),0)</f>
        <v>0</v>
      </c>
      <c r="AN26" s="64">
        <f t="shared" si="5"/>
        <v>0</v>
      </c>
      <c r="AO26" s="64">
        <f t="shared" si="5"/>
        <v>0</v>
      </c>
      <c r="AP26" s="64">
        <f t="shared" si="5"/>
        <v>0</v>
      </c>
      <c r="AQ26" s="64">
        <f t="shared" si="5"/>
        <v>0</v>
      </c>
      <c r="AR26" s="64">
        <f t="shared" si="5"/>
        <v>36433.202558761244</v>
      </c>
      <c r="AS26" s="64">
        <f t="shared" si="5"/>
        <v>0</v>
      </c>
      <c r="AT26" s="64">
        <f t="shared" si="5"/>
        <v>0</v>
      </c>
      <c r="AU26" s="64">
        <f t="shared" si="5"/>
        <v>0</v>
      </c>
      <c r="AV26" s="64">
        <f t="shared" si="5"/>
        <v>0</v>
      </c>
      <c r="AW26" s="64">
        <f t="shared" si="5"/>
        <v>0</v>
      </c>
      <c r="AX26" s="64">
        <f t="shared" si="5"/>
        <v>0</v>
      </c>
    </row>
    <row r="27" spans="1:50" x14ac:dyDescent="0.25">
      <c r="A27" s="48" t="s">
        <v>145</v>
      </c>
      <c r="B27" s="47"/>
      <c r="C27" s="64">
        <f>+IF((C3-C11)&gt;0,(C3-C11),0)</f>
        <v>1941.9916666666686</v>
      </c>
      <c r="D27" s="64">
        <f t="shared" ref="D27:AL27" si="6">+IF((D3-D11)&gt;0,(D3-D11),0)</f>
        <v>0</v>
      </c>
      <c r="E27" s="64">
        <f t="shared" si="6"/>
        <v>33231.17630432178</v>
      </c>
      <c r="F27" s="64">
        <f t="shared" si="6"/>
        <v>0</v>
      </c>
      <c r="G27" s="64">
        <f t="shared" si="6"/>
        <v>56282.327233600095</v>
      </c>
      <c r="H27" s="64">
        <f t="shared" si="6"/>
        <v>0</v>
      </c>
      <c r="I27" s="64">
        <f t="shared" si="6"/>
        <v>0</v>
      </c>
      <c r="J27" s="64">
        <f t="shared" si="6"/>
        <v>0</v>
      </c>
      <c r="K27" s="64">
        <f t="shared" si="6"/>
        <v>0</v>
      </c>
      <c r="L27" s="64">
        <f t="shared" si="6"/>
        <v>0</v>
      </c>
      <c r="M27" s="64">
        <f t="shared" si="6"/>
        <v>0</v>
      </c>
      <c r="N27" s="64">
        <f t="shared" si="6"/>
        <v>0</v>
      </c>
      <c r="O27" s="64">
        <f t="shared" si="6"/>
        <v>0</v>
      </c>
      <c r="P27" s="64">
        <f t="shared" si="6"/>
        <v>70253.314002466519</v>
      </c>
      <c r="Q27" s="64">
        <f t="shared" si="6"/>
        <v>0</v>
      </c>
      <c r="R27" s="64">
        <f t="shared" si="6"/>
        <v>0</v>
      </c>
      <c r="S27" s="64">
        <f t="shared" si="6"/>
        <v>0</v>
      </c>
      <c r="T27" s="64">
        <f t="shared" si="6"/>
        <v>0</v>
      </c>
      <c r="U27" s="64">
        <f t="shared" si="6"/>
        <v>0</v>
      </c>
      <c r="V27" s="64">
        <f t="shared" si="6"/>
        <v>1011.353731121475</v>
      </c>
      <c r="W27" s="64">
        <f t="shared" si="6"/>
        <v>0</v>
      </c>
      <c r="X27" s="64">
        <f t="shared" si="6"/>
        <v>0</v>
      </c>
      <c r="Y27" s="64">
        <f t="shared" si="6"/>
        <v>599.9672082312718</v>
      </c>
      <c r="Z27" s="64">
        <f t="shared" si="6"/>
        <v>0</v>
      </c>
      <c r="AA27" s="64">
        <f t="shared" si="6"/>
        <v>0</v>
      </c>
      <c r="AB27" s="64">
        <f t="shared" si="6"/>
        <v>529.73819103167625</v>
      </c>
      <c r="AC27" s="64">
        <f t="shared" si="6"/>
        <v>1740.2806280699369</v>
      </c>
      <c r="AD27" s="64">
        <f t="shared" si="6"/>
        <v>3011.350186960095</v>
      </c>
      <c r="AE27" s="64">
        <f t="shared" si="6"/>
        <v>0</v>
      </c>
      <c r="AF27" s="64">
        <f t="shared" si="6"/>
        <v>0</v>
      </c>
      <c r="AG27" s="64">
        <f t="shared" si="6"/>
        <v>7218.7493105813774</v>
      </c>
      <c r="AH27" s="64">
        <f t="shared" si="6"/>
        <v>8763.7423035971224</v>
      </c>
      <c r="AI27" s="64">
        <f t="shared" si="6"/>
        <v>10385.984946263641</v>
      </c>
      <c r="AJ27" s="64">
        <f t="shared" si="6"/>
        <v>12089.339721063472</v>
      </c>
      <c r="AK27" s="64">
        <f t="shared" si="6"/>
        <v>7193.7094128306708</v>
      </c>
      <c r="AL27" s="64">
        <f t="shared" si="6"/>
        <v>5602.790873820144</v>
      </c>
      <c r="AM27" s="64">
        <f t="shared" ref="AM27:AX27" si="7">+IF((AM3-AM11)&gt;0,(AM3-AM11),0)</f>
        <v>13843.973789260097</v>
      </c>
      <c r="AN27" s="64">
        <f t="shared" si="7"/>
        <v>15585.807528575526</v>
      </c>
      <c r="AO27" s="64">
        <f t="shared" si="7"/>
        <v>16699.585958755</v>
      </c>
      <c r="AP27" s="64">
        <f t="shared" si="7"/>
        <v>20351.405628866014</v>
      </c>
      <c r="AQ27" s="64">
        <f t="shared" si="7"/>
        <v>21204.62266381536</v>
      </c>
      <c r="AR27" s="64">
        <f t="shared" si="7"/>
        <v>0</v>
      </c>
      <c r="AS27" s="64">
        <f t="shared" si="7"/>
        <v>22962.822514996245</v>
      </c>
      <c r="AT27" s="64">
        <f t="shared" si="7"/>
        <v>23868.500139876429</v>
      </c>
      <c r="AU27" s="64">
        <f t="shared" si="7"/>
        <v>24792.371068705004</v>
      </c>
      <c r="AV27" s="64">
        <f t="shared" si="7"/>
        <v>25734.800363832699</v>
      </c>
      <c r="AW27" s="64">
        <f t="shared" si="7"/>
        <v>61.115734438310028</v>
      </c>
      <c r="AX27" s="64">
        <f t="shared" si="7"/>
        <v>20176.831044996776</v>
      </c>
    </row>
    <row r="28" spans="1:50" x14ac:dyDescent="0.25">
      <c r="A28" s="48"/>
      <c r="B28" s="47"/>
      <c r="C28" s="64"/>
      <c r="D28" s="64"/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4"/>
      <c r="AS28" s="64"/>
      <c r="AT28" s="64"/>
      <c r="AU28" s="64"/>
      <c r="AV28" s="64"/>
      <c r="AW28" s="64"/>
      <c r="AX28" s="64"/>
    </row>
    <row r="29" spans="1:50" x14ac:dyDescent="0.25">
      <c r="A29" s="167" t="s">
        <v>395</v>
      </c>
      <c r="C29" s="64">
        <f>+C27-C26</f>
        <v>1941.9916666666686</v>
      </c>
      <c r="D29" s="64">
        <f>+D27-D26+C29</f>
        <v>-12534.57309045488</v>
      </c>
      <c r="E29" s="64">
        <f>+E27-E26+D29</f>
        <v>20696.6032138669</v>
      </c>
      <c r="F29" s="64">
        <f t="shared" ref="F29:L29" si="8">+F27-F26+E29</f>
        <v>6317.6745874670014</v>
      </c>
      <c r="G29" s="64">
        <f t="shared" si="8"/>
        <v>62600.001821067097</v>
      </c>
      <c r="H29" s="64">
        <f t="shared" si="8"/>
        <v>39609.710500667206</v>
      </c>
      <c r="I29" s="64">
        <f t="shared" si="8"/>
        <v>27419.538770867308</v>
      </c>
      <c r="J29" s="64">
        <f t="shared" si="8"/>
        <v>16109.498590727415</v>
      </c>
      <c r="K29" s="64">
        <f t="shared" si="8"/>
        <v>5767.6031152135292</v>
      </c>
      <c r="L29" s="64">
        <f t="shared" si="8"/>
        <v>-3509.333185211759</v>
      </c>
      <c r="M29" s="64">
        <f t="shared" ref="M29:S29" si="9">+M27-M26+L29</f>
        <v>-11614.814393039585</v>
      </c>
      <c r="N29" s="64">
        <f t="shared" si="9"/>
        <v>-25981.694999010204</v>
      </c>
      <c r="O29" s="64">
        <f t="shared" si="9"/>
        <v>-31999.79105135729</v>
      </c>
      <c r="P29" s="64">
        <f t="shared" si="9"/>
        <v>38253.522951109233</v>
      </c>
      <c r="Q29" s="64">
        <f t="shared" si="9"/>
        <v>34496.038666992441</v>
      </c>
      <c r="R29" s="64">
        <f t="shared" si="9"/>
        <v>31601.593879989814</v>
      </c>
      <c r="S29" s="64">
        <f t="shared" si="9"/>
        <v>24538.340564957041</v>
      </c>
      <c r="T29" s="64">
        <f t="shared" ref="T29:AX29" si="10">+T27-T26+S29</f>
        <v>13426.588295492646</v>
      </c>
      <c r="U29" s="64">
        <f t="shared" si="10"/>
        <v>13388.912123875009</v>
      </c>
      <c r="V29" s="64">
        <f t="shared" si="10"/>
        <v>14400.265854996484</v>
      </c>
      <c r="W29" s="64">
        <f t="shared" si="10"/>
        <v>13091.237698058721</v>
      </c>
      <c r="X29" s="64">
        <f t="shared" si="10"/>
        <v>12695.288647498044</v>
      </c>
      <c r="Y29" s="64">
        <f t="shared" si="10"/>
        <v>13295.255855729316</v>
      </c>
      <c r="Z29" s="64">
        <f t="shared" si="10"/>
        <v>7339.9351356921543</v>
      </c>
      <c r="AA29" s="64">
        <f t="shared" si="10"/>
        <v>7141.7373043064799</v>
      </c>
      <c r="AB29" s="64">
        <f t="shared" si="10"/>
        <v>7671.4754953381562</v>
      </c>
      <c r="AC29" s="64">
        <f t="shared" si="10"/>
        <v>9411.7561234080931</v>
      </c>
      <c r="AD29" s="64">
        <f t="shared" si="10"/>
        <v>12423.106310368188</v>
      </c>
      <c r="AE29" s="64">
        <f t="shared" si="10"/>
        <v>11617.954534162964</v>
      </c>
      <c r="AF29" s="64">
        <f t="shared" si="10"/>
        <v>-10882.199637502039</v>
      </c>
      <c r="AG29" s="64">
        <f t="shared" si="10"/>
        <v>-3663.4503269206616</v>
      </c>
      <c r="AH29" s="64">
        <f t="shared" si="10"/>
        <v>5100.2919766764608</v>
      </c>
      <c r="AI29" s="64">
        <f t="shared" si="10"/>
        <v>15486.276922940102</v>
      </c>
      <c r="AJ29" s="64">
        <f t="shared" si="10"/>
        <v>27575.616644003574</v>
      </c>
      <c r="AK29" s="64">
        <f t="shared" si="10"/>
        <v>34769.326056834245</v>
      </c>
      <c r="AL29" s="64">
        <f t="shared" si="10"/>
        <v>40372.116930654389</v>
      </c>
      <c r="AM29" s="64">
        <f t="shared" si="10"/>
        <v>54216.090719914486</v>
      </c>
      <c r="AN29" s="64">
        <f t="shared" si="10"/>
        <v>69801.898248490004</v>
      </c>
      <c r="AO29" s="64">
        <f t="shared" si="10"/>
        <v>86501.484207244997</v>
      </c>
      <c r="AP29" s="64">
        <f t="shared" si="10"/>
        <v>106852.88983611102</v>
      </c>
      <c r="AQ29" s="64">
        <f t="shared" si="10"/>
        <v>128057.51249992638</v>
      </c>
      <c r="AR29" s="64">
        <f t="shared" si="10"/>
        <v>91624.309941165135</v>
      </c>
      <c r="AS29" s="64">
        <f t="shared" si="10"/>
        <v>114587.13245616137</v>
      </c>
      <c r="AT29" s="64">
        <f t="shared" si="10"/>
        <v>138455.63259603782</v>
      </c>
      <c r="AU29" s="64">
        <f t="shared" si="10"/>
        <v>163248.00366474281</v>
      </c>
      <c r="AV29" s="64">
        <f t="shared" si="10"/>
        <v>188982.80402857551</v>
      </c>
      <c r="AW29" s="64">
        <f t="shared" si="10"/>
        <v>189043.91976301384</v>
      </c>
      <c r="AX29" s="64">
        <f t="shared" si="10"/>
        <v>209220.75080801061</v>
      </c>
    </row>
    <row r="31" spans="1:50" x14ac:dyDescent="0.25">
      <c r="A31" s="53"/>
      <c r="B31" s="54" t="s">
        <v>146</v>
      </c>
      <c r="C31" s="59">
        <f>+C26*31</f>
        <v>0</v>
      </c>
      <c r="D31" s="59">
        <f>+(C31+(D26*28))</f>
        <v>405343.81319940335</v>
      </c>
      <c r="E31" s="59">
        <f>+(D31+(E26*31))</f>
        <v>405343.81319940335</v>
      </c>
      <c r="F31" s="59">
        <f>+(E31+(F26*30))</f>
        <v>836711.6719914003</v>
      </c>
      <c r="G31" s="59">
        <f>+(F31+(G26*31))</f>
        <v>836711.6719914003</v>
      </c>
      <c r="H31" s="59">
        <f>+(G31+(H26*30))</f>
        <v>1526420.411603397</v>
      </c>
      <c r="I31" s="59">
        <f>+(H31+(I26*31))</f>
        <v>1904315.7352271937</v>
      </c>
      <c r="J31" s="59">
        <f>+(I31+(J26*31))</f>
        <v>2254926.9808115303</v>
      </c>
      <c r="K31" s="59">
        <f>+(J31+(K26*30))</f>
        <v>2565183.845076947</v>
      </c>
      <c r="L31" s="59">
        <f>+(K31+(L26*301))</f>
        <v>5357541.6715049585</v>
      </c>
      <c r="M31" s="59">
        <f>+(L31+(M26*30))</f>
        <v>5600706.1077397931</v>
      </c>
      <c r="N31" s="59">
        <f>+(M31+(N26*31))</f>
        <v>6046079.4065248827</v>
      </c>
      <c r="O31" s="59">
        <f>+(N31+(O26*31))</f>
        <v>6232640.3841476422</v>
      </c>
      <c r="P31" s="59">
        <f>+(O31+(P26*28))</f>
        <v>6232640.3841476422</v>
      </c>
      <c r="Q31" s="59">
        <f>+(P31+(Q26*31))</f>
        <v>6349122.3969552629</v>
      </c>
      <c r="R31" s="59">
        <f>+(Q31+(R26*30))</f>
        <v>6435955.7405653419</v>
      </c>
      <c r="S31" s="59">
        <f>+(R31+(S26*31))</f>
        <v>6654916.5933313575</v>
      </c>
      <c r="T31" s="59">
        <f>+(S31+(T26*30))</f>
        <v>6988269.1614152892</v>
      </c>
      <c r="U31" s="59">
        <f>+(T31+(U26*31))</f>
        <v>6989437.1227354361</v>
      </c>
      <c r="V31" s="59">
        <f>+(U31+(V26*31))</f>
        <v>6989437.1227354361</v>
      </c>
      <c r="W31" s="59">
        <f>+(V31+(W26*30))</f>
        <v>7028707.9674435686</v>
      </c>
      <c r="X31" s="59">
        <f>+(W31+(X26*31))</f>
        <v>7040982.3880109498</v>
      </c>
      <c r="Y31" s="59">
        <f>+(X31+(Y26*30))</f>
        <v>7040982.3880109498</v>
      </c>
      <c r="Z31" s="59">
        <f>+(Y31+(Z26*31))</f>
        <v>7225597.3303321023</v>
      </c>
      <c r="AA31" s="59">
        <f>+(Z31+(AA26*31))</f>
        <v>7231741.4631050583</v>
      </c>
      <c r="AB31" s="59">
        <f>+(AA31+(AB26*28))</f>
        <v>7231741.4631050583</v>
      </c>
      <c r="AC31" s="59">
        <f>+(AB31+(AC26*31))</f>
        <v>7231741.4631050583</v>
      </c>
      <c r="AD31" s="59">
        <f>+(AC31+(AD26*30))</f>
        <v>7231741.4631050583</v>
      </c>
      <c r="AE31" s="59">
        <f>+(AD31+(AE26*31))</f>
        <v>7256701.1681674207</v>
      </c>
      <c r="AF31" s="59">
        <f>+(AE31+(AF26*30))</f>
        <v>7931705.793317371</v>
      </c>
      <c r="AG31" s="59">
        <f>+(AF31+(AG26*31))</f>
        <v>7931705.793317371</v>
      </c>
      <c r="AH31" s="59">
        <f>+(AG31+(AH26*31))</f>
        <v>7931705.793317371</v>
      </c>
      <c r="AI31" s="59">
        <f>+(AH31+(AI26*30))</f>
        <v>7931705.793317371</v>
      </c>
      <c r="AJ31" s="59">
        <f>+(AI31+(AJ26*31))</f>
        <v>7931705.793317371</v>
      </c>
      <c r="AK31" s="59">
        <f>+(AJ31+(AK26*30))</f>
        <v>7931705.793317371</v>
      </c>
      <c r="AL31" s="59">
        <f>+(AK31+(AL26*31))</f>
        <v>7931705.793317371</v>
      </c>
      <c r="AM31" s="59">
        <f t="shared" ref="AM31:AW31" si="11">+(AL31+(AM26*31))</f>
        <v>7931705.793317371</v>
      </c>
      <c r="AN31" s="59">
        <f t="shared" si="11"/>
        <v>7931705.793317371</v>
      </c>
      <c r="AO31" s="59">
        <f t="shared" si="11"/>
        <v>7931705.793317371</v>
      </c>
      <c r="AP31" s="59">
        <f t="shared" si="11"/>
        <v>7931705.793317371</v>
      </c>
      <c r="AQ31" s="59">
        <f t="shared" si="11"/>
        <v>7931705.793317371</v>
      </c>
      <c r="AR31" s="59">
        <f t="shared" si="11"/>
        <v>9061135.0726389699</v>
      </c>
      <c r="AS31" s="59">
        <f t="shared" si="11"/>
        <v>9061135.0726389699</v>
      </c>
      <c r="AT31" s="59">
        <f t="shared" si="11"/>
        <v>9061135.0726389699</v>
      </c>
      <c r="AU31" s="59">
        <f t="shared" si="11"/>
        <v>9061135.0726389699</v>
      </c>
      <c r="AV31" s="59">
        <f t="shared" si="11"/>
        <v>9061135.0726389699</v>
      </c>
      <c r="AW31" s="59">
        <f t="shared" si="11"/>
        <v>9061135.0726389699</v>
      </c>
      <c r="AX31" s="59">
        <f>+(AW31+(AX26*31))</f>
        <v>9061135.0726389699</v>
      </c>
    </row>
    <row r="32" spans="1:50" x14ac:dyDescent="0.25">
      <c r="A32" s="53"/>
      <c r="B32" s="54"/>
      <c r="C32" s="45"/>
      <c r="D32" s="59"/>
      <c r="E32" s="46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</row>
    <row r="33" spans="1:50" x14ac:dyDescent="0.25">
      <c r="A33" s="53"/>
      <c r="B33" s="54" t="s">
        <v>147</v>
      </c>
      <c r="C33" s="59">
        <f>+C27*31</f>
        <v>60201.741666666727</v>
      </c>
      <c r="D33" s="59">
        <f>+IF((D27=0),0,(C33+(D27*28)))</f>
        <v>0</v>
      </c>
      <c r="E33" s="59">
        <f>+IF((E27=0),0,(D33+(E27*31)))</f>
        <v>1030166.4654339752</v>
      </c>
      <c r="F33" s="59">
        <f>+IF((F27=0),0,(E33+(F27*30)))</f>
        <v>0</v>
      </c>
      <c r="G33" s="59">
        <f>+IF((G27=0),0,(F33+(G27*31)))</f>
        <v>1744752.1442416029</v>
      </c>
      <c r="H33" s="59">
        <f>+IF((H27=0),0,(G33+(H27*30)))</f>
        <v>0</v>
      </c>
      <c r="I33" s="59">
        <f>+IF((I27=0),0,(H33+(I27*31)))</f>
        <v>0</v>
      </c>
      <c r="J33" s="59">
        <f>+IF((J27=0),0,(I33+(J27*301)))</f>
        <v>0</v>
      </c>
      <c r="K33" s="59">
        <f>+IF((K27=0),0,(J33+(K27*30)))</f>
        <v>0</v>
      </c>
      <c r="L33" s="59">
        <f>+IF((L27=0),0,(K33+(L27*31)))</f>
        <v>0</v>
      </c>
      <c r="M33" s="59">
        <f>+IF((M27=0),0,(L33+(M27*30)))</f>
        <v>0</v>
      </c>
      <c r="N33" s="59">
        <f>+IF((N27=0),0,(M33+(N27*31)))</f>
        <v>0</v>
      </c>
      <c r="O33" s="59">
        <f>+IF((O27=0),0,(N33+(O27*31)))</f>
        <v>0</v>
      </c>
      <c r="P33" s="59">
        <f>+IF((P27=0),0,(O33+(P27*28)))</f>
        <v>1967092.7920690626</v>
      </c>
      <c r="Q33" s="59">
        <f>+IF((Q27=0),0,(P33+(Q27*31)))</f>
        <v>0</v>
      </c>
      <c r="R33" s="59">
        <f>+IF((R27=0),0,(Q33+(R27*30)))</f>
        <v>0</v>
      </c>
      <c r="S33" s="59">
        <f>+IF((S27=0),0,(R33+(S27*30)))</f>
        <v>0</v>
      </c>
      <c r="T33" s="59">
        <f>+IF((T27=0),0,(S33+(T27*30)))</f>
        <v>0</v>
      </c>
      <c r="U33" s="59">
        <f>+IF((U27=0),0,(T33+(U27*31)))</f>
        <v>0</v>
      </c>
      <c r="V33" s="59">
        <f>+IF((V27=0),0,(U33+(V27*31)))</f>
        <v>31351.965664765725</v>
      </c>
      <c r="W33" s="59">
        <f>+IF((W27=0),0,(V33+(W27*30)))</f>
        <v>0</v>
      </c>
      <c r="X33" s="59">
        <f>+IF((X27=0),0,(W33+(X27*31)))</f>
        <v>0</v>
      </c>
      <c r="Y33" s="59">
        <f>+IF((Y27=0),0,(X33+(Y27*30)))</f>
        <v>17999.016246938154</v>
      </c>
      <c r="Z33" s="59">
        <f>+IF((Z27=0),0,(Y33+(Z27*31)))</f>
        <v>0</v>
      </c>
      <c r="AA33" s="59">
        <f>+IF((AA27=0),0,(Z33+(AA27*31)))</f>
        <v>0</v>
      </c>
      <c r="AB33" s="59">
        <f>+IF((AB27=0),0,(AA33+(AB27*28)))</f>
        <v>14832.669348886935</v>
      </c>
      <c r="AC33" s="59">
        <f>+IF((AC27=0),0,(AB33+(AC27*31)))</f>
        <v>68781.368819054973</v>
      </c>
      <c r="AD33" s="59">
        <f>+IF((AD27=0),0,(AC33+(AD27*30)))</f>
        <v>159121.87442785781</v>
      </c>
      <c r="AE33" s="59">
        <f>+IF((AE27=0),0,(AD33+(AE27*31)))</f>
        <v>0</v>
      </c>
      <c r="AF33" s="59">
        <f>+IF((AF27=0),0,(AE33+(AF27*30)))</f>
        <v>0</v>
      </c>
      <c r="AG33" s="59">
        <f>+IF((AG27=0),0,(AF33+(AG27*31)))</f>
        <v>223781.22862802271</v>
      </c>
      <c r="AH33" s="59">
        <f>+IF((AH27=0),0,(AG33+(AH27*31)))</f>
        <v>495457.24003953353</v>
      </c>
      <c r="AI33" s="59">
        <f>+IF((AI27=0),0,(AH33+(AI27*30)))</f>
        <v>807036.78842744278</v>
      </c>
      <c r="AJ33" s="59">
        <f>+IF((AJ27=0),0,(AI33+(AJ27*31)))</f>
        <v>1181806.3197804103</v>
      </c>
      <c r="AK33" s="59">
        <f>+IF((AK27=0),0,(AJ33+(AK27*30)))</f>
        <v>1397617.6021653304</v>
      </c>
      <c r="AL33" s="59">
        <f>+IF((AL27=0),0,(AK33+(AL27*31)))</f>
        <v>1571304.1192537548</v>
      </c>
      <c r="AM33" s="59">
        <f t="shared" ref="AM33:AW33" si="12">+IF((AM27=0),0,(AL33+(AM27*31)))</f>
        <v>2000467.3067208179</v>
      </c>
      <c r="AN33" s="59">
        <f t="shared" si="12"/>
        <v>2483627.3401066591</v>
      </c>
      <c r="AO33" s="59">
        <f t="shared" si="12"/>
        <v>3001314.5048280642</v>
      </c>
      <c r="AP33" s="59">
        <f t="shared" si="12"/>
        <v>3632208.0793229109</v>
      </c>
      <c r="AQ33" s="59">
        <f t="shared" si="12"/>
        <v>4289551.3819011869</v>
      </c>
      <c r="AR33" s="59">
        <f t="shared" si="12"/>
        <v>0</v>
      </c>
      <c r="AS33" s="59">
        <f t="shared" si="12"/>
        <v>711847.49796488357</v>
      </c>
      <c r="AT33" s="59">
        <f t="shared" si="12"/>
        <v>1451771.0023010529</v>
      </c>
      <c r="AU33" s="59">
        <f t="shared" si="12"/>
        <v>2220334.5054309079</v>
      </c>
      <c r="AV33" s="59">
        <f t="shared" si="12"/>
        <v>3018113.3167097215</v>
      </c>
      <c r="AW33" s="59">
        <f t="shared" si="12"/>
        <v>3020007.904477309</v>
      </c>
      <c r="AX33" s="59">
        <f>+IF((AX27=0),0,(AW33+(AX27*31)))</f>
        <v>3645489.6668722089</v>
      </c>
    </row>
    <row r="34" spans="1:50" x14ac:dyDescent="0.25">
      <c r="A34" s="53"/>
      <c r="B34" s="5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38"/>
      <c r="AN34" s="38"/>
      <c r="AO34" s="38"/>
    </row>
    <row r="35" spans="1:50" x14ac:dyDescent="0.25">
      <c r="A35" s="53"/>
      <c r="B35" s="5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38"/>
      <c r="AN35" s="38"/>
      <c r="AO35" s="38"/>
    </row>
    <row r="36" spans="1:50" x14ac:dyDescent="0.25">
      <c r="A36" s="53"/>
      <c r="B36" s="5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4"/>
      <c r="AG36" s="44"/>
      <c r="AH36" s="44"/>
      <c r="AI36" s="44"/>
      <c r="AJ36" s="44"/>
      <c r="AK36" s="44"/>
      <c r="AL36" s="44"/>
      <c r="AM36" s="38"/>
      <c r="AN36" s="38"/>
      <c r="AO36" s="38"/>
    </row>
    <row r="37" spans="1:50" x14ac:dyDescent="0.25">
      <c r="A37" s="53"/>
      <c r="B37" s="5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38"/>
      <c r="AN37" s="38"/>
      <c r="AO37" s="38"/>
    </row>
    <row r="38" spans="1:50" x14ac:dyDescent="0.25">
      <c r="A38" s="55" t="s">
        <v>148</v>
      </c>
      <c r="B38" s="56" t="s">
        <v>149</v>
      </c>
      <c r="C38" s="44"/>
      <c r="D38" s="44"/>
      <c r="E38" s="44">
        <f>+IF($C$44="trimestrale",E55,0)</f>
        <v>0</v>
      </c>
      <c r="F38" s="44"/>
      <c r="G38" s="44"/>
      <c r="H38" s="44">
        <f>+IF($C$44="trimestrale",H55,IF($C$44="semestrale",H56,0))</f>
        <v>0</v>
      </c>
      <c r="I38" s="44"/>
      <c r="J38" s="44"/>
      <c r="K38" s="44">
        <f>+IF($C$44="trimestrale",K55,0)</f>
        <v>0</v>
      </c>
      <c r="L38" s="44"/>
      <c r="M38" s="44"/>
      <c r="N38" s="44">
        <f>+IF($C$44="trimestrale",N55,IF($C$44="semestrale",N56,IF($C$44="annuo",N57,0)))</f>
        <v>0</v>
      </c>
      <c r="O38" s="44"/>
      <c r="P38" s="44"/>
      <c r="Q38" s="44">
        <f>+IF($C$44="trimestrale",Q55,0)</f>
        <v>0</v>
      </c>
      <c r="R38" s="44"/>
      <c r="S38" s="44"/>
      <c r="T38" s="44">
        <f>+IF($C$44="trimestrale",T55,IF($C$44="semestrale",T56,0))</f>
        <v>0</v>
      </c>
      <c r="U38" s="44"/>
      <c r="V38" s="44"/>
      <c r="W38" s="44">
        <f>+IF($C$44="trimestrale",W55,0)</f>
        <v>0</v>
      </c>
      <c r="X38" s="44"/>
      <c r="Y38" s="44"/>
      <c r="Z38" s="44">
        <f>+IF($C$44="trimestrale",Z55,IF($C$44="semestrale",Z56,IF($C$44="annuo",Z57,0)))</f>
        <v>0</v>
      </c>
      <c r="AA38" s="44"/>
      <c r="AB38" s="44"/>
      <c r="AC38" s="44">
        <f>+IF($C$44="trimestrale",AC55,0)</f>
        <v>0</v>
      </c>
      <c r="AD38" s="44"/>
      <c r="AE38" s="44"/>
      <c r="AF38" s="44">
        <f>+IF($C$44="trimestrale",AE55,IF($C$44="semestrale",AE56,0))</f>
        <v>0</v>
      </c>
      <c r="AG38" s="44"/>
      <c r="AH38" s="44"/>
      <c r="AI38" s="44">
        <f>+IF($C$44="trimestrale",AH55,0)</f>
        <v>0</v>
      </c>
      <c r="AJ38" s="44"/>
      <c r="AK38" s="44"/>
      <c r="AL38" s="44">
        <f>+IF($C$44="trimestrale",AL55,IF($C$44="semestrale",AL56,IF($C$44="annuo",AL57,0)))</f>
        <v>0</v>
      </c>
      <c r="AM38" s="44"/>
      <c r="AN38" s="44"/>
      <c r="AO38" s="38"/>
    </row>
    <row r="39" spans="1:50" x14ac:dyDescent="0.25">
      <c r="A39" s="55" t="s">
        <v>148</v>
      </c>
      <c r="B39" s="56" t="s">
        <v>150</v>
      </c>
      <c r="C39" s="44"/>
      <c r="D39" s="44"/>
      <c r="E39" s="44">
        <f>+IF($C$47="trimestrale",E60,0)</f>
        <v>0</v>
      </c>
      <c r="F39" s="44"/>
      <c r="G39" s="44"/>
      <c r="H39" s="44">
        <f>+IF($C$47="trimestrale",H60,IF($C$47="semestrale",H61,0))</f>
        <v>0</v>
      </c>
      <c r="I39" s="44"/>
      <c r="J39" s="44"/>
      <c r="K39" s="44">
        <f>+IF($C$47="trimestrale",K60,0)</f>
        <v>0</v>
      </c>
      <c r="L39" s="44"/>
      <c r="M39" s="44"/>
      <c r="N39" s="44">
        <f>+IF($C$47="trimestrale",N60,IF($C$47="semestrale",N61,IF($C$47="annuo",N62,0)))</f>
        <v>0</v>
      </c>
      <c r="O39" s="44"/>
      <c r="P39" s="44"/>
      <c r="Q39" s="44">
        <f>+IF($C$47="trimestrale",Q60,0)</f>
        <v>0</v>
      </c>
      <c r="R39" s="44"/>
      <c r="S39" s="44"/>
      <c r="T39" s="44">
        <f>+IF($C$47="trimestrale",T60,IF($C$47="semestrale",T61,0))</f>
        <v>0</v>
      </c>
      <c r="U39" s="44"/>
      <c r="V39" s="44"/>
      <c r="W39" s="44">
        <f>+IF($C$47="trimestrale",W60,0)</f>
        <v>0</v>
      </c>
      <c r="X39" s="44"/>
      <c r="Y39" s="44"/>
      <c r="Z39" s="44">
        <f>+IF($C$47="trimestrale",Z60,IF($C$47="semestrale",Z61,IF($C$47="annuo",Z62,0)))</f>
        <v>0</v>
      </c>
      <c r="AA39" s="44"/>
      <c r="AB39" s="44"/>
      <c r="AC39" s="44">
        <f>+IF($C$47="trimestrale",AC60,0)</f>
        <v>0</v>
      </c>
      <c r="AD39" s="44"/>
      <c r="AE39" s="44"/>
      <c r="AF39" s="44">
        <f>+IF($C$47="trimestrale",AF60,IF($C$47="semestrale",AF61,0))</f>
        <v>0</v>
      </c>
      <c r="AG39" s="44"/>
      <c r="AH39" s="44"/>
      <c r="AI39" s="44">
        <f>+IF($C$47="trimestrale",AI60,0)</f>
        <v>0</v>
      </c>
      <c r="AJ39" s="44"/>
      <c r="AK39" s="44"/>
      <c r="AL39" s="44">
        <f>+IF($C$47="trimestrale",AL60,IF($C$47="semestrale",AL61,IF($C$47="annuo",AL62,0)))</f>
        <v>0</v>
      </c>
      <c r="AM39" s="44"/>
      <c r="AN39" s="44"/>
      <c r="AO39" s="38"/>
    </row>
    <row r="40" spans="1:50" x14ac:dyDescent="0.25">
      <c r="A40" s="55" t="s">
        <v>151</v>
      </c>
      <c r="B40" s="56" t="s">
        <v>152</v>
      </c>
      <c r="C40" s="44"/>
      <c r="D40" s="44"/>
      <c r="E40" s="44"/>
      <c r="F40" s="44">
        <f>+E39-E38</f>
        <v>0</v>
      </c>
      <c r="G40" s="44">
        <f>+(F39-F38)+F40</f>
        <v>0</v>
      </c>
      <c r="H40" s="44">
        <f t="shared" ref="H40:AM40" si="13">+(G39-G38)+G40</f>
        <v>0</v>
      </c>
      <c r="I40" s="44">
        <f t="shared" si="13"/>
        <v>0</v>
      </c>
      <c r="J40" s="44">
        <f t="shared" si="13"/>
        <v>0</v>
      </c>
      <c r="K40" s="44">
        <f t="shared" si="13"/>
        <v>0</v>
      </c>
      <c r="L40" s="44">
        <f t="shared" si="13"/>
        <v>0</v>
      </c>
      <c r="M40" s="44">
        <f t="shared" si="13"/>
        <v>0</v>
      </c>
      <c r="N40" s="44">
        <f t="shared" si="13"/>
        <v>0</v>
      </c>
      <c r="O40" s="44">
        <f>+(N39-N38)+N40</f>
        <v>0</v>
      </c>
      <c r="P40" s="44">
        <f t="shared" si="13"/>
        <v>0</v>
      </c>
      <c r="Q40" s="44">
        <f t="shared" si="13"/>
        <v>0</v>
      </c>
      <c r="R40" s="44">
        <f t="shared" si="13"/>
        <v>0</v>
      </c>
      <c r="S40" s="44">
        <f t="shared" si="13"/>
        <v>0</v>
      </c>
      <c r="T40" s="44">
        <f t="shared" si="13"/>
        <v>0</v>
      </c>
      <c r="U40" s="44">
        <f t="shared" si="13"/>
        <v>0</v>
      </c>
      <c r="V40" s="44">
        <f t="shared" si="13"/>
        <v>0</v>
      </c>
      <c r="W40" s="44">
        <f t="shared" si="13"/>
        <v>0</v>
      </c>
      <c r="X40" s="44">
        <f t="shared" si="13"/>
        <v>0</v>
      </c>
      <c r="Y40" s="44">
        <f t="shared" si="13"/>
        <v>0</v>
      </c>
      <c r="Z40" s="44">
        <f t="shared" si="13"/>
        <v>0</v>
      </c>
      <c r="AA40" s="44">
        <f t="shared" si="13"/>
        <v>0</v>
      </c>
      <c r="AB40" s="44">
        <f t="shared" si="13"/>
        <v>0</v>
      </c>
      <c r="AC40" s="44">
        <f t="shared" si="13"/>
        <v>0</v>
      </c>
      <c r="AD40" s="44">
        <f t="shared" si="13"/>
        <v>0</v>
      </c>
      <c r="AE40" s="44">
        <f t="shared" si="13"/>
        <v>0</v>
      </c>
      <c r="AF40" s="44">
        <f t="shared" si="13"/>
        <v>0</v>
      </c>
      <c r="AG40" s="44">
        <f t="shared" si="13"/>
        <v>0</v>
      </c>
      <c r="AH40" s="44">
        <f t="shared" si="13"/>
        <v>0</v>
      </c>
      <c r="AI40" s="44">
        <f t="shared" si="13"/>
        <v>0</v>
      </c>
      <c r="AJ40" s="44">
        <f t="shared" si="13"/>
        <v>0</v>
      </c>
      <c r="AK40" s="44">
        <f t="shared" si="13"/>
        <v>0</v>
      </c>
      <c r="AL40" s="44">
        <f t="shared" si="13"/>
        <v>0</v>
      </c>
      <c r="AM40" s="44">
        <f t="shared" si="13"/>
        <v>0</v>
      </c>
      <c r="AN40" s="44"/>
      <c r="AO40" s="38"/>
    </row>
    <row r="41" spans="1:50" x14ac:dyDescent="0.25">
      <c r="A41" s="55" t="s">
        <v>151</v>
      </c>
      <c r="B41" s="56" t="s">
        <v>153</v>
      </c>
      <c r="C41" s="44"/>
      <c r="D41" s="44"/>
      <c r="E41" s="44">
        <f>+(E39-E38)-E40</f>
        <v>0</v>
      </c>
      <c r="F41" s="44">
        <f>+(SUM($E$39:F39)-SUM($E$38:F38))-F40</f>
        <v>0</v>
      </c>
      <c r="G41" s="44">
        <f>+(SUM($E$39:G39)-SUM($E$38:G38))-G40</f>
        <v>0</v>
      </c>
      <c r="H41" s="44">
        <f>+(SUM($E$39:H39)-SUM($E$38:H38))-H40</f>
        <v>0</v>
      </c>
      <c r="I41" s="44">
        <f>+(SUM($E$39:I39)-SUM($E$38:I38))-I40</f>
        <v>0</v>
      </c>
      <c r="J41" s="44">
        <f>+(SUM($E$39:J39)-SUM($E$38:J38))-J40</f>
        <v>0</v>
      </c>
      <c r="K41" s="44">
        <f>+(SUM($E$39:K39)-SUM($E$38:K38))-K40</f>
        <v>0</v>
      </c>
      <c r="L41" s="44">
        <f>+(SUM($E$39:L39)-SUM($E$38:L38))-L40</f>
        <v>0</v>
      </c>
      <c r="M41" s="44">
        <f>+(SUM($E$39:M39)-SUM($E$38:M38))-M40</f>
        <v>0</v>
      </c>
      <c r="N41" s="44">
        <f>+(SUM($E$39:N39)-SUM($E$38:N38))-N40</f>
        <v>0</v>
      </c>
      <c r="O41" s="44">
        <f>+(SUM($E$39:O39)-SUM($E$38:O38))-O40</f>
        <v>0</v>
      </c>
      <c r="P41" s="44">
        <f>+(SUM($E$39:P39)-SUM($E$38:P38))-P40</f>
        <v>0</v>
      </c>
      <c r="Q41" s="44">
        <f>+(SUM($E$39:Q39)-SUM($E$38:Q38))-Q40</f>
        <v>0</v>
      </c>
      <c r="R41" s="44">
        <f>+(SUM($E$39:R39)-SUM($E$38:R38))-R40</f>
        <v>0</v>
      </c>
      <c r="S41" s="44">
        <f>+(SUM($E$39:S39)-SUM($E$38:S38))-S40</f>
        <v>0</v>
      </c>
      <c r="T41" s="44">
        <f>+(SUM($E$39:T39)-SUM($E$38:T38))-T40</f>
        <v>0</v>
      </c>
      <c r="U41" s="44">
        <f>+(SUM($E$39:U39)-SUM($E$38:U38))-U40</f>
        <v>0</v>
      </c>
      <c r="V41" s="44">
        <f>+(SUM($E$39:V39)-SUM($E$38:V38))-V40</f>
        <v>0</v>
      </c>
      <c r="W41" s="44">
        <f>+(SUM($E$39:W39)-SUM($E$38:W38))-W40</f>
        <v>0</v>
      </c>
      <c r="X41" s="44">
        <f>+(SUM($E$39:X39)-SUM($E$38:X38))-X40</f>
        <v>0</v>
      </c>
      <c r="Y41" s="44">
        <f>+(SUM($E$39:Y39)-SUM($E$38:Y38))-Y40</f>
        <v>0</v>
      </c>
      <c r="Z41" s="44">
        <f>+(SUM($E$39:Z39)-SUM($E$38:Z38))-Z40</f>
        <v>0</v>
      </c>
      <c r="AA41" s="44">
        <f>+(SUM($E$39:AA39)-SUM($E$38:AA38))-AA40</f>
        <v>0</v>
      </c>
      <c r="AB41" s="44">
        <f>+(SUM($E$39:AB39)-SUM($E$38:AB38))-AB40</f>
        <v>0</v>
      </c>
      <c r="AC41" s="44">
        <f>+(SUM($E$39:AC39)-SUM($E$38:AC38))-AC40</f>
        <v>0</v>
      </c>
      <c r="AD41" s="44">
        <f>+(SUM($E$39:AD39)-SUM($E$38:AD38))-AD40</f>
        <v>0</v>
      </c>
      <c r="AE41" s="44">
        <f>+(SUM($E$39:AE39)-SUM($E$38:AE38))-AE40</f>
        <v>0</v>
      </c>
      <c r="AF41" s="44">
        <f>+(SUM($E$39:AF39)-SUM($E$38:AF38))-AF40</f>
        <v>0</v>
      </c>
      <c r="AG41" s="44">
        <f>+(SUM($E$39:AG39)-SUM($E$38:AG38))-AG40</f>
        <v>0</v>
      </c>
      <c r="AH41" s="44">
        <f>+(SUM($E$39:AH39)-SUM($E$38:AH38))-AH40</f>
        <v>0</v>
      </c>
      <c r="AI41" s="44">
        <f>+(SUM($E$39:AI39)-SUM($E$38:AI38))-AI40</f>
        <v>0</v>
      </c>
      <c r="AJ41" s="44">
        <f>+(SUM($E$39:AJ39)-SUM($E$38:AJ38))-AJ40</f>
        <v>0</v>
      </c>
      <c r="AK41" s="44">
        <f>+(SUM($E$39:AK39)-SUM($E$38:AK38))-AK40</f>
        <v>0</v>
      </c>
      <c r="AL41" s="44">
        <f>+(SUM($E$39:AL39)-SUM($E$38:AL38))-AL40</f>
        <v>0</v>
      </c>
      <c r="AM41" s="44"/>
      <c r="AN41" s="44"/>
      <c r="AO41" s="38"/>
    </row>
    <row r="42" spans="1:50" x14ac:dyDescent="0.25">
      <c r="A42" s="53"/>
      <c r="B42" s="5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  <c r="AL42" s="44"/>
      <c r="AM42" s="38"/>
      <c r="AN42" s="38"/>
      <c r="AO42" s="38"/>
    </row>
    <row r="43" spans="1:50" x14ac:dyDescent="0.25">
      <c r="A43" s="53"/>
      <c r="B43" s="57" t="s">
        <v>154</v>
      </c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38"/>
      <c r="AN43" s="38"/>
      <c r="AO43" s="38"/>
    </row>
    <row r="44" spans="1:50" x14ac:dyDescent="0.25">
      <c r="A44" s="53"/>
      <c r="B44" s="54" t="s">
        <v>155</v>
      </c>
      <c r="C44" s="40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  <c r="AK44" s="44"/>
      <c r="AL44" s="44"/>
      <c r="AM44" s="38"/>
      <c r="AN44" s="38"/>
      <c r="AO44" s="38"/>
    </row>
    <row r="45" spans="1:50" x14ac:dyDescent="0.25">
      <c r="A45" s="53"/>
      <c r="B45" s="54" t="s">
        <v>156</v>
      </c>
      <c r="C45" s="65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38"/>
      <c r="AN45" s="38"/>
      <c r="AO45" s="38"/>
    </row>
    <row r="46" spans="1:50" x14ac:dyDescent="0.25">
      <c r="A46" s="53"/>
      <c r="B46" s="57" t="s">
        <v>157</v>
      </c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44"/>
      <c r="AF46" s="44"/>
      <c r="AG46" s="44"/>
      <c r="AH46" s="44"/>
      <c r="AI46" s="44"/>
      <c r="AJ46" s="44"/>
      <c r="AK46" s="44"/>
      <c r="AL46" s="44"/>
      <c r="AM46" s="38"/>
      <c r="AN46" s="38"/>
      <c r="AO46" s="38"/>
    </row>
    <row r="47" spans="1:50" x14ac:dyDescent="0.25">
      <c r="A47" s="53"/>
      <c r="B47" s="54" t="s">
        <v>155</v>
      </c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  <c r="AH47" s="44"/>
      <c r="AI47" s="44"/>
      <c r="AJ47" s="44"/>
      <c r="AK47" s="44"/>
      <c r="AL47" s="44"/>
      <c r="AM47" s="38"/>
      <c r="AN47" s="38"/>
      <c r="AO47" s="38"/>
    </row>
    <row r="48" spans="1:50" x14ac:dyDescent="0.25">
      <c r="A48" s="53"/>
      <c r="B48" s="54" t="s">
        <v>156</v>
      </c>
      <c r="C48" s="65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  <c r="AM48" s="38"/>
      <c r="AN48" s="38"/>
      <c r="AO48" s="38"/>
    </row>
    <row r="49" spans="1:41" x14ac:dyDescent="0.25">
      <c r="A49" s="53"/>
      <c r="B49" s="5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44"/>
      <c r="AL49" s="44"/>
      <c r="AM49" s="38"/>
      <c r="AN49" s="38"/>
      <c r="AO49" s="38"/>
    </row>
    <row r="50" spans="1:41" x14ac:dyDescent="0.25">
      <c r="A50" s="53"/>
      <c r="B50" s="5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38"/>
      <c r="AN50" s="38"/>
      <c r="AO50" s="38"/>
    </row>
    <row r="51" spans="1:41" x14ac:dyDescent="0.25">
      <c r="A51" s="53"/>
      <c r="B51" s="5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38"/>
      <c r="AN51" s="38"/>
      <c r="AO51" s="38"/>
    </row>
    <row r="52" spans="1:41" x14ac:dyDescent="0.25">
      <c r="A52" s="53"/>
      <c r="B52" s="5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  <c r="AH52" s="44"/>
      <c r="AI52" s="44"/>
      <c r="AJ52" s="44"/>
      <c r="AK52" s="44"/>
      <c r="AL52" s="44"/>
      <c r="AM52" s="38"/>
      <c r="AN52" s="38"/>
      <c r="AO52" s="38"/>
    </row>
    <row r="53" spans="1:41" x14ac:dyDescent="0.25">
      <c r="B53" s="5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38"/>
      <c r="AN53" s="38"/>
      <c r="AO53" s="38"/>
    </row>
    <row r="54" spans="1:41" x14ac:dyDescent="0.25">
      <c r="B54" s="5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38"/>
      <c r="AN54" s="38"/>
      <c r="AO54" s="38"/>
    </row>
    <row r="55" spans="1:41" x14ac:dyDescent="0.25">
      <c r="B55" s="53" t="s">
        <v>159</v>
      </c>
      <c r="C55" s="38"/>
      <c r="D55" s="38"/>
      <c r="E55" s="44">
        <f>((E31*$C$45)/365)</f>
        <v>0</v>
      </c>
      <c r="F55" s="38"/>
      <c r="G55" s="38"/>
      <c r="H55" s="44">
        <f>((H31-E31)*$C$45)/365</f>
        <v>0</v>
      </c>
      <c r="I55" s="38"/>
      <c r="J55" s="38"/>
      <c r="K55" s="44">
        <f>((K31-H31)*$C$45)/365</f>
        <v>0</v>
      </c>
      <c r="L55" s="38"/>
      <c r="M55" s="38"/>
      <c r="N55" s="44">
        <f>((N31-K31)*$C$45)/365</f>
        <v>0</v>
      </c>
      <c r="O55" s="38"/>
      <c r="P55" s="38"/>
      <c r="Q55" s="44">
        <f>((Q31-N31)*$C$45)/365</f>
        <v>0</v>
      </c>
      <c r="R55" s="38"/>
      <c r="S55" s="38"/>
      <c r="T55" s="44">
        <f>((T31-Q31)*$C$45)/365</f>
        <v>0</v>
      </c>
      <c r="U55" s="38"/>
      <c r="V55" s="38"/>
      <c r="W55" s="44">
        <f>((W31-T31)*$C$45)/365</f>
        <v>0</v>
      </c>
      <c r="X55" s="38"/>
      <c r="Y55" s="38"/>
      <c r="Z55" s="44">
        <f>((Z31-W31)*$C$45)/365</f>
        <v>0</v>
      </c>
      <c r="AA55" s="38"/>
      <c r="AB55" s="38"/>
      <c r="AC55" s="44">
        <f>((AC31-Z31)*$C$45)/365</f>
        <v>0</v>
      </c>
      <c r="AD55" s="38"/>
      <c r="AE55" s="38"/>
      <c r="AF55" s="44">
        <f>((AF31-AC31)*$C$45)/365</f>
        <v>0</v>
      </c>
      <c r="AG55" s="38"/>
      <c r="AH55" s="38"/>
      <c r="AI55" s="44">
        <f>((AI31-AF31)*$C$45)/365</f>
        <v>0</v>
      </c>
      <c r="AJ55" s="38"/>
      <c r="AK55" s="38"/>
      <c r="AL55" s="44">
        <f>((AL31-AI31)*$C$45)/365</f>
        <v>0</v>
      </c>
      <c r="AM55" s="38"/>
      <c r="AN55" s="38"/>
      <c r="AO55" s="38"/>
    </row>
    <row r="56" spans="1:41" x14ac:dyDescent="0.25">
      <c r="B56" s="53" t="s">
        <v>160</v>
      </c>
      <c r="C56" s="38"/>
      <c r="D56" s="38"/>
      <c r="E56" s="44"/>
      <c r="F56" s="44"/>
      <c r="G56" s="44"/>
      <c r="H56" s="44">
        <f>((H31*$C$45)/365)</f>
        <v>0</v>
      </c>
      <c r="I56" s="38"/>
      <c r="J56" s="38"/>
      <c r="K56" s="44"/>
      <c r="L56" s="38"/>
      <c r="M56" s="38"/>
      <c r="N56" s="44">
        <f>(((N31-H31)*$C$45)/365)</f>
        <v>0</v>
      </c>
      <c r="O56" s="38"/>
      <c r="P56" s="38"/>
      <c r="Q56" s="44"/>
      <c r="R56" s="38"/>
      <c r="S56" s="38"/>
      <c r="T56" s="44">
        <f>(((T31-Q31)*$C$45)/365)</f>
        <v>0</v>
      </c>
      <c r="U56" s="38"/>
      <c r="V56" s="38"/>
      <c r="W56" s="44">
        <f>(((W31-T31)*$C$45)/365)</f>
        <v>0</v>
      </c>
      <c r="X56" s="38"/>
      <c r="Y56" s="38"/>
      <c r="Z56" s="44">
        <f>(((Z31-W31)*$C$45)/365)</f>
        <v>0</v>
      </c>
      <c r="AA56" s="38"/>
      <c r="AB56" s="38"/>
      <c r="AC56" s="44"/>
      <c r="AD56" s="38"/>
      <c r="AE56" s="38"/>
      <c r="AF56" s="44">
        <f>(((AF31-AC31)*$C$45)/365)</f>
        <v>0</v>
      </c>
      <c r="AG56" s="38"/>
      <c r="AH56" s="38"/>
      <c r="AI56" s="44"/>
      <c r="AJ56" s="38"/>
      <c r="AK56" s="38"/>
      <c r="AL56" s="44">
        <f>(((AL31-AI31)*$C$45)/365)</f>
        <v>0</v>
      </c>
      <c r="AM56" s="38"/>
      <c r="AN56" s="38"/>
      <c r="AO56" s="38"/>
    </row>
    <row r="57" spans="1:41" x14ac:dyDescent="0.25">
      <c r="B57" s="53" t="s">
        <v>161</v>
      </c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44">
        <f>((N31*$C$45)/365)</f>
        <v>0</v>
      </c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44">
        <f>(((Z31-N31)*$C$45)/365)</f>
        <v>0</v>
      </c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44">
        <f>(((AL31-Z31)*$C$45)/365)</f>
        <v>0</v>
      </c>
      <c r="AM57" s="38"/>
      <c r="AN57" s="38"/>
      <c r="AO57" s="38"/>
    </row>
    <row r="58" spans="1:41" x14ac:dyDescent="0.25">
      <c r="B58" s="53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</row>
    <row r="59" spans="1:41" x14ac:dyDescent="0.25">
      <c r="B59" s="53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</row>
    <row r="60" spans="1:41" x14ac:dyDescent="0.25">
      <c r="B60" s="53" t="s">
        <v>162</v>
      </c>
      <c r="C60" s="38"/>
      <c r="D60" s="38"/>
      <c r="E60" s="44">
        <f>((E33*$C$48)/365)</f>
        <v>0</v>
      </c>
      <c r="F60" s="38"/>
      <c r="G60" s="38"/>
      <c r="H60" s="44">
        <f>((H33-E33)*$C$48)/365</f>
        <v>0</v>
      </c>
      <c r="I60" s="38"/>
      <c r="J60" s="38"/>
      <c r="K60" s="44">
        <f>((K33-H33)*$C$48)/365</f>
        <v>0</v>
      </c>
      <c r="L60" s="38"/>
      <c r="M60" s="38"/>
      <c r="N60" s="44">
        <f>((N33-K33)*$C$48)/365</f>
        <v>0</v>
      </c>
      <c r="O60" s="38"/>
      <c r="P60" s="38"/>
      <c r="Q60" s="44">
        <f>((Q33-N33)*$C$48)/365</f>
        <v>0</v>
      </c>
      <c r="R60" s="38"/>
      <c r="S60" s="38"/>
      <c r="T60" s="44">
        <f>((T33-Q33)*$C$48)/365</f>
        <v>0</v>
      </c>
      <c r="U60" s="38"/>
      <c r="V60" s="38"/>
      <c r="W60" s="44">
        <f>((W33-T33)*$C$48)/365</f>
        <v>0</v>
      </c>
      <c r="X60" s="38"/>
      <c r="Y60" s="38"/>
      <c r="Z60" s="44">
        <f>((Z33-W33)*$C$48)/365</f>
        <v>0</v>
      </c>
      <c r="AA60" s="38"/>
      <c r="AB60" s="38"/>
      <c r="AC60" s="44">
        <f>((AC33-Z33)*$C$48)/365</f>
        <v>0</v>
      </c>
      <c r="AD60" s="38"/>
      <c r="AE60" s="38"/>
      <c r="AF60" s="44">
        <f>((AF33-AC33)*$C$48)/365</f>
        <v>0</v>
      </c>
      <c r="AG60" s="38"/>
      <c r="AH60" s="38"/>
      <c r="AI60" s="44">
        <f>((AI33-AF33)*$C$48)/365</f>
        <v>0</v>
      </c>
      <c r="AJ60" s="38"/>
      <c r="AK60" s="38"/>
      <c r="AL60" s="44">
        <f>((AL33-AI33)*$C$48)/365</f>
        <v>0</v>
      </c>
      <c r="AM60" s="38"/>
      <c r="AN60" s="38"/>
      <c r="AO60" s="38"/>
    </row>
    <row r="61" spans="1:41" x14ac:dyDescent="0.25">
      <c r="B61" s="53" t="s">
        <v>163</v>
      </c>
      <c r="C61" s="38"/>
      <c r="D61" s="38"/>
      <c r="E61" s="44"/>
      <c r="F61" s="44"/>
      <c r="G61" s="44"/>
      <c r="H61" s="44">
        <f>((H33*$C$48)/365)</f>
        <v>0</v>
      </c>
      <c r="I61" s="38"/>
      <c r="J61" s="38"/>
      <c r="K61" s="44"/>
      <c r="L61" s="38"/>
      <c r="M61" s="38"/>
      <c r="N61" s="44">
        <f>(((N33-H33)*$C$48)/365)</f>
        <v>0</v>
      </c>
      <c r="O61" s="38"/>
      <c r="P61" s="38"/>
      <c r="Q61" s="44"/>
      <c r="R61" s="44"/>
      <c r="S61" s="44"/>
      <c r="T61" s="44">
        <f>((T33-N33)*$C$48)/365</f>
        <v>0</v>
      </c>
      <c r="U61" s="38"/>
      <c r="V61" s="38"/>
      <c r="W61" s="44"/>
      <c r="X61" s="38"/>
      <c r="Y61" s="38"/>
      <c r="Z61" s="44">
        <f>(((Z33-T33)*$C$48)/365)</f>
        <v>0</v>
      </c>
      <c r="AA61" s="38"/>
      <c r="AB61" s="38"/>
      <c r="AC61" s="44"/>
      <c r="AD61" s="38"/>
      <c r="AE61" s="44"/>
      <c r="AF61" s="44">
        <f>((AF33-Z33)*$C$48)/365</f>
        <v>0</v>
      </c>
      <c r="AG61" s="38"/>
      <c r="AH61" s="38"/>
      <c r="AI61" s="44"/>
      <c r="AJ61" s="38"/>
      <c r="AK61" s="38"/>
      <c r="AL61" s="44">
        <f>(((AL33-AF33)*$C$48)/365)</f>
        <v>0</v>
      </c>
      <c r="AM61" s="38"/>
      <c r="AN61" s="38"/>
      <c r="AO61" s="38"/>
    </row>
    <row r="62" spans="1:41" x14ac:dyDescent="0.25">
      <c r="B62" s="53" t="s">
        <v>164</v>
      </c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44">
        <f>((N33*$C$48)/365)</f>
        <v>0</v>
      </c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44">
        <f>((Z33-N33)*$C$48)/365</f>
        <v>0</v>
      </c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44">
        <f>((AL33-Z33)*$C$48)/365</f>
        <v>0</v>
      </c>
      <c r="AM62" s="38"/>
      <c r="AN62" s="38"/>
      <c r="AO62" s="38"/>
    </row>
    <row r="63" spans="1:41" x14ac:dyDescent="0.25">
      <c r="B63" s="53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</row>
    <row r="64" spans="1:41" x14ac:dyDescent="0.25">
      <c r="B64" s="53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</row>
    <row r="65" spans="2:41" x14ac:dyDescent="0.25">
      <c r="B65" s="53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</row>
    <row r="66" spans="2:41" x14ac:dyDescent="0.25"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</row>
    <row r="67" spans="2:41" x14ac:dyDescent="0.25"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</row>
    <row r="68" spans="2:41" x14ac:dyDescent="0.25"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</row>
  </sheetData>
  <phoneticPr fontId="25" type="noConversion"/>
  <hyperlinks>
    <hyperlink ref="A1" location="VIEW!A1" display="VIEW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FF0000"/>
  </sheetPr>
  <dimension ref="A1:AW58"/>
  <sheetViews>
    <sheetView showGridLines="0" zoomScaleNormal="100" workbookViewId="0">
      <pane xSplit="1" ySplit="2" topLeftCell="B16" activePane="bottomRight" state="frozen"/>
      <selection pane="topRight" activeCell="B1" sqref="B1"/>
      <selection pane="bottomLeft" activeCell="A3" sqref="A3"/>
      <selection pane="bottomRight" activeCell="B36" sqref="B36"/>
    </sheetView>
  </sheetViews>
  <sheetFormatPr defaultRowHeight="12" x14ac:dyDescent="0.2"/>
  <cols>
    <col min="1" max="1" width="56.28515625" style="10" bestFit="1" customWidth="1"/>
    <col min="2" max="3" width="9.140625" style="10" bestFit="1" customWidth="1"/>
    <col min="4" max="5" width="7" style="10" bestFit="1" customWidth="1"/>
    <col min="6" max="6" width="6.42578125" style="10" bestFit="1" customWidth="1"/>
    <col min="7" max="7" width="6.7109375" style="10" bestFit="1" customWidth="1"/>
    <col min="8" max="8" width="8.28515625" style="10" bestFit="1" customWidth="1"/>
    <col min="9" max="9" width="6.7109375" style="10" customWidth="1"/>
    <col min="10" max="10" width="7.5703125" style="10" bestFit="1" customWidth="1"/>
    <col min="11" max="15" width="7" style="10" bestFit="1" customWidth="1"/>
    <col min="16" max="20" width="7.85546875" style="10" bestFit="1" customWidth="1"/>
    <col min="21" max="21" width="7.5703125" style="10" bestFit="1" customWidth="1"/>
    <col min="22" max="24" width="7.85546875" style="10" bestFit="1" customWidth="1"/>
    <col min="25" max="25" width="8.42578125" style="10" bestFit="1" customWidth="1"/>
    <col min="26" max="32" width="7.85546875" style="10" bestFit="1" customWidth="1"/>
    <col min="33" max="33" width="7.5703125" style="10" bestFit="1" customWidth="1"/>
    <col min="34" max="36" width="7.85546875" style="10" bestFit="1" customWidth="1"/>
    <col min="37" max="37" width="8.42578125" style="10" bestFit="1" customWidth="1"/>
    <col min="38" max="16384" width="9.140625" style="10"/>
  </cols>
  <sheetData>
    <row r="1" spans="1:49" ht="15" x14ac:dyDescent="0.25">
      <c r="A1" s="33" t="s">
        <v>115</v>
      </c>
    </row>
    <row r="2" spans="1:49" s="6" customFormat="1" x14ac:dyDescent="0.2">
      <c r="A2" s="7" t="s">
        <v>69</v>
      </c>
      <c r="B2" s="22">
        <f>+SPm!B2</f>
        <v>42736</v>
      </c>
      <c r="C2" s="22">
        <f>+SPm!C2</f>
        <v>42767</v>
      </c>
      <c r="D2" s="22">
        <f>+SPm!D2</f>
        <v>42797</v>
      </c>
      <c r="E2" s="22">
        <f>+SPm!E2</f>
        <v>42828</v>
      </c>
      <c r="F2" s="22">
        <f>+SPm!F2</f>
        <v>42858</v>
      </c>
      <c r="G2" s="22">
        <f>+SPm!G2</f>
        <v>42889</v>
      </c>
      <c r="H2" s="22">
        <f>+SPm!H2</f>
        <v>42919</v>
      </c>
      <c r="I2" s="22">
        <f>+SPm!I2</f>
        <v>42950</v>
      </c>
      <c r="J2" s="22">
        <f>+SPm!J2</f>
        <v>42980</v>
      </c>
      <c r="K2" s="22">
        <f>+SPm!K2</f>
        <v>43011</v>
      </c>
      <c r="L2" s="22">
        <f>+SPm!L2</f>
        <v>43041</v>
      </c>
      <c r="M2" s="22">
        <f>+SPm!M2</f>
        <v>43072</v>
      </c>
      <c r="N2" s="22">
        <f>+SPm!N2</f>
        <v>43102</v>
      </c>
      <c r="O2" s="22">
        <f>+SPm!O2</f>
        <v>43133</v>
      </c>
      <c r="P2" s="22">
        <f>+SPm!P2</f>
        <v>43163</v>
      </c>
      <c r="Q2" s="22">
        <f>+SPm!Q2</f>
        <v>43194</v>
      </c>
      <c r="R2" s="22">
        <f>+SPm!R2</f>
        <v>43224</v>
      </c>
      <c r="S2" s="22">
        <f>+SPm!S2</f>
        <v>43255</v>
      </c>
      <c r="T2" s="22">
        <f>+SPm!T2</f>
        <v>43285</v>
      </c>
      <c r="U2" s="22">
        <f>+SPm!U2</f>
        <v>43316</v>
      </c>
      <c r="V2" s="22">
        <f>+SPm!V2</f>
        <v>43346</v>
      </c>
      <c r="W2" s="22">
        <f>+SPm!W2</f>
        <v>43377</v>
      </c>
      <c r="X2" s="22">
        <f>+SPm!X2</f>
        <v>43407</v>
      </c>
      <c r="Y2" s="22">
        <f>+SPm!Y2</f>
        <v>43438</v>
      </c>
      <c r="Z2" s="22">
        <f>+SPm!Z2</f>
        <v>43468</v>
      </c>
      <c r="AA2" s="22">
        <f>+SPm!AA2</f>
        <v>43499</v>
      </c>
      <c r="AB2" s="22">
        <f>+SPm!AB2</f>
        <v>43529</v>
      </c>
      <c r="AC2" s="22">
        <f>+SPm!AC2</f>
        <v>43560</v>
      </c>
      <c r="AD2" s="22">
        <f>+SPm!AD2</f>
        <v>43590</v>
      </c>
      <c r="AE2" s="22">
        <f>+SPm!AE2</f>
        <v>43621</v>
      </c>
      <c r="AF2" s="22">
        <f>+SPm!AF2</f>
        <v>43651</v>
      </c>
      <c r="AG2" s="22">
        <f>+SPm!AG2</f>
        <v>43682</v>
      </c>
      <c r="AH2" s="22">
        <f>+SPm!AH2</f>
        <v>43712</v>
      </c>
      <c r="AI2" s="22">
        <f>+SPm!AI2</f>
        <v>43743</v>
      </c>
      <c r="AJ2" s="22">
        <f>+SPm!AJ2</f>
        <v>43773</v>
      </c>
      <c r="AK2" s="22">
        <f>+SPm!AK2</f>
        <v>43804</v>
      </c>
      <c r="AL2" s="22">
        <f>+SPm!AL2</f>
        <v>43834</v>
      </c>
      <c r="AM2" s="22">
        <f>+SPm!AM2</f>
        <v>43865</v>
      </c>
      <c r="AN2" s="22">
        <f>+SPm!AN2</f>
        <v>43895</v>
      </c>
      <c r="AO2" s="22">
        <f>+SPm!AO2</f>
        <v>43926</v>
      </c>
      <c r="AP2" s="22">
        <f>+SPm!AP2</f>
        <v>43956</v>
      </c>
      <c r="AQ2" s="22">
        <f>+SPm!AQ2</f>
        <v>43987</v>
      </c>
      <c r="AR2" s="22">
        <f>+SPm!AR2</f>
        <v>44017</v>
      </c>
      <c r="AS2" s="22">
        <f>+SPm!AS2</f>
        <v>44048</v>
      </c>
      <c r="AT2" s="22">
        <f>+SPm!AT2</f>
        <v>44078</v>
      </c>
      <c r="AU2" s="22">
        <f>+SPm!AU2</f>
        <v>44109</v>
      </c>
      <c r="AV2" s="22">
        <f>+SPm!AV2</f>
        <v>44139</v>
      </c>
      <c r="AW2" s="22">
        <f>+SPm!AW2</f>
        <v>44170</v>
      </c>
    </row>
    <row r="3" spans="1:49" x14ac:dyDescent="0.2">
      <c r="A3" s="11" t="s">
        <v>112</v>
      </c>
      <c r="B3" s="12">
        <f t="shared" ref="B3:AK3" si="0">SUM(B4:B8)</f>
        <v>22600</v>
      </c>
      <c r="C3" s="12">
        <f t="shared" si="0"/>
        <v>24860</v>
      </c>
      <c r="D3" s="12">
        <f t="shared" si="0"/>
        <v>27346.000000000004</v>
      </c>
      <c r="E3" s="12">
        <f t="shared" si="0"/>
        <v>30080.600000000006</v>
      </c>
      <c r="F3" s="12">
        <f t="shared" si="0"/>
        <v>33088.660000000011</v>
      </c>
      <c r="G3" s="12">
        <f t="shared" si="0"/>
        <v>36397.526000000034</v>
      </c>
      <c r="H3" s="12">
        <f t="shared" si="0"/>
        <v>40037.278600000027</v>
      </c>
      <c r="I3" s="12">
        <f t="shared" si="0"/>
        <v>44041.006460000033</v>
      </c>
      <c r="J3" s="12">
        <f t="shared" si="0"/>
        <v>48445.107106000032</v>
      </c>
      <c r="K3" s="12">
        <f t="shared" si="0"/>
        <v>53289.617816600046</v>
      </c>
      <c r="L3" s="12">
        <f t="shared" si="0"/>
        <v>58618.579598260061</v>
      </c>
      <c r="M3" s="12">
        <f t="shared" si="0"/>
        <v>64480.437558086058</v>
      </c>
      <c r="N3" s="12">
        <f t="shared" si="0"/>
        <v>67704.459435990371</v>
      </c>
      <c r="O3" s="12">
        <f t="shared" si="0"/>
        <v>71089.682407789922</v>
      </c>
      <c r="P3" s="12">
        <f t="shared" si="0"/>
        <v>74644.166528179412</v>
      </c>
      <c r="Q3" s="12">
        <f t="shared" si="0"/>
        <v>78376.374854588372</v>
      </c>
      <c r="R3" s="12">
        <f t="shared" si="0"/>
        <v>82295.193597317819</v>
      </c>
      <c r="S3" s="12">
        <f t="shared" si="0"/>
        <v>86409.953277183653</v>
      </c>
      <c r="T3" s="12">
        <f t="shared" si="0"/>
        <v>90730.450941042858</v>
      </c>
      <c r="U3" s="12">
        <f t="shared" si="0"/>
        <v>95266.973488095013</v>
      </c>
      <c r="V3" s="12">
        <f t="shared" si="0"/>
        <v>100030.32216249974</v>
      </c>
      <c r="W3" s="12">
        <f t="shared" si="0"/>
        <v>105031.83827062479</v>
      </c>
      <c r="X3" s="12">
        <f t="shared" si="0"/>
        <v>110283.43018415601</v>
      </c>
      <c r="Y3" s="12">
        <f t="shared" si="0"/>
        <v>115797.6016933638</v>
      </c>
      <c r="Z3" s="12">
        <f t="shared" si="0"/>
        <v>121587.48177803199</v>
      </c>
      <c r="AA3" s="12">
        <f t="shared" si="0"/>
        <v>127666.85586693362</v>
      </c>
      <c r="AB3" s="12">
        <f t="shared" si="0"/>
        <v>134050.19866028032</v>
      </c>
      <c r="AC3" s="12">
        <f t="shared" si="0"/>
        <v>140752.70859329437</v>
      </c>
      <c r="AD3" s="12">
        <f t="shared" si="0"/>
        <v>147790.34402295903</v>
      </c>
      <c r="AE3" s="12">
        <f t="shared" si="0"/>
        <v>155179.86122410698</v>
      </c>
      <c r="AF3" s="12">
        <f t="shared" si="0"/>
        <v>162938.85428531235</v>
      </c>
      <c r="AG3" s="12">
        <f t="shared" si="0"/>
        <v>171085.79699957801</v>
      </c>
      <c r="AH3" s="12">
        <f t="shared" si="0"/>
        <v>179640.08684955694</v>
      </c>
      <c r="AI3" s="12">
        <f t="shared" si="0"/>
        <v>188622.09119203474</v>
      </c>
      <c r="AJ3" s="12">
        <f t="shared" si="0"/>
        <v>198053.19575163649</v>
      </c>
      <c r="AK3" s="12">
        <f t="shared" si="0"/>
        <v>207955.85553921832</v>
      </c>
      <c r="AL3" s="12">
        <f t="shared" ref="AL3:AU3" si="1">SUM(AL4:AL8)</f>
        <v>212114.97265000269</v>
      </c>
      <c r="AM3" s="12">
        <f t="shared" si="1"/>
        <v>216357.27210300276</v>
      </c>
      <c r="AN3" s="12">
        <f t="shared" si="1"/>
        <v>220684.41754506284</v>
      </c>
      <c r="AO3" s="12">
        <f t="shared" si="1"/>
        <v>225098.10589596411</v>
      </c>
      <c r="AP3" s="12">
        <f t="shared" si="1"/>
        <v>229600.06801388334</v>
      </c>
      <c r="AQ3" s="12">
        <f t="shared" si="1"/>
        <v>234192.06937416099</v>
      </c>
      <c r="AR3" s="12">
        <f t="shared" si="1"/>
        <v>238875.91076164425</v>
      </c>
      <c r="AS3" s="12">
        <f t="shared" si="1"/>
        <v>243653.42897687704</v>
      </c>
      <c r="AT3" s="12">
        <f t="shared" si="1"/>
        <v>248526.49755641463</v>
      </c>
      <c r="AU3" s="12">
        <f t="shared" si="1"/>
        <v>253497.02750754289</v>
      </c>
      <c r="AV3" s="12">
        <f>SUM(AV4:AV8)</f>
        <v>258566.9680576938</v>
      </c>
      <c r="AW3" s="12">
        <f>SUM(AW4:AW8)</f>
        <v>263738.30741884769</v>
      </c>
    </row>
    <row r="4" spans="1:49" x14ac:dyDescent="0.2">
      <c r="A4" s="10" t="s">
        <v>436</v>
      </c>
      <c r="B4" s="13">
        <f>+E_Vendite!E27</f>
        <v>5650</v>
      </c>
      <c r="C4" s="13">
        <f>+E_Vendite!F27</f>
        <v>6215.0000000000009</v>
      </c>
      <c r="D4" s="13">
        <f>+E_Vendite!G27</f>
        <v>6836.5000000000009</v>
      </c>
      <c r="E4" s="13">
        <f>+E_Vendite!H27</f>
        <v>7520.1500000000015</v>
      </c>
      <c r="F4" s="13">
        <f>+E_Vendite!I27</f>
        <v>8272.1650000000027</v>
      </c>
      <c r="G4" s="13">
        <f>+E_Vendite!J27</f>
        <v>9099.3815000000086</v>
      </c>
      <c r="H4" s="13">
        <f>+E_Vendite!K27</f>
        <v>10009.319650000007</v>
      </c>
      <c r="I4" s="13">
        <f>+E_Vendite!L27</f>
        <v>11010.251615000008</v>
      </c>
      <c r="J4" s="13">
        <f>+E_Vendite!M27</f>
        <v>12111.276776500008</v>
      </c>
      <c r="K4" s="13">
        <f>+E_Vendite!N27</f>
        <v>13322.404454150012</v>
      </c>
      <c r="L4" s="13">
        <f>+E_Vendite!O27</f>
        <v>14654.644899565015</v>
      </c>
      <c r="M4" s="13">
        <f>+E_Vendite!P27</f>
        <v>16120.109389521514</v>
      </c>
      <c r="N4" s="13">
        <f>+E_Vendite!Q27</f>
        <v>16926.114858997593</v>
      </c>
      <c r="O4" s="13">
        <f>+E_Vendite!R27</f>
        <v>17772.420601947477</v>
      </c>
      <c r="P4" s="13">
        <f>+E_Vendite!S27</f>
        <v>18661.041632044853</v>
      </c>
      <c r="Q4" s="13">
        <f>+E_Vendite!T27</f>
        <v>19594.093713647093</v>
      </c>
      <c r="R4" s="13">
        <f>+E_Vendite!U27</f>
        <v>20573.798399329455</v>
      </c>
      <c r="S4" s="13">
        <f>+E_Vendite!V27</f>
        <v>21602.488319295913</v>
      </c>
      <c r="T4" s="13">
        <f>+E_Vendite!W27</f>
        <v>22682.612735260715</v>
      </c>
      <c r="U4" s="13">
        <f>+E_Vendite!X27</f>
        <v>23816.743372023753</v>
      </c>
      <c r="V4" s="13">
        <f>+E_Vendite!Y27</f>
        <v>25007.580540624938</v>
      </c>
      <c r="W4" s="13">
        <f>+E_Vendite!Z27</f>
        <v>26257.959567656198</v>
      </c>
      <c r="X4" s="13">
        <f>+E_Vendite!AA27</f>
        <v>27570.857546039002</v>
      </c>
      <c r="Y4" s="13">
        <f>+E_Vendite!AB27</f>
        <v>28949.400423340943</v>
      </c>
      <c r="Z4" s="13">
        <f>+E_Vendite!AC27</f>
        <v>30396.870444508</v>
      </c>
      <c r="AA4" s="13">
        <f>+E_Vendite!AD27</f>
        <v>31916.713966733409</v>
      </c>
      <c r="AB4" s="13">
        <f>+E_Vendite!AE27</f>
        <v>33512.549665070081</v>
      </c>
      <c r="AC4" s="13">
        <f>+E_Vendite!AF27</f>
        <v>35188.177148323586</v>
      </c>
      <c r="AD4" s="13">
        <f>+E_Vendite!AG27</f>
        <v>36947.586005739766</v>
      </c>
      <c r="AE4" s="13">
        <f>+E_Vendite!AH27</f>
        <v>38794.965306026737</v>
      </c>
      <c r="AF4" s="13">
        <f>+E_Vendite!AI27</f>
        <v>40734.713571328088</v>
      </c>
      <c r="AG4" s="13">
        <f>+E_Vendite!AJ27</f>
        <v>42771.449249894496</v>
      </c>
      <c r="AH4" s="13">
        <f>+E_Vendite!AK27</f>
        <v>44910.021712389243</v>
      </c>
      <c r="AI4" s="13">
        <f>+E_Vendite!AL27</f>
        <v>47155.522798008686</v>
      </c>
      <c r="AJ4" s="13">
        <f>+E_Vendite!AM27</f>
        <v>49513.298937909123</v>
      </c>
      <c r="AK4" s="13">
        <f>+E_Vendite!AN27</f>
        <v>51988.96388480458</v>
      </c>
      <c r="AL4" s="13">
        <f>+E_Vendite!AO27</f>
        <v>53028.743162500672</v>
      </c>
      <c r="AM4" s="13">
        <f>+E_Vendite!AP27</f>
        <v>54089.318025750683</v>
      </c>
      <c r="AN4" s="13">
        <f>+E_Vendite!AQ27</f>
        <v>55171.104386265717</v>
      </c>
      <c r="AO4" s="13">
        <f>+E_Vendite!AR27</f>
        <v>56274.526473991005</v>
      </c>
      <c r="AP4" s="13">
        <f>+E_Vendite!AS27</f>
        <v>57400.017003470835</v>
      </c>
      <c r="AQ4" s="13">
        <f>+E_Vendite!AT27</f>
        <v>58548.017343540247</v>
      </c>
      <c r="AR4" s="13">
        <f>+E_Vendite!AU27</f>
        <v>59718.977690411062</v>
      </c>
      <c r="AS4" s="13">
        <f>+E_Vendite!AV27</f>
        <v>60913.35724421926</v>
      </c>
      <c r="AT4" s="13">
        <f>+E_Vendite!AW27</f>
        <v>62131.624389103657</v>
      </c>
      <c r="AU4" s="13">
        <f>+E_Vendite!AX27</f>
        <v>63374.256876885724</v>
      </c>
      <c r="AV4" s="13">
        <f>+E_Vendite!AY27</f>
        <v>64641.742014423457</v>
      </c>
      <c r="AW4" s="13">
        <f>+E_Vendite!AZ27</f>
        <v>65934.576854711922</v>
      </c>
    </row>
    <row r="5" spans="1:49" x14ac:dyDescent="0.2">
      <c r="A5" s="10" t="s">
        <v>576</v>
      </c>
      <c r="B5" s="13"/>
      <c r="C5" s="13">
        <f>+B6</f>
        <v>5650</v>
      </c>
      <c r="D5" s="13">
        <f>+C6</f>
        <v>6215.0000000000009</v>
      </c>
      <c r="E5" s="13">
        <f t="shared" ref="E5:AW5" si="2">+D6</f>
        <v>6836.5000000000009</v>
      </c>
      <c r="F5" s="13">
        <f t="shared" si="2"/>
        <v>7520.1500000000015</v>
      </c>
      <c r="G5" s="13">
        <f t="shared" si="2"/>
        <v>8272.1650000000027</v>
      </c>
      <c r="H5" s="13">
        <f t="shared" si="2"/>
        <v>9099.3815000000086</v>
      </c>
      <c r="I5" s="13">
        <f t="shared" si="2"/>
        <v>10009.319650000007</v>
      </c>
      <c r="J5" s="13">
        <f t="shared" si="2"/>
        <v>11010.25161500001</v>
      </c>
      <c r="K5" s="13">
        <f t="shared" si="2"/>
        <v>12111.276776500008</v>
      </c>
      <c r="L5" s="13">
        <f t="shared" si="2"/>
        <v>13322.40445415001</v>
      </c>
      <c r="M5" s="13">
        <f t="shared" si="2"/>
        <v>14654.644899565015</v>
      </c>
      <c r="N5" s="13">
        <f t="shared" si="2"/>
        <v>16120.109389521514</v>
      </c>
      <c r="O5" s="13">
        <f t="shared" si="2"/>
        <v>16926.114858997593</v>
      </c>
      <c r="P5" s="13">
        <f t="shared" si="2"/>
        <v>17772.420601947477</v>
      </c>
      <c r="Q5" s="13">
        <f t="shared" si="2"/>
        <v>18661.041632044853</v>
      </c>
      <c r="R5" s="13">
        <f t="shared" si="2"/>
        <v>19594.093713647093</v>
      </c>
      <c r="S5" s="13">
        <f t="shared" si="2"/>
        <v>20573.798399329455</v>
      </c>
      <c r="T5" s="13">
        <f t="shared" si="2"/>
        <v>21602.488319295913</v>
      </c>
      <c r="U5" s="13">
        <f t="shared" si="2"/>
        <v>22682.612735260715</v>
      </c>
      <c r="V5" s="13">
        <f t="shared" si="2"/>
        <v>23816.743372023753</v>
      </c>
      <c r="W5" s="13">
        <f t="shared" si="2"/>
        <v>25007.580540624935</v>
      </c>
      <c r="X5" s="13">
        <f t="shared" si="2"/>
        <v>26257.959567656198</v>
      </c>
      <c r="Y5" s="13">
        <f t="shared" si="2"/>
        <v>27570.857546039002</v>
      </c>
      <c r="Z5" s="13">
        <f t="shared" si="2"/>
        <v>28949.400423340954</v>
      </c>
      <c r="AA5" s="13">
        <f t="shared" si="2"/>
        <v>30396.870444507993</v>
      </c>
      <c r="AB5" s="13">
        <f t="shared" si="2"/>
        <v>31916.713966733401</v>
      </c>
      <c r="AC5" s="13">
        <f t="shared" si="2"/>
        <v>33512.549665070081</v>
      </c>
      <c r="AD5" s="13">
        <f t="shared" si="2"/>
        <v>35188.177148323586</v>
      </c>
      <c r="AE5" s="13">
        <f t="shared" si="2"/>
        <v>36947.586005739759</v>
      </c>
      <c r="AF5" s="13">
        <f t="shared" si="2"/>
        <v>38794.965306026745</v>
      </c>
      <c r="AG5" s="13">
        <f t="shared" si="2"/>
        <v>40734.713571328088</v>
      </c>
      <c r="AH5" s="13">
        <f t="shared" si="2"/>
        <v>42771.449249894496</v>
      </c>
      <c r="AI5" s="13">
        <f t="shared" si="2"/>
        <v>44910.021712389229</v>
      </c>
      <c r="AJ5" s="13">
        <f t="shared" si="2"/>
        <v>47155.522798008686</v>
      </c>
      <c r="AK5" s="13">
        <f t="shared" si="2"/>
        <v>49513.298937909123</v>
      </c>
      <c r="AL5" s="13">
        <f t="shared" si="2"/>
        <v>51988.96388480458</v>
      </c>
      <c r="AM5" s="13">
        <f t="shared" si="2"/>
        <v>53028.743162500679</v>
      </c>
      <c r="AN5" s="13">
        <f t="shared" si="2"/>
        <v>54089.31802575069</v>
      </c>
      <c r="AO5" s="13">
        <f t="shared" si="2"/>
        <v>55171.104386265717</v>
      </c>
      <c r="AP5" s="13">
        <f t="shared" si="2"/>
        <v>56274.526473991034</v>
      </c>
      <c r="AQ5" s="13">
        <f t="shared" si="2"/>
        <v>57400.017003470835</v>
      </c>
      <c r="AR5" s="13">
        <f t="shared" si="2"/>
        <v>58548.017343540247</v>
      </c>
      <c r="AS5" s="13">
        <f t="shared" si="2"/>
        <v>59718.977690411069</v>
      </c>
      <c r="AT5" s="13">
        <f t="shared" si="2"/>
        <v>60913.35724421926</v>
      </c>
      <c r="AU5" s="13">
        <f t="shared" si="2"/>
        <v>62131.624389103657</v>
      </c>
      <c r="AV5" s="13">
        <f t="shared" si="2"/>
        <v>63374.256876885724</v>
      </c>
      <c r="AW5" s="13">
        <f t="shared" si="2"/>
        <v>64641.742014423449</v>
      </c>
    </row>
    <row r="6" spans="1:49" x14ac:dyDescent="0.2">
      <c r="A6" s="10" t="s">
        <v>577</v>
      </c>
      <c r="B6" s="13">
        <f>+E_Magazzino!E105</f>
        <v>5650</v>
      </c>
      <c r="C6" s="13">
        <f>+E_Magazzino!F105</f>
        <v>6215.0000000000009</v>
      </c>
      <c r="D6" s="13">
        <f>+E_Magazzino!G105</f>
        <v>6836.5000000000009</v>
      </c>
      <c r="E6" s="13">
        <f>+E_Magazzino!H105</f>
        <v>7520.1500000000015</v>
      </c>
      <c r="F6" s="13">
        <f>+E_Magazzino!I105</f>
        <v>8272.1650000000027</v>
      </c>
      <c r="G6" s="13">
        <f>+E_Magazzino!J105</f>
        <v>9099.3815000000086</v>
      </c>
      <c r="H6" s="13">
        <f>+E_Magazzino!K105</f>
        <v>10009.319650000007</v>
      </c>
      <c r="I6" s="13">
        <f>+E_Magazzino!L105</f>
        <v>11010.25161500001</v>
      </c>
      <c r="J6" s="13">
        <f>+E_Magazzino!M105</f>
        <v>12111.276776500008</v>
      </c>
      <c r="K6" s="13">
        <f>+E_Magazzino!N105</f>
        <v>13322.40445415001</v>
      </c>
      <c r="L6" s="13">
        <f>+E_Magazzino!O105</f>
        <v>14654.644899565015</v>
      </c>
      <c r="M6" s="13">
        <f>+E_Magazzino!P105</f>
        <v>16120.109389521514</v>
      </c>
      <c r="N6" s="13">
        <f>+E_Magazzino!Q105</f>
        <v>16926.114858997593</v>
      </c>
      <c r="O6" s="13">
        <f>+E_Magazzino!R105</f>
        <v>17772.420601947477</v>
      </c>
      <c r="P6" s="13">
        <f>+E_Magazzino!S105</f>
        <v>18661.041632044853</v>
      </c>
      <c r="Q6" s="13">
        <f>+E_Magazzino!T105</f>
        <v>19594.093713647093</v>
      </c>
      <c r="R6" s="13">
        <f>+E_Magazzino!U105</f>
        <v>20573.798399329455</v>
      </c>
      <c r="S6" s="13">
        <f>+E_Magazzino!V105</f>
        <v>21602.488319295913</v>
      </c>
      <c r="T6" s="13">
        <f>+E_Magazzino!W105</f>
        <v>22682.612735260715</v>
      </c>
      <c r="U6" s="13">
        <f>+E_Magazzino!X105</f>
        <v>23816.743372023753</v>
      </c>
      <c r="V6" s="13">
        <f>+E_Magazzino!Y105</f>
        <v>25007.580540624935</v>
      </c>
      <c r="W6" s="13">
        <f>+E_Magazzino!Z105</f>
        <v>26257.959567656198</v>
      </c>
      <c r="X6" s="13">
        <f>+E_Magazzino!AA105</f>
        <v>27570.857546039002</v>
      </c>
      <c r="Y6" s="13">
        <f>+E_Magazzino!AB105</f>
        <v>28949.400423340954</v>
      </c>
      <c r="Z6" s="13">
        <f>+E_Magazzino!AC105</f>
        <v>30396.870444507993</v>
      </c>
      <c r="AA6" s="13">
        <f>+E_Magazzino!AD105</f>
        <v>31916.713966733401</v>
      </c>
      <c r="AB6" s="13">
        <f>+E_Magazzino!AE105</f>
        <v>33512.549665070081</v>
      </c>
      <c r="AC6" s="13">
        <f>+E_Magazzino!AF105</f>
        <v>35188.177148323586</v>
      </c>
      <c r="AD6" s="13">
        <f>+E_Magazzino!AG105</f>
        <v>36947.586005739759</v>
      </c>
      <c r="AE6" s="13">
        <f>+E_Magazzino!AH105</f>
        <v>38794.965306026745</v>
      </c>
      <c r="AF6" s="13">
        <f>+E_Magazzino!AI105</f>
        <v>40734.713571328088</v>
      </c>
      <c r="AG6" s="13">
        <f>+E_Magazzino!AJ105</f>
        <v>42771.449249894496</v>
      </c>
      <c r="AH6" s="13">
        <f>+E_Magazzino!AK105</f>
        <v>44910.021712389229</v>
      </c>
      <c r="AI6" s="13">
        <f>+E_Magazzino!AL105</f>
        <v>47155.522798008686</v>
      </c>
      <c r="AJ6" s="13">
        <f>+E_Magazzino!AM105</f>
        <v>49513.298937909123</v>
      </c>
      <c r="AK6" s="13">
        <f>+E_Magazzino!AN105</f>
        <v>51988.96388480458</v>
      </c>
      <c r="AL6" s="13">
        <f>+E_Magazzino!AO105</f>
        <v>53028.743162500679</v>
      </c>
      <c r="AM6" s="13">
        <f>+E_Magazzino!AP105</f>
        <v>54089.31802575069</v>
      </c>
      <c r="AN6" s="13">
        <f>+E_Magazzino!AQ105</f>
        <v>55171.104386265717</v>
      </c>
      <c r="AO6" s="13">
        <f>+E_Magazzino!AR105</f>
        <v>56274.526473991034</v>
      </c>
      <c r="AP6" s="13">
        <f>+E_Magazzino!AS105</f>
        <v>57400.017003470835</v>
      </c>
      <c r="AQ6" s="13">
        <f>+E_Magazzino!AT105</f>
        <v>58548.017343540247</v>
      </c>
      <c r="AR6" s="13">
        <f>+E_Magazzino!AU105</f>
        <v>59718.977690411069</v>
      </c>
      <c r="AS6" s="13">
        <f>+E_Magazzino!AV105</f>
        <v>60913.35724421926</v>
      </c>
      <c r="AT6" s="13">
        <f>+E_Magazzino!AW105</f>
        <v>62131.624389103657</v>
      </c>
      <c r="AU6" s="13">
        <f>+E_Magazzino!AX105</f>
        <v>63374.256876885724</v>
      </c>
      <c r="AV6" s="13">
        <f>+E_Magazzino!AY105</f>
        <v>64641.742014423449</v>
      </c>
      <c r="AW6" s="13">
        <f>+E_Magazzino!AZ105</f>
        <v>65934.576854711908</v>
      </c>
    </row>
    <row r="7" spans="1:49" s="11" customFormat="1" x14ac:dyDescent="0.2">
      <c r="A7" s="11" t="s">
        <v>578</v>
      </c>
      <c r="B7" s="12">
        <f>+B4+B6-B5</f>
        <v>11300</v>
      </c>
      <c r="C7" s="12">
        <f t="shared" ref="C7:AW7" si="3">+C4+C6-C5</f>
        <v>6780.0000000000018</v>
      </c>
      <c r="D7" s="12">
        <f t="shared" si="3"/>
        <v>7458.0000000000009</v>
      </c>
      <c r="E7" s="12">
        <f t="shared" si="3"/>
        <v>8203.8000000000029</v>
      </c>
      <c r="F7" s="12">
        <f t="shared" si="3"/>
        <v>9024.1800000000039</v>
      </c>
      <c r="G7" s="12">
        <f t="shared" si="3"/>
        <v>9926.5980000000145</v>
      </c>
      <c r="H7" s="12">
        <f t="shared" si="3"/>
        <v>10919.257800000005</v>
      </c>
      <c r="I7" s="12">
        <f t="shared" si="3"/>
        <v>12011.18358000001</v>
      </c>
      <c r="J7" s="12">
        <f t="shared" si="3"/>
        <v>13212.301938000006</v>
      </c>
      <c r="K7" s="12">
        <f t="shared" si="3"/>
        <v>14533.532131800015</v>
      </c>
      <c r="L7" s="12">
        <f t="shared" si="3"/>
        <v>15986.885344980021</v>
      </c>
      <c r="M7" s="12">
        <f t="shared" si="3"/>
        <v>17585.573879478012</v>
      </c>
      <c r="N7" s="12">
        <f t="shared" si="3"/>
        <v>17732.120328473669</v>
      </c>
      <c r="O7" s="12">
        <f t="shared" si="3"/>
        <v>18618.726344897361</v>
      </c>
      <c r="P7" s="12">
        <f t="shared" si="3"/>
        <v>19549.662662142229</v>
      </c>
      <c r="Q7" s="12">
        <f t="shared" si="3"/>
        <v>20527.145795249333</v>
      </c>
      <c r="R7" s="12">
        <f t="shared" si="3"/>
        <v>21553.503085011816</v>
      </c>
      <c r="S7" s="12">
        <f t="shared" si="3"/>
        <v>22631.178239262372</v>
      </c>
      <c r="T7" s="12">
        <f t="shared" si="3"/>
        <v>23762.737151225516</v>
      </c>
      <c r="U7" s="12">
        <f t="shared" si="3"/>
        <v>24950.874008786792</v>
      </c>
      <c r="V7" s="12">
        <f t="shared" si="3"/>
        <v>26198.417709226116</v>
      </c>
      <c r="W7" s="12">
        <f t="shared" si="3"/>
        <v>27508.338594687462</v>
      </c>
      <c r="X7" s="12">
        <f t="shared" si="3"/>
        <v>28883.755524421806</v>
      </c>
      <c r="Y7" s="12">
        <f t="shared" si="3"/>
        <v>30327.943300642899</v>
      </c>
      <c r="Z7" s="12">
        <f t="shared" si="3"/>
        <v>31844.340465675039</v>
      </c>
      <c r="AA7" s="12">
        <f t="shared" si="3"/>
        <v>33436.557488958817</v>
      </c>
      <c r="AB7" s="12">
        <f t="shared" si="3"/>
        <v>35108.385363406764</v>
      </c>
      <c r="AC7" s="12">
        <f t="shared" si="3"/>
        <v>36863.804631577092</v>
      </c>
      <c r="AD7" s="12">
        <f t="shared" si="3"/>
        <v>38706.994863155945</v>
      </c>
      <c r="AE7" s="12">
        <f t="shared" si="3"/>
        <v>40642.344606313731</v>
      </c>
      <c r="AF7" s="12">
        <f t="shared" si="3"/>
        <v>42674.461836629431</v>
      </c>
      <c r="AG7" s="12">
        <f t="shared" si="3"/>
        <v>44808.184928460905</v>
      </c>
      <c r="AH7" s="12">
        <f t="shared" si="3"/>
        <v>47048.594174883976</v>
      </c>
      <c r="AI7" s="12">
        <f t="shared" si="3"/>
        <v>49401.023883628142</v>
      </c>
      <c r="AJ7" s="12">
        <f t="shared" si="3"/>
        <v>51871.075077809561</v>
      </c>
      <c r="AK7" s="12">
        <f t="shared" si="3"/>
        <v>54464.628831700036</v>
      </c>
      <c r="AL7" s="12">
        <f t="shared" si="3"/>
        <v>54068.522440196764</v>
      </c>
      <c r="AM7" s="12">
        <f t="shared" si="3"/>
        <v>55149.892889000701</v>
      </c>
      <c r="AN7" s="12">
        <f t="shared" si="3"/>
        <v>56252.890746780744</v>
      </c>
      <c r="AO7" s="12">
        <f t="shared" si="3"/>
        <v>57377.948561716323</v>
      </c>
      <c r="AP7" s="12">
        <f t="shared" si="3"/>
        <v>58525.507532950636</v>
      </c>
      <c r="AQ7" s="12">
        <f t="shared" si="3"/>
        <v>59696.017683609658</v>
      </c>
      <c r="AR7" s="12">
        <f t="shared" si="3"/>
        <v>60889.938037281878</v>
      </c>
      <c r="AS7" s="12">
        <f t="shared" si="3"/>
        <v>62107.73679802745</v>
      </c>
      <c r="AT7" s="12">
        <f t="shared" si="3"/>
        <v>63349.891533988055</v>
      </c>
      <c r="AU7" s="12">
        <f t="shared" si="3"/>
        <v>64616.88936466779</v>
      </c>
      <c r="AV7" s="12">
        <f t="shared" si="3"/>
        <v>65909.227151961182</v>
      </c>
      <c r="AW7" s="12">
        <f t="shared" si="3"/>
        <v>67227.411695000395</v>
      </c>
    </row>
    <row r="8" spans="1:49" x14ac:dyDescent="0.2"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</row>
    <row r="9" spans="1:49" x14ac:dyDescent="0.2">
      <c r="A9" s="11" t="s">
        <v>510</v>
      </c>
      <c r="B9" s="12">
        <f>+E_Acquisti!E27</f>
        <v>2220</v>
      </c>
      <c r="C9" s="12">
        <f>+E_Acquisti!F27</f>
        <v>1332.0000000000002</v>
      </c>
      <c r="D9" s="12">
        <f>+E_Acquisti!G27</f>
        <v>1465.2</v>
      </c>
      <c r="E9" s="12">
        <f>+E_Acquisti!H27</f>
        <v>1611.7200000000005</v>
      </c>
      <c r="F9" s="12">
        <f>+E_Acquisti!I27</f>
        <v>1772.8920000000016</v>
      </c>
      <c r="G9" s="12">
        <f>+E_Acquisti!J27</f>
        <v>1950.1812000000016</v>
      </c>
      <c r="H9" s="12">
        <f>+E_Acquisti!K27</f>
        <v>2145.1993200000015</v>
      </c>
      <c r="I9" s="12">
        <f>+E_Acquisti!L27</f>
        <v>2359.7192520000021</v>
      </c>
      <c r="J9" s="12">
        <f>+E_Acquisti!M27</f>
        <v>2595.6911772000026</v>
      </c>
      <c r="K9" s="12">
        <f>+E_Acquisti!N27</f>
        <v>2855.2602949200027</v>
      </c>
      <c r="L9" s="12">
        <f>+E_Acquisti!O27</f>
        <v>3140.7863244120026</v>
      </c>
      <c r="M9" s="12">
        <f>+E_Acquisti!P27</f>
        <v>3454.8649568532041</v>
      </c>
      <c r="N9" s="12">
        <f>+E_Acquisti!Q27</f>
        <v>3483.655498160314</v>
      </c>
      <c r="O9" s="12">
        <f>+E_Acquisti!R27</f>
        <v>3657.8382730683302</v>
      </c>
      <c r="P9" s="12">
        <f>+E_Acquisti!S27</f>
        <v>3840.7301867217475</v>
      </c>
      <c r="Q9" s="12">
        <f>+E_Acquisti!T27</f>
        <v>4032.7666960578349</v>
      </c>
      <c r="R9" s="12">
        <f>+E_Acquisti!U27</f>
        <v>4234.4050308607266</v>
      </c>
      <c r="S9" s="12">
        <f>+E_Acquisti!V27</f>
        <v>4446.1252824037629</v>
      </c>
      <c r="T9" s="12">
        <f>+E_Acquisti!W27</f>
        <v>4668.4315465239506</v>
      </c>
      <c r="U9" s="12">
        <f>+E_Acquisti!X27</f>
        <v>4901.853123850151</v>
      </c>
      <c r="V9" s="12">
        <f>+E_Acquisti!Y27</f>
        <v>5146.9457800426562</v>
      </c>
      <c r="W9" s="12">
        <f>+E_Acquisti!Z27</f>
        <v>5404.2930690447884</v>
      </c>
      <c r="X9" s="12">
        <f>+E_Acquisti!AA27</f>
        <v>5674.50772249703</v>
      </c>
      <c r="Y9" s="12">
        <f>+E_Acquisti!AB27</f>
        <v>5958.2331086218792</v>
      </c>
      <c r="Z9" s="12">
        <f>+E_Acquisti!AC27</f>
        <v>6256.1447640529723</v>
      </c>
      <c r="AA9" s="12">
        <f>+E_Acquisti!AD27</f>
        <v>6568.9520022556244</v>
      </c>
      <c r="AB9" s="12">
        <f>+E_Acquisti!AE27</f>
        <v>6897.3996023684067</v>
      </c>
      <c r="AC9" s="12">
        <f>+E_Acquisti!AF27</f>
        <v>7242.269582486826</v>
      </c>
      <c r="AD9" s="12">
        <f>+E_Acquisti!AG27</f>
        <v>7604.3830616111691</v>
      </c>
      <c r="AE9" s="12">
        <f>+E_Acquisti!AH27</f>
        <v>7984.6022146917267</v>
      </c>
      <c r="AF9" s="12">
        <f>+E_Acquisti!AI27</f>
        <v>8383.8323254263159</v>
      </c>
      <c r="AG9" s="12">
        <f>+E_Acquisti!AJ27</f>
        <v>8803.0239416976292</v>
      </c>
      <c r="AH9" s="12">
        <f>+E_Acquisti!AK27</f>
        <v>9243.1751387825152</v>
      </c>
      <c r="AI9" s="12">
        <f>+E_Acquisti!AL27</f>
        <v>9705.3338957216365</v>
      </c>
      <c r="AJ9" s="12">
        <f>+E_Acquisti!AM27</f>
        <v>10190.600590507718</v>
      </c>
      <c r="AK9" s="12">
        <f>+E_Acquisti!AN27</f>
        <v>10700.130620033107</v>
      </c>
      <c r="AL9" s="12">
        <f>+E_Acquisti!AO27</f>
        <v>10622.311488251045</v>
      </c>
      <c r="AM9" s="12">
        <f>+E_Acquisti!AP27</f>
        <v>10834.75771801607</v>
      </c>
      <c r="AN9" s="12">
        <f>+E_Acquisti!AQ27</f>
        <v>11051.452872376389</v>
      </c>
      <c r="AO9" s="12">
        <f>+E_Acquisti!AR27</f>
        <v>11272.481929823913</v>
      </c>
      <c r="AP9" s="12">
        <f>+E_Acquisti!AS27</f>
        <v>11497.931568420399</v>
      </c>
      <c r="AQ9" s="12">
        <f>+E_Acquisti!AT27</f>
        <v>11727.890199788802</v>
      </c>
      <c r="AR9" s="12">
        <f>+E_Acquisti!AU27</f>
        <v>11962.448003784575</v>
      </c>
      <c r="AS9" s="12">
        <f>+E_Acquisti!AV27</f>
        <v>12201.696963860271</v>
      </c>
      <c r="AT9" s="12">
        <f>+E_Acquisti!AW27</f>
        <v>12445.73090313747</v>
      </c>
      <c r="AU9" s="12">
        <f>+E_Acquisti!AX27</f>
        <v>12694.645521200222</v>
      </c>
      <c r="AV9" s="12">
        <f>+E_Acquisti!AY27</f>
        <v>12948.538431624222</v>
      </c>
      <c r="AW9" s="12">
        <f>+E_Acquisti!AZ27</f>
        <v>13207.509200256711</v>
      </c>
    </row>
    <row r="10" spans="1:49" x14ac:dyDescent="0.2">
      <c r="A10" s="11"/>
      <c r="B10" s="15"/>
    </row>
    <row r="11" spans="1:49" x14ac:dyDescent="0.2">
      <c r="A11" s="11" t="s">
        <v>495</v>
      </c>
      <c r="B11" s="12">
        <f>+B4+B6-B5-B9</f>
        <v>9080</v>
      </c>
      <c r="C11" s="12">
        <f>+C4+C6-C5-C9</f>
        <v>5448.0000000000018</v>
      </c>
      <c r="D11" s="12">
        <f>+D4+D6-D5-D9</f>
        <v>5992.8000000000011</v>
      </c>
      <c r="E11" s="12">
        <f t="shared" ref="E11:AW11" si="4">+E4+E6-E5-E9</f>
        <v>6592.0800000000027</v>
      </c>
      <c r="F11" s="12">
        <f t="shared" si="4"/>
        <v>7251.2880000000023</v>
      </c>
      <c r="G11" s="12">
        <f t="shared" si="4"/>
        <v>7976.4168000000127</v>
      </c>
      <c r="H11" s="12">
        <f t="shared" si="4"/>
        <v>8774.0584800000033</v>
      </c>
      <c r="I11" s="12">
        <f t="shared" si="4"/>
        <v>9651.4643280000073</v>
      </c>
      <c r="J11" s="12">
        <f t="shared" si="4"/>
        <v>10616.610760800004</v>
      </c>
      <c r="K11" s="12">
        <f t="shared" si="4"/>
        <v>11678.271836880012</v>
      </c>
      <c r="L11" s="12">
        <f t="shared" si="4"/>
        <v>12846.099020568017</v>
      </c>
      <c r="M11" s="12">
        <f t="shared" si="4"/>
        <v>14130.708922624808</v>
      </c>
      <c r="N11" s="12">
        <f t="shared" si="4"/>
        <v>14248.464830313354</v>
      </c>
      <c r="O11" s="12">
        <f t="shared" si="4"/>
        <v>14960.888071829031</v>
      </c>
      <c r="P11" s="12">
        <f t="shared" si="4"/>
        <v>15708.932475420483</v>
      </c>
      <c r="Q11" s="12">
        <f t="shared" si="4"/>
        <v>16494.379099191498</v>
      </c>
      <c r="R11" s="12">
        <f t="shared" si="4"/>
        <v>17319.098054151091</v>
      </c>
      <c r="S11" s="12">
        <f t="shared" si="4"/>
        <v>18185.05295685861</v>
      </c>
      <c r="T11" s="12">
        <f t="shared" si="4"/>
        <v>19094.305604701563</v>
      </c>
      <c r="U11" s="12">
        <f t="shared" si="4"/>
        <v>20049.020884936639</v>
      </c>
      <c r="V11" s="12">
        <f t="shared" si="4"/>
        <v>21051.471929183459</v>
      </c>
      <c r="W11" s="12">
        <f t="shared" si="4"/>
        <v>22104.045525642672</v>
      </c>
      <c r="X11" s="12">
        <f t="shared" si="4"/>
        <v>23209.247801924776</v>
      </c>
      <c r="Y11" s="12">
        <f t="shared" si="4"/>
        <v>24369.710192021019</v>
      </c>
      <c r="Z11" s="12">
        <f t="shared" si="4"/>
        <v>25588.195701622066</v>
      </c>
      <c r="AA11" s="12">
        <f t="shared" si="4"/>
        <v>26867.605486703193</v>
      </c>
      <c r="AB11" s="12">
        <f t="shared" si="4"/>
        <v>28210.985761038355</v>
      </c>
      <c r="AC11" s="12">
        <f t="shared" si="4"/>
        <v>29621.535049090264</v>
      </c>
      <c r="AD11" s="12">
        <f t="shared" si="4"/>
        <v>31102.611801544776</v>
      </c>
      <c r="AE11" s="12">
        <f t="shared" si="4"/>
        <v>32657.742391622003</v>
      </c>
      <c r="AF11" s="12">
        <f t="shared" si="4"/>
        <v>34290.629511203115</v>
      </c>
      <c r="AG11" s="12">
        <f t="shared" si="4"/>
        <v>36005.16098676328</v>
      </c>
      <c r="AH11" s="12">
        <f t="shared" si="4"/>
        <v>37805.419036101463</v>
      </c>
      <c r="AI11" s="12">
        <f t="shared" si="4"/>
        <v>39695.689987906502</v>
      </c>
      <c r="AJ11" s="12">
        <f t="shared" si="4"/>
        <v>41680.474487301843</v>
      </c>
      <c r="AK11" s="12">
        <f t="shared" si="4"/>
        <v>43764.498211666927</v>
      </c>
      <c r="AL11" s="12">
        <f t="shared" si="4"/>
        <v>43446.210951945715</v>
      </c>
      <c r="AM11" s="12">
        <f t="shared" si="4"/>
        <v>44315.135170984635</v>
      </c>
      <c r="AN11" s="12">
        <f t="shared" si="4"/>
        <v>45201.437874404357</v>
      </c>
      <c r="AO11" s="12">
        <f t="shared" si="4"/>
        <v>46105.466631892414</v>
      </c>
      <c r="AP11" s="12">
        <f t="shared" si="4"/>
        <v>47027.575964530239</v>
      </c>
      <c r="AQ11" s="12">
        <f t="shared" si="4"/>
        <v>47968.127483820856</v>
      </c>
      <c r="AR11" s="12">
        <f t="shared" si="4"/>
        <v>48927.490033497306</v>
      </c>
      <c r="AS11" s="12">
        <f t="shared" si="4"/>
        <v>49906.039834167183</v>
      </c>
      <c r="AT11" s="12">
        <f t="shared" si="4"/>
        <v>50904.160630850587</v>
      </c>
      <c r="AU11" s="12">
        <f t="shared" si="4"/>
        <v>51922.243843467571</v>
      </c>
      <c r="AV11" s="12">
        <f t="shared" si="4"/>
        <v>52960.688720336962</v>
      </c>
      <c r="AW11" s="12">
        <f t="shared" si="4"/>
        <v>54019.902494743685</v>
      </c>
    </row>
    <row r="12" spans="1:49" x14ac:dyDescent="0.2">
      <c r="A12" s="11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</row>
    <row r="13" spans="1:49" x14ac:dyDescent="0.2">
      <c r="A13" s="11"/>
      <c r="B13" s="15"/>
    </row>
    <row r="14" spans="1:49" x14ac:dyDescent="0.2">
      <c r="A14" s="11" t="s">
        <v>490</v>
      </c>
      <c r="B14" s="12">
        <f>SUM(B15:B33)</f>
        <v>3200</v>
      </c>
      <c r="C14" s="12">
        <f t="shared" ref="C14:AW14" si="5">SUM(C15:C33)</f>
        <v>3200</v>
      </c>
      <c r="D14" s="12">
        <f t="shared" si="5"/>
        <v>3200</v>
      </c>
      <c r="E14" s="12">
        <f t="shared" si="5"/>
        <v>3200</v>
      </c>
      <c r="F14" s="12">
        <f t="shared" si="5"/>
        <v>3200</v>
      </c>
      <c r="G14" s="12">
        <f t="shared" si="5"/>
        <v>3200</v>
      </c>
      <c r="H14" s="12">
        <f t="shared" si="5"/>
        <v>3200</v>
      </c>
      <c r="I14" s="12">
        <f t="shared" si="5"/>
        <v>3200</v>
      </c>
      <c r="J14" s="12">
        <f t="shared" si="5"/>
        <v>3200</v>
      </c>
      <c r="K14" s="12">
        <f t="shared" si="5"/>
        <v>3200</v>
      </c>
      <c r="L14" s="12">
        <f t="shared" si="5"/>
        <v>3200</v>
      </c>
      <c r="M14" s="12">
        <f t="shared" si="5"/>
        <v>3200</v>
      </c>
      <c r="N14" s="12">
        <f t="shared" si="5"/>
        <v>3200</v>
      </c>
      <c r="O14" s="12">
        <f t="shared" si="5"/>
        <v>3200</v>
      </c>
      <c r="P14" s="12">
        <f t="shared" si="5"/>
        <v>3200</v>
      </c>
      <c r="Q14" s="12">
        <f t="shared" si="5"/>
        <v>3200</v>
      </c>
      <c r="R14" s="12">
        <f t="shared" si="5"/>
        <v>3200</v>
      </c>
      <c r="S14" s="12">
        <f t="shared" si="5"/>
        <v>3200</v>
      </c>
      <c r="T14" s="12">
        <f t="shared" si="5"/>
        <v>3200</v>
      </c>
      <c r="U14" s="12">
        <f t="shared" si="5"/>
        <v>3200</v>
      </c>
      <c r="V14" s="12">
        <f t="shared" si="5"/>
        <v>3200</v>
      </c>
      <c r="W14" s="12">
        <f t="shared" si="5"/>
        <v>3200</v>
      </c>
      <c r="X14" s="12">
        <f t="shared" si="5"/>
        <v>3200</v>
      </c>
      <c r="Y14" s="12">
        <f t="shared" si="5"/>
        <v>3200</v>
      </c>
      <c r="Z14" s="12">
        <f t="shared" si="5"/>
        <v>3200</v>
      </c>
      <c r="AA14" s="12">
        <f t="shared" si="5"/>
        <v>3200</v>
      </c>
      <c r="AB14" s="12">
        <f t="shared" si="5"/>
        <v>3200</v>
      </c>
      <c r="AC14" s="12">
        <f t="shared" si="5"/>
        <v>3200</v>
      </c>
      <c r="AD14" s="12">
        <f t="shared" si="5"/>
        <v>3200</v>
      </c>
      <c r="AE14" s="12">
        <f t="shared" si="5"/>
        <v>3200</v>
      </c>
      <c r="AF14" s="12">
        <f t="shared" si="5"/>
        <v>3200</v>
      </c>
      <c r="AG14" s="12">
        <f t="shared" si="5"/>
        <v>3200</v>
      </c>
      <c r="AH14" s="12">
        <f t="shared" si="5"/>
        <v>3200</v>
      </c>
      <c r="AI14" s="12">
        <f t="shared" si="5"/>
        <v>3200</v>
      </c>
      <c r="AJ14" s="12">
        <f t="shared" si="5"/>
        <v>3200</v>
      </c>
      <c r="AK14" s="12">
        <f t="shared" si="5"/>
        <v>3200</v>
      </c>
      <c r="AL14" s="12">
        <f t="shared" si="5"/>
        <v>3200</v>
      </c>
      <c r="AM14" s="12">
        <f t="shared" si="5"/>
        <v>3200</v>
      </c>
      <c r="AN14" s="12">
        <f t="shared" si="5"/>
        <v>3200</v>
      </c>
      <c r="AO14" s="12">
        <f t="shared" si="5"/>
        <v>3200</v>
      </c>
      <c r="AP14" s="12">
        <f t="shared" si="5"/>
        <v>3200</v>
      </c>
      <c r="AQ14" s="12">
        <f t="shared" si="5"/>
        <v>3200</v>
      </c>
      <c r="AR14" s="12">
        <f t="shared" si="5"/>
        <v>3200</v>
      </c>
      <c r="AS14" s="12">
        <f t="shared" si="5"/>
        <v>3200</v>
      </c>
      <c r="AT14" s="12">
        <f t="shared" si="5"/>
        <v>3200</v>
      </c>
      <c r="AU14" s="12">
        <f t="shared" si="5"/>
        <v>3200</v>
      </c>
      <c r="AV14" s="12">
        <f t="shared" si="5"/>
        <v>3200</v>
      </c>
      <c r="AW14" s="12">
        <f t="shared" si="5"/>
        <v>3200</v>
      </c>
    </row>
    <row r="15" spans="1:49" x14ac:dyDescent="0.2">
      <c r="A15" s="10" t="str">
        <f>+Costi_Fissi!B5</f>
        <v>Altre spese</v>
      </c>
      <c r="B15" s="13">
        <f>+Costi_Fissi!E5</f>
        <v>0</v>
      </c>
      <c r="C15" s="13">
        <f>+Costi_Fissi!F5</f>
        <v>0</v>
      </c>
      <c r="D15" s="13">
        <f>+Costi_Fissi!G5</f>
        <v>0</v>
      </c>
      <c r="E15" s="13">
        <f>+Costi_Fissi!H5</f>
        <v>0</v>
      </c>
      <c r="F15" s="13">
        <f>+Costi_Fissi!I5</f>
        <v>0</v>
      </c>
      <c r="G15" s="13">
        <f>+Costi_Fissi!J5</f>
        <v>0</v>
      </c>
      <c r="H15" s="13">
        <f>+Costi_Fissi!K5</f>
        <v>0</v>
      </c>
      <c r="I15" s="13">
        <f>+Costi_Fissi!L5</f>
        <v>0</v>
      </c>
      <c r="J15" s="13">
        <f>+Costi_Fissi!M5</f>
        <v>0</v>
      </c>
      <c r="K15" s="13">
        <f>+Costi_Fissi!N5</f>
        <v>0</v>
      </c>
      <c r="L15" s="13">
        <f>+Costi_Fissi!O5</f>
        <v>0</v>
      </c>
      <c r="M15" s="13">
        <f>+Costi_Fissi!P5</f>
        <v>0</v>
      </c>
      <c r="N15" s="13">
        <f>+Costi_Fissi!Q5</f>
        <v>0</v>
      </c>
      <c r="O15" s="13">
        <f>+Costi_Fissi!R5</f>
        <v>0</v>
      </c>
      <c r="P15" s="13">
        <f>+Costi_Fissi!S5</f>
        <v>0</v>
      </c>
      <c r="Q15" s="13">
        <f>+Costi_Fissi!T5</f>
        <v>0</v>
      </c>
      <c r="R15" s="13">
        <f>+Costi_Fissi!U5</f>
        <v>0</v>
      </c>
      <c r="S15" s="13">
        <f>+Costi_Fissi!V5</f>
        <v>0</v>
      </c>
      <c r="T15" s="13">
        <f>+Costi_Fissi!W5</f>
        <v>0</v>
      </c>
      <c r="U15" s="13">
        <f>+Costi_Fissi!X5</f>
        <v>0</v>
      </c>
      <c r="V15" s="13">
        <f>+Costi_Fissi!Y5</f>
        <v>0</v>
      </c>
      <c r="W15" s="13">
        <f>+Costi_Fissi!Z5</f>
        <v>0</v>
      </c>
      <c r="X15" s="13">
        <f>+Costi_Fissi!AA5</f>
        <v>0</v>
      </c>
      <c r="Y15" s="13">
        <f>+Costi_Fissi!AB5</f>
        <v>0</v>
      </c>
      <c r="Z15" s="13">
        <f>+Costi_Fissi!AC5</f>
        <v>0</v>
      </c>
      <c r="AA15" s="13">
        <f>+Costi_Fissi!AD5</f>
        <v>0</v>
      </c>
      <c r="AB15" s="13">
        <f>+Costi_Fissi!AE5</f>
        <v>0</v>
      </c>
      <c r="AC15" s="13">
        <f>+Costi_Fissi!AF5</f>
        <v>0</v>
      </c>
      <c r="AD15" s="13">
        <f>+Costi_Fissi!AG5</f>
        <v>0</v>
      </c>
      <c r="AE15" s="13">
        <f>+Costi_Fissi!AH5</f>
        <v>0</v>
      </c>
      <c r="AF15" s="13">
        <f>+Costi_Fissi!AI5</f>
        <v>0</v>
      </c>
      <c r="AG15" s="13">
        <f>+Costi_Fissi!AJ5</f>
        <v>0</v>
      </c>
      <c r="AH15" s="13">
        <f>+Costi_Fissi!AK5</f>
        <v>0</v>
      </c>
      <c r="AI15" s="13">
        <f>+Costi_Fissi!AL5</f>
        <v>0</v>
      </c>
      <c r="AJ15" s="13">
        <f>+Costi_Fissi!AM5</f>
        <v>0</v>
      </c>
      <c r="AK15" s="13">
        <f>+Costi_Fissi!AN5</f>
        <v>0</v>
      </c>
      <c r="AL15" s="13">
        <f>+Costi_Fissi!AO5</f>
        <v>0</v>
      </c>
      <c r="AM15" s="13">
        <f>+Costi_Fissi!AP5</f>
        <v>0</v>
      </c>
      <c r="AN15" s="13">
        <f>+Costi_Fissi!AQ5</f>
        <v>0</v>
      </c>
      <c r="AO15" s="13">
        <f>+Costi_Fissi!AR5</f>
        <v>0</v>
      </c>
      <c r="AP15" s="13">
        <f>+Costi_Fissi!AS5</f>
        <v>0</v>
      </c>
      <c r="AQ15" s="13">
        <f>+Costi_Fissi!AT5</f>
        <v>0</v>
      </c>
      <c r="AR15" s="13">
        <f>+Costi_Fissi!AU5</f>
        <v>0</v>
      </c>
      <c r="AS15" s="13">
        <f>+Costi_Fissi!AV5</f>
        <v>0</v>
      </c>
      <c r="AT15" s="13">
        <f>+Costi_Fissi!AW5</f>
        <v>0</v>
      </c>
      <c r="AU15" s="13">
        <f>+Costi_Fissi!AX5</f>
        <v>0</v>
      </c>
      <c r="AV15" s="13">
        <f>+Costi_Fissi!AY5</f>
        <v>0</v>
      </c>
      <c r="AW15" s="13">
        <f>+Costi_Fissi!AZ5</f>
        <v>0</v>
      </c>
    </row>
    <row r="16" spans="1:49" x14ac:dyDescent="0.2">
      <c r="A16" s="10" t="str">
        <f>+Costi_Fissi!B6</f>
        <v>Spese di pubblicità e promozioni</v>
      </c>
      <c r="B16" s="13">
        <f>+Costi_Fissi!E6</f>
        <v>500</v>
      </c>
      <c r="C16" s="13">
        <f>+Costi_Fissi!F6</f>
        <v>500</v>
      </c>
      <c r="D16" s="13">
        <f>+Costi_Fissi!G6</f>
        <v>500</v>
      </c>
      <c r="E16" s="13">
        <f>+Costi_Fissi!H6</f>
        <v>500</v>
      </c>
      <c r="F16" s="13">
        <f>+Costi_Fissi!I6</f>
        <v>500</v>
      </c>
      <c r="G16" s="13">
        <f>+Costi_Fissi!J6</f>
        <v>500</v>
      </c>
      <c r="H16" s="13">
        <f>+Costi_Fissi!K6</f>
        <v>500</v>
      </c>
      <c r="I16" s="13">
        <f>+Costi_Fissi!L6</f>
        <v>500</v>
      </c>
      <c r="J16" s="13">
        <f>+Costi_Fissi!M6</f>
        <v>500</v>
      </c>
      <c r="K16" s="13">
        <f>+Costi_Fissi!N6</f>
        <v>500</v>
      </c>
      <c r="L16" s="13">
        <f>+Costi_Fissi!O6</f>
        <v>500</v>
      </c>
      <c r="M16" s="13">
        <f>+Costi_Fissi!P6</f>
        <v>500</v>
      </c>
      <c r="N16" s="13">
        <f>+Costi_Fissi!Q6</f>
        <v>500</v>
      </c>
      <c r="O16" s="13">
        <f>+Costi_Fissi!R6</f>
        <v>500</v>
      </c>
      <c r="P16" s="13">
        <f>+Costi_Fissi!S6</f>
        <v>500</v>
      </c>
      <c r="Q16" s="13">
        <f>+Costi_Fissi!T6</f>
        <v>500</v>
      </c>
      <c r="R16" s="13">
        <f>+Costi_Fissi!U6</f>
        <v>500</v>
      </c>
      <c r="S16" s="13">
        <f>+Costi_Fissi!V6</f>
        <v>500</v>
      </c>
      <c r="T16" s="13">
        <f>+Costi_Fissi!W6</f>
        <v>500</v>
      </c>
      <c r="U16" s="13">
        <f>+Costi_Fissi!X6</f>
        <v>500</v>
      </c>
      <c r="V16" s="13">
        <f>+Costi_Fissi!Y6</f>
        <v>500</v>
      </c>
      <c r="W16" s="13">
        <f>+Costi_Fissi!Z6</f>
        <v>500</v>
      </c>
      <c r="X16" s="13">
        <f>+Costi_Fissi!AA6</f>
        <v>500</v>
      </c>
      <c r="Y16" s="13">
        <f>+Costi_Fissi!AB6</f>
        <v>500</v>
      </c>
      <c r="Z16" s="13">
        <f>+Costi_Fissi!AC6</f>
        <v>500</v>
      </c>
      <c r="AA16" s="13">
        <f>+Costi_Fissi!AD6</f>
        <v>500</v>
      </c>
      <c r="AB16" s="13">
        <f>+Costi_Fissi!AE6</f>
        <v>500</v>
      </c>
      <c r="AC16" s="13">
        <f>+Costi_Fissi!AF6</f>
        <v>500</v>
      </c>
      <c r="AD16" s="13">
        <f>+Costi_Fissi!AG6</f>
        <v>500</v>
      </c>
      <c r="AE16" s="13">
        <f>+Costi_Fissi!AH6</f>
        <v>500</v>
      </c>
      <c r="AF16" s="13">
        <f>+Costi_Fissi!AI6</f>
        <v>500</v>
      </c>
      <c r="AG16" s="13">
        <f>+Costi_Fissi!AJ6</f>
        <v>500</v>
      </c>
      <c r="AH16" s="13">
        <f>+Costi_Fissi!AK6</f>
        <v>500</v>
      </c>
      <c r="AI16" s="13">
        <f>+Costi_Fissi!AL6</f>
        <v>500</v>
      </c>
      <c r="AJ16" s="13">
        <f>+Costi_Fissi!AM6</f>
        <v>500</v>
      </c>
      <c r="AK16" s="13">
        <f>+Costi_Fissi!AN6</f>
        <v>500</v>
      </c>
      <c r="AL16" s="13">
        <f>+Costi_Fissi!AO6</f>
        <v>500</v>
      </c>
      <c r="AM16" s="13">
        <f>+Costi_Fissi!AP6</f>
        <v>500</v>
      </c>
      <c r="AN16" s="13">
        <f>+Costi_Fissi!AQ6</f>
        <v>500</v>
      </c>
      <c r="AO16" s="13">
        <f>+Costi_Fissi!AR6</f>
        <v>500</v>
      </c>
      <c r="AP16" s="13">
        <f>+Costi_Fissi!AS6</f>
        <v>500</v>
      </c>
      <c r="AQ16" s="13">
        <f>+Costi_Fissi!AT6</f>
        <v>500</v>
      </c>
      <c r="AR16" s="13">
        <f>+Costi_Fissi!AU6</f>
        <v>500</v>
      </c>
      <c r="AS16" s="13">
        <f>+Costi_Fissi!AV6</f>
        <v>500</v>
      </c>
      <c r="AT16" s="13">
        <f>+Costi_Fissi!AW6</f>
        <v>500</v>
      </c>
      <c r="AU16" s="13">
        <f>+Costi_Fissi!AX6</f>
        <v>500</v>
      </c>
      <c r="AV16" s="13">
        <f>+Costi_Fissi!AY6</f>
        <v>500</v>
      </c>
      <c r="AW16" s="13">
        <f>+Costi_Fissi!AZ6</f>
        <v>500</v>
      </c>
    </row>
    <row r="17" spans="1:49" x14ac:dyDescent="0.2">
      <c r="A17" s="10" t="str">
        <f>+Costi_Fissi!B7</f>
        <v>Compensi Amministratori</v>
      </c>
      <c r="B17" s="13">
        <f>+Costi_Fissi!E7</f>
        <v>0</v>
      </c>
      <c r="C17" s="13">
        <f>+Costi_Fissi!F7</f>
        <v>0</v>
      </c>
      <c r="D17" s="13">
        <f>+Costi_Fissi!G7</f>
        <v>0</v>
      </c>
      <c r="E17" s="13">
        <f>+Costi_Fissi!H7</f>
        <v>0</v>
      </c>
      <c r="F17" s="13">
        <f>+Costi_Fissi!I7</f>
        <v>0</v>
      </c>
      <c r="G17" s="13">
        <f>+Costi_Fissi!J7</f>
        <v>0</v>
      </c>
      <c r="H17" s="13">
        <f>+Costi_Fissi!K7</f>
        <v>0</v>
      </c>
      <c r="I17" s="13">
        <f>+Costi_Fissi!L7</f>
        <v>0</v>
      </c>
      <c r="J17" s="13">
        <f>+Costi_Fissi!M7</f>
        <v>0</v>
      </c>
      <c r="K17" s="13">
        <f>+Costi_Fissi!N7</f>
        <v>0</v>
      </c>
      <c r="L17" s="13">
        <f>+Costi_Fissi!O7</f>
        <v>0</v>
      </c>
      <c r="M17" s="13">
        <f>+Costi_Fissi!P7</f>
        <v>0</v>
      </c>
      <c r="N17" s="13">
        <f>+Costi_Fissi!Q7</f>
        <v>0</v>
      </c>
      <c r="O17" s="13">
        <f>+Costi_Fissi!R7</f>
        <v>0</v>
      </c>
      <c r="P17" s="13">
        <f>+Costi_Fissi!S7</f>
        <v>0</v>
      </c>
      <c r="Q17" s="13">
        <f>+Costi_Fissi!T7</f>
        <v>0</v>
      </c>
      <c r="R17" s="13">
        <f>+Costi_Fissi!U7</f>
        <v>0</v>
      </c>
      <c r="S17" s="13">
        <f>+Costi_Fissi!V7</f>
        <v>0</v>
      </c>
      <c r="T17" s="13">
        <f>+Costi_Fissi!W7</f>
        <v>0</v>
      </c>
      <c r="U17" s="13">
        <f>+Costi_Fissi!X7</f>
        <v>0</v>
      </c>
      <c r="V17" s="13">
        <f>+Costi_Fissi!Y7</f>
        <v>0</v>
      </c>
      <c r="W17" s="13">
        <f>+Costi_Fissi!Z7</f>
        <v>0</v>
      </c>
      <c r="X17" s="13">
        <f>+Costi_Fissi!AA7</f>
        <v>0</v>
      </c>
      <c r="Y17" s="13">
        <f>+Costi_Fissi!AB7</f>
        <v>0</v>
      </c>
      <c r="Z17" s="13">
        <f>+Costi_Fissi!AC7</f>
        <v>0</v>
      </c>
      <c r="AA17" s="13">
        <f>+Costi_Fissi!AD7</f>
        <v>0</v>
      </c>
      <c r="AB17" s="13">
        <f>+Costi_Fissi!AE7</f>
        <v>0</v>
      </c>
      <c r="AC17" s="13">
        <f>+Costi_Fissi!AF7</f>
        <v>0</v>
      </c>
      <c r="AD17" s="13">
        <f>+Costi_Fissi!AG7</f>
        <v>0</v>
      </c>
      <c r="AE17" s="13">
        <f>+Costi_Fissi!AH7</f>
        <v>0</v>
      </c>
      <c r="AF17" s="13">
        <f>+Costi_Fissi!AI7</f>
        <v>0</v>
      </c>
      <c r="AG17" s="13">
        <f>+Costi_Fissi!AJ7</f>
        <v>0</v>
      </c>
      <c r="AH17" s="13">
        <f>+Costi_Fissi!AK7</f>
        <v>0</v>
      </c>
      <c r="AI17" s="13">
        <f>+Costi_Fissi!AL7</f>
        <v>0</v>
      </c>
      <c r="AJ17" s="13">
        <f>+Costi_Fissi!AM7</f>
        <v>0</v>
      </c>
      <c r="AK17" s="13">
        <f>+Costi_Fissi!AN7</f>
        <v>0</v>
      </c>
      <c r="AL17" s="13">
        <f>+Costi_Fissi!AO7</f>
        <v>0</v>
      </c>
      <c r="AM17" s="13">
        <f>+Costi_Fissi!AP7</f>
        <v>0</v>
      </c>
      <c r="AN17" s="13">
        <f>+Costi_Fissi!AQ7</f>
        <v>0</v>
      </c>
      <c r="AO17" s="13">
        <f>+Costi_Fissi!AR7</f>
        <v>0</v>
      </c>
      <c r="AP17" s="13">
        <f>+Costi_Fissi!AS7</f>
        <v>0</v>
      </c>
      <c r="AQ17" s="13">
        <f>+Costi_Fissi!AT7</f>
        <v>0</v>
      </c>
      <c r="AR17" s="13">
        <f>+Costi_Fissi!AU7</f>
        <v>0</v>
      </c>
      <c r="AS17" s="13">
        <f>+Costi_Fissi!AV7</f>
        <v>0</v>
      </c>
      <c r="AT17" s="13">
        <f>+Costi_Fissi!AW7</f>
        <v>0</v>
      </c>
      <c r="AU17" s="13">
        <f>+Costi_Fissi!AX7</f>
        <v>0</v>
      </c>
      <c r="AV17" s="13">
        <f>+Costi_Fissi!AY7</f>
        <v>0</v>
      </c>
      <c r="AW17" s="13">
        <f>+Costi_Fissi!AZ7</f>
        <v>0</v>
      </c>
    </row>
    <row r="18" spans="1:49" x14ac:dyDescent="0.2">
      <c r="A18" s="10" t="str">
        <f>+Costi_Fissi!B8</f>
        <v>Spese di trasporto</v>
      </c>
      <c r="B18" s="13">
        <f>+Costi_Fissi!E8</f>
        <v>0</v>
      </c>
      <c r="C18" s="13">
        <f>+Costi_Fissi!F8</f>
        <v>0</v>
      </c>
      <c r="D18" s="13">
        <f>+Costi_Fissi!G8</f>
        <v>0</v>
      </c>
      <c r="E18" s="13">
        <f>+Costi_Fissi!H8</f>
        <v>0</v>
      </c>
      <c r="F18" s="13">
        <f>+Costi_Fissi!I8</f>
        <v>0</v>
      </c>
      <c r="G18" s="13">
        <f>+Costi_Fissi!J8</f>
        <v>0</v>
      </c>
      <c r="H18" s="13">
        <f>+Costi_Fissi!K8</f>
        <v>0</v>
      </c>
      <c r="I18" s="13">
        <f>+Costi_Fissi!L8</f>
        <v>0</v>
      </c>
      <c r="J18" s="13">
        <f>+Costi_Fissi!M8</f>
        <v>0</v>
      </c>
      <c r="K18" s="13">
        <f>+Costi_Fissi!N8</f>
        <v>0</v>
      </c>
      <c r="L18" s="13">
        <f>+Costi_Fissi!O8</f>
        <v>0</v>
      </c>
      <c r="M18" s="13">
        <f>+Costi_Fissi!P8</f>
        <v>0</v>
      </c>
      <c r="N18" s="13">
        <f>+Costi_Fissi!Q8</f>
        <v>0</v>
      </c>
      <c r="O18" s="13">
        <f>+Costi_Fissi!R8</f>
        <v>0</v>
      </c>
      <c r="P18" s="13">
        <f>+Costi_Fissi!S8</f>
        <v>0</v>
      </c>
      <c r="Q18" s="13">
        <f>+Costi_Fissi!T8</f>
        <v>0</v>
      </c>
      <c r="R18" s="13">
        <f>+Costi_Fissi!U8</f>
        <v>0</v>
      </c>
      <c r="S18" s="13">
        <f>+Costi_Fissi!V8</f>
        <v>0</v>
      </c>
      <c r="T18" s="13">
        <f>+Costi_Fissi!W8</f>
        <v>0</v>
      </c>
      <c r="U18" s="13">
        <f>+Costi_Fissi!X8</f>
        <v>0</v>
      </c>
      <c r="V18" s="13">
        <f>+Costi_Fissi!Y8</f>
        <v>0</v>
      </c>
      <c r="W18" s="13">
        <f>+Costi_Fissi!Z8</f>
        <v>0</v>
      </c>
      <c r="X18" s="13">
        <f>+Costi_Fissi!AA8</f>
        <v>0</v>
      </c>
      <c r="Y18" s="13">
        <f>+Costi_Fissi!AB8</f>
        <v>0</v>
      </c>
      <c r="Z18" s="13">
        <f>+Costi_Fissi!AC8</f>
        <v>0</v>
      </c>
      <c r="AA18" s="13">
        <f>+Costi_Fissi!AD8</f>
        <v>0</v>
      </c>
      <c r="AB18" s="13">
        <f>+Costi_Fissi!AE8</f>
        <v>0</v>
      </c>
      <c r="AC18" s="13">
        <f>+Costi_Fissi!AF8</f>
        <v>0</v>
      </c>
      <c r="AD18" s="13">
        <f>+Costi_Fissi!AG8</f>
        <v>0</v>
      </c>
      <c r="AE18" s="13">
        <f>+Costi_Fissi!AH8</f>
        <v>0</v>
      </c>
      <c r="AF18" s="13">
        <f>+Costi_Fissi!AI8</f>
        <v>0</v>
      </c>
      <c r="AG18" s="13">
        <f>+Costi_Fissi!AJ8</f>
        <v>0</v>
      </c>
      <c r="AH18" s="13">
        <f>+Costi_Fissi!AK8</f>
        <v>0</v>
      </c>
      <c r="AI18" s="13">
        <f>+Costi_Fissi!AL8</f>
        <v>0</v>
      </c>
      <c r="AJ18" s="13">
        <f>+Costi_Fissi!AM8</f>
        <v>0</v>
      </c>
      <c r="AK18" s="13">
        <f>+Costi_Fissi!AN8</f>
        <v>0</v>
      </c>
      <c r="AL18" s="13">
        <f>+Costi_Fissi!AO8</f>
        <v>0</v>
      </c>
      <c r="AM18" s="13">
        <f>+Costi_Fissi!AP8</f>
        <v>0</v>
      </c>
      <c r="AN18" s="13">
        <f>+Costi_Fissi!AQ8</f>
        <v>0</v>
      </c>
      <c r="AO18" s="13">
        <f>+Costi_Fissi!AR8</f>
        <v>0</v>
      </c>
      <c r="AP18" s="13">
        <f>+Costi_Fissi!AS8</f>
        <v>0</v>
      </c>
      <c r="AQ18" s="13">
        <f>+Costi_Fissi!AT8</f>
        <v>0</v>
      </c>
      <c r="AR18" s="13">
        <f>+Costi_Fissi!AU8</f>
        <v>0</v>
      </c>
      <c r="AS18" s="13">
        <f>+Costi_Fissi!AV8</f>
        <v>0</v>
      </c>
      <c r="AT18" s="13">
        <f>+Costi_Fissi!AW8</f>
        <v>0</v>
      </c>
      <c r="AU18" s="13">
        <f>+Costi_Fissi!AX8</f>
        <v>0</v>
      </c>
      <c r="AV18" s="13">
        <f>+Costi_Fissi!AY8</f>
        <v>0</v>
      </c>
      <c r="AW18" s="13">
        <f>+Costi_Fissi!AZ8</f>
        <v>0</v>
      </c>
    </row>
    <row r="19" spans="1:49" x14ac:dyDescent="0.2">
      <c r="A19" s="10" t="str">
        <f>+Costi_Fissi!B9</f>
        <v>Lavorazioni presso terzi</v>
      </c>
      <c r="B19" s="13">
        <f>+Costi_Fissi!E9</f>
        <v>0</v>
      </c>
      <c r="C19" s="13">
        <f>+Costi_Fissi!F9</f>
        <v>0</v>
      </c>
      <c r="D19" s="13">
        <f>+Costi_Fissi!G9</f>
        <v>0</v>
      </c>
      <c r="E19" s="13">
        <f>+Costi_Fissi!H9</f>
        <v>0</v>
      </c>
      <c r="F19" s="13">
        <f>+Costi_Fissi!I9</f>
        <v>0</v>
      </c>
      <c r="G19" s="13">
        <f>+Costi_Fissi!J9</f>
        <v>0</v>
      </c>
      <c r="H19" s="13">
        <f>+Costi_Fissi!K9</f>
        <v>0</v>
      </c>
      <c r="I19" s="13">
        <f>+Costi_Fissi!L9</f>
        <v>0</v>
      </c>
      <c r="J19" s="13">
        <f>+Costi_Fissi!M9</f>
        <v>0</v>
      </c>
      <c r="K19" s="13">
        <f>+Costi_Fissi!N9</f>
        <v>0</v>
      </c>
      <c r="L19" s="13">
        <f>+Costi_Fissi!O9</f>
        <v>0</v>
      </c>
      <c r="M19" s="13">
        <f>+Costi_Fissi!P9</f>
        <v>0</v>
      </c>
      <c r="N19" s="13">
        <f>+Costi_Fissi!Q9</f>
        <v>0</v>
      </c>
      <c r="O19" s="13">
        <f>+Costi_Fissi!R9</f>
        <v>0</v>
      </c>
      <c r="P19" s="13">
        <f>+Costi_Fissi!S9</f>
        <v>0</v>
      </c>
      <c r="Q19" s="13">
        <f>+Costi_Fissi!T9</f>
        <v>0</v>
      </c>
      <c r="R19" s="13">
        <f>+Costi_Fissi!U9</f>
        <v>0</v>
      </c>
      <c r="S19" s="13">
        <f>+Costi_Fissi!V9</f>
        <v>0</v>
      </c>
      <c r="T19" s="13">
        <f>+Costi_Fissi!W9</f>
        <v>0</v>
      </c>
      <c r="U19" s="13">
        <f>+Costi_Fissi!X9</f>
        <v>0</v>
      </c>
      <c r="V19" s="13">
        <f>+Costi_Fissi!Y9</f>
        <v>0</v>
      </c>
      <c r="W19" s="13">
        <f>+Costi_Fissi!Z9</f>
        <v>0</v>
      </c>
      <c r="X19" s="13">
        <f>+Costi_Fissi!AA9</f>
        <v>0</v>
      </c>
      <c r="Y19" s="13">
        <f>+Costi_Fissi!AB9</f>
        <v>0</v>
      </c>
      <c r="Z19" s="13">
        <f>+Costi_Fissi!AC9</f>
        <v>0</v>
      </c>
      <c r="AA19" s="13">
        <f>+Costi_Fissi!AD9</f>
        <v>0</v>
      </c>
      <c r="AB19" s="13">
        <f>+Costi_Fissi!AE9</f>
        <v>0</v>
      </c>
      <c r="AC19" s="13">
        <f>+Costi_Fissi!AF9</f>
        <v>0</v>
      </c>
      <c r="AD19" s="13">
        <f>+Costi_Fissi!AG9</f>
        <v>0</v>
      </c>
      <c r="AE19" s="13">
        <f>+Costi_Fissi!AH9</f>
        <v>0</v>
      </c>
      <c r="AF19" s="13">
        <f>+Costi_Fissi!AI9</f>
        <v>0</v>
      </c>
      <c r="AG19" s="13">
        <f>+Costi_Fissi!AJ9</f>
        <v>0</v>
      </c>
      <c r="AH19" s="13">
        <f>+Costi_Fissi!AK9</f>
        <v>0</v>
      </c>
      <c r="AI19" s="13">
        <f>+Costi_Fissi!AL9</f>
        <v>0</v>
      </c>
      <c r="AJ19" s="13">
        <f>+Costi_Fissi!AM9</f>
        <v>0</v>
      </c>
      <c r="AK19" s="13">
        <f>+Costi_Fissi!AN9</f>
        <v>0</v>
      </c>
      <c r="AL19" s="13">
        <f>+Costi_Fissi!AO9</f>
        <v>0</v>
      </c>
      <c r="AM19" s="13">
        <f>+Costi_Fissi!AP9</f>
        <v>0</v>
      </c>
      <c r="AN19" s="13">
        <f>+Costi_Fissi!AQ9</f>
        <v>0</v>
      </c>
      <c r="AO19" s="13">
        <f>+Costi_Fissi!AR9</f>
        <v>0</v>
      </c>
      <c r="AP19" s="13">
        <f>+Costi_Fissi!AS9</f>
        <v>0</v>
      </c>
      <c r="AQ19" s="13">
        <f>+Costi_Fissi!AT9</f>
        <v>0</v>
      </c>
      <c r="AR19" s="13">
        <f>+Costi_Fissi!AU9</f>
        <v>0</v>
      </c>
      <c r="AS19" s="13">
        <f>+Costi_Fissi!AV9</f>
        <v>0</v>
      </c>
      <c r="AT19" s="13">
        <f>+Costi_Fissi!AW9</f>
        <v>0</v>
      </c>
      <c r="AU19" s="13">
        <f>+Costi_Fissi!AX9</f>
        <v>0</v>
      </c>
      <c r="AV19" s="13">
        <f>+Costi_Fissi!AY9</f>
        <v>0</v>
      </c>
      <c r="AW19" s="13">
        <f>+Costi_Fissi!AZ9</f>
        <v>0</v>
      </c>
    </row>
    <row r="20" spans="1:49" x14ac:dyDescent="0.2">
      <c r="A20" s="10" t="str">
        <f>+Costi_Fissi!B10</f>
        <v>Consulenze tecnico-produttive</v>
      </c>
      <c r="B20" s="13">
        <f>+Costi_Fissi!E10</f>
        <v>100</v>
      </c>
      <c r="C20" s="13">
        <f>+Costi_Fissi!F10</f>
        <v>100</v>
      </c>
      <c r="D20" s="13">
        <f>+Costi_Fissi!G10</f>
        <v>100</v>
      </c>
      <c r="E20" s="13">
        <f>+Costi_Fissi!H10</f>
        <v>100</v>
      </c>
      <c r="F20" s="13">
        <f>+Costi_Fissi!I10</f>
        <v>100</v>
      </c>
      <c r="G20" s="13">
        <f>+Costi_Fissi!J10</f>
        <v>100</v>
      </c>
      <c r="H20" s="13">
        <f>+Costi_Fissi!K10</f>
        <v>100</v>
      </c>
      <c r="I20" s="13">
        <f>+Costi_Fissi!L10</f>
        <v>100</v>
      </c>
      <c r="J20" s="13">
        <f>+Costi_Fissi!M10</f>
        <v>100</v>
      </c>
      <c r="K20" s="13">
        <f>+Costi_Fissi!N10</f>
        <v>100</v>
      </c>
      <c r="L20" s="13">
        <f>+Costi_Fissi!O10</f>
        <v>100</v>
      </c>
      <c r="M20" s="13">
        <f>+Costi_Fissi!P10</f>
        <v>100</v>
      </c>
      <c r="N20" s="13">
        <f>+Costi_Fissi!Q10</f>
        <v>100</v>
      </c>
      <c r="O20" s="13">
        <f>+Costi_Fissi!R10</f>
        <v>100</v>
      </c>
      <c r="P20" s="13">
        <f>+Costi_Fissi!S10</f>
        <v>100</v>
      </c>
      <c r="Q20" s="13">
        <f>+Costi_Fissi!T10</f>
        <v>100</v>
      </c>
      <c r="R20" s="13">
        <f>+Costi_Fissi!U10</f>
        <v>100</v>
      </c>
      <c r="S20" s="13">
        <f>+Costi_Fissi!V10</f>
        <v>100</v>
      </c>
      <c r="T20" s="13">
        <f>+Costi_Fissi!W10</f>
        <v>100</v>
      </c>
      <c r="U20" s="13">
        <f>+Costi_Fissi!X10</f>
        <v>100</v>
      </c>
      <c r="V20" s="13">
        <f>+Costi_Fissi!Y10</f>
        <v>100</v>
      </c>
      <c r="W20" s="13">
        <f>+Costi_Fissi!Z10</f>
        <v>100</v>
      </c>
      <c r="X20" s="13">
        <f>+Costi_Fissi!AA10</f>
        <v>100</v>
      </c>
      <c r="Y20" s="13">
        <f>+Costi_Fissi!AB10</f>
        <v>100</v>
      </c>
      <c r="Z20" s="13">
        <f>+Costi_Fissi!AC10</f>
        <v>100</v>
      </c>
      <c r="AA20" s="13">
        <f>+Costi_Fissi!AD10</f>
        <v>100</v>
      </c>
      <c r="AB20" s="13">
        <f>+Costi_Fissi!AE10</f>
        <v>100</v>
      </c>
      <c r="AC20" s="13">
        <f>+Costi_Fissi!AF10</f>
        <v>100</v>
      </c>
      <c r="AD20" s="13">
        <f>+Costi_Fissi!AG10</f>
        <v>100</v>
      </c>
      <c r="AE20" s="13">
        <f>+Costi_Fissi!AH10</f>
        <v>100</v>
      </c>
      <c r="AF20" s="13">
        <f>+Costi_Fissi!AI10</f>
        <v>100</v>
      </c>
      <c r="AG20" s="13">
        <f>+Costi_Fissi!AJ10</f>
        <v>100</v>
      </c>
      <c r="AH20" s="13">
        <f>+Costi_Fissi!AK10</f>
        <v>100</v>
      </c>
      <c r="AI20" s="13">
        <f>+Costi_Fissi!AL10</f>
        <v>100</v>
      </c>
      <c r="AJ20" s="13">
        <f>+Costi_Fissi!AM10</f>
        <v>100</v>
      </c>
      <c r="AK20" s="13">
        <f>+Costi_Fissi!AN10</f>
        <v>100</v>
      </c>
      <c r="AL20" s="13">
        <f>+Costi_Fissi!AO10</f>
        <v>100</v>
      </c>
      <c r="AM20" s="13">
        <f>+Costi_Fissi!AP10</f>
        <v>100</v>
      </c>
      <c r="AN20" s="13">
        <f>+Costi_Fissi!AQ10</f>
        <v>100</v>
      </c>
      <c r="AO20" s="13">
        <f>+Costi_Fissi!AR10</f>
        <v>100</v>
      </c>
      <c r="AP20" s="13">
        <f>+Costi_Fissi!AS10</f>
        <v>100</v>
      </c>
      <c r="AQ20" s="13">
        <f>+Costi_Fissi!AT10</f>
        <v>100</v>
      </c>
      <c r="AR20" s="13">
        <f>+Costi_Fissi!AU10</f>
        <v>100</v>
      </c>
      <c r="AS20" s="13">
        <f>+Costi_Fissi!AV10</f>
        <v>100</v>
      </c>
      <c r="AT20" s="13">
        <f>+Costi_Fissi!AW10</f>
        <v>100</v>
      </c>
      <c r="AU20" s="13">
        <f>+Costi_Fissi!AX10</f>
        <v>100</v>
      </c>
      <c r="AV20" s="13">
        <f>+Costi_Fissi!AY10</f>
        <v>100</v>
      </c>
      <c r="AW20" s="13">
        <f>+Costi_Fissi!AZ10</f>
        <v>100</v>
      </c>
    </row>
    <row r="21" spans="1:49" x14ac:dyDescent="0.2">
      <c r="A21" s="10" t="str">
        <f>+Costi_Fissi!B11</f>
        <v>Manutenzioni industriali</v>
      </c>
      <c r="B21" s="13">
        <f>+Costi_Fissi!E11</f>
        <v>100</v>
      </c>
      <c r="C21" s="13">
        <f>+Costi_Fissi!F11</f>
        <v>100</v>
      </c>
      <c r="D21" s="13">
        <f>+Costi_Fissi!G11</f>
        <v>100</v>
      </c>
      <c r="E21" s="13">
        <f>+Costi_Fissi!H11</f>
        <v>100</v>
      </c>
      <c r="F21" s="13">
        <f>+Costi_Fissi!I11</f>
        <v>100</v>
      </c>
      <c r="G21" s="13">
        <f>+Costi_Fissi!J11</f>
        <v>100</v>
      </c>
      <c r="H21" s="13">
        <f>+Costi_Fissi!K11</f>
        <v>100</v>
      </c>
      <c r="I21" s="13">
        <f>+Costi_Fissi!L11</f>
        <v>100</v>
      </c>
      <c r="J21" s="13">
        <f>+Costi_Fissi!M11</f>
        <v>100</v>
      </c>
      <c r="K21" s="13">
        <f>+Costi_Fissi!N11</f>
        <v>100</v>
      </c>
      <c r="L21" s="13">
        <f>+Costi_Fissi!O11</f>
        <v>100</v>
      </c>
      <c r="M21" s="13">
        <f>+Costi_Fissi!P11</f>
        <v>100</v>
      </c>
      <c r="N21" s="13">
        <f>+Costi_Fissi!Q11</f>
        <v>100</v>
      </c>
      <c r="O21" s="13">
        <f>+Costi_Fissi!R11</f>
        <v>100</v>
      </c>
      <c r="P21" s="13">
        <f>+Costi_Fissi!S11</f>
        <v>100</v>
      </c>
      <c r="Q21" s="13">
        <f>+Costi_Fissi!T11</f>
        <v>100</v>
      </c>
      <c r="R21" s="13">
        <f>+Costi_Fissi!U11</f>
        <v>100</v>
      </c>
      <c r="S21" s="13">
        <f>+Costi_Fissi!V11</f>
        <v>100</v>
      </c>
      <c r="T21" s="13">
        <f>+Costi_Fissi!W11</f>
        <v>100</v>
      </c>
      <c r="U21" s="13">
        <f>+Costi_Fissi!X11</f>
        <v>100</v>
      </c>
      <c r="V21" s="13">
        <f>+Costi_Fissi!Y11</f>
        <v>100</v>
      </c>
      <c r="W21" s="13">
        <f>+Costi_Fissi!Z11</f>
        <v>100</v>
      </c>
      <c r="X21" s="13">
        <f>+Costi_Fissi!AA11</f>
        <v>100</v>
      </c>
      <c r="Y21" s="13">
        <f>+Costi_Fissi!AB11</f>
        <v>100</v>
      </c>
      <c r="Z21" s="13">
        <f>+Costi_Fissi!AC11</f>
        <v>100</v>
      </c>
      <c r="AA21" s="13">
        <f>+Costi_Fissi!AD11</f>
        <v>100</v>
      </c>
      <c r="AB21" s="13">
        <f>+Costi_Fissi!AE11</f>
        <v>100</v>
      </c>
      <c r="AC21" s="13">
        <f>+Costi_Fissi!AF11</f>
        <v>100</v>
      </c>
      <c r="AD21" s="13">
        <f>+Costi_Fissi!AG11</f>
        <v>100</v>
      </c>
      <c r="AE21" s="13">
        <f>+Costi_Fissi!AH11</f>
        <v>100</v>
      </c>
      <c r="AF21" s="13">
        <f>+Costi_Fissi!AI11</f>
        <v>100</v>
      </c>
      <c r="AG21" s="13">
        <f>+Costi_Fissi!AJ11</f>
        <v>100</v>
      </c>
      <c r="AH21" s="13">
        <f>+Costi_Fissi!AK11</f>
        <v>100</v>
      </c>
      <c r="AI21" s="13">
        <f>+Costi_Fissi!AL11</f>
        <v>100</v>
      </c>
      <c r="AJ21" s="13">
        <f>+Costi_Fissi!AM11</f>
        <v>100</v>
      </c>
      <c r="AK21" s="13">
        <f>+Costi_Fissi!AN11</f>
        <v>100</v>
      </c>
      <c r="AL21" s="13">
        <f>+Costi_Fissi!AO11</f>
        <v>100</v>
      </c>
      <c r="AM21" s="13">
        <f>+Costi_Fissi!AP11</f>
        <v>100</v>
      </c>
      <c r="AN21" s="13">
        <f>+Costi_Fissi!AQ11</f>
        <v>100</v>
      </c>
      <c r="AO21" s="13">
        <f>+Costi_Fissi!AR11</f>
        <v>100</v>
      </c>
      <c r="AP21" s="13">
        <f>+Costi_Fissi!AS11</f>
        <v>100</v>
      </c>
      <c r="AQ21" s="13">
        <f>+Costi_Fissi!AT11</f>
        <v>100</v>
      </c>
      <c r="AR21" s="13">
        <f>+Costi_Fissi!AU11</f>
        <v>100</v>
      </c>
      <c r="AS21" s="13">
        <f>+Costi_Fissi!AV11</f>
        <v>100</v>
      </c>
      <c r="AT21" s="13">
        <f>+Costi_Fissi!AW11</f>
        <v>100</v>
      </c>
      <c r="AU21" s="13">
        <f>+Costi_Fissi!AX11</f>
        <v>100</v>
      </c>
      <c r="AV21" s="13">
        <f>+Costi_Fissi!AY11</f>
        <v>100</v>
      </c>
      <c r="AW21" s="13">
        <f>+Costi_Fissi!AZ11</f>
        <v>100</v>
      </c>
    </row>
    <row r="22" spans="1:49" x14ac:dyDescent="0.2">
      <c r="A22" s="10" t="str">
        <f>+Costi_Fissi!B12</f>
        <v>Servizi vari</v>
      </c>
      <c r="B22" s="13">
        <f>+Costi_Fissi!E12</f>
        <v>0</v>
      </c>
      <c r="C22" s="13">
        <f>+Costi_Fissi!F12</f>
        <v>0</v>
      </c>
      <c r="D22" s="13">
        <f>+Costi_Fissi!G12</f>
        <v>0</v>
      </c>
      <c r="E22" s="13">
        <f>+Costi_Fissi!H12</f>
        <v>0</v>
      </c>
      <c r="F22" s="13">
        <f>+Costi_Fissi!I12</f>
        <v>0</v>
      </c>
      <c r="G22" s="13">
        <f>+Costi_Fissi!J12</f>
        <v>0</v>
      </c>
      <c r="H22" s="13">
        <f>+Costi_Fissi!K12</f>
        <v>0</v>
      </c>
      <c r="I22" s="13">
        <f>+Costi_Fissi!L12</f>
        <v>0</v>
      </c>
      <c r="J22" s="13">
        <f>+Costi_Fissi!M12</f>
        <v>0</v>
      </c>
      <c r="K22" s="13">
        <f>+Costi_Fissi!N12</f>
        <v>0</v>
      </c>
      <c r="L22" s="13">
        <f>+Costi_Fissi!O12</f>
        <v>0</v>
      </c>
      <c r="M22" s="13">
        <f>+Costi_Fissi!P12</f>
        <v>0</v>
      </c>
      <c r="N22" s="13">
        <f>+Costi_Fissi!Q12</f>
        <v>0</v>
      </c>
      <c r="O22" s="13">
        <f>+Costi_Fissi!R12</f>
        <v>0</v>
      </c>
      <c r="P22" s="13">
        <f>+Costi_Fissi!S12</f>
        <v>0</v>
      </c>
      <c r="Q22" s="13">
        <f>+Costi_Fissi!T12</f>
        <v>0</v>
      </c>
      <c r="R22" s="13">
        <f>+Costi_Fissi!U12</f>
        <v>0</v>
      </c>
      <c r="S22" s="13">
        <f>+Costi_Fissi!V12</f>
        <v>0</v>
      </c>
      <c r="T22" s="13">
        <f>+Costi_Fissi!W12</f>
        <v>0</v>
      </c>
      <c r="U22" s="13">
        <f>+Costi_Fissi!X12</f>
        <v>0</v>
      </c>
      <c r="V22" s="13">
        <f>+Costi_Fissi!Y12</f>
        <v>0</v>
      </c>
      <c r="W22" s="13">
        <f>+Costi_Fissi!Z12</f>
        <v>0</v>
      </c>
      <c r="X22" s="13">
        <f>+Costi_Fissi!AA12</f>
        <v>0</v>
      </c>
      <c r="Y22" s="13">
        <f>+Costi_Fissi!AB12</f>
        <v>0</v>
      </c>
      <c r="Z22" s="13">
        <f>+Costi_Fissi!AC12</f>
        <v>0</v>
      </c>
      <c r="AA22" s="13">
        <f>+Costi_Fissi!AD12</f>
        <v>0</v>
      </c>
      <c r="AB22" s="13">
        <f>+Costi_Fissi!AE12</f>
        <v>0</v>
      </c>
      <c r="AC22" s="13">
        <f>+Costi_Fissi!AF12</f>
        <v>0</v>
      </c>
      <c r="AD22" s="13">
        <f>+Costi_Fissi!AG12</f>
        <v>0</v>
      </c>
      <c r="AE22" s="13">
        <f>+Costi_Fissi!AH12</f>
        <v>0</v>
      </c>
      <c r="AF22" s="13">
        <f>+Costi_Fissi!AI12</f>
        <v>0</v>
      </c>
      <c r="AG22" s="13">
        <f>+Costi_Fissi!AJ12</f>
        <v>0</v>
      </c>
      <c r="AH22" s="13">
        <f>+Costi_Fissi!AK12</f>
        <v>0</v>
      </c>
      <c r="AI22" s="13">
        <f>+Costi_Fissi!AL12</f>
        <v>0</v>
      </c>
      <c r="AJ22" s="13">
        <f>+Costi_Fissi!AM12</f>
        <v>0</v>
      </c>
      <c r="AK22" s="13">
        <f>+Costi_Fissi!AN12</f>
        <v>0</v>
      </c>
      <c r="AL22" s="13">
        <f>+Costi_Fissi!AO12</f>
        <v>0</v>
      </c>
      <c r="AM22" s="13">
        <f>+Costi_Fissi!AP12</f>
        <v>0</v>
      </c>
      <c r="AN22" s="13">
        <f>+Costi_Fissi!AQ12</f>
        <v>0</v>
      </c>
      <c r="AO22" s="13">
        <f>+Costi_Fissi!AR12</f>
        <v>0</v>
      </c>
      <c r="AP22" s="13">
        <f>+Costi_Fissi!AS12</f>
        <v>0</v>
      </c>
      <c r="AQ22" s="13">
        <f>+Costi_Fissi!AT12</f>
        <v>0</v>
      </c>
      <c r="AR22" s="13">
        <f>+Costi_Fissi!AU12</f>
        <v>0</v>
      </c>
      <c r="AS22" s="13">
        <f>+Costi_Fissi!AV12</f>
        <v>0</v>
      </c>
      <c r="AT22" s="13">
        <f>+Costi_Fissi!AW12</f>
        <v>0</v>
      </c>
      <c r="AU22" s="13">
        <f>+Costi_Fissi!AX12</f>
        <v>0</v>
      </c>
      <c r="AV22" s="13">
        <f>+Costi_Fissi!AY12</f>
        <v>0</v>
      </c>
      <c r="AW22" s="13">
        <f>+Costi_Fissi!AZ12</f>
        <v>0</v>
      </c>
    </row>
    <row r="23" spans="1:49" x14ac:dyDescent="0.2">
      <c r="A23" s="10" t="str">
        <f>+Costi_Fissi!B13</f>
        <v>Provvigioni</v>
      </c>
      <c r="B23" s="13">
        <f>+Costi_Fissi!E13</f>
        <v>0</v>
      </c>
      <c r="C23" s="13">
        <f>+Costi_Fissi!F13</f>
        <v>0</v>
      </c>
      <c r="D23" s="13">
        <f>+Costi_Fissi!G13</f>
        <v>0</v>
      </c>
      <c r="E23" s="13">
        <f>+Costi_Fissi!H13</f>
        <v>0</v>
      </c>
      <c r="F23" s="13">
        <f>+Costi_Fissi!I13</f>
        <v>0</v>
      </c>
      <c r="G23" s="13">
        <f>+Costi_Fissi!J13</f>
        <v>0</v>
      </c>
      <c r="H23" s="13">
        <f>+Costi_Fissi!K13</f>
        <v>0</v>
      </c>
      <c r="I23" s="13">
        <f>+Costi_Fissi!L13</f>
        <v>0</v>
      </c>
      <c r="J23" s="13">
        <f>+Costi_Fissi!M13</f>
        <v>0</v>
      </c>
      <c r="K23" s="13">
        <f>+Costi_Fissi!N13</f>
        <v>0</v>
      </c>
      <c r="L23" s="13">
        <f>+Costi_Fissi!O13</f>
        <v>0</v>
      </c>
      <c r="M23" s="13">
        <f>+Costi_Fissi!P13</f>
        <v>0</v>
      </c>
      <c r="N23" s="13">
        <f>+Costi_Fissi!Q13</f>
        <v>0</v>
      </c>
      <c r="O23" s="13">
        <f>+Costi_Fissi!R13</f>
        <v>0</v>
      </c>
      <c r="P23" s="13">
        <f>+Costi_Fissi!S13</f>
        <v>0</v>
      </c>
      <c r="Q23" s="13">
        <f>+Costi_Fissi!T13</f>
        <v>0</v>
      </c>
      <c r="R23" s="13">
        <f>+Costi_Fissi!U13</f>
        <v>0</v>
      </c>
      <c r="S23" s="13">
        <f>+Costi_Fissi!V13</f>
        <v>0</v>
      </c>
      <c r="T23" s="13">
        <f>+Costi_Fissi!W13</f>
        <v>0</v>
      </c>
      <c r="U23" s="13">
        <f>+Costi_Fissi!X13</f>
        <v>0</v>
      </c>
      <c r="V23" s="13">
        <f>+Costi_Fissi!Y13</f>
        <v>0</v>
      </c>
      <c r="W23" s="13">
        <f>+Costi_Fissi!Z13</f>
        <v>0</v>
      </c>
      <c r="X23" s="13">
        <f>+Costi_Fissi!AA13</f>
        <v>0</v>
      </c>
      <c r="Y23" s="13">
        <f>+Costi_Fissi!AB13</f>
        <v>0</v>
      </c>
      <c r="Z23" s="13">
        <f>+Costi_Fissi!AC13</f>
        <v>0</v>
      </c>
      <c r="AA23" s="13">
        <f>+Costi_Fissi!AD13</f>
        <v>0</v>
      </c>
      <c r="AB23" s="13">
        <f>+Costi_Fissi!AE13</f>
        <v>0</v>
      </c>
      <c r="AC23" s="13">
        <f>+Costi_Fissi!AF13</f>
        <v>0</v>
      </c>
      <c r="AD23" s="13">
        <f>+Costi_Fissi!AG13</f>
        <v>0</v>
      </c>
      <c r="AE23" s="13">
        <f>+Costi_Fissi!AH13</f>
        <v>0</v>
      </c>
      <c r="AF23" s="13">
        <f>+Costi_Fissi!AI13</f>
        <v>0</v>
      </c>
      <c r="AG23" s="13">
        <f>+Costi_Fissi!AJ13</f>
        <v>0</v>
      </c>
      <c r="AH23" s="13">
        <f>+Costi_Fissi!AK13</f>
        <v>0</v>
      </c>
      <c r="AI23" s="13">
        <f>+Costi_Fissi!AL13</f>
        <v>0</v>
      </c>
      <c r="AJ23" s="13">
        <f>+Costi_Fissi!AM13</f>
        <v>0</v>
      </c>
      <c r="AK23" s="13">
        <f>+Costi_Fissi!AN13</f>
        <v>0</v>
      </c>
      <c r="AL23" s="13">
        <f>+Costi_Fissi!AO13</f>
        <v>0</v>
      </c>
      <c r="AM23" s="13">
        <f>+Costi_Fissi!AP13</f>
        <v>0</v>
      </c>
      <c r="AN23" s="13">
        <f>+Costi_Fissi!AQ13</f>
        <v>0</v>
      </c>
      <c r="AO23" s="13">
        <f>+Costi_Fissi!AR13</f>
        <v>0</v>
      </c>
      <c r="AP23" s="13">
        <f>+Costi_Fissi!AS13</f>
        <v>0</v>
      </c>
      <c r="AQ23" s="13">
        <f>+Costi_Fissi!AT13</f>
        <v>0</v>
      </c>
      <c r="AR23" s="13">
        <f>+Costi_Fissi!AU13</f>
        <v>0</v>
      </c>
      <c r="AS23" s="13">
        <f>+Costi_Fissi!AV13</f>
        <v>0</v>
      </c>
      <c r="AT23" s="13">
        <f>+Costi_Fissi!AW13</f>
        <v>0</v>
      </c>
      <c r="AU23" s="13">
        <f>+Costi_Fissi!AX13</f>
        <v>0</v>
      </c>
      <c r="AV23" s="13">
        <f>+Costi_Fissi!AY13</f>
        <v>0</v>
      </c>
      <c r="AW23" s="13">
        <f>+Costi_Fissi!AZ13</f>
        <v>0</v>
      </c>
    </row>
    <row r="24" spans="1:49" x14ac:dyDescent="0.2">
      <c r="A24" s="10" t="str">
        <f>+Costi_Fissi!B14</f>
        <v>Noleggi</v>
      </c>
      <c r="B24" s="13">
        <f>+Costi_Fissi!E14</f>
        <v>1500</v>
      </c>
      <c r="C24" s="13">
        <f>+Costi_Fissi!F14</f>
        <v>1500</v>
      </c>
      <c r="D24" s="13">
        <f>+Costi_Fissi!G14</f>
        <v>1500</v>
      </c>
      <c r="E24" s="13">
        <f>+Costi_Fissi!H14</f>
        <v>1500</v>
      </c>
      <c r="F24" s="13">
        <f>+Costi_Fissi!I14</f>
        <v>1500</v>
      </c>
      <c r="G24" s="13">
        <f>+Costi_Fissi!J14</f>
        <v>1500</v>
      </c>
      <c r="H24" s="13">
        <f>+Costi_Fissi!K14</f>
        <v>1500</v>
      </c>
      <c r="I24" s="13">
        <f>+Costi_Fissi!L14</f>
        <v>1500</v>
      </c>
      <c r="J24" s="13">
        <f>+Costi_Fissi!M14</f>
        <v>1500</v>
      </c>
      <c r="K24" s="13">
        <f>+Costi_Fissi!N14</f>
        <v>1500</v>
      </c>
      <c r="L24" s="13">
        <f>+Costi_Fissi!O14</f>
        <v>1500</v>
      </c>
      <c r="M24" s="13">
        <f>+Costi_Fissi!P14</f>
        <v>1500</v>
      </c>
      <c r="N24" s="13">
        <f>+Costi_Fissi!Q14</f>
        <v>1500</v>
      </c>
      <c r="O24" s="13">
        <f>+Costi_Fissi!R14</f>
        <v>1500</v>
      </c>
      <c r="P24" s="13">
        <f>+Costi_Fissi!S14</f>
        <v>1500</v>
      </c>
      <c r="Q24" s="13">
        <f>+Costi_Fissi!T14</f>
        <v>1500</v>
      </c>
      <c r="R24" s="13">
        <f>+Costi_Fissi!U14</f>
        <v>1500</v>
      </c>
      <c r="S24" s="13">
        <f>+Costi_Fissi!V14</f>
        <v>1500</v>
      </c>
      <c r="T24" s="13">
        <f>+Costi_Fissi!W14</f>
        <v>1500</v>
      </c>
      <c r="U24" s="13">
        <f>+Costi_Fissi!X14</f>
        <v>1500</v>
      </c>
      <c r="V24" s="13">
        <f>+Costi_Fissi!Y14</f>
        <v>1500</v>
      </c>
      <c r="W24" s="13">
        <f>+Costi_Fissi!Z14</f>
        <v>1500</v>
      </c>
      <c r="X24" s="13">
        <f>+Costi_Fissi!AA14</f>
        <v>1500</v>
      </c>
      <c r="Y24" s="13">
        <f>+Costi_Fissi!AB14</f>
        <v>1500</v>
      </c>
      <c r="Z24" s="13">
        <f>+Costi_Fissi!AC14</f>
        <v>1500</v>
      </c>
      <c r="AA24" s="13">
        <f>+Costi_Fissi!AD14</f>
        <v>1500</v>
      </c>
      <c r="AB24" s="13">
        <f>+Costi_Fissi!AE14</f>
        <v>1500</v>
      </c>
      <c r="AC24" s="13">
        <f>+Costi_Fissi!AF14</f>
        <v>1500</v>
      </c>
      <c r="AD24" s="13">
        <f>+Costi_Fissi!AG14</f>
        <v>1500</v>
      </c>
      <c r="AE24" s="13">
        <f>+Costi_Fissi!AH14</f>
        <v>1500</v>
      </c>
      <c r="AF24" s="13">
        <f>+Costi_Fissi!AI14</f>
        <v>1500</v>
      </c>
      <c r="AG24" s="13">
        <f>+Costi_Fissi!AJ14</f>
        <v>1500</v>
      </c>
      <c r="AH24" s="13">
        <f>+Costi_Fissi!AK14</f>
        <v>1500</v>
      </c>
      <c r="AI24" s="13">
        <f>+Costi_Fissi!AL14</f>
        <v>1500</v>
      </c>
      <c r="AJ24" s="13">
        <f>+Costi_Fissi!AM14</f>
        <v>1500</v>
      </c>
      <c r="AK24" s="13">
        <f>+Costi_Fissi!AN14</f>
        <v>1500</v>
      </c>
      <c r="AL24" s="13">
        <f>+Costi_Fissi!AO14</f>
        <v>1500</v>
      </c>
      <c r="AM24" s="13">
        <f>+Costi_Fissi!AP14</f>
        <v>1500</v>
      </c>
      <c r="AN24" s="13">
        <f>+Costi_Fissi!AQ14</f>
        <v>1500</v>
      </c>
      <c r="AO24" s="13">
        <f>+Costi_Fissi!AR14</f>
        <v>1500</v>
      </c>
      <c r="AP24" s="13">
        <f>+Costi_Fissi!AS14</f>
        <v>1500</v>
      </c>
      <c r="AQ24" s="13">
        <f>+Costi_Fissi!AT14</f>
        <v>1500</v>
      </c>
      <c r="AR24" s="13">
        <f>+Costi_Fissi!AU14</f>
        <v>1500</v>
      </c>
      <c r="AS24" s="13">
        <f>+Costi_Fissi!AV14</f>
        <v>1500</v>
      </c>
      <c r="AT24" s="13">
        <f>+Costi_Fissi!AW14</f>
        <v>1500</v>
      </c>
      <c r="AU24" s="13">
        <f>+Costi_Fissi!AX14</f>
        <v>1500</v>
      </c>
      <c r="AV24" s="13">
        <f>+Costi_Fissi!AY14</f>
        <v>1500</v>
      </c>
      <c r="AW24" s="13">
        <f>+Costi_Fissi!AZ14</f>
        <v>1500</v>
      </c>
    </row>
    <row r="25" spans="1:49" x14ac:dyDescent="0.2">
      <c r="A25" s="10" t="str">
        <f>+Costi_Fissi!B15</f>
        <v>Traffico dati</v>
      </c>
      <c r="B25" s="13">
        <f>+Costi_Fissi!E15</f>
        <v>0</v>
      </c>
      <c r="C25" s="13">
        <f>+Costi_Fissi!F15</f>
        <v>0</v>
      </c>
      <c r="D25" s="13">
        <f>+Costi_Fissi!G15</f>
        <v>0</v>
      </c>
      <c r="E25" s="13">
        <f>+Costi_Fissi!H15</f>
        <v>0</v>
      </c>
      <c r="F25" s="13">
        <f>+Costi_Fissi!I15</f>
        <v>0</v>
      </c>
      <c r="G25" s="13">
        <f>+Costi_Fissi!J15</f>
        <v>0</v>
      </c>
      <c r="H25" s="13">
        <f>+Costi_Fissi!K15</f>
        <v>0</v>
      </c>
      <c r="I25" s="13">
        <f>+Costi_Fissi!L15</f>
        <v>0</v>
      </c>
      <c r="J25" s="13">
        <f>+Costi_Fissi!M15</f>
        <v>0</v>
      </c>
      <c r="K25" s="13">
        <f>+Costi_Fissi!N15</f>
        <v>0</v>
      </c>
      <c r="L25" s="13">
        <f>+Costi_Fissi!O15</f>
        <v>0</v>
      </c>
      <c r="M25" s="13">
        <f>+Costi_Fissi!P15</f>
        <v>0</v>
      </c>
      <c r="N25" s="13">
        <f>+Costi_Fissi!Q15</f>
        <v>0</v>
      </c>
      <c r="O25" s="13">
        <f>+Costi_Fissi!R15</f>
        <v>0</v>
      </c>
      <c r="P25" s="13">
        <f>+Costi_Fissi!S15</f>
        <v>0</v>
      </c>
      <c r="Q25" s="13">
        <f>+Costi_Fissi!T15</f>
        <v>0</v>
      </c>
      <c r="R25" s="13">
        <f>+Costi_Fissi!U15</f>
        <v>0</v>
      </c>
      <c r="S25" s="13">
        <f>+Costi_Fissi!V15</f>
        <v>0</v>
      </c>
      <c r="T25" s="13">
        <f>+Costi_Fissi!W15</f>
        <v>0</v>
      </c>
      <c r="U25" s="13">
        <f>+Costi_Fissi!X15</f>
        <v>0</v>
      </c>
      <c r="V25" s="13">
        <f>+Costi_Fissi!Y15</f>
        <v>0</v>
      </c>
      <c r="W25" s="13">
        <f>+Costi_Fissi!Z15</f>
        <v>0</v>
      </c>
      <c r="X25" s="13">
        <f>+Costi_Fissi!AA15</f>
        <v>0</v>
      </c>
      <c r="Y25" s="13">
        <f>+Costi_Fissi!AB15</f>
        <v>0</v>
      </c>
      <c r="Z25" s="13">
        <f>+Costi_Fissi!AC15</f>
        <v>0</v>
      </c>
      <c r="AA25" s="13">
        <f>+Costi_Fissi!AD15</f>
        <v>0</v>
      </c>
      <c r="AB25" s="13">
        <f>+Costi_Fissi!AE15</f>
        <v>0</v>
      </c>
      <c r="AC25" s="13">
        <f>+Costi_Fissi!AF15</f>
        <v>0</v>
      </c>
      <c r="AD25" s="13">
        <f>+Costi_Fissi!AG15</f>
        <v>0</v>
      </c>
      <c r="AE25" s="13">
        <f>+Costi_Fissi!AH15</f>
        <v>0</v>
      </c>
      <c r="AF25" s="13">
        <f>+Costi_Fissi!AI15</f>
        <v>0</v>
      </c>
      <c r="AG25" s="13">
        <f>+Costi_Fissi!AJ15</f>
        <v>0</v>
      </c>
      <c r="AH25" s="13">
        <f>+Costi_Fissi!AK15</f>
        <v>0</v>
      </c>
      <c r="AI25" s="13">
        <f>+Costi_Fissi!AL15</f>
        <v>0</v>
      </c>
      <c r="AJ25" s="13">
        <f>+Costi_Fissi!AM15</f>
        <v>0</v>
      </c>
      <c r="AK25" s="13">
        <f>+Costi_Fissi!AN15</f>
        <v>0</v>
      </c>
      <c r="AL25" s="13">
        <f>+Costi_Fissi!AO15</f>
        <v>0</v>
      </c>
      <c r="AM25" s="13">
        <f>+Costi_Fissi!AP15</f>
        <v>0</v>
      </c>
      <c r="AN25" s="13">
        <f>+Costi_Fissi!AQ15</f>
        <v>0</v>
      </c>
      <c r="AO25" s="13">
        <f>+Costi_Fissi!AR15</f>
        <v>0</v>
      </c>
      <c r="AP25" s="13">
        <f>+Costi_Fissi!AS15</f>
        <v>0</v>
      </c>
      <c r="AQ25" s="13">
        <f>+Costi_Fissi!AT15</f>
        <v>0</v>
      </c>
      <c r="AR25" s="13">
        <f>+Costi_Fissi!AU15</f>
        <v>0</v>
      </c>
      <c r="AS25" s="13">
        <f>+Costi_Fissi!AV15</f>
        <v>0</v>
      </c>
      <c r="AT25" s="13">
        <f>+Costi_Fissi!AW15</f>
        <v>0</v>
      </c>
      <c r="AU25" s="13">
        <f>+Costi_Fissi!AX15</f>
        <v>0</v>
      </c>
      <c r="AV25" s="13">
        <f>+Costi_Fissi!AY15</f>
        <v>0</v>
      </c>
      <c r="AW25" s="13">
        <f>+Costi_Fissi!AZ15</f>
        <v>0</v>
      </c>
    </row>
    <row r="26" spans="1:49" x14ac:dyDescent="0.2">
      <c r="A26" s="10" t="str">
        <f>+Costi_Fissi!B16</f>
        <v>Spese varie</v>
      </c>
      <c r="B26" s="13">
        <f>+Costi_Fissi!E16</f>
        <v>300</v>
      </c>
      <c r="C26" s="13">
        <f>+Costi_Fissi!F16</f>
        <v>300</v>
      </c>
      <c r="D26" s="13">
        <f>+Costi_Fissi!G16</f>
        <v>300</v>
      </c>
      <c r="E26" s="13">
        <f>+Costi_Fissi!H16</f>
        <v>300</v>
      </c>
      <c r="F26" s="13">
        <f>+Costi_Fissi!I16</f>
        <v>300</v>
      </c>
      <c r="G26" s="13">
        <f>+Costi_Fissi!J16</f>
        <v>300</v>
      </c>
      <c r="H26" s="13">
        <f>+Costi_Fissi!K16</f>
        <v>300</v>
      </c>
      <c r="I26" s="13">
        <f>+Costi_Fissi!L16</f>
        <v>300</v>
      </c>
      <c r="J26" s="13">
        <f>+Costi_Fissi!M16</f>
        <v>300</v>
      </c>
      <c r="K26" s="13">
        <f>+Costi_Fissi!N16</f>
        <v>300</v>
      </c>
      <c r="L26" s="13">
        <f>+Costi_Fissi!O16</f>
        <v>300</v>
      </c>
      <c r="M26" s="13">
        <f>+Costi_Fissi!P16</f>
        <v>300</v>
      </c>
      <c r="N26" s="13">
        <f>+Costi_Fissi!Q16</f>
        <v>300</v>
      </c>
      <c r="O26" s="13">
        <f>+Costi_Fissi!R16</f>
        <v>300</v>
      </c>
      <c r="P26" s="13">
        <f>+Costi_Fissi!S16</f>
        <v>300</v>
      </c>
      <c r="Q26" s="13">
        <f>+Costi_Fissi!T16</f>
        <v>300</v>
      </c>
      <c r="R26" s="13">
        <f>+Costi_Fissi!U16</f>
        <v>300</v>
      </c>
      <c r="S26" s="13">
        <f>+Costi_Fissi!V16</f>
        <v>300</v>
      </c>
      <c r="T26" s="13">
        <f>+Costi_Fissi!W16</f>
        <v>300</v>
      </c>
      <c r="U26" s="13">
        <f>+Costi_Fissi!X16</f>
        <v>300</v>
      </c>
      <c r="V26" s="13">
        <f>+Costi_Fissi!Y16</f>
        <v>300</v>
      </c>
      <c r="W26" s="13">
        <f>+Costi_Fissi!Z16</f>
        <v>300</v>
      </c>
      <c r="X26" s="13">
        <f>+Costi_Fissi!AA16</f>
        <v>300</v>
      </c>
      <c r="Y26" s="13">
        <f>+Costi_Fissi!AB16</f>
        <v>300</v>
      </c>
      <c r="Z26" s="13">
        <f>+Costi_Fissi!AC16</f>
        <v>300</v>
      </c>
      <c r="AA26" s="13">
        <f>+Costi_Fissi!AD16</f>
        <v>300</v>
      </c>
      <c r="AB26" s="13">
        <f>+Costi_Fissi!AE16</f>
        <v>300</v>
      </c>
      <c r="AC26" s="13">
        <f>+Costi_Fissi!AF16</f>
        <v>300</v>
      </c>
      <c r="AD26" s="13">
        <f>+Costi_Fissi!AG16</f>
        <v>300</v>
      </c>
      <c r="AE26" s="13">
        <f>+Costi_Fissi!AH16</f>
        <v>300</v>
      </c>
      <c r="AF26" s="13">
        <f>+Costi_Fissi!AI16</f>
        <v>300</v>
      </c>
      <c r="AG26" s="13">
        <f>+Costi_Fissi!AJ16</f>
        <v>300</v>
      </c>
      <c r="AH26" s="13">
        <f>+Costi_Fissi!AK16</f>
        <v>300</v>
      </c>
      <c r="AI26" s="13">
        <f>+Costi_Fissi!AL16</f>
        <v>300</v>
      </c>
      <c r="AJ26" s="13">
        <f>+Costi_Fissi!AM16</f>
        <v>300</v>
      </c>
      <c r="AK26" s="13">
        <f>+Costi_Fissi!AN16</f>
        <v>300</v>
      </c>
      <c r="AL26" s="13">
        <f>+Costi_Fissi!AO16</f>
        <v>300</v>
      </c>
      <c r="AM26" s="13">
        <f>+Costi_Fissi!AP16</f>
        <v>300</v>
      </c>
      <c r="AN26" s="13">
        <f>+Costi_Fissi!AQ16</f>
        <v>300</v>
      </c>
      <c r="AO26" s="13">
        <f>+Costi_Fissi!AR16</f>
        <v>300</v>
      </c>
      <c r="AP26" s="13">
        <f>+Costi_Fissi!AS16</f>
        <v>300</v>
      </c>
      <c r="AQ26" s="13">
        <f>+Costi_Fissi!AT16</f>
        <v>300</v>
      </c>
      <c r="AR26" s="13">
        <f>+Costi_Fissi!AU16</f>
        <v>300</v>
      </c>
      <c r="AS26" s="13">
        <f>+Costi_Fissi!AV16</f>
        <v>300</v>
      </c>
      <c r="AT26" s="13">
        <f>+Costi_Fissi!AW16</f>
        <v>300</v>
      </c>
      <c r="AU26" s="13">
        <f>+Costi_Fissi!AX16</f>
        <v>300</v>
      </c>
      <c r="AV26" s="13">
        <f>+Costi_Fissi!AY16</f>
        <v>300</v>
      </c>
      <c r="AW26" s="13">
        <f>+Costi_Fissi!AZ16</f>
        <v>300</v>
      </c>
    </row>
    <row r="27" spans="1:49" x14ac:dyDescent="0.2">
      <c r="A27" s="10" t="str">
        <f>+Costi_Fissi!B17</f>
        <v>Royalties</v>
      </c>
      <c r="B27" s="13">
        <f>+Costi_Fissi!E17</f>
        <v>0</v>
      </c>
      <c r="C27" s="13">
        <f>+Costi_Fissi!F17</f>
        <v>0</v>
      </c>
      <c r="D27" s="13">
        <f>+Costi_Fissi!G17</f>
        <v>0</v>
      </c>
      <c r="E27" s="13">
        <f>+Costi_Fissi!H17</f>
        <v>0</v>
      </c>
      <c r="F27" s="13">
        <f>+Costi_Fissi!I17</f>
        <v>0</v>
      </c>
      <c r="G27" s="13">
        <f>+Costi_Fissi!J17</f>
        <v>0</v>
      </c>
      <c r="H27" s="13">
        <f>+Costi_Fissi!K17</f>
        <v>0</v>
      </c>
      <c r="I27" s="13">
        <f>+Costi_Fissi!L17</f>
        <v>0</v>
      </c>
      <c r="J27" s="13">
        <f>+Costi_Fissi!M17</f>
        <v>0</v>
      </c>
      <c r="K27" s="13">
        <f>+Costi_Fissi!N17</f>
        <v>0</v>
      </c>
      <c r="L27" s="13">
        <f>+Costi_Fissi!O17</f>
        <v>0</v>
      </c>
      <c r="M27" s="13">
        <f>+Costi_Fissi!P17</f>
        <v>0</v>
      </c>
      <c r="N27" s="13">
        <f>+Costi_Fissi!Q17</f>
        <v>0</v>
      </c>
      <c r="O27" s="13">
        <f>+Costi_Fissi!R17</f>
        <v>0</v>
      </c>
      <c r="P27" s="13">
        <f>+Costi_Fissi!S17</f>
        <v>0</v>
      </c>
      <c r="Q27" s="13">
        <f>+Costi_Fissi!T17</f>
        <v>0</v>
      </c>
      <c r="R27" s="13">
        <f>+Costi_Fissi!U17</f>
        <v>0</v>
      </c>
      <c r="S27" s="13">
        <f>+Costi_Fissi!V17</f>
        <v>0</v>
      </c>
      <c r="T27" s="13">
        <f>+Costi_Fissi!W17</f>
        <v>0</v>
      </c>
      <c r="U27" s="13">
        <f>+Costi_Fissi!X17</f>
        <v>0</v>
      </c>
      <c r="V27" s="13">
        <f>+Costi_Fissi!Y17</f>
        <v>0</v>
      </c>
      <c r="W27" s="13">
        <f>+Costi_Fissi!Z17</f>
        <v>0</v>
      </c>
      <c r="X27" s="13">
        <f>+Costi_Fissi!AA17</f>
        <v>0</v>
      </c>
      <c r="Y27" s="13">
        <f>+Costi_Fissi!AB17</f>
        <v>0</v>
      </c>
      <c r="Z27" s="13">
        <f>+Costi_Fissi!AC17</f>
        <v>0</v>
      </c>
      <c r="AA27" s="13">
        <f>+Costi_Fissi!AD17</f>
        <v>0</v>
      </c>
      <c r="AB27" s="13">
        <f>+Costi_Fissi!AE17</f>
        <v>0</v>
      </c>
      <c r="AC27" s="13">
        <f>+Costi_Fissi!AF17</f>
        <v>0</v>
      </c>
      <c r="AD27" s="13">
        <f>+Costi_Fissi!AG17</f>
        <v>0</v>
      </c>
      <c r="AE27" s="13">
        <f>+Costi_Fissi!AH17</f>
        <v>0</v>
      </c>
      <c r="AF27" s="13">
        <f>+Costi_Fissi!AI17</f>
        <v>0</v>
      </c>
      <c r="AG27" s="13">
        <f>+Costi_Fissi!AJ17</f>
        <v>0</v>
      </c>
      <c r="AH27" s="13">
        <f>+Costi_Fissi!AK17</f>
        <v>0</v>
      </c>
      <c r="AI27" s="13">
        <f>+Costi_Fissi!AL17</f>
        <v>0</v>
      </c>
      <c r="AJ27" s="13">
        <f>+Costi_Fissi!AM17</f>
        <v>0</v>
      </c>
      <c r="AK27" s="13">
        <f>+Costi_Fissi!AN17</f>
        <v>0</v>
      </c>
      <c r="AL27" s="13">
        <f>+Costi_Fissi!AO17</f>
        <v>0</v>
      </c>
      <c r="AM27" s="13">
        <f>+Costi_Fissi!AP17</f>
        <v>0</v>
      </c>
      <c r="AN27" s="13">
        <f>+Costi_Fissi!AQ17</f>
        <v>0</v>
      </c>
      <c r="AO27" s="13">
        <f>+Costi_Fissi!AR17</f>
        <v>0</v>
      </c>
      <c r="AP27" s="13">
        <f>+Costi_Fissi!AS17</f>
        <v>0</v>
      </c>
      <c r="AQ27" s="13">
        <f>+Costi_Fissi!AT17</f>
        <v>0</v>
      </c>
      <c r="AR27" s="13">
        <f>+Costi_Fissi!AU17</f>
        <v>0</v>
      </c>
      <c r="AS27" s="13">
        <f>+Costi_Fissi!AV17</f>
        <v>0</v>
      </c>
      <c r="AT27" s="13">
        <f>+Costi_Fissi!AW17</f>
        <v>0</v>
      </c>
      <c r="AU27" s="13">
        <f>+Costi_Fissi!AX17</f>
        <v>0</v>
      </c>
      <c r="AV27" s="13">
        <f>+Costi_Fissi!AY17</f>
        <v>0</v>
      </c>
      <c r="AW27" s="13">
        <f>+Costi_Fissi!AZ17</f>
        <v>0</v>
      </c>
    </row>
    <row r="28" spans="1:49" x14ac:dyDescent="0.2">
      <c r="A28" s="10" t="str">
        <f>+Costi_Fissi!B18</f>
        <v>Consulenze legali, fiscali, notarili, ecc…</v>
      </c>
      <c r="B28" s="13">
        <f>+Costi_Fissi!E18</f>
        <v>300</v>
      </c>
      <c r="C28" s="13">
        <f>+Costi_Fissi!F18</f>
        <v>300</v>
      </c>
      <c r="D28" s="13">
        <f>+Costi_Fissi!G18</f>
        <v>300</v>
      </c>
      <c r="E28" s="13">
        <f>+Costi_Fissi!H18</f>
        <v>300</v>
      </c>
      <c r="F28" s="13">
        <f>+Costi_Fissi!I18</f>
        <v>300</v>
      </c>
      <c r="G28" s="13">
        <f>+Costi_Fissi!J18</f>
        <v>300</v>
      </c>
      <c r="H28" s="13">
        <f>+Costi_Fissi!K18</f>
        <v>300</v>
      </c>
      <c r="I28" s="13">
        <f>+Costi_Fissi!L18</f>
        <v>300</v>
      </c>
      <c r="J28" s="13">
        <f>+Costi_Fissi!M18</f>
        <v>300</v>
      </c>
      <c r="K28" s="13">
        <f>+Costi_Fissi!N18</f>
        <v>300</v>
      </c>
      <c r="L28" s="13">
        <f>+Costi_Fissi!O18</f>
        <v>300</v>
      </c>
      <c r="M28" s="13">
        <f>+Costi_Fissi!P18</f>
        <v>300</v>
      </c>
      <c r="N28" s="13">
        <f>+Costi_Fissi!Q18</f>
        <v>300</v>
      </c>
      <c r="O28" s="13">
        <f>+Costi_Fissi!R18</f>
        <v>300</v>
      </c>
      <c r="P28" s="13">
        <f>+Costi_Fissi!S18</f>
        <v>300</v>
      </c>
      <c r="Q28" s="13">
        <f>+Costi_Fissi!T18</f>
        <v>300</v>
      </c>
      <c r="R28" s="13">
        <f>+Costi_Fissi!U18</f>
        <v>300</v>
      </c>
      <c r="S28" s="13">
        <f>+Costi_Fissi!V18</f>
        <v>300</v>
      </c>
      <c r="T28" s="13">
        <f>+Costi_Fissi!W18</f>
        <v>300</v>
      </c>
      <c r="U28" s="13">
        <f>+Costi_Fissi!X18</f>
        <v>300</v>
      </c>
      <c r="V28" s="13">
        <f>+Costi_Fissi!Y18</f>
        <v>300</v>
      </c>
      <c r="W28" s="13">
        <f>+Costi_Fissi!Z18</f>
        <v>300</v>
      </c>
      <c r="X28" s="13">
        <f>+Costi_Fissi!AA18</f>
        <v>300</v>
      </c>
      <c r="Y28" s="13">
        <f>+Costi_Fissi!AB18</f>
        <v>300</v>
      </c>
      <c r="Z28" s="13">
        <f>+Costi_Fissi!AC18</f>
        <v>300</v>
      </c>
      <c r="AA28" s="13">
        <f>+Costi_Fissi!AD18</f>
        <v>300</v>
      </c>
      <c r="AB28" s="13">
        <f>+Costi_Fissi!AE18</f>
        <v>300</v>
      </c>
      <c r="AC28" s="13">
        <f>+Costi_Fissi!AF18</f>
        <v>300</v>
      </c>
      <c r="AD28" s="13">
        <f>+Costi_Fissi!AG18</f>
        <v>300</v>
      </c>
      <c r="AE28" s="13">
        <f>+Costi_Fissi!AH18</f>
        <v>300</v>
      </c>
      <c r="AF28" s="13">
        <f>+Costi_Fissi!AI18</f>
        <v>300</v>
      </c>
      <c r="AG28" s="13">
        <f>+Costi_Fissi!AJ18</f>
        <v>300</v>
      </c>
      <c r="AH28" s="13">
        <f>+Costi_Fissi!AK18</f>
        <v>300</v>
      </c>
      <c r="AI28" s="13">
        <f>+Costi_Fissi!AL18</f>
        <v>300</v>
      </c>
      <c r="AJ28" s="13">
        <f>+Costi_Fissi!AM18</f>
        <v>300</v>
      </c>
      <c r="AK28" s="13">
        <f>+Costi_Fissi!AN18</f>
        <v>300</v>
      </c>
      <c r="AL28" s="13">
        <f>+Costi_Fissi!AO18</f>
        <v>300</v>
      </c>
      <c r="AM28" s="13">
        <f>+Costi_Fissi!AP18</f>
        <v>300</v>
      </c>
      <c r="AN28" s="13">
        <f>+Costi_Fissi!AQ18</f>
        <v>300</v>
      </c>
      <c r="AO28" s="13">
        <f>+Costi_Fissi!AR18</f>
        <v>300</v>
      </c>
      <c r="AP28" s="13">
        <f>+Costi_Fissi!AS18</f>
        <v>300</v>
      </c>
      <c r="AQ28" s="13">
        <f>+Costi_Fissi!AT18</f>
        <v>300</v>
      </c>
      <c r="AR28" s="13">
        <f>+Costi_Fissi!AU18</f>
        <v>300</v>
      </c>
      <c r="AS28" s="13">
        <f>+Costi_Fissi!AV18</f>
        <v>300</v>
      </c>
      <c r="AT28" s="13">
        <f>+Costi_Fissi!AW18</f>
        <v>300</v>
      </c>
      <c r="AU28" s="13">
        <f>+Costi_Fissi!AX18</f>
        <v>300</v>
      </c>
      <c r="AV28" s="13">
        <f>+Costi_Fissi!AY18</f>
        <v>300</v>
      </c>
      <c r="AW28" s="13">
        <f>+Costi_Fissi!AZ18</f>
        <v>300</v>
      </c>
    </row>
    <row r="29" spans="1:49" x14ac:dyDescent="0.2">
      <c r="A29" s="10" t="str">
        <f>+Costi_Fissi!B19</f>
        <v>Altre consulenze</v>
      </c>
      <c r="B29" s="13">
        <f>+Costi_Fissi!E19</f>
        <v>0</v>
      </c>
      <c r="C29" s="13">
        <f>+Costi_Fissi!F19</f>
        <v>0</v>
      </c>
      <c r="D29" s="13">
        <f>+Costi_Fissi!G19</f>
        <v>0</v>
      </c>
      <c r="E29" s="13">
        <f>+Costi_Fissi!H19</f>
        <v>0</v>
      </c>
      <c r="F29" s="13">
        <f>+Costi_Fissi!I19</f>
        <v>0</v>
      </c>
      <c r="G29" s="13">
        <f>+Costi_Fissi!J19</f>
        <v>0</v>
      </c>
      <c r="H29" s="13">
        <f>+Costi_Fissi!K19</f>
        <v>0</v>
      </c>
      <c r="I29" s="13">
        <f>+Costi_Fissi!L19</f>
        <v>0</v>
      </c>
      <c r="J29" s="13">
        <f>+Costi_Fissi!M19</f>
        <v>0</v>
      </c>
      <c r="K29" s="13">
        <f>+Costi_Fissi!N19</f>
        <v>0</v>
      </c>
      <c r="L29" s="13">
        <f>+Costi_Fissi!O19</f>
        <v>0</v>
      </c>
      <c r="M29" s="13">
        <f>+Costi_Fissi!P19</f>
        <v>0</v>
      </c>
      <c r="N29" s="13">
        <f>+Costi_Fissi!Q19</f>
        <v>0</v>
      </c>
      <c r="O29" s="13">
        <f>+Costi_Fissi!R19</f>
        <v>0</v>
      </c>
      <c r="P29" s="13">
        <f>+Costi_Fissi!S19</f>
        <v>0</v>
      </c>
      <c r="Q29" s="13">
        <f>+Costi_Fissi!T19</f>
        <v>0</v>
      </c>
      <c r="R29" s="13">
        <f>+Costi_Fissi!U19</f>
        <v>0</v>
      </c>
      <c r="S29" s="13">
        <f>+Costi_Fissi!V19</f>
        <v>0</v>
      </c>
      <c r="T29" s="13">
        <f>+Costi_Fissi!W19</f>
        <v>0</v>
      </c>
      <c r="U29" s="13">
        <f>+Costi_Fissi!X19</f>
        <v>0</v>
      </c>
      <c r="V29" s="13">
        <f>+Costi_Fissi!Y19</f>
        <v>0</v>
      </c>
      <c r="W29" s="13">
        <f>+Costi_Fissi!Z19</f>
        <v>0</v>
      </c>
      <c r="X29" s="13">
        <f>+Costi_Fissi!AA19</f>
        <v>0</v>
      </c>
      <c r="Y29" s="13">
        <f>+Costi_Fissi!AB19</f>
        <v>0</v>
      </c>
      <c r="Z29" s="13">
        <f>+Costi_Fissi!AC19</f>
        <v>0</v>
      </c>
      <c r="AA29" s="13">
        <f>+Costi_Fissi!AD19</f>
        <v>0</v>
      </c>
      <c r="AB29" s="13">
        <f>+Costi_Fissi!AE19</f>
        <v>0</v>
      </c>
      <c r="AC29" s="13">
        <f>+Costi_Fissi!AF19</f>
        <v>0</v>
      </c>
      <c r="AD29" s="13">
        <f>+Costi_Fissi!AG19</f>
        <v>0</v>
      </c>
      <c r="AE29" s="13">
        <f>+Costi_Fissi!AH19</f>
        <v>0</v>
      </c>
      <c r="AF29" s="13">
        <f>+Costi_Fissi!AI19</f>
        <v>0</v>
      </c>
      <c r="AG29" s="13">
        <f>+Costi_Fissi!AJ19</f>
        <v>0</v>
      </c>
      <c r="AH29" s="13">
        <f>+Costi_Fissi!AK19</f>
        <v>0</v>
      </c>
      <c r="AI29" s="13">
        <f>+Costi_Fissi!AL19</f>
        <v>0</v>
      </c>
      <c r="AJ29" s="13">
        <f>+Costi_Fissi!AM19</f>
        <v>0</v>
      </c>
      <c r="AK29" s="13">
        <f>+Costi_Fissi!AN19</f>
        <v>0</v>
      </c>
      <c r="AL29" s="13">
        <f>+Costi_Fissi!AO19</f>
        <v>0</v>
      </c>
      <c r="AM29" s="13">
        <f>+Costi_Fissi!AP19</f>
        <v>0</v>
      </c>
      <c r="AN29" s="13">
        <f>+Costi_Fissi!AQ19</f>
        <v>0</v>
      </c>
      <c r="AO29" s="13">
        <f>+Costi_Fissi!AR19</f>
        <v>0</v>
      </c>
      <c r="AP29" s="13">
        <f>+Costi_Fissi!AS19</f>
        <v>0</v>
      </c>
      <c r="AQ29" s="13">
        <f>+Costi_Fissi!AT19</f>
        <v>0</v>
      </c>
      <c r="AR29" s="13">
        <f>+Costi_Fissi!AU19</f>
        <v>0</v>
      </c>
      <c r="AS29" s="13">
        <f>+Costi_Fissi!AV19</f>
        <v>0</v>
      </c>
      <c r="AT29" s="13">
        <f>+Costi_Fissi!AW19</f>
        <v>0</v>
      </c>
      <c r="AU29" s="13">
        <f>+Costi_Fissi!AX19</f>
        <v>0</v>
      </c>
      <c r="AV29" s="13">
        <f>+Costi_Fissi!AY19</f>
        <v>0</v>
      </c>
      <c r="AW29" s="13">
        <f>+Costi_Fissi!AZ19</f>
        <v>0</v>
      </c>
    </row>
    <row r="30" spans="1:49" x14ac:dyDescent="0.2">
      <c r="A30" s="10" t="str">
        <f>+Costi_Fissi!B20</f>
        <v>Utenze</v>
      </c>
      <c r="B30" s="13">
        <f>+Costi_Fissi!E20</f>
        <v>200</v>
      </c>
      <c r="C30" s="13">
        <f>+Costi_Fissi!F20</f>
        <v>200</v>
      </c>
      <c r="D30" s="13">
        <f>+Costi_Fissi!G20</f>
        <v>200</v>
      </c>
      <c r="E30" s="13">
        <f>+Costi_Fissi!H20</f>
        <v>200</v>
      </c>
      <c r="F30" s="13">
        <f>+Costi_Fissi!I20</f>
        <v>200</v>
      </c>
      <c r="G30" s="13">
        <f>+Costi_Fissi!J20</f>
        <v>200</v>
      </c>
      <c r="H30" s="13">
        <f>+Costi_Fissi!K20</f>
        <v>200</v>
      </c>
      <c r="I30" s="13">
        <f>+Costi_Fissi!L20</f>
        <v>200</v>
      </c>
      <c r="J30" s="13">
        <f>+Costi_Fissi!M20</f>
        <v>200</v>
      </c>
      <c r="K30" s="13">
        <f>+Costi_Fissi!N20</f>
        <v>200</v>
      </c>
      <c r="L30" s="13">
        <f>+Costi_Fissi!O20</f>
        <v>200</v>
      </c>
      <c r="M30" s="13">
        <f>+Costi_Fissi!P20</f>
        <v>200</v>
      </c>
      <c r="N30" s="13">
        <f>+Costi_Fissi!Q20</f>
        <v>200</v>
      </c>
      <c r="O30" s="13">
        <f>+Costi_Fissi!R20</f>
        <v>200</v>
      </c>
      <c r="P30" s="13">
        <f>+Costi_Fissi!S20</f>
        <v>200</v>
      </c>
      <c r="Q30" s="13">
        <f>+Costi_Fissi!T20</f>
        <v>200</v>
      </c>
      <c r="R30" s="13">
        <f>+Costi_Fissi!U20</f>
        <v>200</v>
      </c>
      <c r="S30" s="13">
        <f>+Costi_Fissi!V20</f>
        <v>200</v>
      </c>
      <c r="T30" s="13">
        <f>+Costi_Fissi!W20</f>
        <v>200</v>
      </c>
      <c r="U30" s="13">
        <f>+Costi_Fissi!X20</f>
        <v>200</v>
      </c>
      <c r="V30" s="13">
        <f>+Costi_Fissi!Y20</f>
        <v>200</v>
      </c>
      <c r="W30" s="13">
        <f>+Costi_Fissi!Z20</f>
        <v>200</v>
      </c>
      <c r="X30" s="13">
        <f>+Costi_Fissi!AA20</f>
        <v>200</v>
      </c>
      <c r="Y30" s="13">
        <f>+Costi_Fissi!AB20</f>
        <v>200</v>
      </c>
      <c r="Z30" s="13">
        <f>+Costi_Fissi!AC20</f>
        <v>200</v>
      </c>
      <c r="AA30" s="13">
        <f>+Costi_Fissi!AD20</f>
        <v>200</v>
      </c>
      <c r="AB30" s="13">
        <f>+Costi_Fissi!AE20</f>
        <v>200</v>
      </c>
      <c r="AC30" s="13">
        <f>+Costi_Fissi!AF20</f>
        <v>200</v>
      </c>
      <c r="AD30" s="13">
        <f>+Costi_Fissi!AG20</f>
        <v>200</v>
      </c>
      <c r="AE30" s="13">
        <f>+Costi_Fissi!AH20</f>
        <v>200</v>
      </c>
      <c r="AF30" s="13">
        <f>+Costi_Fissi!AI20</f>
        <v>200</v>
      </c>
      <c r="AG30" s="13">
        <f>+Costi_Fissi!AJ20</f>
        <v>200</v>
      </c>
      <c r="AH30" s="13">
        <f>+Costi_Fissi!AK20</f>
        <v>200</v>
      </c>
      <c r="AI30" s="13">
        <f>+Costi_Fissi!AL20</f>
        <v>200</v>
      </c>
      <c r="AJ30" s="13">
        <f>+Costi_Fissi!AM20</f>
        <v>200</v>
      </c>
      <c r="AK30" s="13">
        <f>+Costi_Fissi!AN20</f>
        <v>200</v>
      </c>
      <c r="AL30" s="13">
        <f>+Costi_Fissi!AO20</f>
        <v>200</v>
      </c>
      <c r="AM30" s="13">
        <f>+Costi_Fissi!AP20</f>
        <v>200</v>
      </c>
      <c r="AN30" s="13">
        <f>+Costi_Fissi!AQ20</f>
        <v>200</v>
      </c>
      <c r="AO30" s="13">
        <f>+Costi_Fissi!AR20</f>
        <v>200</v>
      </c>
      <c r="AP30" s="13">
        <f>+Costi_Fissi!AS20</f>
        <v>200</v>
      </c>
      <c r="AQ30" s="13">
        <f>+Costi_Fissi!AT20</f>
        <v>200</v>
      </c>
      <c r="AR30" s="13">
        <f>+Costi_Fissi!AU20</f>
        <v>200</v>
      </c>
      <c r="AS30" s="13">
        <f>+Costi_Fissi!AV20</f>
        <v>200</v>
      </c>
      <c r="AT30" s="13">
        <f>+Costi_Fissi!AW20</f>
        <v>200</v>
      </c>
      <c r="AU30" s="13">
        <f>+Costi_Fissi!AX20</f>
        <v>200</v>
      </c>
      <c r="AV30" s="13">
        <f>+Costi_Fissi!AY20</f>
        <v>200</v>
      </c>
      <c r="AW30" s="13">
        <f>+Costi_Fissi!AZ20</f>
        <v>200</v>
      </c>
    </row>
    <row r="31" spans="1:49" x14ac:dyDescent="0.2">
      <c r="A31" s="10" t="str">
        <f>+Costi_Fissi!B21</f>
        <v>Affitti e locazioni passive</v>
      </c>
      <c r="B31" s="13">
        <f>+Costi_Fissi!E21</f>
        <v>0</v>
      </c>
      <c r="C31" s="13">
        <f>+Costi_Fissi!F21</f>
        <v>0</v>
      </c>
      <c r="D31" s="13">
        <f>+Costi_Fissi!G21</f>
        <v>0</v>
      </c>
      <c r="E31" s="13">
        <f>+Costi_Fissi!H21</f>
        <v>0</v>
      </c>
      <c r="F31" s="13">
        <f>+Costi_Fissi!I21</f>
        <v>0</v>
      </c>
      <c r="G31" s="13">
        <f>+Costi_Fissi!J21</f>
        <v>0</v>
      </c>
      <c r="H31" s="13">
        <f>+Costi_Fissi!K21</f>
        <v>0</v>
      </c>
      <c r="I31" s="13">
        <f>+Costi_Fissi!L21</f>
        <v>0</v>
      </c>
      <c r="J31" s="13">
        <f>+Costi_Fissi!M21</f>
        <v>0</v>
      </c>
      <c r="K31" s="13">
        <f>+Costi_Fissi!N21</f>
        <v>0</v>
      </c>
      <c r="L31" s="13">
        <f>+Costi_Fissi!O21</f>
        <v>0</v>
      </c>
      <c r="M31" s="13">
        <f>+Costi_Fissi!P21</f>
        <v>0</v>
      </c>
      <c r="N31" s="13">
        <f>+Costi_Fissi!Q21</f>
        <v>0</v>
      </c>
      <c r="O31" s="13">
        <f>+Costi_Fissi!R21</f>
        <v>0</v>
      </c>
      <c r="P31" s="13">
        <f>+Costi_Fissi!S21</f>
        <v>0</v>
      </c>
      <c r="Q31" s="13">
        <f>+Costi_Fissi!T21</f>
        <v>0</v>
      </c>
      <c r="R31" s="13">
        <f>+Costi_Fissi!U21</f>
        <v>0</v>
      </c>
      <c r="S31" s="13">
        <f>+Costi_Fissi!V21</f>
        <v>0</v>
      </c>
      <c r="T31" s="13">
        <f>+Costi_Fissi!W21</f>
        <v>0</v>
      </c>
      <c r="U31" s="13">
        <f>+Costi_Fissi!X21</f>
        <v>0</v>
      </c>
      <c r="V31" s="13">
        <f>+Costi_Fissi!Y21</f>
        <v>0</v>
      </c>
      <c r="W31" s="13">
        <f>+Costi_Fissi!Z21</f>
        <v>0</v>
      </c>
      <c r="X31" s="13">
        <f>+Costi_Fissi!AA21</f>
        <v>0</v>
      </c>
      <c r="Y31" s="13">
        <f>+Costi_Fissi!AB21</f>
        <v>0</v>
      </c>
      <c r="Z31" s="13">
        <f>+Costi_Fissi!AC21</f>
        <v>0</v>
      </c>
      <c r="AA31" s="13">
        <f>+Costi_Fissi!AD21</f>
        <v>0</v>
      </c>
      <c r="AB31" s="13">
        <f>+Costi_Fissi!AE21</f>
        <v>0</v>
      </c>
      <c r="AC31" s="13">
        <f>+Costi_Fissi!AF21</f>
        <v>0</v>
      </c>
      <c r="AD31" s="13">
        <f>+Costi_Fissi!AG21</f>
        <v>0</v>
      </c>
      <c r="AE31" s="13">
        <f>+Costi_Fissi!AH21</f>
        <v>0</v>
      </c>
      <c r="AF31" s="13">
        <f>+Costi_Fissi!AI21</f>
        <v>0</v>
      </c>
      <c r="AG31" s="13">
        <f>+Costi_Fissi!AJ21</f>
        <v>0</v>
      </c>
      <c r="AH31" s="13">
        <f>+Costi_Fissi!AK21</f>
        <v>0</v>
      </c>
      <c r="AI31" s="13">
        <f>+Costi_Fissi!AL21</f>
        <v>0</v>
      </c>
      <c r="AJ31" s="13">
        <f>+Costi_Fissi!AM21</f>
        <v>0</v>
      </c>
      <c r="AK31" s="13">
        <f>+Costi_Fissi!AN21</f>
        <v>0</v>
      </c>
      <c r="AL31" s="13">
        <f>+Costi_Fissi!AO21</f>
        <v>0</v>
      </c>
      <c r="AM31" s="13">
        <f>+Costi_Fissi!AP21</f>
        <v>0</v>
      </c>
      <c r="AN31" s="13">
        <f>+Costi_Fissi!AQ21</f>
        <v>0</v>
      </c>
      <c r="AO31" s="13">
        <f>+Costi_Fissi!AR21</f>
        <v>0</v>
      </c>
      <c r="AP31" s="13">
        <f>+Costi_Fissi!AS21</f>
        <v>0</v>
      </c>
      <c r="AQ31" s="13">
        <f>+Costi_Fissi!AT21</f>
        <v>0</v>
      </c>
      <c r="AR31" s="13">
        <f>+Costi_Fissi!AU21</f>
        <v>0</v>
      </c>
      <c r="AS31" s="13">
        <f>+Costi_Fissi!AV21</f>
        <v>0</v>
      </c>
      <c r="AT31" s="13">
        <f>+Costi_Fissi!AW21</f>
        <v>0</v>
      </c>
      <c r="AU31" s="13">
        <f>+Costi_Fissi!AX21</f>
        <v>0</v>
      </c>
      <c r="AV31" s="13">
        <f>+Costi_Fissi!AY21</f>
        <v>0</v>
      </c>
      <c r="AW31" s="13">
        <f>+Costi_Fissi!AZ21</f>
        <v>0</v>
      </c>
    </row>
    <row r="32" spans="1:49" x14ac:dyDescent="0.2">
      <c r="A32" s="10" t="str">
        <f>+Costi_Fissi!B22</f>
        <v>Spese amministrative</v>
      </c>
      <c r="B32" s="13">
        <f>+Costi_Fissi!E22</f>
        <v>100</v>
      </c>
      <c r="C32" s="13">
        <f>+Costi_Fissi!F22</f>
        <v>100</v>
      </c>
      <c r="D32" s="13">
        <f>+Costi_Fissi!G22</f>
        <v>100</v>
      </c>
      <c r="E32" s="13">
        <f>+Costi_Fissi!H22</f>
        <v>100</v>
      </c>
      <c r="F32" s="13">
        <f>+Costi_Fissi!I22</f>
        <v>100</v>
      </c>
      <c r="G32" s="13">
        <f>+Costi_Fissi!J22</f>
        <v>100</v>
      </c>
      <c r="H32" s="13">
        <f>+Costi_Fissi!K22</f>
        <v>100</v>
      </c>
      <c r="I32" s="13">
        <f>+Costi_Fissi!L22</f>
        <v>100</v>
      </c>
      <c r="J32" s="13">
        <f>+Costi_Fissi!M22</f>
        <v>100</v>
      </c>
      <c r="K32" s="13">
        <f>+Costi_Fissi!N22</f>
        <v>100</v>
      </c>
      <c r="L32" s="13">
        <f>+Costi_Fissi!O22</f>
        <v>100</v>
      </c>
      <c r="M32" s="13">
        <f>+Costi_Fissi!P22</f>
        <v>100</v>
      </c>
      <c r="N32" s="13">
        <f>+Costi_Fissi!Q22</f>
        <v>100</v>
      </c>
      <c r="O32" s="13">
        <f>+Costi_Fissi!R22</f>
        <v>100</v>
      </c>
      <c r="P32" s="13">
        <f>+Costi_Fissi!S22</f>
        <v>100</v>
      </c>
      <c r="Q32" s="13">
        <f>+Costi_Fissi!T22</f>
        <v>100</v>
      </c>
      <c r="R32" s="13">
        <f>+Costi_Fissi!U22</f>
        <v>100</v>
      </c>
      <c r="S32" s="13">
        <f>+Costi_Fissi!V22</f>
        <v>100</v>
      </c>
      <c r="T32" s="13">
        <f>+Costi_Fissi!W22</f>
        <v>100</v>
      </c>
      <c r="U32" s="13">
        <f>+Costi_Fissi!X22</f>
        <v>100</v>
      </c>
      <c r="V32" s="13">
        <f>+Costi_Fissi!Y22</f>
        <v>100</v>
      </c>
      <c r="W32" s="13">
        <f>+Costi_Fissi!Z22</f>
        <v>100</v>
      </c>
      <c r="X32" s="13">
        <f>+Costi_Fissi!AA22</f>
        <v>100</v>
      </c>
      <c r="Y32" s="13">
        <f>+Costi_Fissi!AB22</f>
        <v>100</v>
      </c>
      <c r="Z32" s="13">
        <f>+Costi_Fissi!AC22</f>
        <v>100</v>
      </c>
      <c r="AA32" s="13">
        <f>+Costi_Fissi!AD22</f>
        <v>100</v>
      </c>
      <c r="AB32" s="13">
        <f>+Costi_Fissi!AE22</f>
        <v>100</v>
      </c>
      <c r="AC32" s="13">
        <f>+Costi_Fissi!AF22</f>
        <v>100</v>
      </c>
      <c r="AD32" s="13">
        <f>+Costi_Fissi!AG22</f>
        <v>100</v>
      </c>
      <c r="AE32" s="13">
        <f>+Costi_Fissi!AH22</f>
        <v>100</v>
      </c>
      <c r="AF32" s="13">
        <f>+Costi_Fissi!AI22</f>
        <v>100</v>
      </c>
      <c r="AG32" s="13">
        <f>+Costi_Fissi!AJ22</f>
        <v>100</v>
      </c>
      <c r="AH32" s="13">
        <f>+Costi_Fissi!AK22</f>
        <v>100</v>
      </c>
      <c r="AI32" s="13">
        <f>+Costi_Fissi!AL22</f>
        <v>100</v>
      </c>
      <c r="AJ32" s="13">
        <f>+Costi_Fissi!AM22</f>
        <v>100</v>
      </c>
      <c r="AK32" s="13">
        <f>+Costi_Fissi!AN22</f>
        <v>100</v>
      </c>
      <c r="AL32" s="13">
        <f>+Costi_Fissi!AO22</f>
        <v>100</v>
      </c>
      <c r="AM32" s="13">
        <f>+Costi_Fissi!AP22</f>
        <v>100</v>
      </c>
      <c r="AN32" s="13">
        <f>+Costi_Fissi!AQ22</f>
        <v>100</v>
      </c>
      <c r="AO32" s="13">
        <f>+Costi_Fissi!AR22</f>
        <v>100</v>
      </c>
      <c r="AP32" s="13">
        <f>+Costi_Fissi!AS22</f>
        <v>100</v>
      </c>
      <c r="AQ32" s="13">
        <f>+Costi_Fissi!AT22</f>
        <v>100</v>
      </c>
      <c r="AR32" s="13">
        <f>+Costi_Fissi!AU22</f>
        <v>100</v>
      </c>
      <c r="AS32" s="13">
        <f>+Costi_Fissi!AV22</f>
        <v>100</v>
      </c>
      <c r="AT32" s="13">
        <f>+Costi_Fissi!AW22</f>
        <v>100</v>
      </c>
      <c r="AU32" s="13">
        <f>+Costi_Fissi!AX22</f>
        <v>100</v>
      </c>
      <c r="AV32" s="13">
        <f>+Costi_Fissi!AY22</f>
        <v>100</v>
      </c>
      <c r="AW32" s="13">
        <f>+Costi_Fissi!AZ22</f>
        <v>100</v>
      </c>
    </row>
    <row r="33" spans="1:49" x14ac:dyDescent="0.2">
      <c r="A33" s="10" t="str">
        <f>+Costi_Fissi!B23</f>
        <v>Premi assicurativi</v>
      </c>
      <c r="B33" s="13">
        <f>+Costi_Fissi!E23</f>
        <v>100</v>
      </c>
      <c r="C33" s="13">
        <f>+Costi_Fissi!F23</f>
        <v>100</v>
      </c>
      <c r="D33" s="13">
        <f>+Costi_Fissi!G23</f>
        <v>100</v>
      </c>
      <c r="E33" s="13">
        <f>+Costi_Fissi!H23</f>
        <v>100</v>
      </c>
      <c r="F33" s="13">
        <f>+Costi_Fissi!I23</f>
        <v>100</v>
      </c>
      <c r="G33" s="13">
        <f>+Costi_Fissi!J23</f>
        <v>100</v>
      </c>
      <c r="H33" s="13">
        <f>+Costi_Fissi!K23</f>
        <v>100</v>
      </c>
      <c r="I33" s="13">
        <f>+Costi_Fissi!L23</f>
        <v>100</v>
      </c>
      <c r="J33" s="13">
        <f>+Costi_Fissi!M23</f>
        <v>100</v>
      </c>
      <c r="K33" s="13">
        <f>+Costi_Fissi!N23</f>
        <v>100</v>
      </c>
      <c r="L33" s="13">
        <f>+Costi_Fissi!O23</f>
        <v>100</v>
      </c>
      <c r="M33" s="13">
        <f>+Costi_Fissi!P23</f>
        <v>100</v>
      </c>
      <c r="N33" s="13">
        <f>+Costi_Fissi!Q23</f>
        <v>100</v>
      </c>
      <c r="O33" s="13">
        <f>+Costi_Fissi!R23</f>
        <v>100</v>
      </c>
      <c r="P33" s="13">
        <f>+Costi_Fissi!S23</f>
        <v>100</v>
      </c>
      <c r="Q33" s="13">
        <f>+Costi_Fissi!T23</f>
        <v>100</v>
      </c>
      <c r="R33" s="13">
        <f>+Costi_Fissi!U23</f>
        <v>100</v>
      </c>
      <c r="S33" s="13">
        <f>+Costi_Fissi!V23</f>
        <v>100</v>
      </c>
      <c r="T33" s="13">
        <f>+Costi_Fissi!W23</f>
        <v>100</v>
      </c>
      <c r="U33" s="13">
        <f>+Costi_Fissi!X23</f>
        <v>100</v>
      </c>
      <c r="V33" s="13">
        <f>+Costi_Fissi!Y23</f>
        <v>100</v>
      </c>
      <c r="W33" s="13">
        <f>+Costi_Fissi!Z23</f>
        <v>100</v>
      </c>
      <c r="X33" s="13">
        <f>+Costi_Fissi!AA23</f>
        <v>100</v>
      </c>
      <c r="Y33" s="13">
        <f>+Costi_Fissi!AB23</f>
        <v>100</v>
      </c>
      <c r="Z33" s="13">
        <f>+Costi_Fissi!AC23</f>
        <v>100</v>
      </c>
      <c r="AA33" s="13">
        <f>+Costi_Fissi!AD23</f>
        <v>100</v>
      </c>
      <c r="AB33" s="13">
        <f>+Costi_Fissi!AE23</f>
        <v>100</v>
      </c>
      <c r="AC33" s="13">
        <f>+Costi_Fissi!AF23</f>
        <v>100</v>
      </c>
      <c r="AD33" s="13">
        <f>+Costi_Fissi!AG23</f>
        <v>100</v>
      </c>
      <c r="AE33" s="13">
        <f>+Costi_Fissi!AH23</f>
        <v>100</v>
      </c>
      <c r="AF33" s="13">
        <f>+Costi_Fissi!AI23</f>
        <v>100</v>
      </c>
      <c r="AG33" s="13">
        <f>+Costi_Fissi!AJ23</f>
        <v>100</v>
      </c>
      <c r="AH33" s="13">
        <f>+Costi_Fissi!AK23</f>
        <v>100</v>
      </c>
      <c r="AI33" s="13">
        <f>+Costi_Fissi!AL23</f>
        <v>100</v>
      </c>
      <c r="AJ33" s="13">
        <f>+Costi_Fissi!AM23</f>
        <v>100</v>
      </c>
      <c r="AK33" s="13">
        <f>+Costi_Fissi!AN23</f>
        <v>100</v>
      </c>
      <c r="AL33" s="13">
        <f>+Costi_Fissi!AO23</f>
        <v>100</v>
      </c>
      <c r="AM33" s="13">
        <f>+Costi_Fissi!AP23</f>
        <v>100</v>
      </c>
      <c r="AN33" s="13">
        <f>+Costi_Fissi!AQ23</f>
        <v>100</v>
      </c>
      <c r="AO33" s="13">
        <f>+Costi_Fissi!AR23</f>
        <v>100</v>
      </c>
      <c r="AP33" s="13">
        <f>+Costi_Fissi!AS23</f>
        <v>100</v>
      </c>
      <c r="AQ33" s="13">
        <f>+Costi_Fissi!AT23</f>
        <v>100</v>
      </c>
      <c r="AR33" s="13">
        <f>+Costi_Fissi!AU23</f>
        <v>100</v>
      </c>
      <c r="AS33" s="13">
        <f>+Costi_Fissi!AV23</f>
        <v>100</v>
      </c>
      <c r="AT33" s="13">
        <f>+Costi_Fissi!AW23</f>
        <v>100</v>
      </c>
      <c r="AU33" s="13">
        <f>+Costi_Fissi!AX23</f>
        <v>100</v>
      </c>
      <c r="AV33" s="13">
        <f>+Costi_Fissi!AY23</f>
        <v>100</v>
      </c>
      <c r="AW33" s="13">
        <f>+Costi_Fissi!AZ23</f>
        <v>100</v>
      </c>
    </row>
    <row r="34" spans="1:49" x14ac:dyDescent="0.2"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</row>
    <row r="35" spans="1:49" x14ac:dyDescent="0.2">
      <c r="A35" s="11" t="s">
        <v>394</v>
      </c>
      <c r="B35" s="12">
        <f>+SUM(B36:B37)</f>
        <v>3666.6666666666665</v>
      </c>
      <c r="C35" s="12">
        <f t="shared" ref="C35:AW35" si="6">+SUM(C36:C37)</f>
        <v>999.99999999999966</v>
      </c>
      <c r="D35" s="12">
        <f t="shared" si="6"/>
        <v>1000.0000000000007</v>
      </c>
      <c r="E35" s="12">
        <f t="shared" si="6"/>
        <v>1000.0000000000006</v>
      </c>
      <c r="F35" s="12">
        <f t="shared" si="6"/>
        <v>999.99999999999966</v>
      </c>
      <c r="G35" s="12">
        <f t="shared" si="6"/>
        <v>1000.0000000000007</v>
      </c>
      <c r="H35" s="12">
        <f t="shared" si="6"/>
        <v>1000.0000000000005</v>
      </c>
      <c r="I35" s="12">
        <f t="shared" si="6"/>
        <v>1000.0000000000007</v>
      </c>
      <c r="J35" s="12">
        <f t="shared" si="6"/>
        <v>999.99999999999886</v>
      </c>
      <c r="K35" s="12">
        <f t="shared" si="6"/>
        <v>999.99999999999886</v>
      </c>
      <c r="L35" s="12">
        <f t="shared" si="6"/>
        <v>1000.0000000000007</v>
      </c>
      <c r="M35" s="12">
        <f t="shared" si="6"/>
        <v>999.99999999999864</v>
      </c>
      <c r="N35" s="12">
        <f t="shared" si="6"/>
        <v>1000.0000000000009</v>
      </c>
      <c r="O35" s="12">
        <f t="shared" si="6"/>
        <v>999.99999999999864</v>
      </c>
      <c r="P35" s="12">
        <f t="shared" si="6"/>
        <v>999.99999999999864</v>
      </c>
      <c r="Q35" s="12">
        <f t="shared" si="6"/>
        <v>999.99999999999864</v>
      </c>
      <c r="R35" s="12">
        <f t="shared" si="6"/>
        <v>999.99999999999864</v>
      </c>
      <c r="S35" s="12">
        <f t="shared" si="6"/>
        <v>999.99999999999909</v>
      </c>
      <c r="T35" s="12">
        <f t="shared" si="6"/>
        <v>999.99999999999864</v>
      </c>
      <c r="U35" s="12">
        <f t="shared" si="6"/>
        <v>1000.0000000000023</v>
      </c>
      <c r="V35" s="12">
        <f t="shared" si="6"/>
        <v>999.99999999999909</v>
      </c>
      <c r="W35" s="12">
        <f t="shared" si="6"/>
        <v>999.99999999999864</v>
      </c>
      <c r="X35" s="12">
        <f t="shared" si="6"/>
        <v>1000.0000000000023</v>
      </c>
      <c r="Y35" s="12">
        <f t="shared" si="6"/>
        <v>1000.0000000000023</v>
      </c>
      <c r="Z35" s="12">
        <f t="shared" si="6"/>
        <v>1397.3694066666653</v>
      </c>
      <c r="AA35" s="12">
        <f t="shared" si="6"/>
        <v>1397.3694066666694</v>
      </c>
      <c r="AB35" s="12">
        <f t="shared" si="6"/>
        <v>1397.3694066666694</v>
      </c>
      <c r="AC35" s="12">
        <f t="shared" si="6"/>
        <v>1397.3694066666649</v>
      </c>
      <c r="AD35" s="12">
        <f t="shared" si="6"/>
        <v>1397.3694066666694</v>
      </c>
      <c r="AE35" s="12">
        <f t="shared" si="6"/>
        <v>1397.3694066666694</v>
      </c>
      <c r="AF35" s="12">
        <f t="shared" si="6"/>
        <v>1397.3694066666694</v>
      </c>
      <c r="AG35" s="12">
        <f t="shared" si="6"/>
        <v>1397.3694066666694</v>
      </c>
      <c r="AH35" s="12">
        <f t="shared" si="6"/>
        <v>1397.3694066666649</v>
      </c>
      <c r="AI35" s="12">
        <f t="shared" si="6"/>
        <v>1397.3694066666694</v>
      </c>
      <c r="AJ35" s="12">
        <f t="shared" si="6"/>
        <v>1397.3694066666694</v>
      </c>
      <c r="AK35" s="12">
        <f t="shared" si="6"/>
        <v>1397.3694066666649</v>
      </c>
      <c r="AL35" s="12">
        <f t="shared" si="6"/>
        <v>1397.3694066666694</v>
      </c>
      <c r="AM35" s="12">
        <f t="shared" si="6"/>
        <v>1397.3694066666694</v>
      </c>
      <c r="AN35" s="12">
        <f t="shared" si="6"/>
        <v>1397.3694066666694</v>
      </c>
      <c r="AO35" s="12">
        <f t="shared" si="6"/>
        <v>1397.3694066666694</v>
      </c>
      <c r="AP35" s="12">
        <f t="shared" si="6"/>
        <v>1397.3694066666685</v>
      </c>
      <c r="AQ35" s="12">
        <f t="shared" si="6"/>
        <v>1397.3694066666621</v>
      </c>
      <c r="AR35" s="12">
        <f t="shared" si="6"/>
        <v>1397.3694066666694</v>
      </c>
      <c r="AS35" s="12">
        <f t="shared" si="6"/>
        <v>1397.3694066666685</v>
      </c>
      <c r="AT35" s="12">
        <f t="shared" si="6"/>
        <v>1397.3694066666694</v>
      </c>
      <c r="AU35" s="12">
        <f t="shared" si="6"/>
        <v>1397.3694066666694</v>
      </c>
      <c r="AV35" s="12">
        <f t="shared" si="6"/>
        <v>1397.3694066666621</v>
      </c>
      <c r="AW35" s="12">
        <f t="shared" si="6"/>
        <v>1397.3694066666694</v>
      </c>
    </row>
    <row r="36" spans="1:49" x14ac:dyDescent="0.2">
      <c r="A36" s="355" t="s">
        <v>665</v>
      </c>
      <c r="B36" s="13">
        <f>+Ammortamento!F144+E_Personale!C199</f>
        <v>3500</v>
      </c>
      <c r="C36" s="13">
        <f>+Ammortamento!G144+E_Personale!D199</f>
        <v>833.33333333333303</v>
      </c>
      <c r="D36" s="13">
        <f>+Ammortamento!H144+E_Personale!E199</f>
        <v>833.33333333333394</v>
      </c>
      <c r="E36" s="13">
        <f>+Ammortamento!I144+E_Personale!F199</f>
        <v>833.33333333333394</v>
      </c>
      <c r="F36" s="13">
        <f>+Ammortamento!J144+E_Personale!G199</f>
        <v>833.33333333333303</v>
      </c>
      <c r="G36" s="13">
        <f>+Ammortamento!K144+E_Personale!H199</f>
        <v>833.33333333333394</v>
      </c>
      <c r="H36" s="13">
        <f>+Ammortamento!L144+E_Personale!I199</f>
        <v>833.33333333333394</v>
      </c>
      <c r="I36" s="13">
        <f>+Ammortamento!M144+E_Personale!J199</f>
        <v>833.33333333333394</v>
      </c>
      <c r="J36" s="13">
        <f>+Ammortamento!N144+E_Personale!K199</f>
        <v>833.33333333333212</v>
      </c>
      <c r="K36" s="13">
        <f>+Ammortamento!O144+E_Personale!L199</f>
        <v>833.33333333333212</v>
      </c>
      <c r="L36" s="13">
        <f>+Ammortamento!P144+E_Personale!M199</f>
        <v>833.33333333333394</v>
      </c>
      <c r="M36" s="13">
        <f>+Ammortamento!Q144+E_Personale!N199</f>
        <v>833.33333333333212</v>
      </c>
      <c r="N36" s="13">
        <f>+Ammortamento!R144+E_Personale!O199</f>
        <v>833.33333333333394</v>
      </c>
      <c r="O36" s="13">
        <f>+Ammortamento!S144+E_Personale!P199</f>
        <v>833.33333333333212</v>
      </c>
      <c r="P36" s="13">
        <f>+Ammortamento!T144+E_Personale!Q199</f>
        <v>833.33333333333212</v>
      </c>
      <c r="Q36" s="13">
        <f>+Ammortamento!U144+E_Personale!R199</f>
        <v>833.33333333333212</v>
      </c>
      <c r="R36" s="13">
        <f>+Ammortamento!V144+E_Personale!S199</f>
        <v>833.33333333333212</v>
      </c>
      <c r="S36" s="13">
        <f>+Ammortamento!W144+E_Personale!T199</f>
        <v>833.33333333333212</v>
      </c>
      <c r="T36" s="13">
        <f>+Ammortamento!X144+E_Personale!U199</f>
        <v>833.33333333333212</v>
      </c>
      <c r="U36" s="13">
        <f>+Ammortamento!Y144+E_Personale!V199</f>
        <v>833.33333333333576</v>
      </c>
      <c r="V36" s="13">
        <f>+Ammortamento!Z144+E_Personale!W199</f>
        <v>833.33333333333212</v>
      </c>
      <c r="W36" s="13">
        <f>+Ammortamento!AA144+E_Personale!X199</f>
        <v>833.33333333333212</v>
      </c>
      <c r="X36" s="13">
        <f>+Ammortamento!AB144+E_Personale!Y199</f>
        <v>833.33333333333576</v>
      </c>
      <c r="Y36" s="13">
        <f>+Ammortamento!AC144+E_Personale!Z199</f>
        <v>833.33333333333576</v>
      </c>
      <c r="Z36" s="13">
        <f>+Ammortamento!AD144+E_Personale!AA199</f>
        <v>1230.7027399999988</v>
      </c>
      <c r="AA36" s="13">
        <f>+Ammortamento!AE144+E_Personale!AB199</f>
        <v>1230.7027400000024</v>
      </c>
      <c r="AB36" s="13">
        <f>+Ammortamento!AF144+E_Personale!AC199</f>
        <v>1230.7027400000024</v>
      </c>
      <c r="AC36" s="13">
        <f>+Ammortamento!AG144+E_Personale!AD199</f>
        <v>1230.7027399999988</v>
      </c>
      <c r="AD36" s="13">
        <f>+Ammortamento!AH144+E_Personale!AE199</f>
        <v>1230.7027400000024</v>
      </c>
      <c r="AE36" s="13">
        <f>+Ammortamento!AI144+E_Personale!AF199</f>
        <v>1230.7027400000024</v>
      </c>
      <c r="AF36" s="13">
        <f>+Ammortamento!AJ144+E_Personale!AG199</f>
        <v>1230.7027400000024</v>
      </c>
      <c r="AG36" s="13">
        <f>+Ammortamento!AK144+E_Personale!AH199</f>
        <v>1230.7027400000024</v>
      </c>
      <c r="AH36" s="13">
        <f>+Ammortamento!AL144+E_Personale!AI199</f>
        <v>1230.7027399999988</v>
      </c>
      <c r="AI36" s="13">
        <f>+Ammortamento!AM144+E_Personale!AJ199</f>
        <v>1230.7027400000024</v>
      </c>
      <c r="AJ36" s="13">
        <f>+Ammortamento!AN144+E_Personale!AK199</f>
        <v>1230.7027400000024</v>
      </c>
      <c r="AK36" s="13">
        <f>+Ammortamento!AO144+E_Personale!AL199</f>
        <v>1230.7027399999988</v>
      </c>
      <c r="AL36" s="13">
        <f>+Ammortamento!AP144+E_Personale!AM199</f>
        <v>1230.7027400000024</v>
      </c>
      <c r="AM36" s="13">
        <f>+Ammortamento!AQ144+E_Personale!AN199</f>
        <v>1230.7027400000024</v>
      </c>
      <c r="AN36" s="13">
        <f>+Ammortamento!AR144+E_Personale!AO199</f>
        <v>1230.7027400000024</v>
      </c>
      <c r="AO36" s="13">
        <f>+Ammortamento!AS144+E_Personale!AP199</f>
        <v>1230.7027400000024</v>
      </c>
      <c r="AP36" s="13">
        <f>+Ammortamento!AT144+E_Personale!AQ199</f>
        <v>1230.7027400000024</v>
      </c>
      <c r="AQ36" s="13">
        <f>+Ammortamento!AU144+E_Personale!AR199</f>
        <v>1230.7027399999952</v>
      </c>
      <c r="AR36" s="13">
        <f>+Ammortamento!AV144+E_Personale!AS199</f>
        <v>1230.7027400000024</v>
      </c>
      <c r="AS36" s="13">
        <f>+Ammortamento!AW144+E_Personale!AT199</f>
        <v>1230.7027400000024</v>
      </c>
      <c r="AT36" s="13">
        <f>+Ammortamento!AX144+E_Personale!AU199</f>
        <v>1230.7027400000024</v>
      </c>
      <c r="AU36" s="13">
        <f>+Ammortamento!AY144+E_Personale!AV199</f>
        <v>1230.7027400000024</v>
      </c>
      <c r="AV36" s="13">
        <f>+Ammortamento!AZ144+E_Personale!AW199</f>
        <v>1230.7027399999952</v>
      </c>
      <c r="AW36" s="13">
        <f>+Ammortamento!BA144+E_Personale!AX199</f>
        <v>1230.7027400000024</v>
      </c>
    </row>
    <row r="37" spans="1:49" x14ac:dyDescent="0.2">
      <c r="A37" s="355" t="s">
        <v>666</v>
      </c>
      <c r="B37" s="13">
        <f>+Ammortamento!F145</f>
        <v>166.66666666666666</v>
      </c>
      <c r="C37" s="13">
        <f>+Ammortamento!G145</f>
        <v>166.66666666666666</v>
      </c>
      <c r="D37" s="13">
        <f>+Ammortamento!H145</f>
        <v>166.66666666666669</v>
      </c>
      <c r="E37" s="13">
        <f>+Ammortamento!I145</f>
        <v>166.66666666666663</v>
      </c>
      <c r="F37" s="13">
        <f>+Ammortamento!J145</f>
        <v>166.66666666666663</v>
      </c>
      <c r="G37" s="13">
        <f>+Ammortamento!K145</f>
        <v>166.66666666666674</v>
      </c>
      <c r="H37" s="13">
        <f>+Ammortamento!L145</f>
        <v>166.66666666666652</v>
      </c>
      <c r="I37" s="13">
        <f>+Ammortamento!M145</f>
        <v>166.66666666666674</v>
      </c>
      <c r="J37" s="13">
        <f>+Ammortamento!N145</f>
        <v>166.66666666666674</v>
      </c>
      <c r="K37" s="13">
        <f>+Ammortamento!O145</f>
        <v>166.66666666666674</v>
      </c>
      <c r="L37" s="13">
        <f>+Ammortamento!P145</f>
        <v>166.66666666666674</v>
      </c>
      <c r="M37" s="13">
        <f>+Ammortamento!Q145</f>
        <v>166.66666666666652</v>
      </c>
      <c r="N37" s="13">
        <f>+Ammortamento!R145</f>
        <v>166.66666666666697</v>
      </c>
      <c r="O37" s="13">
        <f>+Ammortamento!S145</f>
        <v>166.66666666666652</v>
      </c>
      <c r="P37" s="13">
        <f>+Ammortamento!T145</f>
        <v>166.66666666666652</v>
      </c>
      <c r="Q37" s="13">
        <f>+Ammortamento!U145</f>
        <v>166.66666666666652</v>
      </c>
      <c r="R37" s="13">
        <f>+Ammortamento!V145</f>
        <v>166.66666666666652</v>
      </c>
      <c r="S37" s="13">
        <f>+Ammortamento!W145</f>
        <v>166.66666666666697</v>
      </c>
      <c r="T37" s="13">
        <f>+Ammortamento!X145</f>
        <v>166.66666666666652</v>
      </c>
      <c r="U37" s="13">
        <f>+Ammortamento!Y145</f>
        <v>166.66666666666652</v>
      </c>
      <c r="V37" s="13">
        <f>+Ammortamento!Z145</f>
        <v>166.66666666666697</v>
      </c>
      <c r="W37" s="13">
        <f>+Ammortamento!AA145</f>
        <v>166.66666666666652</v>
      </c>
      <c r="X37" s="13">
        <f>+Ammortamento!AB145</f>
        <v>166.66666666666652</v>
      </c>
      <c r="Y37" s="13">
        <f>+Ammortamento!AC145</f>
        <v>166.66666666666652</v>
      </c>
      <c r="Z37" s="13">
        <f>+Ammortamento!AD145</f>
        <v>166.66666666666652</v>
      </c>
      <c r="AA37" s="13">
        <f>+Ammortamento!AE145</f>
        <v>166.66666666666697</v>
      </c>
      <c r="AB37" s="13">
        <f>+Ammortamento!AF145</f>
        <v>166.66666666666697</v>
      </c>
      <c r="AC37" s="13">
        <f>+Ammortamento!AG145</f>
        <v>166.66666666666606</v>
      </c>
      <c r="AD37" s="13">
        <f>+Ammortamento!AH145</f>
        <v>166.66666666666697</v>
      </c>
      <c r="AE37" s="13">
        <f>+Ammortamento!AI145</f>
        <v>166.66666666666697</v>
      </c>
      <c r="AF37" s="13">
        <f>+Ammortamento!AJ145</f>
        <v>166.66666666666697</v>
      </c>
      <c r="AG37" s="13">
        <f>+Ammortamento!AK145</f>
        <v>166.66666666666697</v>
      </c>
      <c r="AH37" s="13">
        <f>+Ammortamento!AL145</f>
        <v>166.66666666666606</v>
      </c>
      <c r="AI37" s="13">
        <f>+Ammortamento!AM145</f>
        <v>166.66666666666697</v>
      </c>
      <c r="AJ37" s="13">
        <f>+Ammortamento!AN145</f>
        <v>166.66666666666697</v>
      </c>
      <c r="AK37" s="13">
        <f>+Ammortamento!AO145</f>
        <v>166.66666666666606</v>
      </c>
      <c r="AL37" s="13">
        <f>+Ammortamento!AP145</f>
        <v>166.66666666666697</v>
      </c>
      <c r="AM37" s="13">
        <f>+Ammortamento!AQ145</f>
        <v>166.66666666666697</v>
      </c>
      <c r="AN37" s="13">
        <f>+Ammortamento!AR145</f>
        <v>166.66666666666697</v>
      </c>
      <c r="AO37" s="13">
        <f>+Ammortamento!AS145</f>
        <v>166.66666666666697</v>
      </c>
      <c r="AP37" s="13">
        <f>+Ammortamento!AT145</f>
        <v>166.66666666666606</v>
      </c>
      <c r="AQ37" s="13">
        <f>+Ammortamento!AU145</f>
        <v>166.66666666666697</v>
      </c>
      <c r="AR37" s="13">
        <f>+Ammortamento!AV145</f>
        <v>166.66666666666697</v>
      </c>
      <c r="AS37" s="13">
        <f>+Ammortamento!AW145</f>
        <v>166.66666666666606</v>
      </c>
      <c r="AT37" s="13">
        <f>+Ammortamento!AX145</f>
        <v>166.66666666666697</v>
      </c>
      <c r="AU37" s="13">
        <f>+Ammortamento!AY145</f>
        <v>166.66666666666697</v>
      </c>
      <c r="AV37" s="13">
        <f>+Ammortamento!AZ145</f>
        <v>166.66666666666697</v>
      </c>
      <c r="AW37" s="13">
        <f>+Ammortamento!BA145</f>
        <v>166.66666666666697</v>
      </c>
    </row>
    <row r="38" spans="1:49" x14ac:dyDescent="0.2"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</row>
    <row r="39" spans="1:49" x14ac:dyDescent="0.2">
      <c r="A39" s="11" t="s">
        <v>667</v>
      </c>
      <c r="B39" s="12">
        <f>+SUM(B40:B41)</f>
        <v>11941.613333333335</v>
      </c>
      <c r="C39" s="12">
        <f t="shared" ref="C39:AW39" si="7">+SUM(C40:C41)</f>
        <v>11893.613333333335</v>
      </c>
      <c r="D39" s="12">
        <f t="shared" si="7"/>
        <v>11845.613333333335</v>
      </c>
      <c r="E39" s="12">
        <f t="shared" si="7"/>
        <v>11797.613333333335</v>
      </c>
      <c r="F39" s="12">
        <f t="shared" si="7"/>
        <v>11749.613333333335</v>
      </c>
      <c r="G39" s="12">
        <f t="shared" si="7"/>
        <v>11701.613333333335</v>
      </c>
      <c r="H39" s="12">
        <f t="shared" si="7"/>
        <v>11653.613333333335</v>
      </c>
      <c r="I39" s="12">
        <f t="shared" si="7"/>
        <v>11605.613333333335</v>
      </c>
      <c r="J39" s="12">
        <f t="shared" si="7"/>
        <v>11557.613333333335</v>
      </c>
      <c r="K39" s="12">
        <f t="shared" si="7"/>
        <v>11509.613333333335</v>
      </c>
      <c r="L39" s="12">
        <f t="shared" si="7"/>
        <v>11461.613333333335</v>
      </c>
      <c r="M39" s="12">
        <f t="shared" si="7"/>
        <v>11413.613333333335</v>
      </c>
      <c r="N39" s="12">
        <f t="shared" si="7"/>
        <v>11463.608933333333</v>
      </c>
      <c r="O39" s="12">
        <f t="shared" si="7"/>
        <v>11414.888933333334</v>
      </c>
      <c r="P39" s="12">
        <f t="shared" si="7"/>
        <v>11366.168933333332</v>
      </c>
      <c r="Q39" s="12">
        <f t="shared" si="7"/>
        <v>11317.448933333333</v>
      </c>
      <c r="R39" s="12">
        <f t="shared" si="7"/>
        <v>11268.728933333334</v>
      </c>
      <c r="S39" s="12">
        <f t="shared" si="7"/>
        <v>11220.008933333333</v>
      </c>
      <c r="T39" s="12">
        <f t="shared" si="7"/>
        <v>11171.288933333333</v>
      </c>
      <c r="U39" s="12">
        <f t="shared" si="7"/>
        <v>11122.568933333332</v>
      </c>
      <c r="V39" s="12">
        <f t="shared" si="7"/>
        <v>11073.848933333333</v>
      </c>
      <c r="W39" s="12">
        <f t="shared" si="7"/>
        <v>11025.128933333333</v>
      </c>
      <c r="X39" s="12">
        <f t="shared" si="7"/>
        <v>10976.408933333332</v>
      </c>
      <c r="Y39" s="12">
        <f t="shared" si="7"/>
        <v>10927.688933333333</v>
      </c>
      <c r="Z39" s="12">
        <f t="shared" si="7"/>
        <v>16793.613309999997</v>
      </c>
      <c r="AA39" s="12">
        <f t="shared" si="7"/>
        <v>16793.613309999997</v>
      </c>
      <c r="AB39" s="12">
        <f t="shared" si="7"/>
        <v>16793.613309999997</v>
      </c>
      <c r="AC39" s="12">
        <f t="shared" si="7"/>
        <v>16793.613309999997</v>
      </c>
      <c r="AD39" s="12">
        <f t="shared" si="7"/>
        <v>16793.613309999997</v>
      </c>
      <c r="AE39" s="12">
        <f t="shared" si="7"/>
        <v>16793.613309999997</v>
      </c>
      <c r="AF39" s="12">
        <f t="shared" si="7"/>
        <v>16793.613309999997</v>
      </c>
      <c r="AG39" s="12">
        <f t="shared" si="7"/>
        <v>16793.613309999997</v>
      </c>
      <c r="AH39" s="12">
        <f t="shared" si="7"/>
        <v>16793.613309999997</v>
      </c>
      <c r="AI39" s="12">
        <f t="shared" si="7"/>
        <v>16793.613309999997</v>
      </c>
      <c r="AJ39" s="12">
        <f t="shared" si="7"/>
        <v>16793.613309999997</v>
      </c>
      <c r="AK39" s="12">
        <f t="shared" si="7"/>
        <v>16793.613309999997</v>
      </c>
      <c r="AL39" s="12">
        <f t="shared" si="7"/>
        <v>16905.343184949998</v>
      </c>
      <c r="AM39" s="12">
        <f t="shared" si="7"/>
        <v>17018.985454530251</v>
      </c>
      <c r="AN39" s="12">
        <f t="shared" si="7"/>
        <v>17134.573533590319</v>
      </c>
      <c r="AO39" s="12">
        <f t="shared" si="7"/>
        <v>17252.14143278114</v>
      </c>
      <c r="AP39" s="12">
        <f t="shared" si="7"/>
        <v>17371.723769383556</v>
      </c>
      <c r="AQ39" s="12">
        <f t="shared" si="7"/>
        <v>17493.355778337223</v>
      </c>
      <c r="AR39" s="12">
        <f t="shared" si="7"/>
        <v>17617.073323473454</v>
      </c>
      <c r="AS39" s="12">
        <f t="shared" si="7"/>
        <v>17742.91290895595</v>
      </c>
      <c r="AT39" s="12">
        <f t="shared" si="7"/>
        <v>17870.911690933295</v>
      </c>
      <c r="AU39" s="12">
        <f t="shared" si="7"/>
        <v>18001.107489407164</v>
      </c>
      <c r="AV39" s="12">
        <f t="shared" si="7"/>
        <v>18133.53880032033</v>
      </c>
      <c r="AW39" s="12">
        <f t="shared" si="7"/>
        <v>18268.244807868639</v>
      </c>
    </row>
    <row r="40" spans="1:49" x14ac:dyDescent="0.2">
      <c r="A40" s="10" t="s">
        <v>465</v>
      </c>
      <c r="B40" s="13">
        <f>+E_Personale!C193-E_Personale!C196</f>
        <v>11272.146666666667</v>
      </c>
      <c r="C40" s="13">
        <f>+E_Personale!D193-E_Personale!D196</f>
        <v>11272.146666666667</v>
      </c>
      <c r="D40" s="13">
        <f>+E_Personale!E193-E_Personale!E196</f>
        <v>11272.146666666667</v>
      </c>
      <c r="E40" s="13">
        <f>+E_Personale!F193-E_Personale!F196</f>
        <v>11272.146666666667</v>
      </c>
      <c r="F40" s="13">
        <f>+E_Personale!G193-E_Personale!G196</f>
        <v>11272.146666666667</v>
      </c>
      <c r="G40" s="13">
        <f>+E_Personale!H193-E_Personale!H196</f>
        <v>11272.146666666667</v>
      </c>
      <c r="H40" s="13">
        <f>+E_Personale!I193-E_Personale!I196</f>
        <v>11272.146666666667</v>
      </c>
      <c r="I40" s="13">
        <f>+E_Personale!J193-E_Personale!J196</f>
        <v>11272.146666666667</v>
      </c>
      <c r="J40" s="13">
        <f>+E_Personale!K193-E_Personale!K196</f>
        <v>11272.146666666667</v>
      </c>
      <c r="K40" s="13">
        <f>+E_Personale!L193-E_Personale!L196</f>
        <v>11272.146666666667</v>
      </c>
      <c r="L40" s="13">
        <f>+E_Personale!M193-E_Personale!M196</f>
        <v>11272.146666666667</v>
      </c>
      <c r="M40" s="13">
        <f>+E_Personale!N193-E_Personale!N196</f>
        <v>11272.146666666667</v>
      </c>
      <c r="N40" s="13">
        <f>+E_Personale!O193-E_Personale!O196</f>
        <v>11364.646266666667</v>
      </c>
      <c r="O40" s="13">
        <f>+E_Personale!P193-E_Personale!P196</f>
        <v>11364.646266666667</v>
      </c>
      <c r="P40" s="13">
        <f>+E_Personale!Q193-E_Personale!Q196</f>
        <v>11364.646266666667</v>
      </c>
      <c r="Q40" s="13">
        <f>+E_Personale!R193-E_Personale!R196</f>
        <v>11364.646266666667</v>
      </c>
      <c r="R40" s="13">
        <f>+E_Personale!S193-E_Personale!S196</f>
        <v>11364.646266666667</v>
      </c>
      <c r="S40" s="13">
        <f>+E_Personale!T193-E_Personale!T196</f>
        <v>11364.646266666667</v>
      </c>
      <c r="T40" s="13">
        <f>+E_Personale!U193-E_Personale!U196</f>
        <v>11364.646266666667</v>
      </c>
      <c r="U40" s="13">
        <f>+E_Personale!V193-E_Personale!V196</f>
        <v>11364.646266666667</v>
      </c>
      <c r="V40" s="13">
        <f>+E_Personale!W193-E_Personale!W196</f>
        <v>11364.646266666667</v>
      </c>
      <c r="W40" s="13">
        <f>+E_Personale!X193-E_Personale!X196</f>
        <v>11364.646266666667</v>
      </c>
      <c r="X40" s="13">
        <f>+E_Personale!Y193-E_Personale!Y196</f>
        <v>11364.646266666667</v>
      </c>
      <c r="Y40" s="13">
        <f>+E_Personale!Z193-E_Personale!Z196</f>
        <v>11364.646266666667</v>
      </c>
      <c r="Z40" s="13">
        <f>+E_Personale!AA193-E_Personale!AA196</f>
        <v>16920.914989999997</v>
      </c>
      <c r="AA40" s="13">
        <f>+E_Personale!AB193-E_Personale!AB196</f>
        <v>16920.914989999997</v>
      </c>
      <c r="AB40" s="13">
        <f>+E_Personale!AC193-E_Personale!AC196</f>
        <v>16920.914989999997</v>
      </c>
      <c r="AC40" s="13">
        <f>+E_Personale!AD193-E_Personale!AD196</f>
        <v>16920.914989999997</v>
      </c>
      <c r="AD40" s="13">
        <f>+E_Personale!AE193-E_Personale!AE196</f>
        <v>16920.914989999997</v>
      </c>
      <c r="AE40" s="13">
        <f>+E_Personale!AF193-E_Personale!AF196</f>
        <v>16920.914989999997</v>
      </c>
      <c r="AF40" s="13">
        <f>+E_Personale!AG193-E_Personale!AG196</f>
        <v>16920.914989999997</v>
      </c>
      <c r="AG40" s="13">
        <f>+E_Personale!AH193-E_Personale!AH196</f>
        <v>16920.914989999997</v>
      </c>
      <c r="AH40" s="13">
        <f>+E_Personale!AI193-E_Personale!AI196</f>
        <v>16920.914989999997</v>
      </c>
      <c r="AI40" s="13">
        <f>+E_Personale!AJ193-E_Personale!AJ196</f>
        <v>16920.914989999997</v>
      </c>
      <c r="AJ40" s="13">
        <f>+E_Personale!AK193-E_Personale!AK196</f>
        <v>16920.914989999997</v>
      </c>
      <c r="AK40" s="13">
        <f>+E_Personale!AL193-E_Personale!AL196</f>
        <v>16920.914989999997</v>
      </c>
      <c r="AL40" s="13">
        <f>+E_Personale!AM193-E_Personale!AM196</f>
        <v>17026.214368549998</v>
      </c>
      <c r="AM40" s="13">
        <f>+E_Personale!AN193-E_Personale!AN196</f>
        <v>17133.31607585225</v>
      </c>
      <c r="AN40" s="13">
        <f>+E_Personale!AO193-E_Personale!AO196</f>
        <v>17242.25160359951</v>
      </c>
      <c r="AO40" s="13">
        <f>+E_Personale!AP193-E_Personale!AP196</f>
        <v>17353.053004995174</v>
      </c>
      <c r="AP40" s="13">
        <f>+E_Personale!AQ193-E_Personale!AQ196</f>
        <v>17465.752904958605</v>
      </c>
      <c r="AQ40" s="13">
        <f>+E_Personale!AR193-E_Personale!AR196</f>
        <v>17580.384510519252</v>
      </c>
      <c r="AR40" s="13">
        <f>+E_Personale!AS193-E_Personale!AS196</f>
        <v>17696.98162140304</v>
      </c>
      <c r="AS40" s="13">
        <f>+E_Personale!AT193-E_Personale!AT196</f>
        <v>17815.578640814601</v>
      </c>
      <c r="AT40" s="13">
        <f>+E_Personale!AU193-E_Personale!AU196</f>
        <v>17936.210586419151</v>
      </c>
      <c r="AU40" s="13">
        <f>+E_Personale!AV193-E_Personale!AV196</f>
        <v>18058.913101527614</v>
      </c>
      <c r="AV40" s="13">
        <f>+E_Personale!AW193-E_Personale!AW196</f>
        <v>18183.722466488944</v>
      </c>
      <c r="AW40" s="13">
        <f>+E_Personale!AX193-E_Personale!AX196</f>
        <v>18310.675610293467</v>
      </c>
    </row>
    <row r="41" spans="1:49" x14ac:dyDescent="0.2">
      <c r="A41" s="10" t="s">
        <v>466</v>
      </c>
      <c r="B41" s="13">
        <f>+E_Personale!C194-E_Personale!C197</f>
        <v>669.4666666666667</v>
      </c>
      <c r="C41" s="13">
        <f>+E_Personale!D194-E_Personale!D197</f>
        <v>621.4666666666667</v>
      </c>
      <c r="D41" s="13">
        <f>+E_Personale!E194-E_Personale!E197</f>
        <v>573.4666666666667</v>
      </c>
      <c r="E41" s="13">
        <f>+E_Personale!F194-E_Personale!F197</f>
        <v>525.4666666666667</v>
      </c>
      <c r="F41" s="13">
        <f>+E_Personale!G194-E_Personale!G197</f>
        <v>477.46666666666675</v>
      </c>
      <c r="G41" s="13">
        <f>+E_Personale!H194-E_Personale!H197</f>
        <v>429.46666666666675</v>
      </c>
      <c r="H41" s="13">
        <f>+E_Personale!I194-E_Personale!I197</f>
        <v>381.46666666666675</v>
      </c>
      <c r="I41" s="13">
        <f>+E_Personale!J194-E_Personale!J197</f>
        <v>333.46666666666675</v>
      </c>
      <c r="J41" s="13">
        <f>+E_Personale!K194-E_Personale!K197</f>
        <v>285.4666666666667</v>
      </c>
      <c r="K41" s="13">
        <f>+E_Personale!L194-E_Personale!L197</f>
        <v>237.4666666666667</v>
      </c>
      <c r="L41" s="13">
        <f>+E_Personale!M194-E_Personale!M197</f>
        <v>189.4666666666667</v>
      </c>
      <c r="M41" s="13">
        <f>+E_Personale!N194-E_Personale!N197</f>
        <v>141.4666666666667</v>
      </c>
      <c r="N41" s="13">
        <f>+E_Personale!O194-E_Personale!O197</f>
        <v>98.962666666666564</v>
      </c>
      <c r="O41" s="13">
        <f>+E_Personale!P194-E_Personale!P197</f>
        <v>50.242666666666537</v>
      </c>
      <c r="P41" s="13">
        <f>+E_Personale!Q194-E_Personale!Q197</f>
        <v>1.5226666666665096</v>
      </c>
      <c r="Q41" s="13">
        <f>+E_Personale!R194-E_Personale!R197</f>
        <v>-47.197333333333518</v>
      </c>
      <c r="R41" s="13">
        <f>+E_Personale!S194-E_Personale!S197</f>
        <v>-95.917333333333545</v>
      </c>
      <c r="S41" s="13">
        <f>+E_Personale!T194-E_Personale!T197</f>
        <v>-144.63733333333357</v>
      </c>
      <c r="T41" s="13">
        <f>+E_Personale!U194-E_Personale!U197</f>
        <v>-193.3573333333336</v>
      </c>
      <c r="U41" s="13">
        <f>+E_Personale!V194-E_Personale!V197</f>
        <v>-242.07733333333363</v>
      </c>
      <c r="V41" s="13">
        <f>+E_Personale!W194-E_Personale!W197</f>
        <v>-290.79733333333365</v>
      </c>
      <c r="W41" s="13">
        <f>+E_Personale!X194-E_Personale!X197</f>
        <v>-339.51733333333368</v>
      </c>
      <c r="X41" s="13">
        <f>+E_Personale!Y194-E_Personale!Y197</f>
        <v>-388.23733333333371</v>
      </c>
      <c r="Y41" s="13">
        <f>+E_Personale!Z194-E_Personale!Z197</f>
        <v>-436.95733333333374</v>
      </c>
      <c r="Z41" s="13">
        <f>+E_Personale!AA194-E_Personale!AA197</f>
        <v>-127.30168000000049</v>
      </c>
      <c r="AA41" s="13">
        <f>+E_Personale!AB194-E_Personale!AB197</f>
        <v>-127.30168000000049</v>
      </c>
      <c r="AB41" s="13">
        <f>+E_Personale!AC194-E_Personale!AC197</f>
        <v>-127.30168000000049</v>
      </c>
      <c r="AC41" s="13">
        <f>+E_Personale!AD194-E_Personale!AD197</f>
        <v>-127.30168000000049</v>
      </c>
      <c r="AD41" s="13">
        <f>+E_Personale!AE194-E_Personale!AE197</f>
        <v>-127.30168000000049</v>
      </c>
      <c r="AE41" s="13">
        <f>+E_Personale!AF194-E_Personale!AF197</f>
        <v>-127.30168000000049</v>
      </c>
      <c r="AF41" s="13">
        <f>+E_Personale!AG194-E_Personale!AG197</f>
        <v>-127.30168000000049</v>
      </c>
      <c r="AG41" s="13">
        <f>+E_Personale!AH194-E_Personale!AH197</f>
        <v>-127.30168000000049</v>
      </c>
      <c r="AH41" s="13">
        <f>+E_Personale!AI194-E_Personale!AI197</f>
        <v>-127.30168000000049</v>
      </c>
      <c r="AI41" s="13">
        <f>+E_Personale!AJ194-E_Personale!AJ197</f>
        <v>-127.30168000000049</v>
      </c>
      <c r="AJ41" s="13">
        <f>+E_Personale!AK194-E_Personale!AK197</f>
        <v>-127.30168000000049</v>
      </c>
      <c r="AK41" s="13">
        <f>+E_Personale!AL194-E_Personale!AL197</f>
        <v>-127.30168000000049</v>
      </c>
      <c r="AL41" s="13">
        <f>+E_Personale!AM194-E_Personale!AM197</f>
        <v>-120.87118360000045</v>
      </c>
      <c r="AM41" s="13">
        <f>+E_Personale!AN194-E_Personale!AN197</f>
        <v>-114.3306213220003</v>
      </c>
      <c r="AN41" s="13">
        <f>+E_Personale!AO194-E_Personale!AO197</f>
        <v>-107.67807000919038</v>
      </c>
      <c r="AO41" s="13">
        <f>+E_Personale!AP194-E_Personale!AP197</f>
        <v>-100.91157221403546</v>
      </c>
      <c r="AP41" s="13">
        <f>+E_Personale!AQ194-E_Personale!AQ197</f>
        <v>-94.029135575047576</v>
      </c>
      <c r="AQ41" s="13">
        <f>+E_Personale!AR194-E_Personale!AR197</f>
        <v>-87.028732182030581</v>
      </c>
      <c r="AR41" s="13">
        <f>+E_Personale!AS194-E_Personale!AS197</f>
        <v>-79.908297929585615</v>
      </c>
      <c r="AS41" s="13">
        <f>+E_Personale!AT194-E_Personale!AT197</f>
        <v>-72.665731858650361</v>
      </c>
      <c r="AT41" s="13">
        <f>+E_Personale!AU194-E_Personale!AU197</f>
        <v>-65.298895485853791</v>
      </c>
      <c r="AU41" s="13">
        <f>+E_Personale!AV194-E_Personale!AV197</f>
        <v>-57.805612120451315</v>
      </c>
      <c r="AV41" s="13">
        <f>+E_Personale!AW194-E_Personale!AW197</f>
        <v>-50.183666168614309</v>
      </c>
      <c r="AW41" s="13">
        <f>+E_Personale!AX194-E_Personale!AX197</f>
        <v>-42.430802424826879</v>
      </c>
    </row>
    <row r="42" spans="1:49" x14ac:dyDescent="0.2">
      <c r="B42" s="14"/>
    </row>
    <row r="43" spans="1:49" x14ac:dyDescent="0.2">
      <c r="A43" s="11" t="s">
        <v>70</v>
      </c>
      <c r="B43" s="12">
        <f>+B11-B14-B35-B39</f>
        <v>-9728.2800000000007</v>
      </c>
      <c r="C43" s="12">
        <f t="shared" ref="C43:AW43" si="8">+C11-C14-C35-C39</f>
        <v>-10645.613333333333</v>
      </c>
      <c r="D43" s="12">
        <f t="shared" si="8"/>
        <v>-10052.813333333334</v>
      </c>
      <c r="E43" s="12">
        <f t="shared" si="8"/>
        <v>-9405.5333333333328</v>
      </c>
      <c r="F43" s="12">
        <f t="shared" si="8"/>
        <v>-8698.3253333333323</v>
      </c>
      <c r="G43" s="12">
        <f t="shared" si="8"/>
        <v>-7925.1965333333228</v>
      </c>
      <c r="H43" s="12">
        <f t="shared" si="8"/>
        <v>-7079.5548533333313</v>
      </c>
      <c r="I43" s="12">
        <f t="shared" si="8"/>
        <v>-6154.1490053333282</v>
      </c>
      <c r="J43" s="12">
        <f t="shared" si="8"/>
        <v>-5141.0025725333298</v>
      </c>
      <c r="K43" s="12">
        <f t="shared" si="8"/>
        <v>-4031.3414964533213</v>
      </c>
      <c r="L43" s="12">
        <f t="shared" si="8"/>
        <v>-2815.5143127653173</v>
      </c>
      <c r="M43" s="12">
        <f t="shared" si="8"/>
        <v>-1482.9044107085247</v>
      </c>
      <c r="N43" s="12">
        <f t="shared" si="8"/>
        <v>-1415.1441030199785</v>
      </c>
      <c r="O43" s="12">
        <f t="shared" si="8"/>
        <v>-654.0008615043007</v>
      </c>
      <c r="P43" s="12">
        <f t="shared" si="8"/>
        <v>142.76354208715202</v>
      </c>
      <c r="Q43" s="12">
        <f t="shared" si="8"/>
        <v>976.93016585816622</v>
      </c>
      <c r="R43" s="12">
        <f t="shared" si="8"/>
        <v>1850.3691208177588</v>
      </c>
      <c r="S43" s="12">
        <f t="shared" si="8"/>
        <v>2765.0440235252772</v>
      </c>
      <c r="T43" s="12">
        <f t="shared" si="8"/>
        <v>3723.016671368232</v>
      </c>
      <c r="U43" s="12">
        <f t="shared" si="8"/>
        <v>4726.4519516033051</v>
      </c>
      <c r="V43" s="12">
        <f t="shared" si="8"/>
        <v>5777.6229958501262</v>
      </c>
      <c r="W43" s="12">
        <f t="shared" si="8"/>
        <v>6878.9165923093387</v>
      </c>
      <c r="X43" s="12">
        <f t="shared" si="8"/>
        <v>8032.8388685914397</v>
      </c>
      <c r="Y43" s="12">
        <f t="shared" si="8"/>
        <v>9242.0212586876823</v>
      </c>
      <c r="Z43" s="12">
        <f t="shared" si="8"/>
        <v>4197.212984955404</v>
      </c>
      <c r="AA43" s="12">
        <f t="shared" si="8"/>
        <v>5476.6227700365271</v>
      </c>
      <c r="AB43" s="12">
        <f t="shared" si="8"/>
        <v>6820.0030443716896</v>
      </c>
      <c r="AC43" s="12">
        <f t="shared" si="8"/>
        <v>8230.5523324236019</v>
      </c>
      <c r="AD43" s="12">
        <f t="shared" si="8"/>
        <v>9711.62908487811</v>
      </c>
      <c r="AE43" s="12">
        <f t="shared" si="8"/>
        <v>11266.759674955338</v>
      </c>
      <c r="AF43" s="12">
        <f t="shared" si="8"/>
        <v>12899.646794536449</v>
      </c>
      <c r="AG43" s="12">
        <f t="shared" si="8"/>
        <v>14614.178270096614</v>
      </c>
      <c r="AH43" s="12">
        <f t="shared" si="8"/>
        <v>16414.436319434801</v>
      </c>
      <c r="AI43" s="12">
        <f t="shared" si="8"/>
        <v>18304.707271239833</v>
      </c>
      <c r="AJ43" s="12">
        <f t="shared" si="8"/>
        <v>20289.491770635173</v>
      </c>
      <c r="AK43" s="12">
        <f t="shared" si="8"/>
        <v>22373.515495000265</v>
      </c>
      <c r="AL43" s="12">
        <f t="shared" si="8"/>
        <v>21943.498360329046</v>
      </c>
      <c r="AM43" s="12">
        <f t="shared" si="8"/>
        <v>22698.780309787711</v>
      </c>
      <c r="AN43" s="12">
        <f t="shared" si="8"/>
        <v>23469.494934147366</v>
      </c>
      <c r="AO43" s="12">
        <f t="shared" si="8"/>
        <v>24255.955792444602</v>
      </c>
      <c r="AP43" s="12">
        <f t="shared" si="8"/>
        <v>25058.482788480011</v>
      </c>
      <c r="AQ43" s="12">
        <f t="shared" si="8"/>
        <v>25877.402298816967</v>
      </c>
      <c r="AR43" s="12">
        <f t="shared" si="8"/>
        <v>26713.04730335718</v>
      </c>
      <c r="AS43" s="12">
        <f t="shared" si="8"/>
        <v>27565.757518544568</v>
      </c>
      <c r="AT43" s="12">
        <f t="shared" si="8"/>
        <v>28435.87953325062</v>
      </c>
      <c r="AU43" s="12">
        <f t="shared" si="8"/>
        <v>29323.766947393735</v>
      </c>
      <c r="AV43" s="12">
        <f t="shared" si="8"/>
        <v>30229.780513349968</v>
      </c>
      <c r="AW43" s="12">
        <f t="shared" si="8"/>
        <v>31154.288280208373</v>
      </c>
    </row>
    <row r="44" spans="1:49" x14ac:dyDescent="0.2">
      <c r="B44" s="14"/>
    </row>
    <row r="45" spans="1:49" x14ac:dyDescent="0.2">
      <c r="A45" s="11" t="s">
        <v>71</v>
      </c>
      <c r="B45" s="12">
        <f>SUM(B46:B47)</f>
        <v>0</v>
      </c>
      <c r="C45" s="12">
        <f t="shared" ref="C45:AK45" si="9">SUM(C46:C47)</f>
        <v>0</v>
      </c>
      <c r="D45" s="12">
        <f t="shared" si="9"/>
        <v>2916.6666666666665</v>
      </c>
      <c r="E45" s="12">
        <f t="shared" si="9"/>
        <v>2916.6666666666665</v>
      </c>
      <c r="F45" s="12">
        <f t="shared" si="9"/>
        <v>2916.6666666666665</v>
      </c>
      <c r="G45" s="12">
        <f t="shared" si="9"/>
        <v>2916.6666666666665</v>
      </c>
      <c r="H45" s="12">
        <f t="shared" si="9"/>
        <v>2916.6666666666665</v>
      </c>
      <c r="I45" s="12">
        <f t="shared" si="9"/>
        <v>2916.6666666666665</v>
      </c>
      <c r="J45" s="12">
        <f t="shared" si="9"/>
        <v>2916.6666666666665</v>
      </c>
      <c r="K45" s="12">
        <f t="shared" si="9"/>
        <v>2916.6666666666665</v>
      </c>
      <c r="L45" s="12">
        <f t="shared" si="9"/>
        <v>2916.6666666666665</v>
      </c>
      <c r="M45" s="12">
        <f t="shared" si="9"/>
        <v>2916.6666666666665</v>
      </c>
      <c r="N45" s="12">
        <f t="shared" si="9"/>
        <v>2916.6666666666665</v>
      </c>
      <c r="O45" s="12">
        <f t="shared" si="9"/>
        <v>2916.6666666666665</v>
      </c>
      <c r="P45" s="12">
        <f t="shared" si="9"/>
        <v>2916.6666666666665</v>
      </c>
      <c r="Q45" s="12">
        <f t="shared" si="9"/>
        <v>2916.6666666666665</v>
      </c>
      <c r="R45" s="12">
        <f t="shared" si="9"/>
        <v>2916.6666666666665</v>
      </c>
      <c r="S45" s="12">
        <f t="shared" si="9"/>
        <v>2916.6666666666665</v>
      </c>
      <c r="T45" s="12">
        <f t="shared" si="9"/>
        <v>4622.1342364816956</v>
      </c>
      <c r="U45" s="12">
        <f t="shared" si="9"/>
        <v>6175.7865281887571</v>
      </c>
      <c r="V45" s="12">
        <f t="shared" si="9"/>
        <v>2952.0792353295469</v>
      </c>
      <c r="W45" s="12">
        <f t="shared" si="9"/>
        <v>2916.6666666666665</v>
      </c>
      <c r="X45" s="12">
        <f t="shared" si="9"/>
        <v>2916.6666666666665</v>
      </c>
      <c r="Y45" s="12">
        <f t="shared" si="9"/>
        <v>2916.6666666666665</v>
      </c>
      <c r="Z45" s="12">
        <f t="shared" si="9"/>
        <v>2916.6666666666665</v>
      </c>
      <c r="AA45" s="12">
        <f t="shared" si="9"/>
        <v>2916.6666666666665</v>
      </c>
      <c r="AB45" s="12">
        <f t="shared" si="9"/>
        <v>833.33333333333337</v>
      </c>
      <c r="AC45" s="12">
        <f t="shared" si="9"/>
        <v>833.33333333333337</v>
      </c>
      <c r="AD45" s="12">
        <f t="shared" si="9"/>
        <v>833.33333333333337</v>
      </c>
      <c r="AE45" s="12">
        <f t="shared" si="9"/>
        <v>833.33333333333337</v>
      </c>
      <c r="AF45" s="12">
        <f t="shared" si="9"/>
        <v>833.33333333333337</v>
      </c>
      <c r="AG45" s="12">
        <f t="shared" si="9"/>
        <v>833.33333333333337</v>
      </c>
      <c r="AH45" s="12">
        <f t="shared" si="9"/>
        <v>833.33333333333337</v>
      </c>
      <c r="AI45" s="12">
        <f t="shared" si="9"/>
        <v>833.33333333333337</v>
      </c>
      <c r="AJ45" s="12">
        <f t="shared" si="9"/>
        <v>833.33333333333337</v>
      </c>
      <c r="AK45" s="12">
        <f t="shared" si="9"/>
        <v>833.33333333333337</v>
      </c>
      <c r="AL45" s="12">
        <f>SUM(AL46:AL47)</f>
        <v>0</v>
      </c>
      <c r="AM45" s="12">
        <f>SUM(AM46:AM47)</f>
        <v>0</v>
      </c>
      <c r="AN45" s="12">
        <f t="shared" ref="AN45:AW45" si="10">SUM(AN46:AN47)</f>
        <v>0</v>
      </c>
      <c r="AO45" s="12">
        <f t="shared" si="10"/>
        <v>0</v>
      </c>
      <c r="AP45" s="12">
        <f t="shared" si="10"/>
        <v>0</v>
      </c>
      <c r="AQ45" s="12">
        <f t="shared" si="10"/>
        <v>0</v>
      </c>
      <c r="AR45" s="12">
        <f t="shared" si="10"/>
        <v>0</v>
      </c>
      <c r="AS45" s="12">
        <f t="shared" si="10"/>
        <v>0</v>
      </c>
      <c r="AT45" s="12">
        <f t="shared" si="10"/>
        <v>0</v>
      </c>
      <c r="AU45" s="12">
        <f t="shared" si="10"/>
        <v>0</v>
      </c>
      <c r="AV45" s="12">
        <f t="shared" si="10"/>
        <v>0</v>
      </c>
      <c r="AW45" s="12">
        <f t="shared" si="10"/>
        <v>0</v>
      </c>
    </row>
    <row r="46" spans="1:49" x14ac:dyDescent="0.2">
      <c r="A46" s="10" t="s">
        <v>629</v>
      </c>
      <c r="B46" s="13">
        <f>+'Flussi Credito Imposta'!C13</f>
        <v>0</v>
      </c>
      <c r="C46" s="13">
        <f>+'Flussi Credito Imposta'!D13</f>
        <v>0</v>
      </c>
      <c r="D46" s="13">
        <f>+'Flussi Credito Imposta'!E13</f>
        <v>0</v>
      </c>
      <c r="E46" s="13">
        <f>+'Flussi Credito Imposta'!F13</f>
        <v>0</v>
      </c>
      <c r="F46" s="13">
        <f>+'Flussi Credito Imposta'!G13</f>
        <v>0</v>
      </c>
      <c r="G46" s="13">
        <f>+'Flussi Credito Imposta'!H13</f>
        <v>0</v>
      </c>
      <c r="H46" s="13">
        <f>+'Flussi Credito Imposta'!I13</f>
        <v>0</v>
      </c>
      <c r="I46" s="13">
        <f>+'Flussi Credito Imposta'!J13</f>
        <v>0</v>
      </c>
      <c r="J46" s="13">
        <f>+'Flussi Credito Imposta'!K13</f>
        <v>0</v>
      </c>
      <c r="K46" s="13">
        <f>+'Flussi Credito Imposta'!L13</f>
        <v>0</v>
      </c>
      <c r="L46" s="13">
        <f>+'Flussi Credito Imposta'!M13</f>
        <v>0</v>
      </c>
      <c r="M46" s="13">
        <f>+'Flussi Credito Imposta'!N13</f>
        <v>0</v>
      </c>
      <c r="N46" s="13">
        <f>+'Flussi Credito Imposta'!O13</f>
        <v>0</v>
      </c>
      <c r="O46" s="13">
        <f>+'Flussi Credito Imposta'!P13</f>
        <v>0</v>
      </c>
      <c r="P46" s="13">
        <f>+'Flussi Credito Imposta'!Q13</f>
        <v>0</v>
      </c>
      <c r="Q46" s="13">
        <f>+'Flussi Credito Imposta'!R13</f>
        <v>0</v>
      </c>
      <c r="R46" s="13">
        <f>+'Flussi Credito Imposta'!S13</f>
        <v>0</v>
      </c>
      <c r="S46" s="13">
        <f>+'Flussi Credito Imposta'!T13</f>
        <v>0</v>
      </c>
      <c r="T46" s="13">
        <f>+'Flussi Credito Imposta'!U13</f>
        <v>1705.4675698150295</v>
      </c>
      <c r="U46" s="13">
        <f>+'Flussi Credito Imposta'!V13</f>
        <v>3259.1198615220901</v>
      </c>
      <c r="V46" s="13">
        <f>+'Flussi Credito Imposta'!W13</f>
        <v>35.412568662880403</v>
      </c>
      <c r="W46" s="13">
        <f>+'Flussi Credito Imposta'!X13</f>
        <v>0</v>
      </c>
      <c r="X46" s="13">
        <f>+'Flussi Credito Imposta'!Y13</f>
        <v>0</v>
      </c>
      <c r="Y46" s="13">
        <f>+'Flussi Credito Imposta'!Z13</f>
        <v>0</v>
      </c>
      <c r="Z46" s="13">
        <f>+'Flussi Credito Imposta'!AA13</f>
        <v>0</v>
      </c>
      <c r="AA46" s="13">
        <f>+'Flussi Credito Imposta'!AB13</f>
        <v>0</v>
      </c>
      <c r="AB46" s="13">
        <f>+'Flussi Credito Imposta'!AC13</f>
        <v>0</v>
      </c>
      <c r="AC46" s="13">
        <f>+'Flussi Credito Imposta'!AD13</f>
        <v>0</v>
      </c>
      <c r="AD46" s="13">
        <f>+'Flussi Credito Imposta'!AE13</f>
        <v>0</v>
      </c>
      <c r="AE46" s="13">
        <f>+'Flussi Credito Imposta'!AF13</f>
        <v>0</v>
      </c>
      <c r="AF46" s="13">
        <f>+'Flussi Credito Imposta'!AG13</f>
        <v>0</v>
      </c>
      <c r="AG46" s="13">
        <f>+'Flussi Credito Imposta'!AH13</f>
        <v>0</v>
      </c>
      <c r="AH46" s="13">
        <f>+'Flussi Credito Imposta'!AI13</f>
        <v>0</v>
      </c>
      <c r="AI46" s="13">
        <f>+'Flussi Credito Imposta'!AJ13</f>
        <v>0</v>
      </c>
      <c r="AJ46" s="13">
        <f>+'Flussi Credito Imposta'!AK13</f>
        <v>0</v>
      </c>
      <c r="AK46" s="13">
        <f>+'Flussi Credito Imposta'!AL13</f>
        <v>0</v>
      </c>
      <c r="AL46" s="13">
        <f>+'Flussi Credito Imposta'!AM13</f>
        <v>0</v>
      </c>
      <c r="AM46" s="13">
        <f>+'Flussi Credito Imposta'!AN13</f>
        <v>0</v>
      </c>
      <c r="AN46" s="13">
        <f>+'Flussi Credito Imposta'!AO13</f>
        <v>0</v>
      </c>
      <c r="AO46" s="13">
        <f>+'Flussi Credito Imposta'!AP13</f>
        <v>0</v>
      </c>
      <c r="AP46" s="13">
        <f>+'Flussi Credito Imposta'!AQ13</f>
        <v>0</v>
      </c>
      <c r="AQ46" s="13">
        <f>+'Flussi Credito Imposta'!AR13</f>
        <v>0</v>
      </c>
      <c r="AR46" s="13">
        <f>+'Flussi Credito Imposta'!AS13</f>
        <v>0</v>
      </c>
      <c r="AS46" s="13">
        <f>+'Flussi Credito Imposta'!AT13</f>
        <v>0</v>
      </c>
      <c r="AT46" s="13">
        <f>+'Flussi Credito Imposta'!AU13</f>
        <v>0</v>
      </c>
      <c r="AU46" s="13">
        <f>+'Flussi Credito Imposta'!AV13</f>
        <v>0</v>
      </c>
      <c r="AV46" s="13">
        <f>+'Flussi Credito Imposta'!AW13</f>
        <v>0</v>
      </c>
      <c r="AW46" s="13">
        <f>+'Flussi Credito Imposta'!AX13</f>
        <v>0</v>
      </c>
    </row>
    <row r="47" spans="1:49" x14ac:dyDescent="0.2">
      <c r="A47" s="10" t="s">
        <v>647</v>
      </c>
      <c r="B47" s="13">
        <f>+'Gestione Contributi'!C14+'Gestione Contributi'!C31</f>
        <v>0</v>
      </c>
      <c r="C47" s="13">
        <f>+'Gestione Contributi'!D14+'Gestione Contributi'!D31</f>
        <v>0</v>
      </c>
      <c r="D47" s="13">
        <f>+'Gestione Contributi'!E14+'Gestione Contributi'!E31</f>
        <v>2916.6666666666665</v>
      </c>
      <c r="E47" s="13">
        <f>+'Gestione Contributi'!F14+'Gestione Contributi'!F31</f>
        <v>2916.6666666666665</v>
      </c>
      <c r="F47" s="13">
        <f>+'Gestione Contributi'!G14+'Gestione Contributi'!G31</f>
        <v>2916.6666666666665</v>
      </c>
      <c r="G47" s="13">
        <f>+'Gestione Contributi'!H14+'Gestione Contributi'!H31</f>
        <v>2916.6666666666665</v>
      </c>
      <c r="H47" s="13">
        <f>+'Gestione Contributi'!I14+'Gestione Contributi'!I31</f>
        <v>2916.6666666666665</v>
      </c>
      <c r="I47" s="13">
        <f>+'Gestione Contributi'!J14+'Gestione Contributi'!J31</f>
        <v>2916.6666666666665</v>
      </c>
      <c r="J47" s="13">
        <f>+'Gestione Contributi'!K14+'Gestione Contributi'!K31</f>
        <v>2916.6666666666665</v>
      </c>
      <c r="K47" s="13">
        <f>+'Gestione Contributi'!L14+'Gestione Contributi'!L31</f>
        <v>2916.6666666666665</v>
      </c>
      <c r="L47" s="13">
        <f>+'Gestione Contributi'!M14+'Gestione Contributi'!M31</f>
        <v>2916.6666666666665</v>
      </c>
      <c r="M47" s="13">
        <f>+'Gestione Contributi'!N14+'Gestione Contributi'!N31</f>
        <v>2916.6666666666665</v>
      </c>
      <c r="N47" s="13">
        <f>+'Gestione Contributi'!O14+'Gestione Contributi'!O31</f>
        <v>2916.6666666666665</v>
      </c>
      <c r="O47" s="13">
        <f>+'Gestione Contributi'!P14+'Gestione Contributi'!P31</f>
        <v>2916.6666666666665</v>
      </c>
      <c r="P47" s="13">
        <f>+'Gestione Contributi'!Q14+'Gestione Contributi'!Q31</f>
        <v>2916.6666666666665</v>
      </c>
      <c r="Q47" s="13">
        <f>+'Gestione Contributi'!R14+'Gestione Contributi'!R31</f>
        <v>2916.6666666666665</v>
      </c>
      <c r="R47" s="13">
        <f>+'Gestione Contributi'!S14+'Gestione Contributi'!S31</f>
        <v>2916.6666666666665</v>
      </c>
      <c r="S47" s="13">
        <f>+'Gestione Contributi'!T14+'Gestione Contributi'!T31</f>
        <v>2916.6666666666665</v>
      </c>
      <c r="T47" s="13">
        <f>+'Gestione Contributi'!U14+'Gestione Contributi'!U31</f>
        <v>2916.6666666666665</v>
      </c>
      <c r="U47" s="13">
        <f>+'Gestione Contributi'!V14+'Gestione Contributi'!V31</f>
        <v>2916.6666666666665</v>
      </c>
      <c r="V47" s="13">
        <f>+'Gestione Contributi'!W14+'Gestione Contributi'!W31</f>
        <v>2916.6666666666665</v>
      </c>
      <c r="W47" s="13">
        <f>+'Gestione Contributi'!X14+'Gestione Contributi'!X31</f>
        <v>2916.6666666666665</v>
      </c>
      <c r="X47" s="13">
        <f>+'Gestione Contributi'!Y14+'Gestione Contributi'!Y31</f>
        <v>2916.6666666666665</v>
      </c>
      <c r="Y47" s="13">
        <f>+'Gestione Contributi'!Z14+'Gestione Contributi'!Z31</f>
        <v>2916.6666666666665</v>
      </c>
      <c r="Z47" s="13">
        <f>+'Gestione Contributi'!AA14+'Gestione Contributi'!AA31</f>
        <v>2916.6666666666665</v>
      </c>
      <c r="AA47" s="13">
        <f>+'Gestione Contributi'!AB14+'Gestione Contributi'!AB31</f>
        <v>2916.6666666666665</v>
      </c>
      <c r="AB47" s="13">
        <f>+'Gestione Contributi'!AC14+'Gestione Contributi'!AC31</f>
        <v>833.33333333333337</v>
      </c>
      <c r="AC47" s="13">
        <f>+'Gestione Contributi'!AD14+'Gestione Contributi'!AD31</f>
        <v>833.33333333333337</v>
      </c>
      <c r="AD47" s="13">
        <f>+'Gestione Contributi'!AE14+'Gestione Contributi'!AE31</f>
        <v>833.33333333333337</v>
      </c>
      <c r="AE47" s="13">
        <f>+'Gestione Contributi'!AF14+'Gestione Contributi'!AF31</f>
        <v>833.33333333333337</v>
      </c>
      <c r="AF47" s="13">
        <f>+'Gestione Contributi'!AG14+'Gestione Contributi'!AG31</f>
        <v>833.33333333333337</v>
      </c>
      <c r="AG47" s="13">
        <f>+'Gestione Contributi'!AH14+'Gestione Contributi'!AH31</f>
        <v>833.33333333333337</v>
      </c>
      <c r="AH47" s="13">
        <f>+'Gestione Contributi'!AI14+'Gestione Contributi'!AI31</f>
        <v>833.33333333333337</v>
      </c>
      <c r="AI47" s="13">
        <f>+'Gestione Contributi'!AJ14+'Gestione Contributi'!AJ31</f>
        <v>833.33333333333337</v>
      </c>
      <c r="AJ47" s="13">
        <f>+'Gestione Contributi'!AK14+'Gestione Contributi'!AK31</f>
        <v>833.33333333333337</v>
      </c>
      <c r="AK47" s="13">
        <f>+'Gestione Contributi'!AL14+'Gestione Contributi'!AL31</f>
        <v>833.33333333333337</v>
      </c>
      <c r="AL47" s="13">
        <f>+'Gestione Contributi'!AM14+'Gestione Contributi'!AM31</f>
        <v>0</v>
      </c>
      <c r="AM47" s="13">
        <f>+'Gestione Contributi'!AN14+'Gestione Contributi'!AN31</f>
        <v>0</v>
      </c>
      <c r="AN47" s="13">
        <f>+'Gestione Contributi'!AO14+'Gestione Contributi'!AO31</f>
        <v>0</v>
      </c>
      <c r="AO47" s="13">
        <f>+'Gestione Contributi'!AP14+'Gestione Contributi'!AP31</f>
        <v>0</v>
      </c>
      <c r="AP47" s="13">
        <f>+'Gestione Contributi'!AQ14+'Gestione Contributi'!AQ31</f>
        <v>0</v>
      </c>
      <c r="AQ47" s="13">
        <f>+'Gestione Contributi'!AR14+'Gestione Contributi'!AR31</f>
        <v>0</v>
      </c>
      <c r="AR47" s="13">
        <f>+'Gestione Contributi'!AS14+'Gestione Contributi'!AS31</f>
        <v>0</v>
      </c>
      <c r="AS47" s="13">
        <f>+'Gestione Contributi'!AT14+'Gestione Contributi'!AT31</f>
        <v>0</v>
      </c>
      <c r="AT47" s="13">
        <f>+'Gestione Contributi'!AU14+'Gestione Contributi'!AU31</f>
        <v>0</v>
      </c>
      <c r="AU47" s="13">
        <f>+'Gestione Contributi'!AV14+'Gestione Contributi'!AV31</f>
        <v>0</v>
      </c>
      <c r="AV47" s="13">
        <f>+'Gestione Contributi'!AW14+'Gestione Contributi'!AW31</f>
        <v>0</v>
      </c>
      <c r="AW47" s="13">
        <f>+'Gestione Contributi'!AX14+'Gestione Contributi'!AX31</f>
        <v>0</v>
      </c>
    </row>
    <row r="48" spans="1:49" x14ac:dyDescent="0.2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</row>
    <row r="49" spans="1:49" x14ac:dyDescent="0.2">
      <c r="A49" s="11" t="s">
        <v>72</v>
      </c>
      <c r="B49" s="12">
        <f t="shared" ref="B49:AK49" si="11">-SUM(B50:B51)+B52</f>
        <v>0</v>
      </c>
      <c r="C49" s="12">
        <f t="shared" si="11"/>
        <v>-778.80809045488775</v>
      </c>
      <c r="D49" s="12">
        <f t="shared" si="11"/>
        <v>-778.80809045488775</v>
      </c>
      <c r="E49" s="12">
        <f t="shared" si="11"/>
        <v>-773.37918991967501</v>
      </c>
      <c r="F49" s="12">
        <f t="shared" si="11"/>
        <v>-770.63831420419922</v>
      </c>
      <c r="G49" s="12">
        <f t="shared" si="11"/>
        <v>-767.88409713758506</v>
      </c>
      <c r="H49" s="12">
        <f t="shared" si="11"/>
        <v>-765.11647378013129</v>
      </c>
      <c r="I49" s="12">
        <f t="shared" si="11"/>
        <v>-762.33537887603904</v>
      </c>
      <c r="J49" s="12">
        <f t="shared" si="11"/>
        <v>-759.54074685187436</v>
      </c>
      <c r="K49" s="12">
        <f t="shared" si="11"/>
        <v>-756.73251181502042</v>
      </c>
      <c r="L49" s="12">
        <f t="shared" si="11"/>
        <v>-753.91060755212527</v>
      </c>
      <c r="M49" s="12">
        <f t="shared" si="11"/>
        <v>-751.07496752753991</v>
      </c>
      <c r="N49" s="12">
        <f t="shared" si="11"/>
        <v>-748.22552488174972</v>
      </c>
      <c r="O49" s="12">
        <f t="shared" si="11"/>
        <v>-745.36221242979821</v>
      </c>
      <c r="P49" s="12">
        <f t="shared" si="11"/>
        <v>-742.48496265970232</v>
      </c>
      <c r="Q49" s="12">
        <f t="shared" si="11"/>
        <v>-739.59370773086152</v>
      </c>
      <c r="R49" s="12">
        <f t="shared" si="11"/>
        <v>-736.6883794724572</v>
      </c>
      <c r="S49" s="12">
        <f t="shared" si="11"/>
        <v>-733.76890938184624</v>
      </c>
      <c r="T49" s="12">
        <f t="shared" si="11"/>
        <v>-730.83522862294501</v>
      </c>
      <c r="U49" s="12">
        <f t="shared" si="11"/>
        <v>-727.88726802460747</v>
      </c>
      <c r="V49" s="12">
        <f t="shared" si="11"/>
        <v>-724.92495807899274</v>
      </c>
      <c r="W49" s="12">
        <f t="shared" si="11"/>
        <v>-721.94822893992773</v>
      </c>
      <c r="X49" s="12">
        <f t="shared" si="11"/>
        <v>-718.95701042125881</v>
      </c>
      <c r="Y49" s="12">
        <f t="shared" si="11"/>
        <v>-715.95123199519844</v>
      </c>
      <c r="Z49" s="12">
        <f t="shared" si="11"/>
        <v>-712.93082279066084</v>
      </c>
      <c r="AA49" s="12">
        <f t="shared" si="11"/>
        <v>-709.89571159159209</v>
      </c>
      <c r="AB49" s="12">
        <f t="shared" si="11"/>
        <v>-706.8458268352905</v>
      </c>
      <c r="AC49" s="12">
        <f t="shared" si="11"/>
        <v>-703.78109661071915</v>
      </c>
      <c r="AD49" s="12">
        <f t="shared" si="11"/>
        <v>-700.70144865681061</v>
      </c>
      <c r="AE49" s="12">
        <f t="shared" si="11"/>
        <v>-697.60681036076301</v>
      </c>
      <c r="AF49" s="12">
        <f t="shared" si="11"/>
        <v>-694.49710875632786</v>
      </c>
      <c r="AG49" s="12">
        <f t="shared" si="11"/>
        <v>-691.37227052209005</v>
      </c>
      <c r="AH49" s="12">
        <f t="shared" si="11"/>
        <v>-688.23222197973837</v>
      </c>
      <c r="AI49" s="12">
        <f t="shared" si="11"/>
        <v>-685.07688909232934</v>
      </c>
      <c r="AJ49" s="12">
        <f t="shared" si="11"/>
        <v>-681.90619746254049</v>
      </c>
      <c r="AK49" s="12">
        <f t="shared" si="11"/>
        <v>-678.72007233091631</v>
      </c>
      <c r="AL49" s="12">
        <f>-SUM(AL50:AL51)+AL52</f>
        <v>-675.51843857410654</v>
      </c>
      <c r="AM49" s="12">
        <f>-SUM(AM50:AM51)+AM52</f>
        <v>-672.30122070309369</v>
      </c>
      <c r="AN49" s="12">
        <f t="shared" ref="AN49:AW49" si="12">-SUM(AN50:AN51)+AN52</f>
        <v>-669.06834286141407</v>
      </c>
      <c r="AO49" s="12">
        <f t="shared" si="12"/>
        <v>-665.81972882336845</v>
      </c>
      <c r="AP49" s="12">
        <f t="shared" si="12"/>
        <v>-662.55530199222528</v>
      </c>
      <c r="AQ49" s="12">
        <f t="shared" si="12"/>
        <v>-659.27498539841486</v>
      </c>
      <c r="AR49" s="12">
        <f t="shared" si="12"/>
        <v>-655.97870169771352</v>
      </c>
      <c r="AS49" s="12">
        <f t="shared" si="12"/>
        <v>-652.66637316942149</v>
      </c>
      <c r="AT49" s="12">
        <f t="shared" si="12"/>
        <v>-649.33792171452876</v>
      </c>
      <c r="AU49" s="12">
        <f t="shared" si="12"/>
        <v>-645.99326885387529</v>
      </c>
      <c r="AV49" s="12">
        <f t="shared" si="12"/>
        <v>-642.63233572629895</v>
      </c>
      <c r="AW49" s="12">
        <f t="shared" si="12"/>
        <v>-639.25504308677739</v>
      </c>
    </row>
    <row r="50" spans="1:49" x14ac:dyDescent="0.2">
      <c r="A50" s="10" t="s">
        <v>73</v>
      </c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</row>
    <row r="51" spans="1:49" x14ac:dyDescent="0.2">
      <c r="A51" s="10" t="s">
        <v>74</v>
      </c>
      <c r="B51" s="13">
        <f>+'Fin Banca'!C237</f>
        <v>0</v>
      </c>
      <c r="C51" s="13">
        <f>+'Fin Banca'!D237</f>
        <v>778.80809045488775</v>
      </c>
      <c r="D51" s="13">
        <f>+'Fin Banca'!E237</f>
        <v>778.80809045488775</v>
      </c>
      <c r="E51" s="13">
        <f>+'Fin Banca'!F237</f>
        <v>773.37918991967501</v>
      </c>
      <c r="F51" s="13">
        <f>+'Fin Banca'!G237</f>
        <v>770.63831420419922</v>
      </c>
      <c r="G51" s="13">
        <f>+'Fin Banca'!H237</f>
        <v>767.88409713758506</v>
      </c>
      <c r="H51" s="13">
        <f>+'Fin Banca'!I237</f>
        <v>765.11647378013129</v>
      </c>
      <c r="I51" s="13">
        <f>+'Fin Banca'!J237</f>
        <v>762.33537887603904</v>
      </c>
      <c r="J51" s="13">
        <f>+'Fin Banca'!K237</f>
        <v>759.54074685187436</v>
      </c>
      <c r="K51" s="13">
        <f>+'Fin Banca'!L237</f>
        <v>756.73251181502042</v>
      </c>
      <c r="L51" s="13">
        <f>+'Fin Banca'!M237</f>
        <v>753.91060755212527</v>
      </c>
      <c r="M51" s="13">
        <f>+'Fin Banca'!N237</f>
        <v>751.07496752753991</v>
      </c>
      <c r="N51" s="13">
        <f>+'Fin Banca'!O237</f>
        <v>748.22552488174972</v>
      </c>
      <c r="O51" s="13">
        <f>+'Fin Banca'!P237</f>
        <v>745.36221242979821</v>
      </c>
      <c r="P51" s="13">
        <f>+'Fin Banca'!Q237</f>
        <v>742.48496265970232</v>
      </c>
      <c r="Q51" s="13">
        <f>+'Fin Banca'!R237</f>
        <v>739.59370773086152</v>
      </c>
      <c r="R51" s="13">
        <f>+'Fin Banca'!S237</f>
        <v>736.6883794724572</v>
      </c>
      <c r="S51" s="13">
        <f>+'Fin Banca'!T237</f>
        <v>733.76890938184624</v>
      </c>
      <c r="T51" s="13">
        <f>+'Fin Banca'!U237</f>
        <v>730.83522862294501</v>
      </c>
      <c r="U51" s="13">
        <f>+'Fin Banca'!V237</f>
        <v>727.88726802460747</v>
      </c>
      <c r="V51" s="13">
        <f>+'Fin Banca'!W237</f>
        <v>724.92495807899274</v>
      </c>
      <c r="W51" s="13">
        <f>+'Fin Banca'!X237</f>
        <v>721.94822893992773</v>
      </c>
      <c r="X51" s="13">
        <f>+'Fin Banca'!Y237</f>
        <v>718.95701042125881</v>
      </c>
      <c r="Y51" s="13">
        <f>+'Fin Banca'!Z237</f>
        <v>715.95123199519844</v>
      </c>
      <c r="Z51" s="13">
        <f>+'Fin Banca'!AA237</f>
        <v>712.93082279066084</v>
      </c>
      <c r="AA51" s="13">
        <f>+'Fin Banca'!AB237</f>
        <v>709.89571159159209</v>
      </c>
      <c r="AB51" s="13">
        <f>+'Fin Banca'!AC237</f>
        <v>706.8458268352905</v>
      </c>
      <c r="AC51" s="13">
        <f>+'Fin Banca'!AD237</f>
        <v>703.78109661071915</v>
      </c>
      <c r="AD51" s="13">
        <f>+'Fin Banca'!AE237</f>
        <v>700.70144865681061</v>
      </c>
      <c r="AE51" s="13">
        <f>+'Fin Banca'!AF237</f>
        <v>697.60681036076301</v>
      </c>
      <c r="AF51" s="13">
        <f>+'Fin Banca'!AG237</f>
        <v>694.49710875632786</v>
      </c>
      <c r="AG51" s="13">
        <f>+'Fin Banca'!AH237</f>
        <v>691.37227052209005</v>
      </c>
      <c r="AH51" s="13">
        <f>+'Fin Banca'!AI237</f>
        <v>688.23222197973837</v>
      </c>
      <c r="AI51" s="13">
        <f>+'Fin Banca'!AJ237</f>
        <v>685.07688909232934</v>
      </c>
      <c r="AJ51" s="13">
        <f>+'Fin Banca'!AK237</f>
        <v>681.90619746254049</v>
      </c>
      <c r="AK51" s="13">
        <f>+'Fin Banca'!AL237</f>
        <v>678.72007233091631</v>
      </c>
      <c r="AL51" s="13">
        <f>+'Fin Banca'!AM237</f>
        <v>675.51843857410654</v>
      </c>
      <c r="AM51" s="13">
        <f>+'Fin Banca'!AN237</f>
        <v>672.30122070309369</v>
      </c>
      <c r="AN51" s="13">
        <f>+'Fin Banca'!AO237</f>
        <v>669.06834286141407</v>
      </c>
      <c r="AO51" s="13">
        <f>+'Fin Banca'!AP237</f>
        <v>665.81972882336845</v>
      </c>
      <c r="AP51" s="13">
        <f>+'Fin Banca'!AQ237</f>
        <v>662.55530199222528</v>
      </c>
      <c r="AQ51" s="13">
        <f>+'Fin Banca'!AR237</f>
        <v>659.27498539841486</v>
      </c>
      <c r="AR51" s="13">
        <f>+'Fin Banca'!AS237</f>
        <v>655.97870169771352</v>
      </c>
      <c r="AS51" s="13">
        <f>+'Fin Banca'!AT237</f>
        <v>652.66637316942149</v>
      </c>
      <c r="AT51" s="13">
        <f>+'Fin Banca'!AU237</f>
        <v>649.33792171452876</v>
      </c>
      <c r="AU51" s="13">
        <f>+'Fin Banca'!AV237</f>
        <v>645.99326885387529</v>
      </c>
      <c r="AV51" s="13">
        <f>+'Fin Banca'!AW237</f>
        <v>642.63233572629895</v>
      </c>
      <c r="AW51" s="13">
        <f>+'Fin Banca'!AX237</f>
        <v>639.25504308677739</v>
      </c>
    </row>
    <row r="52" spans="1:49" x14ac:dyDescent="0.2">
      <c r="A52" s="10" t="s">
        <v>75</v>
      </c>
      <c r="B52" s="13"/>
    </row>
    <row r="53" spans="1:49" x14ac:dyDescent="0.2">
      <c r="B53" s="14"/>
    </row>
    <row r="54" spans="1:49" x14ac:dyDescent="0.2">
      <c r="A54" s="11" t="s">
        <v>76</v>
      </c>
      <c r="B54" s="12">
        <f>+B43+B45+B49</f>
        <v>-9728.2800000000007</v>
      </c>
      <c r="C54" s="12">
        <f t="shared" ref="C54:AK54" si="13">+C43+C45+C49</f>
        <v>-11424.421423788221</v>
      </c>
      <c r="D54" s="12">
        <f t="shared" si="13"/>
        <v>-7914.9547571215553</v>
      </c>
      <c r="E54" s="12">
        <f t="shared" si="13"/>
        <v>-7262.2458565863417</v>
      </c>
      <c r="F54" s="12">
        <f t="shared" si="13"/>
        <v>-6552.2969808708658</v>
      </c>
      <c r="G54" s="12">
        <f t="shared" si="13"/>
        <v>-5776.4139638042416</v>
      </c>
      <c r="H54" s="12">
        <f t="shared" si="13"/>
        <v>-4928.0046604467962</v>
      </c>
      <c r="I54" s="12">
        <f t="shared" si="13"/>
        <v>-3999.8177175427008</v>
      </c>
      <c r="J54" s="12">
        <f t="shared" si="13"/>
        <v>-2983.8766527185376</v>
      </c>
      <c r="K54" s="12">
        <f t="shared" si="13"/>
        <v>-1871.4073416016752</v>
      </c>
      <c r="L54" s="12">
        <f t="shared" si="13"/>
        <v>-652.75825365077606</v>
      </c>
      <c r="M54" s="12">
        <f>+M43+M45+M49</f>
        <v>682.68728843060194</v>
      </c>
      <c r="N54" s="12">
        <f t="shared" si="13"/>
        <v>753.29703876493829</v>
      </c>
      <c r="O54" s="12">
        <f t="shared" si="13"/>
        <v>1517.3035927325677</v>
      </c>
      <c r="P54" s="12">
        <f t="shared" si="13"/>
        <v>2316.9452460941161</v>
      </c>
      <c r="Q54" s="12">
        <f t="shared" si="13"/>
        <v>3154.0031247939714</v>
      </c>
      <c r="R54" s="12">
        <f t="shared" si="13"/>
        <v>4030.3474080119677</v>
      </c>
      <c r="S54" s="12">
        <f t="shared" si="13"/>
        <v>4947.941780810097</v>
      </c>
      <c r="T54" s="12">
        <f t="shared" si="13"/>
        <v>7614.3156792269829</v>
      </c>
      <c r="U54" s="12">
        <f t="shared" si="13"/>
        <v>10174.351211767455</v>
      </c>
      <c r="V54" s="12">
        <f t="shared" si="13"/>
        <v>8004.7772731006808</v>
      </c>
      <c r="W54" s="12">
        <f t="shared" si="13"/>
        <v>9073.6350300360773</v>
      </c>
      <c r="X54" s="12">
        <f t="shared" si="13"/>
        <v>10230.548524836848</v>
      </c>
      <c r="Y54" s="12">
        <f t="shared" si="13"/>
        <v>11442.736693359149</v>
      </c>
      <c r="Z54" s="12">
        <f t="shared" si="13"/>
        <v>6400.9488288314096</v>
      </c>
      <c r="AA54" s="12">
        <f t="shared" si="13"/>
        <v>7683.3937251116013</v>
      </c>
      <c r="AB54" s="12">
        <f t="shared" si="13"/>
        <v>6946.490550869732</v>
      </c>
      <c r="AC54" s="12">
        <f t="shared" si="13"/>
        <v>8360.1045691462168</v>
      </c>
      <c r="AD54" s="12">
        <f t="shared" si="13"/>
        <v>9844.2609695546325</v>
      </c>
      <c r="AE54" s="12">
        <f t="shared" si="13"/>
        <v>11402.486197927909</v>
      </c>
      <c r="AF54" s="12">
        <f t="shared" si="13"/>
        <v>13038.483019113455</v>
      </c>
      <c r="AG54" s="12">
        <f t="shared" si="13"/>
        <v>14756.139332907858</v>
      </c>
      <c r="AH54" s="12">
        <f t="shared" si="13"/>
        <v>16559.537430788394</v>
      </c>
      <c r="AI54" s="12">
        <f t="shared" si="13"/>
        <v>18452.963715480837</v>
      </c>
      <c r="AJ54" s="12">
        <f t="shared" si="13"/>
        <v>20440.918906505965</v>
      </c>
      <c r="AK54" s="12">
        <f t="shared" si="13"/>
        <v>22528.128756002679</v>
      </c>
      <c r="AL54" s="12">
        <f>+AL43+AL45+AL49</f>
        <v>21267.979921754941</v>
      </c>
      <c r="AM54" s="12">
        <f>+AM43+AM45+AM49</f>
        <v>22026.479089084616</v>
      </c>
      <c r="AN54" s="12">
        <f t="shared" ref="AN54:AW54" si="14">+AN43+AN45+AN49</f>
        <v>22800.426591285952</v>
      </c>
      <c r="AO54" s="12">
        <f t="shared" si="14"/>
        <v>23590.136063621234</v>
      </c>
      <c r="AP54" s="12">
        <f t="shared" si="14"/>
        <v>24395.927486487784</v>
      </c>
      <c r="AQ54" s="12">
        <f t="shared" si="14"/>
        <v>25218.127313418554</v>
      </c>
      <c r="AR54" s="12">
        <f t="shared" si="14"/>
        <v>26057.068601659466</v>
      </c>
      <c r="AS54" s="12">
        <f t="shared" si="14"/>
        <v>26913.091145375147</v>
      </c>
      <c r="AT54" s="12">
        <f t="shared" si="14"/>
        <v>27786.541611536089</v>
      </c>
      <c r="AU54" s="12">
        <f t="shared" si="14"/>
        <v>28677.773678539859</v>
      </c>
      <c r="AV54" s="12">
        <f t="shared" si="14"/>
        <v>29587.148177623669</v>
      </c>
      <c r="AW54" s="12">
        <f t="shared" si="14"/>
        <v>30515.033237121595</v>
      </c>
    </row>
    <row r="55" spans="1:49" x14ac:dyDescent="0.2">
      <c r="A55" s="11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</row>
    <row r="56" spans="1:49" x14ac:dyDescent="0.2">
      <c r="A56" s="10" t="s">
        <v>519</v>
      </c>
      <c r="B56" s="13">
        <f>+'Im Ires'!B16</f>
        <v>0</v>
      </c>
      <c r="C56" s="13">
        <f>+'Im Ires'!C16</f>
        <v>0</v>
      </c>
      <c r="D56" s="13">
        <f>+'Im Ires'!D16</f>
        <v>0</v>
      </c>
      <c r="E56" s="13">
        <f>+'Im Ires'!E16</f>
        <v>0</v>
      </c>
      <c r="F56" s="13">
        <f>+'Im Ires'!F16</f>
        <v>0</v>
      </c>
      <c r="G56" s="13">
        <f>+'Im Ires'!G16</f>
        <v>0</v>
      </c>
      <c r="H56" s="13">
        <f>+'Im Ires'!H16</f>
        <v>0</v>
      </c>
      <c r="I56" s="13">
        <f>+'Im Ires'!I16</f>
        <v>0</v>
      </c>
      <c r="J56" s="13">
        <f>+'Im Ires'!J16</f>
        <v>0</v>
      </c>
      <c r="K56" s="13">
        <f>+'Im Ires'!K16</f>
        <v>0</v>
      </c>
      <c r="L56" s="13">
        <f>+'Im Ires'!L16</f>
        <v>0</v>
      </c>
      <c r="M56" s="13">
        <f>+'Im Ires'!M16</f>
        <v>0</v>
      </c>
      <c r="N56" s="13">
        <f>+'Im Ires'!N16</f>
        <v>0</v>
      </c>
      <c r="O56" s="13">
        <f>+'Im Ires'!O16</f>
        <v>0</v>
      </c>
      <c r="P56" s="13">
        <f>+'Im Ires'!P16</f>
        <v>0</v>
      </c>
      <c r="Q56" s="13">
        <f>+'Im Ires'!Q16</f>
        <v>0</v>
      </c>
      <c r="R56" s="13">
        <f>+'Im Ires'!R16</f>
        <v>0</v>
      </c>
      <c r="S56" s="13">
        <f>+'Im Ires'!S16</f>
        <v>0</v>
      </c>
      <c r="T56" s="13">
        <f>+'Im Ires'!T16</f>
        <v>0</v>
      </c>
      <c r="U56" s="13">
        <f>+'Im Ires'!U16</f>
        <v>0</v>
      </c>
      <c r="V56" s="13">
        <f>+'Im Ires'!V16</f>
        <v>0</v>
      </c>
      <c r="W56" s="13">
        <f>+'Im Ires'!W16</f>
        <v>0</v>
      </c>
      <c r="X56" s="13">
        <f>+'Im Ires'!X16</f>
        <v>0</v>
      </c>
      <c r="Y56" s="13">
        <f>+'Im Ires'!Y16</f>
        <v>11140.254702954411</v>
      </c>
      <c r="Z56" s="13">
        <f>+'Im Ires'!Z16</f>
        <v>0</v>
      </c>
      <c r="AA56" s="13">
        <f>+'Im Ires'!AA16</f>
        <v>0</v>
      </c>
      <c r="AB56" s="13">
        <f>+'Im Ires'!AB16</f>
        <v>0</v>
      </c>
      <c r="AC56" s="13">
        <f>+'Im Ires'!AC16</f>
        <v>0</v>
      </c>
      <c r="AD56" s="13">
        <f>+'Im Ires'!AD16</f>
        <v>0</v>
      </c>
      <c r="AE56" s="13">
        <f>+'Im Ires'!AE16</f>
        <v>0</v>
      </c>
      <c r="AF56" s="13">
        <f>+'Im Ires'!AF16</f>
        <v>0</v>
      </c>
      <c r="AG56" s="13">
        <f>+'Im Ires'!AG16</f>
        <v>0</v>
      </c>
      <c r="AH56" s="13">
        <f>+'Im Ires'!AH16</f>
        <v>0</v>
      </c>
      <c r="AI56" s="13">
        <f>+'Im Ires'!AI16</f>
        <v>0</v>
      </c>
      <c r="AJ56" s="13">
        <f>+'Im Ires'!AJ16</f>
        <v>0</v>
      </c>
      <c r="AK56" s="13">
        <f>+'Im Ires'!AK16</f>
        <v>44391.741120604995</v>
      </c>
      <c r="AL56" s="13">
        <f>+'Im Ires'!AL16</f>
        <v>0</v>
      </c>
      <c r="AM56" s="13">
        <f>+'Im Ires'!AM16</f>
        <v>0</v>
      </c>
      <c r="AN56" s="13">
        <f>+'Im Ires'!AN16</f>
        <v>0</v>
      </c>
      <c r="AO56" s="13">
        <f>+'Im Ires'!AO16</f>
        <v>0</v>
      </c>
      <c r="AP56" s="13">
        <f>+'Im Ires'!AP16</f>
        <v>0</v>
      </c>
      <c r="AQ56" s="13">
        <f>+'Im Ires'!AQ16</f>
        <v>0</v>
      </c>
      <c r="AR56" s="13">
        <f>+'Im Ires'!AR16</f>
        <v>0</v>
      </c>
      <c r="AS56" s="13">
        <f>+'Im Ires'!AS16</f>
        <v>0</v>
      </c>
      <c r="AT56" s="13">
        <f>+'Im Ires'!AT16</f>
        <v>0</v>
      </c>
      <c r="AU56" s="13">
        <f>+'Im Ires'!AU16</f>
        <v>0</v>
      </c>
      <c r="AV56" s="13">
        <f>+'Im Ires'!AV16</f>
        <v>0</v>
      </c>
      <c r="AW56" s="13">
        <f>+'Im Ires'!AW16</f>
        <v>85545.64788772742</v>
      </c>
    </row>
    <row r="57" spans="1:49" x14ac:dyDescent="0.2">
      <c r="A57" s="10" t="s">
        <v>113</v>
      </c>
      <c r="B57" s="13">
        <f>+'Im Irap'!B34</f>
        <v>0</v>
      </c>
      <c r="C57" s="13">
        <f>+'Im Irap'!C34</f>
        <v>0</v>
      </c>
      <c r="D57" s="13">
        <f>+'Im Irap'!D34</f>
        <v>0</v>
      </c>
      <c r="E57" s="13">
        <f>+'Im Irap'!E34</f>
        <v>0</v>
      </c>
      <c r="F57" s="13">
        <f>+'Im Irap'!F34</f>
        <v>0</v>
      </c>
      <c r="G57" s="13">
        <f>+'Im Irap'!G34</f>
        <v>0</v>
      </c>
      <c r="H57" s="13">
        <f>+'Im Irap'!H34</f>
        <v>0</v>
      </c>
      <c r="I57" s="13">
        <f>+'Im Irap'!I34</f>
        <v>0</v>
      </c>
      <c r="J57" s="13">
        <f>+'Im Irap'!J34</f>
        <v>0</v>
      </c>
      <c r="K57" s="13">
        <f>+'Im Irap'!K34</f>
        <v>0</v>
      </c>
      <c r="L57" s="13">
        <f>+'Im Irap'!L34</f>
        <v>0</v>
      </c>
      <c r="M57" s="13">
        <f>+'Im Irap'!M34</f>
        <v>0</v>
      </c>
      <c r="N57" s="13">
        <f>+'Im Irap'!N34</f>
        <v>0</v>
      </c>
      <c r="O57" s="13">
        <f>+'Im Irap'!O34</f>
        <v>0</v>
      </c>
      <c r="P57" s="13">
        <f>+'Im Irap'!P34</f>
        <v>0</v>
      </c>
      <c r="Q57" s="13">
        <f>+'Im Irap'!Q34</f>
        <v>0</v>
      </c>
      <c r="R57" s="13">
        <f>+'Im Irap'!R34</f>
        <v>0</v>
      </c>
      <c r="S57" s="13">
        <f>+'Im Irap'!S34</f>
        <v>0</v>
      </c>
      <c r="T57" s="13">
        <f>+'Im Irap'!T34</f>
        <v>0</v>
      </c>
      <c r="U57" s="13">
        <f>+'Im Irap'!U34</f>
        <v>0</v>
      </c>
      <c r="V57" s="13">
        <f>+'Im Irap'!V34</f>
        <v>0</v>
      </c>
      <c r="W57" s="13">
        <f>+'Im Irap'!W34</f>
        <v>0</v>
      </c>
      <c r="X57" s="13">
        <f>+'Im Irap'!X34</f>
        <v>0</v>
      </c>
      <c r="Y57" s="13">
        <f>+'Im Irap'!Y34</f>
        <v>0</v>
      </c>
      <c r="Z57" s="13">
        <f>+'Im Irap'!Z34</f>
        <v>0</v>
      </c>
      <c r="AA57" s="13">
        <f>+'Im Irap'!AA34</f>
        <v>0</v>
      </c>
      <c r="AB57" s="13">
        <f>+'Im Irap'!AB34</f>
        <v>0</v>
      </c>
      <c r="AC57" s="13">
        <f>+'Im Irap'!AC34</f>
        <v>0</v>
      </c>
      <c r="AD57" s="13">
        <f>+'Im Irap'!AD34</f>
        <v>0</v>
      </c>
      <c r="AE57" s="13">
        <f>+'Im Irap'!AE34</f>
        <v>0</v>
      </c>
      <c r="AF57" s="13">
        <f>+'Im Irap'!AF34</f>
        <v>0</v>
      </c>
      <c r="AG57" s="13">
        <f>+'Im Irap'!AG34</f>
        <v>0</v>
      </c>
      <c r="AH57" s="13">
        <f>+'Im Irap'!AH34</f>
        <v>0</v>
      </c>
      <c r="AI57" s="13">
        <f>+'Im Irap'!AI34</f>
        <v>0</v>
      </c>
      <c r="AJ57" s="13">
        <f>+'Im Irap'!AJ34</f>
        <v>0</v>
      </c>
      <c r="AK57" s="13">
        <f>+'Im Irap'!AK34</f>
        <v>0</v>
      </c>
      <c r="AL57" s="13">
        <f>+'Im Irap'!AL34</f>
        <v>0</v>
      </c>
      <c r="AM57" s="13">
        <f>+'Im Irap'!AM34</f>
        <v>0</v>
      </c>
      <c r="AN57" s="13">
        <f>+'Im Irap'!AN34</f>
        <v>0</v>
      </c>
      <c r="AO57" s="13">
        <f>+'Im Irap'!AO34</f>
        <v>0</v>
      </c>
      <c r="AP57" s="13">
        <f>+'Im Irap'!AP34</f>
        <v>0</v>
      </c>
      <c r="AQ57" s="13">
        <f>+'Im Irap'!AQ34</f>
        <v>0</v>
      </c>
      <c r="AR57" s="13">
        <f>+'Im Irap'!AR34</f>
        <v>0</v>
      </c>
      <c r="AS57" s="13">
        <f>+'Im Irap'!AS34</f>
        <v>0</v>
      </c>
      <c r="AT57" s="13">
        <f>+'Im Irap'!AT34</f>
        <v>0</v>
      </c>
      <c r="AU57" s="13">
        <f>+'Im Irap'!AU34</f>
        <v>0</v>
      </c>
      <c r="AV57" s="13">
        <f>+'Im Irap'!AV34</f>
        <v>0</v>
      </c>
      <c r="AW57" s="13">
        <f>+'Im Irap'!AW34</f>
        <v>0</v>
      </c>
    </row>
    <row r="58" spans="1:49" x14ac:dyDescent="0.2">
      <c r="A58" s="11" t="s">
        <v>77</v>
      </c>
      <c r="B58" s="12">
        <f t="shared" ref="B58:L58" si="15">+B54-SUM(B56:B57)</f>
        <v>-9728.2800000000007</v>
      </c>
      <c r="C58" s="12">
        <f t="shared" si="15"/>
        <v>-11424.421423788221</v>
      </c>
      <c r="D58" s="12">
        <f t="shared" si="15"/>
        <v>-7914.9547571215553</v>
      </c>
      <c r="E58" s="12">
        <f t="shared" si="15"/>
        <v>-7262.2458565863417</v>
      </c>
      <c r="F58" s="12">
        <f t="shared" si="15"/>
        <v>-6552.2969808708658</v>
      </c>
      <c r="G58" s="12">
        <f t="shared" si="15"/>
        <v>-5776.4139638042416</v>
      </c>
      <c r="H58" s="12">
        <f t="shared" si="15"/>
        <v>-4928.0046604467962</v>
      </c>
      <c r="I58" s="12">
        <f t="shared" si="15"/>
        <v>-3999.8177175427008</v>
      </c>
      <c r="J58" s="12">
        <f t="shared" si="15"/>
        <v>-2983.8766527185376</v>
      </c>
      <c r="K58" s="12">
        <f t="shared" si="15"/>
        <v>-1871.4073416016752</v>
      </c>
      <c r="L58" s="12">
        <f t="shared" si="15"/>
        <v>-652.75825365077606</v>
      </c>
      <c r="M58" s="12">
        <f>+M54-SUM(M56:M57)</f>
        <v>682.68728843060194</v>
      </c>
      <c r="N58" s="12">
        <f t="shared" ref="N58:AK58" si="16">+N54-SUM(N56:N57)</f>
        <v>753.29703876493829</v>
      </c>
      <c r="O58" s="12">
        <f t="shared" si="16"/>
        <v>1517.3035927325677</v>
      </c>
      <c r="P58" s="12">
        <f t="shared" si="16"/>
        <v>2316.9452460941161</v>
      </c>
      <c r="Q58" s="12">
        <f t="shared" si="16"/>
        <v>3154.0031247939714</v>
      </c>
      <c r="R58" s="12">
        <f t="shared" si="16"/>
        <v>4030.3474080119677</v>
      </c>
      <c r="S58" s="12">
        <f t="shared" si="16"/>
        <v>4947.941780810097</v>
      </c>
      <c r="T58" s="12">
        <f t="shared" si="16"/>
        <v>7614.3156792269829</v>
      </c>
      <c r="U58" s="12">
        <f t="shared" si="16"/>
        <v>10174.351211767455</v>
      </c>
      <c r="V58" s="12">
        <f t="shared" si="16"/>
        <v>8004.7772731006808</v>
      </c>
      <c r="W58" s="12">
        <f t="shared" si="16"/>
        <v>9073.6350300360773</v>
      </c>
      <c r="X58" s="12">
        <f t="shared" si="16"/>
        <v>10230.548524836848</v>
      </c>
      <c r="Y58" s="12">
        <f t="shared" si="16"/>
        <v>302.4819904047381</v>
      </c>
      <c r="Z58" s="12">
        <f t="shared" si="16"/>
        <v>6400.9488288314096</v>
      </c>
      <c r="AA58" s="12">
        <f t="shared" si="16"/>
        <v>7683.3937251116013</v>
      </c>
      <c r="AB58" s="12">
        <f t="shared" si="16"/>
        <v>6946.490550869732</v>
      </c>
      <c r="AC58" s="12">
        <f t="shared" si="16"/>
        <v>8360.1045691462168</v>
      </c>
      <c r="AD58" s="12">
        <f t="shared" si="16"/>
        <v>9844.2609695546325</v>
      </c>
      <c r="AE58" s="12">
        <f t="shared" si="16"/>
        <v>11402.486197927909</v>
      </c>
      <c r="AF58" s="12">
        <f t="shared" si="16"/>
        <v>13038.483019113455</v>
      </c>
      <c r="AG58" s="12">
        <f t="shared" si="16"/>
        <v>14756.139332907858</v>
      </c>
      <c r="AH58" s="12">
        <f t="shared" si="16"/>
        <v>16559.537430788394</v>
      </c>
      <c r="AI58" s="12">
        <f t="shared" si="16"/>
        <v>18452.963715480837</v>
      </c>
      <c r="AJ58" s="12">
        <f t="shared" si="16"/>
        <v>20440.918906505965</v>
      </c>
      <c r="AK58" s="12">
        <f t="shared" si="16"/>
        <v>-21863.612364602315</v>
      </c>
      <c r="AL58" s="12">
        <f>+AL54-SUM(AL56:AL57)</f>
        <v>21267.979921754941</v>
      </c>
      <c r="AM58" s="12">
        <f>+AM54-SUM(AM56:AM57)</f>
        <v>22026.479089084616</v>
      </c>
      <c r="AN58" s="12">
        <f t="shared" ref="AN58:AW58" si="17">+AN54-SUM(AN56:AN57)</f>
        <v>22800.426591285952</v>
      </c>
      <c r="AO58" s="12">
        <f t="shared" si="17"/>
        <v>23590.136063621234</v>
      </c>
      <c r="AP58" s="12">
        <f t="shared" si="17"/>
        <v>24395.927486487784</v>
      </c>
      <c r="AQ58" s="12">
        <f t="shared" si="17"/>
        <v>25218.127313418554</v>
      </c>
      <c r="AR58" s="12">
        <f t="shared" si="17"/>
        <v>26057.068601659466</v>
      </c>
      <c r="AS58" s="12">
        <f t="shared" si="17"/>
        <v>26913.091145375147</v>
      </c>
      <c r="AT58" s="12">
        <f t="shared" si="17"/>
        <v>27786.541611536089</v>
      </c>
      <c r="AU58" s="12">
        <f t="shared" si="17"/>
        <v>28677.773678539859</v>
      </c>
      <c r="AV58" s="12">
        <f t="shared" si="17"/>
        <v>29587.148177623669</v>
      </c>
      <c r="AW58" s="12">
        <f t="shared" si="17"/>
        <v>-55030.614650605829</v>
      </c>
    </row>
  </sheetData>
  <phoneticPr fontId="25" type="noConversion"/>
  <hyperlinks>
    <hyperlink ref="A1" location="VIEW!A1" display="VIEW"/>
  </hyperlink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FF0000"/>
  </sheetPr>
  <dimension ref="A1:AW109"/>
  <sheetViews>
    <sheetView showGridLines="0" workbookViewId="0">
      <pane xSplit="1" ySplit="2" topLeftCell="AI3" activePane="bottomRight" state="frozen"/>
      <selection pane="topRight" activeCell="B1" sqref="B1"/>
      <selection pane="bottomLeft" activeCell="A3" sqref="A3"/>
      <selection pane="bottomRight"/>
    </sheetView>
  </sheetViews>
  <sheetFormatPr defaultRowHeight="12" x14ac:dyDescent="0.2"/>
  <cols>
    <col min="1" max="1" width="55.7109375" style="6" bestFit="1" customWidth="1"/>
    <col min="2" max="2" width="9.140625" style="6"/>
    <col min="3" max="3" width="12.28515625" style="6" customWidth="1"/>
    <col min="4" max="5" width="10" style="6" bestFit="1" customWidth="1"/>
    <col min="6" max="7" width="10.5703125" style="6" bestFit="1" customWidth="1"/>
    <col min="8" max="9" width="8.42578125" style="6" customWidth="1"/>
    <col min="10" max="10" width="8.42578125" style="6" bestFit="1" customWidth="1"/>
    <col min="11" max="11" width="10" style="6" bestFit="1" customWidth="1"/>
    <col min="12" max="12" width="10.5703125" style="6" bestFit="1" customWidth="1"/>
    <col min="13" max="17" width="11.42578125" style="6" bestFit="1" customWidth="1"/>
    <col min="18" max="18" width="8.28515625" style="6" bestFit="1" customWidth="1"/>
    <col min="19" max="19" width="9.140625" style="6" bestFit="1" customWidth="1"/>
    <col min="20" max="20" width="8.28515625" style="6" bestFit="1" customWidth="1"/>
    <col min="21" max="24" width="7.85546875" style="6" bestFit="1" customWidth="1"/>
    <col min="25" max="25" width="11.42578125" style="6" bestFit="1" customWidth="1"/>
    <col min="26" max="36" width="9.140625" style="6" bestFit="1"/>
    <col min="37" max="37" width="11.42578125" style="6" bestFit="1" customWidth="1"/>
    <col min="38" max="16384" width="9.140625" style="6"/>
  </cols>
  <sheetData>
    <row r="1" spans="1:49" ht="15" x14ac:dyDescent="0.25">
      <c r="A1" s="33" t="s">
        <v>115</v>
      </c>
    </row>
    <row r="2" spans="1:49" ht="15" x14ac:dyDescent="0.25">
      <c r="A2" s="7" t="s">
        <v>78</v>
      </c>
      <c r="B2" s="22">
        <f>+Parametri!C3</f>
        <v>42736</v>
      </c>
      <c r="C2" s="164">
        <f>B2+31</f>
        <v>42767</v>
      </c>
      <c r="D2" s="164">
        <f>C2+30</f>
        <v>42797</v>
      </c>
      <c r="E2" s="164">
        <f t="shared" ref="E2:AW2" si="0">D2+31</f>
        <v>42828</v>
      </c>
      <c r="F2" s="164">
        <f>E2+30</f>
        <v>42858</v>
      </c>
      <c r="G2" s="164">
        <f t="shared" si="0"/>
        <v>42889</v>
      </c>
      <c r="H2" s="164">
        <f>G2+30</f>
        <v>42919</v>
      </c>
      <c r="I2" s="164">
        <f t="shared" si="0"/>
        <v>42950</v>
      </c>
      <c r="J2" s="164">
        <f>I2+30</f>
        <v>42980</v>
      </c>
      <c r="K2" s="164">
        <f t="shared" si="0"/>
        <v>43011</v>
      </c>
      <c r="L2" s="164">
        <f>K2+30</f>
        <v>43041</v>
      </c>
      <c r="M2" s="164">
        <f t="shared" si="0"/>
        <v>43072</v>
      </c>
      <c r="N2" s="164">
        <f>M2+30</f>
        <v>43102</v>
      </c>
      <c r="O2" s="164">
        <f t="shared" si="0"/>
        <v>43133</v>
      </c>
      <c r="P2" s="164">
        <f>O2+30</f>
        <v>43163</v>
      </c>
      <c r="Q2" s="164">
        <f t="shared" si="0"/>
        <v>43194</v>
      </c>
      <c r="R2" s="164">
        <f>Q2+30</f>
        <v>43224</v>
      </c>
      <c r="S2" s="164">
        <f t="shared" si="0"/>
        <v>43255</v>
      </c>
      <c r="T2" s="164">
        <f>S2+30</f>
        <v>43285</v>
      </c>
      <c r="U2" s="164">
        <f t="shared" si="0"/>
        <v>43316</v>
      </c>
      <c r="V2" s="164">
        <f>U2+30</f>
        <v>43346</v>
      </c>
      <c r="W2" s="164">
        <f t="shared" si="0"/>
        <v>43377</v>
      </c>
      <c r="X2" s="164">
        <f>W2+30</f>
        <v>43407</v>
      </c>
      <c r="Y2" s="164">
        <f t="shared" si="0"/>
        <v>43438</v>
      </c>
      <c r="Z2" s="164">
        <f>Y2+30</f>
        <v>43468</v>
      </c>
      <c r="AA2" s="164">
        <f t="shared" si="0"/>
        <v>43499</v>
      </c>
      <c r="AB2" s="164">
        <f>AA2+30</f>
        <v>43529</v>
      </c>
      <c r="AC2" s="164">
        <f t="shared" si="0"/>
        <v>43560</v>
      </c>
      <c r="AD2" s="164">
        <f>AC2+30</f>
        <v>43590</v>
      </c>
      <c r="AE2" s="164">
        <f t="shared" si="0"/>
        <v>43621</v>
      </c>
      <c r="AF2" s="164">
        <f>AE2+30</f>
        <v>43651</v>
      </c>
      <c r="AG2" s="164">
        <f t="shared" si="0"/>
        <v>43682</v>
      </c>
      <c r="AH2" s="164">
        <f>AG2+30</f>
        <v>43712</v>
      </c>
      <c r="AI2" s="164">
        <f t="shared" si="0"/>
        <v>43743</v>
      </c>
      <c r="AJ2" s="164">
        <f>AI2+30</f>
        <v>43773</v>
      </c>
      <c r="AK2" s="164">
        <f t="shared" si="0"/>
        <v>43804</v>
      </c>
      <c r="AL2" s="164">
        <f>AK2+30</f>
        <v>43834</v>
      </c>
      <c r="AM2" s="164">
        <f t="shared" si="0"/>
        <v>43865</v>
      </c>
      <c r="AN2" s="164">
        <f>AM2+30</f>
        <v>43895</v>
      </c>
      <c r="AO2" s="164">
        <f t="shared" si="0"/>
        <v>43926</v>
      </c>
      <c r="AP2" s="164">
        <f>AO2+30</f>
        <v>43956</v>
      </c>
      <c r="AQ2" s="164">
        <f t="shared" si="0"/>
        <v>43987</v>
      </c>
      <c r="AR2" s="164">
        <f>AQ2+30</f>
        <v>44017</v>
      </c>
      <c r="AS2" s="164">
        <f t="shared" si="0"/>
        <v>44048</v>
      </c>
      <c r="AT2" s="164">
        <f>AS2+30</f>
        <v>44078</v>
      </c>
      <c r="AU2" s="164">
        <f t="shared" si="0"/>
        <v>44109</v>
      </c>
      <c r="AV2" s="164">
        <f>AU2+30</f>
        <v>44139</v>
      </c>
      <c r="AW2" s="164">
        <f t="shared" si="0"/>
        <v>44170</v>
      </c>
    </row>
    <row r="3" spans="1:49" x14ac:dyDescent="0.2">
      <c r="A3" s="7" t="s">
        <v>0</v>
      </c>
    </row>
    <row r="4" spans="1:49" x14ac:dyDescent="0.2">
      <c r="A4" s="7"/>
    </row>
    <row r="5" spans="1:49" x14ac:dyDescent="0.2">
      <c r="A5" s="7" t="s">
        <v>1</v>
      </c>
      <c r="B5" s="18">
        <f>+IF(Banca!C29&gt;0,Banca!C29,0)</f>
        <v>1941.9916666666686</v>
      </c>
      <c r="C5" s="18">
        <f>+IF(Banca!D29&gt;0,Banca!D29,0)</f>
        <v>0</v>
      </c>
      <c r="D5" s="18">
        <f>+IF(Banca!E29&gt;0,Banca!E29,0)</f>
        <v>20696.6032138669</v>
      </c>
      <c r="E5" s="18">
        <f>+IF(Banca!F29&gt;0,Banca!F29,0)</f>
        <v>6317.6745874670014</v>
      </c>
      <c r="F5" s="18">
        <f>+IF(Banca!G29&gt;0,Banca!G29,0)</f>
        <v>62600.001821067097</v>
      </c>
      <c r="G5" s="18">
        <f>+IF(Banca!H29&gt;0,Banca!H29,0)</f>
        <v>39609.710500667206</v>
      </c>
      <c r="H5" s="18">
        <f>+IF(Banca!I29&gt;0,Banca!I29,0)</f>
        <v>27419.538770867308</v>
      </c>
      <c r="I5" s="18">
        <f>+IF(Banca!J29&gt;0,Banca!J29,0)</f>
        <v>16109.498590727415</v>
      </c>
      <c r="J5" s="18">
        <f>+IF(Banca!K29&gt;0,Banca!K29,0)</f>
        <v>5767.6031152135292</v>
      </c>
      <c r="K5" s="18">
        <f>+IF(Banca!L29&gt;0,Banca!L29,0)</f>
        <v>0</v>
      </c>
      <c r="L5" s="18">
        <f>+IF(Banca!M29&gt;0,Banca!M29,0)</f>
        <v>0</v>
      </c>
      <c r="M5" s="18">
        <f>+IF(Banca!N29&gt;0,Banca!N29,0)</f>
        <v>0</v>
      </c>
      <c r="N5" s="18">
        <f>+IF(Banca!O29&gt;0,Banca!O29,0)</f>
        <v>0</v>
      </c>
      <c r="O5" s="18">
        <f>+IF(Banca!P29&gt;0,Banca!P29,0)</f>
        <v>38253.522951109233</v>
      </c>
      <c r="P5" s="18">
        <f>+IF(Banca!Q29&gt;0,Banca!Q29,0)</f>
        <v>34496.038666992441</v>
      </c>
      <c r="Q5" s="18">
        <f>+IF(Banca!R29&gt;0,Banca!R29,0)</f>
        <v>31601.593879989814</v>
      </c>
      <c r="R5" s="18">
        <f>+IF(Banca!S29&gt;0,Banca!S29,0)</f>
        <v>24538.340564957041</v>
      </c>
      <c r="S5" s="18">
        <f>+IF(Banca!T29&gt;0,Banca!T29,0)</f>
        <v>13426.588295492646</v>
      </c>
      <c r="T5" s="18">
        <f>+IF(Banca!U29&gt;0,Banca!U29,0)</f>
        <v>13388.912123875009</v>
      </c>
      <c r="U5" s="18">
        <f>+IF(Banca!V29&gt;0,Banca!V29,0)</f>
        <v>14400.265854996484</v>
      </c>
      <c r="V5" s="18">
        <f>+IF(Banca!W29&gt;0,Banca!W29,0)</f>
        <v>13091.237698058721</v>
      </c>
      <c r="W5" s="18">
        <f>+IF(Banca!X29&gt;0,Banca!X29,0)</f>
        <v>12695.288647498044</v>
      </c>
      <c r="X5" s="18">
        <f>+IF(Banca!Y29&gt;0,Banca!Y29,0)</f>
        <v>13295.255855729316</v>
      </c>
      <c r="Y5" s="18">
        <f>+IF(Banca!Z29&gt;0,Banca!Z29,0)</f>
        <v>7339.9351356921543</v>
      </c>
      <c r="Z5" s="18">
        <f>+IF(Banca!AA29&gt;0,Banca!AA29,0)</f>
        <v>7141.7373043064799</v>
      </c>
      <c r="AA5" s="18">
        <f>+IF(Banca!AB29&gt;0,Banca!AB29,0)</f>
        <v>7671.4754953381562</v>
      </c>
      <c r="AB5" s="18">
        <f>+IF(Banca!AC29&gt;0,Banca!AC29,0)</f>
        <v>9411.7561234080931</v>
      </c>
      <c r="AC5" s="18">
        <f>+IF(Banca!AD29&gt;0,Banca!AD29,0)</f>
        <v>12423.106310368188</v>
      </c>
      <c r="AD5" s="18">
        <f>+IF(Banca!AE29&gt;0,Banca!AE29,0)</f>
        <v>11617.954534162964</v>
      </c>
      <c r="AE5" s="18">
        <f>+IF(Banca!AF29&gt;0,Banca!AF29,0)</f>
        <v>0</v>
      </c>
      <c r="AF5" s="18">
        <f>+IF(Banca!AG29&gt;0,Banca!AG29,0)</f>
        <v>0</v>
      </c>
      <c r="AG5" s="18">
        <f>+IF(Banca!AH29&gt;0,Banca!AH29,0)</f>
        <v>5100.2919766764608</v>
      </c>
      <c r="AH5" s="18">
        <f>+IF(Banca!AI29&gt;0,Banca!AI29,0)</f>
        <v>15486.276922940102</v>
      </c>
      <c r="AI5" s="18">
        <f>+IF(Banca!AJ29&gt;0,Banca!AJ29,0)</f>
        <v>27575.616644003574</v>
      </c>
      <c r="AJ5" s="18">
        <f>+IF(Banca!AK29&gt;0,Banca!AK29,0)</f>
        <v>34769.326056834245</v>
      </c>
      <c r="AK5" s="18">
        <f>+IF(Banca!AL29&gt;0,Banca!AL29,0)</f>
        <v>40372.116930654389</v>
      </c>
      <c r="AL5" s="18">
        <f>+IF(Banca!AM29&gt;0,Banca!AM29,0)</f>
        <v>54216.090719914486</v>
      </c>
      <c r="AM5" s="18">
        <f>+IF(Banca!AN29&gt;0,Banca!AN29,0)</f>
        <v>69801.898248490004</v>
      </c>
      <c r="AN5" s="18">
        <f>+IF(Banca!AO29&gt;0,Banca!AO29,0)</f>
        <v>86501.484207244997</v>
      </c>
      <c r="AO5" s="18">
        <f>+IF(Banca!AP29&gt;0,Banca!AP29,0)</f>
        <v>106852.88983611102</v>
      </c>
      <c r="AP5" s="18">
        <f>+IF(Banca!AQ29&gt;0,Banca!AQ29,0)</f>
        <v>128057.51249992638</v>
      </c>
      <c r="AQ5" s="18">
        <f>+IF(Banca!AR29&gt;0,Banca!AR29,0)</f>
        <v>91624.309941165135</v>
      </c>
      <c r="AR5" s="18">
        <f>+IF(Banca!AS29&gt;0,Banca!AS29,0)</f>
        <v>114587.13245616137</v>
      </c>
      <c r="AS5" s="18">
        <f>+IF(Banca!AT29&gt;0,Banca!AT29,0)</f>
        <v>138455.63259603782</v>
      </c>
      <c r="AT5" s="18">
        <f>+IF(Banca!AU29&gt;0,Banca!AU29,0)</f>
        <v>163248.00366474281</v>
      </c>
      <c r="AU5" s="18">
        <f>+IF(Banca!AV29&gt;0,Banca!AV29,0)</f>
        <v>188982.80402857551</v>
      </c>
      <c r="AV5" s="18">
        <f>+IF(Banca!AW29&gt;0,Banca!AW29,0)</f>
        <v>189043.91976301384</v>
      </c>
      <c r="AW5" s="18">
        <f>+IF(Banca!AX29&gt;0,Banca!AX29,0)</f>
        <v>209220.75080801061</v>
      </c>
    </row>
    <row r="6" spans="1:49" x14ac:dyDescent="0.2">
      <c r="A6" s="7"/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</row>
    <row r="8" spans="1:49" x14ac:dyDescent="0.2">
      <c r="A8" s="7" t="s">
        <v>2</v>
      </c>
      <c r="B8" s="18">
        <f>+B9+B11+B13+B14+B17+B20+B10</f>
        <v>33242.400000000001</v>
      </c>
      <c r="C8" s="18">
        <f>+C9+C11+C13+C14+C17+C20+C10</f>
        <v>35038.806666666664</v>
      </c>
      <c r="D8" s="18">
        <f t="shared" ref="D8:AK8" si="1">+D9+D11+D13+D14+D17+D20+D10</f>
        <v>187833.75400000002</v>
      </c>
      <c r="E8" s="18">
        <f t="shared" si="1"/>
        <v>190579.46273333335</v>
      </c>
      <c r="F8" s="18">
        <f t="shared" si="1"/>
        <v>123271.00900666666</v>
      </c>
      <c r="G8" s="18">
        <f t="shared" si="1"/>
        <v>135902.976574</v>
      </c>
      <c r="H8" s="18">
        <f t="shared" si="1"/>
        <v>138469.40756473335</v>
      </c>
      <c r="I8" s="18">
        <f t="shared" si="1"/>
        <v>140963.74832120666</v>
      </c>
      <c r="J8" s="18">
        <f t="shared" si="1"/>
        <v>143378.78981999401</v>
      </c>
      <c r="K8" s="18">
        <f t="shared" si="1"/>
        <v>145706.60213532671</v>
      </c>
      <c r="L8" s="18">
        <f t="shared" si="1"/>
        <v>147938.46234885941</v>
      </c>
      <c r="M8" s="18">
        <f t="shared" si="1"/>
        <v>157614.775250412</v>
      </c>
      <c r="N8" s="18">
        <f t="shared" si="1"/>
        <v>159657.63420210808</v>
      </c>
      <c r="O8" s="18">
        <f t="shared" si="1"/>
        <v>85748.086095848819</v>
      </c>
      <c r="P8" s="18">
        <f t="shared" si="1"/>
        <v>86732.443917609911</v>
      </c>
      <c r="Q8" s="18">
        <f t="shared" si="1"/>
        <v>87605.40296379241</v>
      </c>
      <c r="R8" s="18">
        <f t="shared" si="1"/>
        <v>93436.393295617367</v>
      </c>
      <c r="S8" s="18">
        <f t="shared" si="1"/>
        <v>105850.03404718192</v>
      </c>
      <c r="T8" s="18">
        <f t="shared" si="1"/>
        <v>109613.36908287436</v>
      </c>
      <c r="U8" s="18">
        <f t="shared" si="1"/>
        <v>113439.45420368473</v>
      </c>
      <c r="V8" s="18">
        <f t="shared" si="1"/>
        <v>117331.42691386899</v>
      </c>
      <c r="W8" s="18">
        <f t="shared" si="1"/>
        <v>121292.58159289576</v>
      </c>
      <c r="X8" s="18">
        <f t="shared" si="1"/>
        <v>125326.3773392072</v>
      </c>
      <c r="Y8" s="18">
        <f t="shared" si="1"/>
        <v>137037.44620616757</v>
      </c>
      <c r="Z8" s="18">
        <f t="shared" si="1"/>
        <v>140942.99351647598</v>
      </c>
      <c r="AA8" s="18">
        <f t="shared" si="1"/>
        <v>144932.63194229975</v>
      </c>
      <c r="AB8" s="18">
        <f t="shared" si="1"/>
        <v>149010.56603941476</v>
      </c>
      <c r="AC8" s="18">
        <f t="shared" si="1"/>
        <v>153181.21059138549</v>
      </c>
      <c r="AD8" s="18">
        <f t="shared" si="1"/>
        <v>162600.32612095476</v>
      </c>
      <c r="AE8" s="18">
        <f t="shared" si="1"/>
        <v>184077.75680818426</v>
      </c>
      <c r="AF8" s="18">
        <f t="shared" si="1"/>
        <v>188555.28455453439</v>
      </c>
      <c r="AG8" s="18">
        <f t="shared" si="1"/>
        <v>193145.50243820203</v>
      </c>
      <c r="AH8" s="18">
        <f t="shared" si="1"/>
        <v>197854.04496605304</v>
      </c>
      <c r="AI8" s="18">
        <f t="shared" si="1"/>
        <v>202686.8283702966</v>
      </c>
      <c r="AJ8" s="18">
        <f t="shared" si="1"/>
        <v>214334.21751652501</v>
      </c>
      <c r="AK8" s="18">
        <f t="shared" si="1"/>
        <v>218447.19470424912</v>
      </c>
      <c r="AL8" s="18">
        <f t="shared" ref="AL8:AS8" si="2">+AL9+AL11+AL13+AL14+AL17+AL20+AL10</f>
        <v>226319.73921446159</v>
      </c>
      <c r="AM8" s="18">
        <f t="shared" si="2"/>
        <v>232415.73304937582</v>
      </c>
      <c r="AN8" s="18">
        <f t="shared" si="2"/>
        <v>238512.06721424771</v>
      </c>
      <c r="AO8" s="18">
        <f t="shared" si="2"/>
        <v>241737.27315335209</v>
      </c>
      <c r="AP8" s="18">
        <f t="shared" si="2"/>
        <v>244905.88486019772</v>
      </c>
      <c r="AQ8" s="18">
        <f t="shared" si="2"/>
        <v>273273.71292311582</v>
      </c>
      <c r="AR8" s="18">
        <f t="shared" si="2"/>
        <v>276326.46455888433</v>
      </c>
      <c r="AS8" s="18">
        <f t="shared" si="2"/>
        <v>279319.92207699909</v>
      </c>
      <c r="AT8" s="18">
        <f>+AT9+AT11+AT13+AT14+AT17+AT20+AT10</f>
        <v>282253.15685785154</v>
      </c>
      <c r="AU8" s="18">
        <f>+AU9+AU11+AU13+AU14+AU17+AU20+AU10</f>
        <v>285125.22556838207</v>
      </c>
      <c r="AV8" s="18">
        <f>+AV9+AV11+AV13+AV14+AV17+AV20+AV10</f>
        <v>314570.2145980582</v>
      </c>
      <c r="AW8" s="18">
        <f>+AW9+AW11+AW13+AW14+AW17+AW20+AW10</f>
        <v>280425.32000857301</v>
      </c>
    </row>
    <row r="9" spans="1:49" x14ac:dyDescent="0.2">
      <c r="A9" s="6" t="s">
        <v>3</v>
      </c>
      <c r="B9" s="17">
        <f>+E_Vendite!E82</f>
        <v>6893</v>
      </c>
      <c r="C9" s="17">
        <f>+E_Vendite!F82</f>
        <v>6893</v>
      </c>
      <c r="D9" s="17">
        <f>+E_Vendite!G82</f>
        <v>7582.2999999999993</v>
      </c>
      <c r="E9" s="17">
        <f>+E_Vendite!H82</f>
        <v>8340.5300000000007</v>
      </c>
      <c r="F9" s="17">
        <f>+E_Vendite!I82</f>
        <v>9174.5830000000024</v>
      </c>
      <c r="G9" s="17">
        <f>+E_Vendite!J82</f>
        <v>10092.041300000008</v>
      </c>
      <c r="H9" s="17">
        <f>+E_Vendite!K82</f>
        <v>11101.245430000006</v>
      </c>
      <c r="I9" s="17">
        <f>+E_Vendite!L82</f>
        <v>12211.369973000012</v>
      </c>
      <c r="J9" s="17">
        <f>+E_Vendite!M82</f>
        <v>13432.50697030001</v>
      </c>
      <c r="K9" s="17">
        <f>+E_Vendite!N82</f>
        <v>14775.757667330019</v>
      </c>
      <c r="L9" s="17">
        <f>+E_Vendite!O82</f>
        <v>16253.333434063017</v>
      </c>
      <c r="M9" s="17">
        <f>+E_Vendite!P82</f>
        <v>17878.66677746932</v>
      </c>
      <c r="N9" s="17">
        <f>+E_Vendite!Q82</f>
        <v>19666.533455216246</v>
      </c>
      <c r="O9" s="17">
        <f>+E_Vendite!R82</f>
        <v>20649.86012797707</v>
      </c>
      <c r="P9" s="17">
        <f>+E_Vendite!S82</f>
        <v>21682.35313437592</v>
      </c>
      <c r="Q9" s="17">
        <f>+E_Vendite!T82</f>
        <v>22766.470791094715</v>
      </c>
      <c r="R9" s="17">
        <f>+E_Vendite!U82</f>
        <v>23904.79433064946</v>
      </c>
      <c r="S9" s="17">
        <f>+E_Vendite!V82</f>
        <v>25100.034047181918</v>
      </c>
      <c r="T9" s="17">
        <f>+E_Vendite!W82</f>
        <v>26355.035749541024</v>
      </c>
      <c r="U9" s="17">
        <f>+E_Vendite!X82</f>
        <v>27672.787537018077</v>
      </c>
      <c r="V9" s="17">
        <f>+E_Vendite!Y82</f>
        <v>29056.426913868989</v>
      </c>
      <c r="W9" s="17">
        <f>+E_Vendite!Z82</f>
        <v>30509.248259562439</v>
      </c>
      <c r="X9" s="17">
        <f>+E_Vendite!AA82</f>
        <v>32034.71067254055</v>
      </c>
      <c r="Y9" s="17">
        <f>+E_Vendite!AB82</f>
        <v>33636.446206167573</v>
      </c>
      <c r="Z9" s="17">
        <f>+E_Vendite!AC82</f>
        <v>35318.268516475968</v>
      </c>
      <c r="AA9" s="17">
        <f>+E_Vendite!AD82</f>
        <v>37084.181942299758</v>
      </c>
      <c r="AB9" s="17">
        <f>+E_Vendite!AE82</f>
        <v>38938.391039414768</v>
      </c>
      <c r="AC9" s="17">
        <f>+E_Vendite!AF82</f>
        <v>40885.310591385511</v>
      </c>
      <c r="AD9" s="17">
        <f>+E_Vendite!AG82</f>
        <v>42929.576120954756</v>
      </c>
      <c r="AE9" s="17">
        <f>+E_Vendite!AH82</f>
        <v>45076.054927002515</v>
      </c>
      <c r="AF9" s="17">
        <f>+E_Vendite!AI82</f>
        <v>47329.857673352635</v>
      </c>
      <c r="AG9" s="17">
        <f>+E_Vendite!AJ82</f>
        <v>49696.350557020276</v>
      </c>
      <c r="AH9" s="17">
        <f>+E_Vendite!AK82</f>
        <v>52181.168084871286</v>
      </c>
      <c r="AI9" s="17">
        <f>+E_Vendite!AL82</f>
        <v>54790.226489114837</v>
      </c>
      <c r="AJ9" s="17">
        <f>+E_Vendite!AM82</f>
        <v>57529.737813570609</v>
      </c>
      <c r="AK9" s="17">
        <f>+E_Vendite!AN82</f>
        <v>60406.224704249144</v>
      </c>
      <c r="AL9" s="17">
        <f>+E_Vendite!AO82</f>
        <v>63426.535939461603</v>
      </c>
      <c r="AM9" s="17">
        <f>+E_Vendite!AP82</f>
        <v>64695.066658250849</v>
      </c>
      <c r="AN9" s="17">
        <f>+E_Vendite!AQ82</f>
        <v>65988.967991415862</v>
      </c>
      <c r="AO9" s="17">
        <f>+E_Vendite!AR82</f>
        <v>67308.74735124415</v>
      </c>
      <c r="AP9" s="17">
        <f>+E_Vendite!AS82</f>
        <v>68654.922298269026</v>
      </c>
      <c r="AQ9" s="17">
        <f>+E_Vendite!AT82</f>
        <v>70028.020744234425</v>
      </c>
      <c r="AR9" s="17">
        <f>+E_Vendite!AU82</f>
        <v>71428.58115911913</v>
      </c>
      <c r="AS9" s="17">
        <f>+E_Vendite!AV82</f>
        <v>72857.152782301491</v>
      </c>
      <c r="AT9" s="17">
        <f>+E_Vendite!AW82</f>
        <v>74314.295837947488</v>
      </c>
      <c r="AU9" s="17">
        <f>+E_Vendite!AX82</f>
        <v>75800.581754706436</v>
      </c>
      <c r="AV9" s="17">
        <f>+E_Vendite!AY82</f>
        <v>77316.593389800619</v>
      </c>
      <c r="AW9" s="17">
        <f>+E_Vendite!AZ82</f>
        <v>78862.925257596609</v>
      </c>
    </row>
    <row r="10" spans="1:49" x14ac:dyDescent="0.2">
      <c r="A10" s="19" t="s">
        <v>4</v>
      </c>
      <c r="B10" s="17">
        <f>+IF(E_Personale!C202&lt;0,-E_Personale!C202,0)</f>
        <v>0</v>
      </c>
      <c r="C10" s="17">
        <f>+IF(E_Personale!D202&lt;0,-E_Personale!D202,0)</f>
        <v>2166.6666666666661</v>
      </c>
      <c r="D10" s="17">
        <f>+IF(E_Personale!E202&lt;0,-E_Personale!E202,0)</f>
        <v>4749.9999999999991</v>
      </c>
      <c r="E10" s="17">
        <f>+IF(E_Personale!F202&lt;0,-E_Personale!F202,0)</f>
        <v>7333.3333333333321</v>
      </c>
      <c r="F10" s="17">
        <f>+IF(E_Personale!G202&lt;0,-E_Personale!G202,0)</f>
        <v>14916.666666666664</v>
      </c>
      <c r="G10" s="17">
        <f>+IF(E_Personale!H202&lt;0,-E_Personale!H202,0)</f>
        <v>27500</v>
      </c>
      <c r="H10" s="17">
        <f>+IF(E_Personale!I202&lt;0,-E_Personale!I202,0)</f>
        <v>30083.333333333332</v>
      </c>
      <c r="I10" s="17">
        <f>+IF(E_Personale!J202&lt;0,-E_Personale!J202,0)</f>
        <v>32666.666666666664</v>
      </c>
      <c r="J10" s="17">
        <f>+IF(E_Personale!K202&lt;0,-E_Personale!K202,0)</f>
        <v>35250</v>
      </c>
      <c r="K10" s="17">
        <f>+IF(E_Personale!L202&lt;0,-E_Personale!L202,0)</f>
        <v>37833.333333333328</v>
      </c>
      <c r="L10" s="17">
        <f>+IF(E_Personale!M202&lt;0,-E_Personale!M202,0)</f>
        <v>40416.666666666664</v>
      </c>
      <c r="M10" s="17">
        <f>+IF(E_Personale!N202&lt;0,-E_Personale!N202,0)</f>
        <v>50550</v>
      </c>
      <c r="N10" s="17">
        <f>+IF(E_Personale!O202&lt;0,-E_Personale!O202,0)</f>
        <v>53058.333333333328</v>
      </c>
      <c r="O10" s="17">
        <f>+IF(E_Personale!P202&lt;0,-E_Personale!P202,0)</f>
        <v>55566.666666666664</v>
      </c>
      <c r="P10" s="17">
        <f>+IF(E_Personale!Q202&lt;0,-E_Personale!Q202,0)</f>
        <v>58074.999999999993</v>
      </c>
      <c r="Q10" s="17">
        <f>+IF(E_Personale!R202&lt;0,-E_Personale!R202,0)</f>
        <v>60583.333333333328</v>
      </c>
      <c r="R10" s="17">
        <f>+IF(E_Personale!S202&lt;0,-E_Personale!S202,0)</f>
        <v>68166.666666666657</v>
      </c>
      <c r="S10" s="17">
        <f>+IF(E_Personale!T202&lt;0,-E_Personale!T202,0)</f>
        <v>80750</v>
      </c>
      <c r="T10" s="17">
        <f>+IF(E_Personale!U202&lt;0,-E_Personale!U202,0)</f>
        <v>83258.333333333328</v>
      </c>
      <c r="U10" s="17">
        <f>+IF(E_Personale!V202&lt;0,-E_Personale!V202,0)</f>
        <v>85766.666666666657</v>
      </c>
      <c r="V10" s="17">
        <f>+IF(E_Personale!W202&lt;0,-E_Personale!W202,0)</f>
        <v>88275</v>
      </c>
      <c r="W10" s="17">
        <f>+IF(E_Personale!X202&lt;0,-E_Personale!X202,0)</f>
        <v>90783.333333333328</v>
      </c>
      <c r="X10" s="17">
        <f>+IF(E_Personale!Y202&lt;0,-E_Personale!Y202,0)</f>
        <v>93291.666666666657</v>
      </c>
      <c r="Y10" s="17">
        <f>+IF(E_Personale!Z202&lt;0,-E_Personale!Z202,0)</f>
        <v>103401</v>
      </c>
      <c r="Z10" s="17">
        <f>+IF(E_Personale!AA202&lt;0,-E_Personale!AA202,0)</f>
        <v>105624.72500000001</v>
      </c>
      <c r="AA10" s="17">
        <f>+IF(E_Personale!AB202&lt;0,-E_Personale!AB202,0)</f>
        <v>107848.44999999998</v>
      </c>
      <c r="AB10" s="17">
        <f>+IF(E_Personale!AC202&lt;0,-E_Personale!AC202,0)</f>
        <v>110072.17499999999</v>
      </c>
      <c r="AC10" s="17">
        <f>+IF(E_Personale!AD202&lt;0,-E_Personale!AD202,0)</f>
        <v>112295.9</v>
      </c>
      <c r="AD10" s="17">
        <f>+IF(E_Personale!AE202&lt;0,-E_Personale!AE202,0)</f>
        <v>119670.75</v>
      </c>
      <c r="AE10" s="17">
        <f>+IF(E_Personale!AF202&lt;0,-E_Personale!AF202,0)</f>
        <v>134545.59999999998</v>
      </c>
      <c r="AF10" s="17">
        <f>+IF(E_Personale!AG202&lt;0,-E_Personale!AG202,0)</f>
        <v>136769.32499999998</v>
      </c>
      <c r="AG10" s="17">
        <f>+IF(E_Personale!AH202&lt;0,-E_Personale!AH202,0)</f>
        <v>138993.04999999999</v>
      </c>
      <c r="AH10" s="17">
        <f>+IF(E_Personale!AI202&lt;0,-E_Personale!AI202,0)</f>
        <v>141216.77499999999</v>
      </c>
      <c r="AI10" s="17">
        <f>+IF(E_Personale!AJ202&lt;0,-E_Personale!AJ202,0)</f>
        <v>143440.5</v>
      </c>
      <c r="AJ10" s="17">
        <f>+IF(E_Personale!AK202&lt;0,-E_Personale!AK202,0)</f>
        <v>145664.22499999998</v>
      </c>
      <c r="AK10" s="17">
        <f>+IF(E_Personale!AL202&lt;0,-E_Personale!AL202,0)</f>
        <v>158040.96999999997</v>
      </c>
      <c r="AL10" s="17">
        <f>+IF(E_Personale!AM202&lt;0,-E_Personale!AM202,0)</f>
        <v>162893.20327499998</v>
      </c>
      <c r="AM10" s="17">
        <f>+IF(E_Personale!AN202&lt;0,-E_Personale!AN202,0)</f>
        <v>167720.66639112498</v>
      </c>
      <c r="AN10" s="17">
        <f>+IF(E_Personale!AO202&lt;0,-E_Personale!AO202,0)</f>
        <v>172523.09922283186</v>
      </c>
      <c r="AO10" s="17">
        <f>+IF(E_Personale!AP202&lt;0,-E_Personale!AP202,0)</f>
        <v>174428.52580210794</v>
      </c>
      <c r="AP10" s="17">
        <f>+IF(E_Personale!AQ202&lt;0,-E_Personale!AQ202,0)</f>
        <v>176250.9625619287</v>
      </c>
      <c r="AQ10" s="17">
        <f>+IF(E_Personale!AR202&lt;0,-E_Personale!AR202,0)</f>
        <v>185488.99573063938</v>
      </c>
      <c r="AR10" s="17">
        <f>+IF(E_Personale!AS202&lt;0,-E_Personale!AS202,0)</f>
        <v>187141.18695152321</v>
      </c>
      <c r="AS10" s="17">
        <f>+IF(E_Personale!AT202&lt;0,-E_Personale!AT202,0)</f>
        <v>188706.07284645562</v>
      </c>
      <c r="AT10" s="17">
        <f>+IF(E_Personale!AU202&lt;0,-E_Personale!AU202,0)</f>
        <v>190182.16457166206</v>
      </c>
      <c r="AU10" s="17">
        <f>+IF(E_Personale!AV202&lt;0,-E_Personale!AV202,0)</f>
        <v>191567.94736543365</v>
      </c>
      <c r="AV10" s="17">
        <f>+IF(E_Personale!AW202&lt;0,-E_Personale!AW202,0)</f>
        <v>192861.88008765259</v>
      </c>
      <c r="AW10" s="17">
        <f>+IF(E_Personale!AX202&lt;0,-E_Personale!AX202,0)</f>
        <v>201562.39475097641</v>
      </c>
    </row>
    <row r="11" spans="1:49" x14ac:dyDescent="0.2">
      <c r="A11" s="6" t="s">
        <v>5</v>
      </c>
      <c r="B11" s="9">
        <f>+SUM(B12:B12)</f>
        <v>0</v>
      </c>
      <c r="C11" s="9">
        <f t="shared" ref="C11:AW11" si="3">+SUM(C12:C12)</f>
        <v>0</v>
      </c>
      <c r="D11" s="9">
        <f t="shared" si="3"/>
        <v>0</v>
      </c>
      <c r="E11" s="9">
        <f t="shared" si="3"/>
        <v>0</v>
      </c>
      <c r="F11" s="9">
        <f t="shared" si="3"/>
        <v>0</v>
      </c>
      <c r="G11" s="9">
        <f t="shared" si="3"/>
        <v>0</v>
      </c>
      <c r="H11" s="9">
        <f t="shared" si="3"/>
        <v>0</v>
      </c>
      <c r="I11" s="9">
        <f t="shared" si="3"/>
        <v>0</v>
      </c>
      <c r="J11" s="9">
        <f t="shared" si="3"/>
        <v>0</v>
      </c>
      <c r="K11" s="9">
        <f t="shared" si="3"/>
        <v>0</v>
      </c>
      <c r="L11" s="9">
        <f t="shared" si="3"/>
        <v>0</v>
      </c>
      <c r="M11" s="9">
        <f t="shared" si="3"/>
        <v>0</v>
      </c>
      <c r="N11" s="9">
        <f t="shared" si="3"/>
        <v>0</v>
      </c>
      <c r="O11" s="9">
        <f t="shared" si="3"/>
        <v>0</v>
      </c>
      <c r="P11" s="9">
        <f t="shared" si="3"/>
        <v>0</v>
      </c>
      <c r="Q11" s="9">
        <f t="shared" si="3"/>
        <v>0</v>
      </c>
      <c r="R11" s="9">
        <f t="shared" si="3"/>
        <v>0</v>
      </c>
      <c r="S11" s="9">
        <f t="shared" si="3"/>
        <v>0</v>
      </c>
      <c r="T11" s="9">
        <f t="shared" si="3"/>
        <v>0</v>
      </c>
      <c r="U11" s="9">
        <f t="shared" si="3"/>
        <v>0</v>
      </c>
      <c r="V11" s="9">
        <f t="shared" si="3"/>
        <v>0</v>
      </c>
      <c r="W11" s="9">
        <f t="shared" si="3"/>
        <v>0</v>
      </c>
      <c r="X11" s="9">
        <f t="shared" si="3"/>
        <v>0</v>
      </c>
      <c r="Y11" s="9">
        <f t="shared" si="3"/>
        <v>0</v>
      </c>
      <c r="Z11" s="9">
        <f t="shared" si="3"/>
        <v>0</v>
      </c>
      <c r="AA11" s="9">
        <f t="shared" si="3"/>
        <v>0</v>
      </c>
      <c r="AB11" s="9">
        <f t="shared" si="3"/>
        <v>0</v>
      </c>
      <c r="AC11" s="9">
        <f t="shared" si="3"/>
        <v>0</v>
      </c>
      <c r="AD11" s="9">
        <f t="shared" si="3"/>
        <v>0</v>
      </c>
      <c r="AE11" s="9">
        <f t="shared" si="3"/>
        <v>0</v>
      </c>
      <c r="AF11" s="9">
        <f t="shared" si="3"/>
        <v>0</v>
      </c>
      <c r="AG11" s="9">
        <f t="shared" si="3"/>
        <v>0</v>
      </c>
      <c r="AH11" s="9">
        <f t="shared" si="3"/>
        <v>0</v>
      </c>
      <c r="AI11" s="9">
        <f t="shared" si="3"/>
        <v>0</v>
      </c>
      <c r="AJ11" s="9">
        <f t="shared" si="3"/>
        <v>0</v>
      </c>
      <c r="AK11" s="9">
        <f t="shared" si="3"/>
        <v>0</v>
      </c>
      <c r="AL11" s="9">
        <f t="shared" si="3"/>
        <v>0</v>
      </c>
      <c r="AM11" s="9">
        <f t="shared" si="3"/>
        <v>0</v>
      </c>
      <c r="AN11" s="9">
        <f t="shared" si="3"/>
        <v>0</v>
      </c>
      <c r="AO11" s="9">
        <f t="shared" si="3"/>
        <v>0</v>
      </c>
      <c r="AP11" s="9">
        <f t="shared" si="3"/>
        <v>0</v>
      </c>
      <c r="AQ11" s="9">
        <f t="shared" si="3"/>
        <v>0</v>
      </c>
      <c r="AR11" s="9">
        <f t="shared" si="3"/>
        <v>0</v>
      </c>
      <c r="AS11" s="9">
        <f t="shared" si="3"/>
        <v>0</v>
      </c>
      <c r="AT11" s="9">
        <f t="shared" si="3"/>
        <v>0</v>
      </c>
      <c r="AU11" s="9">
        <f t="shared" si="3"/>
        <v>0</v>
      </c>
      <c r="AV11" s="9">
        <f t="shared" si="3"/>
        <v>0</v>
      </c>
      <c r="AW11" s="9">
        <f t="shared" si="3"/>
        <v>0</v>
      </c>
    </row>
    <row r="12" spans="1:49" x14ac:dyDescent="0.2">
      <c r="A12" s="6" t="s">
        <v>6</v>
      </c>
      <c r="B12" s="17">
        <f>+IF(E_Personale!C205&gt;0,0,-E_Personale!C205)</f>
        <v>0</v>
      </c>
      <c r="C12" s="17">
        <f>+IF(E_Personale!D205&gt;0,0,-E_Personale!D205)</f>
        <v>0</v>
      </c>
      <c r="D12" s="17">
        <f>+IF(E_Personale!E205&gt;0,0,-E_Personale!E205)</f>
        <v>0</v>
      </c>
      <c r="E12" s="17">
        <f>+IF(E_Personale!F205&gt;0,0,-E_Personale!F205)</f>
        <v>0</v>
      </c>
      <c r="F12" s="17">
        <f>+IF(E_Personale!G205&gt;0,0,-E_Personale!G205)</f>
        <v>0</v>
      </c>
      <c r="G12" s="17">
        <f>+IF(E_Personale!H205&gt;0,0,-E_Personale!H205)</f>
        <v>0</v>
      </c>
      <c r="H12" s="17">
        <f>+IF(E_Personale!I205&gt;0,0,-E_Personale!I205)</f>
        <v>0</v>
      </c>
      <c r="I12" s="17">
        <f>+IF(E_Personale!J205&gt;0,0,-E_Personale!J205)</f>
        <v>0</v>
      </c>
      <c r="J12" s="17">
        <f>+IF(E_Personale!K205&gt;0,0,-E_Personale!K205)</f>
        <v>0</v>
      </c>
      <c r="K12" s="17">
        <f>+IF(E_Personale!L205&gt;0,0,-E_Personale!L205)</f>
        <v>0</v>
      </c>
      <c r="L12" s="17">
        <f>+IF(E_Personale!M205&gt;0,0,-E_Personale!M205)</f>
        <v>0</v>
      </c>
      <c r="M12" s="17">
        <f>+IF(E_Personale!N205&gt;0,0,-E_Personale!N205)</f>
        <v>0</v>
      </c>
      <c r="N12" s="17">
        <f>+IF(E_Personale!O205&gt;0,0,-E_Personale!O205)</f>
        <v>0</v>
      </c>
      <c r="O12" s="17">
        <f>+IF(E_Personale!P205&gt;0,0,-E_Personale!P205)</f>
        <v>0</v>
      </c>
      <c r="P12" s="17">
        <f>+IF(E_Personale!Q205&gt;0,0,-E_Personale!Q205)</f>
        <v>0</v>
      </c>
      <c r="Q12" s="17">
        <f>+IF(E_Personale!R205&gt;0,0,-E_Personale!R205)</f>
        <v>0</v>
      </c>
      <c r="R12" s="17">
        <f>+IF(E_Personale!S205&gt;0,0,-E_Personale!S205)</f>
        <v>0</v>
      </c>
      <c r="S12" s="17">
        <f>+IF(E_Personale!T205&gt;0,0,-E_Personale!T205)</f>
        <v>0</v>
      </c>
      <c r="T12" s="17">
        <f>+IF(E_Personale!U205&gt;0,0,-E_Personale!U205)</f>
        <v>0</v>
      </c>
      <c r="U12" s="17">
        <f>+IF(E_Personale!V205&gt;0,0,-E_Personale!V205)</f>
        <v>0</v>
      </c>
      <c r="V12" s="17">
        <f>+IF(E_Personale!W205&gt;0,0,-E_Personale!W205)</f>
        <v>0</v>
      </c>
      <c r="W12" s="17">
        <f>+IF(E_Personale!X205&gt;0,0,-E_Personale!X205)</f>
        <v>0</v>
      </c>
      <c r="X12" s="17">
        <f>+IF(E_Personale!Y205&gt;0,0,-E_Personale!Y205)</f>
        <v>0</v>
      </c>
      <c r="Y12" s="17">
        <f>+IF(E_Personale!Z205&gt;0,0,-E_Personale!Z205)</f>
        <v>0</v>
      </c>
      <c r="Z12" s="17">
        <f>+IF(E_Personale!AA205&gt;0,0,-E_Personale!AA205)</f>
        <v>0</v>
      </c>
      <c r="AA12" s="17">
        <f>+IF(E_Personale!AB205&gt;0,0,-E_Personale!AB205)</f>
        <v>0</v>
      </c>
      <c r="AB12" s="17">
        <f>+IF(E_Personale!AC205&gt;0,0,-E_Personale!AC205)</f>
        <v>0</v>
      </c>
      <c r="AC12" s="17">
        <f>+IF(E_Personale!AD205&gt;0,0,-E_Personale!AD205)</f>
        <v>0</v>
      </c>
      <c r="AD12" s="17">
        <f>+IF(E_Personale!AE205&gt;0,0,-E_Personale!AE205)</f>
        <v>0</v>
      </c>
      <c r="AE12" s="17">
        <f>+IF(E_Personale!AF205&gt;0,0,-E_Personale!AF205)</f>
        <v>0</v>
      </c>
      <c r="AF12" s="17">
        <f>+IF(E_Personale!AG205&gt;0,0,-E_Personale!AG205)</f>
        <v>0</v>
      </c>
      <c r="AG12" s="17">
        <f>+IF(E_Personale!AH205&gt;0,0,-E_Personale!AH205)</f>
        <v>0</v>
      </c>
      <c r="AH12" s="17">
        <f>+IF(E_Personale!AI205&gt;0,0,-E_Personale!AI205)</f>
        <v>0</v>
      </c>
      <c r="AI12" s="17">
        <f>+IF(E_Personale!AJ205&gt;0,0,-E_Personale!AJ205)</f>
        <v>0</v>
      </c>
      <c r="AJ12" s="17">
        <f>+IF(E_Personale!AK205&gt;0,0,-E_Personale!AK205)</f>
        <v>0</v>
      </c>
      <c r="AK12" s="17">
        <f>+IF(E_Personale!AL205&gt;0,0,-E_Personale!AL205)</f>
        <v>0</v>
      </c>
      <c r="AL12" s="17">
        <f>+IF(E_Personale!AM205&gt;0,0,-E_Personale!AM205)</f>
        <v>0</v>
      </c>
      <c r="AM12" s="17">
        <f>+IF(E_Personale!AN205&gt;0,0,-E_Personale!AN205)</f>
        <v>0</v>
      </c>
      <c r="AN12" s="17">
        <f>+IF(E_Personale!AO205&gt;0,0,-E_Personale!AO205)</f>
        <v>0</v>
      </c>
      <c r="AO12" s="17">
        <f>+IF(E_Personale!AP205&gt;0,0,-E_Personale!AP205)</f>
        <v>0</v>
      </c>
      <c r="AP12" s="17">
        <f>+IF(E_Personale!AQ205&gt;0,0,-E_Personale!AQ205)</f>
        <v>0</v>
      </c>
      <c r="AQ12" s="17">
        <f>+IF(E_Personale!AR205&gt;0,0,-E_Personale!AR205)</f>
        <v>0</v>
      </c>
      <c r="AR12" s="17">
        <f>+IF(E_Personale!AS205&gt;0,0,-E_Personale!AS205)</f>
        <v>0</v>
      </c>
      <c r="AS12" s="17">
        <f>+IF(E_Personale!AT205&gt;0,0,-E_Personale!AT205)</f>
        <v>0</v>
      </c>
      <c r="AT12" s="17">
        <f>+IF(E_Personale!AU205&gt;0,0,-E_Personale!AU205)</f>
        <v>0</v>
      </c>
      <c r="AU12" s="17">
        <f>+IF(E_Personale!AV205&gt;0,0,-E_Personale!AV205)</f>
        <v>0</v>
      </c>
      <c r="AV12" s="17">
        <f>+IF(E_Personale!AW205&gt;0,0,-E_Personale!AW205)</f>
        <v>0</v>
      </c>
      <c r="AW12" s="17">
        <f>+IF(E_Personale!AX205&gt;0,0,-E_Personale!AX205)</f>
        <v>0</v>
      </c>
    </row>
    <row r="13" spans="1:49" x14ac:dyDescent="0.2">
      <c r="A13" s="6" t="s">
        <v>7</v>
      </c>
      <c r="B13" s="18">
        <f>+'Im Ires'!B25+'Im Irap'!B43</f>
        <v>0</v>
      </c>
      <c r="C13" s="18">
        <f>+'Im Ires'!C25+'Im Irap'!C43</f>
        <v>0</v>
      </c>
      <c r="D13" s="18">
        <f>+'Im Ires'!D25+'Im Irap'!D43</f>
        <v>0</v>
      </c>
      <c r="E13" s="18">
        <f>+'Im Ires'!E25+'Im Irap'!E43</f>
        <v>0</v>
      </c>
      <c r="F13" s="18">
        <f>+'Im Ires'!F25+'Im Irap'!F43</f>
        <v>0</v>
      </c>
      <c r="G13" s="18">
        <f>+'Im Ires'!G25+'Im Irap'!G43</f>
        <v>0</v>
      </c>
      <c r="H13" s="18">
        <f>+'Im Ires'!H25+'Im Irap'!H43</f>
        <v>0</v>
      </c>
      <c r="I13" s="18">
        <f>+'Im Ires'!I25+'Im Irap'!I43</f>
        <v>0</v>
      </c>
      <c r="J13" s="18">
        <f>+'Im Ires'!J25+'Im Irap'!J43</f>
        <v>0</v>
      </c>
      <c r="K13" s="18">
        <f>+'Im Ires'!K25+'Im Irap'!K43</f>
        <v>0</v>
      </c>
      <c r="L13" s="18">
        <f>+'Im Ires'!L25+'Im Irap'!L43</f>
        <v>0</v>
      </c>
      <c r="M13" s="18">
        <f>+'Im Ires'!M25+'Im Irap'!M43</f>
        <v>0</v>
      </c>
      <c r="N13" s="18">
        <f>+'Im Ires'!N25+'Im Irap'!N43</f>
        <v>0</v>
      </c>
      <c r="O13" s="18">
        <f>+'Im Ires'!O25+'Im Irap'!O43</f>
        <v>0</v>
      </c>
      <c r="P13" s="18">
        <f>+'Im Ires'!P25+'Im Irap'!P43</f>
        <v>0</v>
      </c>
      <c r="Q13" s="18">
        <f>+'Im Ires'!Q25+'Im Irap'!Q43</f>
        <v>0</v>
      </c>
      <c r="R13" s="18">
        <f>+'Im Ires'!R25+'Im Irap'!R43</f>
        <v>0</v>
      </c>
      <c r="S13" s="18">
        <f>+'Im Ires'!S25+'Im Irap'!S43</f>
        <v>0</v>
      </c>
      <c r="T13" s="18">
        <f>+'Im Ires'!T25+'Im Irap'!T43</f>
        <v>0</v>
      </c>
      <c r="U13" s="18">
        <f>+'Im Ires'!U25+'Im Irap'!U43</f>
        <v>0</v>
      </c>
      <c r="V13" s="18">
        <f>+'Im Ires'!V25+'Im Irap'!V43</f>
        <v>0</v>
      </c>
      <c r="W13" s="18">
        <f>+'Im Ires'!W25+'Im Irap'!W43</f>
        <v>0</v>
      </c>
      <c r="X13" s="18">
        <f>+'Im Ires'!X25+'Im Irap'!X43</f>
        <v>0</v>
      </c>
      <c r="Y13" s="18">
        <f>+'Im Ires'!Y25+'Im Irap'!Y43</f>
        <v>0</v>
      </c>
      <c r="Z13" s="18">
        <f>+'Im Ires'!Z25+'Im Irap'!Z43</f>
        <v>0</v>
      </c>
      <c r="AA13" s="18">
        <f>+'Im Ires'!AA25+'Im Irap'!AA43</f>
        <v>0</v>
      </c>
      <c r="AB13" s="18">
        <f>+'Im Ires'!AB25+'Im Irap'!AB43</f>
        <v>0</v>
      </c>
      <c r="AC13" s="18">
        <f>+'Im Ires'!AC25+'Im Irap'!AC43</f>
        <v>0</v>
      </c>
      <c r="AD13" s="18">
        <f>+'Im Ires'!AD25+'Im Irap'!AD43</f>
        <v>0</v>
      </c>
      <c r="AE13" s="18">
        <f>+'Im Ires'!AE25+'Im Irap'!AE43</f>
        <v>4456.1018811817648</v>
      </c>
      <c r="AF13" s="18">
        <f>+'Im Ires'!AF25+'Im Irap'!AF43</f>
        <v>4456.1018811817648</v>
      </c>
      <c r="AG13" s="18">
        <f>+'Im Ires'!AG25+'Im Irap'!AG43</f>
        <v>4456.1018811817648</v>
      </c>
      <c r="AH13" s="18">
        <f>+'Im Ires'!AH25+'Im Irap'!AH43</f>
        <v>4456.1018811817648</v>
      </c>
      <c r="AI13" s="18">
        <f>+'Im Ires'!AI25+'Im Irap'!AI43</f>
        <v>4456.1018811817648</v>
      </c>
      <c r="AJ13" s="18">
        <f>+'Im Ires'!AJ25+'Im Irap'!AJ43</f>
        <v>11140.254702954411</v>
      </c>
      <c r="AK13" s="18">
        <f>+'Im Ires'!AK25+'Im Irap'!AK43</f>
        <v>0</v>
      </c>
      <c r="AL13" s="18">
        <f>+'Im Ires'!AL25+'Im Irap'!AL43</f>
        <v>0</v>
      </c>
      <c r="AM13" s="18">
        <f>+'Im Ires'!AM25+'Im Irap'!AM43</f>
        <v>0</v>
      </c>
      <c r="AN13" s="18">
        <f>+'Im Ires'!AN25+'Im Irap'!AN43</f>
        <v>0</v>
      </c>
      <c r="AO13" s="18">
        <f>+'Im Ires'!AO25+'Im Irap'!AO43</f>
        <v>0</v>
      </c>
      <c r="AP13" s="18">
        <f>+'Im Ires'!AP25+'Im Irap'!AP43</f>
        <v>0</v>
      </c>
      <c r="AQ13" s="18">
        <f>+'Im Ires'!AQ25+'Im Irap'!AQ43</f>
        <v>17756.696448242001</v>
      </c>
      <c r="AR13" s="18">
        <f>+'Im Ires'!AR25+'Im Irap'!AR43</f>
        <v>17756.696448242001</v>
      </c>
      <c r="AS13" s="18">
        <f>+'Im Ires'!AS25+'Im Irap'!AS43</f>
        <v>17756.696448242001</v>
      </c>
      <c r="AT13" s="18">
        <f>+'Im Ires'!AT25+'Im Irap'!AT43</f>
        <v>17756.696448242001</v>
      </c>
      <c r="AU13" s="18">
        <f>+'Im Ires'!AU25+'Im Irap'!AU43</f>
        <v>17756.696448242001</v>
      </c>
      <c r="AV13" s="18">
        <f>+'Im Ires'!AV25+'Im Irap'!AV43</f>
        <v>44391.741120605002</v>
      </c>
      <c r="AW13" s="18">
        <f>+'Im Ires'!AW25+'Im Irap'!AW43</f>
        <v>0</v>
      </c>
    </row>
    <row r="14" spans="1:49" x14ac:dyDescent="0.2">
      <c r="A14" s="6" t="s">
        <v>8</v>
      </c>
      <c r="B14" s="18">
        <f>+SUM(B15:B16)</f>
        <v>26349.4</v>
      </c>
      <c r="C14" s="18">
        <f t="shared" ref="C14:AK14" si="4">+SUM(C15:C16)</f>
        <v>25979.14</v>
      </c>
      <c r="D14" s="18">
        <f t="shared" si="4"/>
        <v>25501.453999999998</v>
      </c>
      <c r="E14" s="18">
        <f t="shared" si="4"/>
        <v>24905.599399999999</v>
      </c>
      <c r="F14" s="18">
        <f t="shared" si="4"/>
        <v>24179.759339999997</v>
      </c>
      <c r="G14" s="18">
        <f t="shared" si="4"/>
        <v>23310.935273999996</v>
      </c>
      <c r="H14" s="18">
        <f t="shared" si="4"/>
        <v>22284.828801399995</v>
      </c>
      <c r="I14" s="18">
        <f t="shared" si="4"/>
        <v>21085.711681539993</v>
      </c>
      <c r="J14" s="18">
        <f t="shared" si="4"/>
        <v>19696.282849693991</v>
      </c>
      <c r="K14" s="18">
        <f t="shared" si="4"/>
        <v>18097.511134663389</v>
      </c>
      <c r="L14" s="18">
        <f t="shared" si="4"/>
        <v>16268.462248129727</v>
      </c>
      <c r="M14" s="18">
        <f t="shared" si="4"/>
        <v>14186.108472942698</v>
      </c>
      <c r="N14" s="18">
        <f t="shared" si="4"/>
        <v>11932.767413558497</v>
      </c>
      <c r="O14" s="18">
        <f t="shared" si="4"/>
        <v>9531.5593012050831</v>
      </c>
      <c r="P14" s="18">
        <f t="shared" si="4"/>
        <v>6975.0907832340017</v>
      </c>
      <c r="Q14" s="18">
        <f t="shared" si="4"/>
        <v>4255.5988393643647</v>
      </c>
      <c r="R14" s="18">
        <f t="shared" si="4"/>
        <v>1364.9322983012457</v>
      </c>
      <c r="S14" s="18">
        <f t="shared" si="4"/>
        <v>0</v>
      </c>
      <c r="T14" s="18">
        <f t="shared" si="4"/>
        <v>0</v>
      </c>
      <c r="U14" s="18">
        <f t="shared" si="4"/>
        <v>0</v>
      </c>
      <c r="V14" s="18">
        <f t="shared" si="4"/>
        <v>0</v>
      </c>
      <c r="W14" s="18">
        <f t="shared" si="4"/>
        <v>0</v>
      </c>
      <c r="X14" s="18">
        <f t="shared" si="4"/>
        <v>0</v>
      </c>
      <c r="Y14" s="18">
        <f t="shared" si="4"/>
        <v>0</v>
      </c>
      <c r="Z14" s="18">
        <f t="shared" si="4"/>
        <v>0</v>
      </c>
      <c r="AA14" s="18">
        <f t="shared" si="4"/>
        <v>0</v>
      </c>
      <c r="AB14" s="18">
        <f t="shared" si="4"/>
        <v>0</v>
      </c>
      <c r="AC14" s="18">
        <f t="shared" si="4"/>
        <v>0</v>
      </c>
      <c r="AD14" s="18">
        <f t="shared" si="4"/>
        <v>0</v>
      </c>
      <c r="AE14" s="18">
        <f t="shared" si="4"/>
        <v>0</v>
      </c>
      <c r="AF14" s="18">
        <f t="shared" si="4"/>
        <v>0</v>
      </c>
      <c r="AG14" s="18">
        <f t="shared" si="4"/>
        <v>0</v>
      </c>
      <c r="AH14" s="18">
        <f t="shared" si="4"/>
        <v>0</v>
      </c>
      <c r="AI14" s="18">
        <f t="shared" si="4"/>
        <v>0</v>
      </c>
      <c r="AJ14" s="18">
        <f t="shared" si="4"/>
        <v>0</v>
      </c>
      <c r="AK14" s="18">
        <f t="shared" si="4"/>
        <v>0</v>
      </c>
      <c r="AL14" s="18">
        <f t="shared" ref="AL14:AS14" si="5">+SUM(AL15:AL16)</f>
        <v>0</v>
      </c>
      <c r="AM14" s="18">
        <f t="shared" si="5"/>
        <v>0</v>
      </c>
      <c r="AN14" s="18">
        <f t="shared" si="5"/>
        <v>0</v>
      </c>
      <c r="AO14" s="18">
        <f t="shared" si="5"/>
        <v>0</v>
      </c>
      <c r="AP14" s="18">
        <f t="shared" si="5"/>
        <v>0</v>
      </c>
      <c r="AQ14" s="18">
        <f t="shared" si="5"/>
        <v>0</v>
      </c>
      <c r="AR14" s="18">
        <f t="shared" si="5"/>
        <v>0</v>
      </c>
      <c r="AS14" s="18">
        <f t="shared" si="5"/>
        <v>0</v>
      </c>
      <c r="AT14" s="18">
        <f>+SUM(AT15:AT16)</f>
        <v>0</v>
      </c>
      <c r="AU14" s="18">
        <f>+SUM(AU15:AU16)</f>
        <v>0</v>
      </c>
      <c r="AV14" s="18">
        <f>+SUM(AV15:AV16)</f>
        <v>0</v>
      </c>
      <c r="AW14" s="18">
        <f>+SUM(AW15:AW16)</f>
        <v>0</v>
      </c>
    </row>
    <row r="15" spans="1:49" x14ac:dyDescent="0.2">
      <c r="A15" s="6" t="s">
        <v>378</v>
      </c>
      <c r="B15" s="18">
        <f>+IF('Liq iva'!C36&gt;0,'Liq iva'!C36,0)</f>
        <v>26349.4</v>
      </c>
      <c r="C15" s="18">
        <f>+IF('Liq iva'!D36&gt;0,'Liq iva'!D36,0)</f>
        <v>25979.14</v>
      </c>
      <c r="D15" s="18">
        <f>+IF('Liq iva'!E36&gt;0,'Liq iva'!E36,0)</f>
        <v>25501.453999999998</v>
      </c>
      <c r="E15" s="18">
        <f>+IF('Liq iva'!F36&gt;0,'Liq iva'!F36,0)</f>
        <v>24905.599399999999</v>
      </c>
      <c r="F15" s="18">
        <f>+IF('Liq iva'!G36&gt;0,'Liq iva'!G36,0)</f>
        <v>24179.759339999997</v>
      </c>
      <c r="G15" s="18">
        <f>+IF('Liq iva'!H36&gt;0,'Liq iva'!H36,0)</f>
        <v>23310.935273999996</v>
      </c>
      <c r="H15" s="18">
        <f>+IF('Liq iva'!I36&gt;0,'Liq iva'!I36,0)</f>
        <v>22284.828801399995</v>
      </c>
      <c r="I15" s="18">
        <f>+IF('Liq iva'!J36&gt;0,'Liq iva'!J36,0)</f>
        <v>21085.711681539993</v>
      </c>
      <c r="J15" s="18">
        <f>+IF('Liq iva'!K36&gt;0,'Liq iva'!K36,0)</f>
        <v>19696.282849693991</v>
      </c>
      <c r="K15" s="18">
        <f>+IF('Liq iva'!L36&gt;0,'Liq iva'!L36,0)</f>
        <v>18097.511134663389</v>
      </c>
      <c r="L15" s="18">
        <f>+IF('Liq iva'!M36&gt;0,'Liq iva'!M36,0)</f>
        <v>16268.462248129727</v>
      </c>
      <c r="M15" s="18">
        <f>+IF('Liq iva'!N36&gt;0,'Liq iva'!N36,0)</f>
        <v>14186.108472942698</v>
      </c>
      <c r="N15" s="18">
        <f>+IF('Liq iva'!O36&gt;0,'Liq iva'!O36,0)</f>
        <v>11932.767413558497</v>
      </c>
      <c r="O15" s="18">
        <f>+IF('Liq iva'!P36&gt;0,'Liq iva'!P36,0)</f>
        <v>9531.5593012050831</v>
      </c>
      <c r="P15" s="18">
        <f>+IF('Liq iva'!Q36&gt;0,'Liq iva'!Q36,0)</f>
        <v>6975.0907832340017</v>
      </c>
      <c r="Q15" s="18">
        <f>+IF('Liq iva'!R36&gt;0,'Liq iva'!R36,0)</f>
        <v>4255.5988393643647</v>
      </c>
      <c r="R15" s="18">
        <f>+IF('Liq iva'!S36&gt;0,'Liq iva'!S36,0)</f>
        <v>1364.9322983012457</v>
      </c>
      <c r="S15" s="18">
        <f>+IF('Liq iva'!T36&gt;0,'Liq iva'!T36,0)</f>
        <v>0</v>
      </c>
      <c r="T15" s="18">
        <f>+IF('Liq iva'!U36&gt;0,'Liq iva'!U36,0)</f>
        <v>0</v>
      </c>
      <c r="U15" s="18">
        <f>+IF('Liq iva'!V36&gt;0,'Liq iva'!V36,0)</f>
        <v>0</v>
      </c>
      <c r="V15" s="18">
        <f>+IF('Liq iva'!W36&gt;0,'Liq iva'!W36,0)</f>
        <v>0</v>
      </c>
      <c r="W15" s="18">
        <f>+IF('Liq iva'!X36&gt;0,'Liq iva'!X36,0)</f>
        <v>0</v>
      </c>
      <c r="X15" s="18">
        <f>+IF('Liq iva'!Y36&gt;0,'Liq iva'!Y36,0)</f>
        <v>0</v>
      </c>
      <c r="Y15" s="18">
        <f>+IF('Liq iva'!Z36&gt;0,'Liq iva'!Z36,0)</f>
        <v>0</v>
      </c>
      <c r="Z15" s="18">
        <f>+IF('Liq iva'!AA36&gt;0,'Liq iva'!AA36,0)</f>
        <v>0</v>
      </c>
      <c r="AA15" s="18">
        <f>+IF('Liq iva'!AB36&gt;0,'Liq iva'!AB36,0)</f>
        <v>0</v>
      </c>
      <c r="AB15" s="18">
        <f>+IF('Liq iva'!AC36&gt;0,'Liq iva'!AC36,0)</f>
        <v>0</v>
      </c>
      <c r="AC15" s="18">
        <f>+IF('Liq iva'!AD36&gt;0,'Liq iva'!AD36,0)</f>
        <v>0</v>
      </c>
      <c r="AD15" s="18">
        <f>+IF('Liq iva'!AE36&gt;0,'Liq iva'!AE36,0)</f>
        <v>0</v>
      </c>
      <c r="AE15" s="18">
        <f>+IF('Liq iva'!AF36&gt;0,'Liq iva'!AF36,0)</f>
        <v>0</v>
      </c>
      <c r="AF15" s="18">
        <f>+IF('Liq iva'!AG36&gt;0,'Liq iva'!AG36,0)</f>
        <v>0</v>
      </c>
      <c r="AG15" s="18">
        <f>+IF('Liq iva'!AH36&gt;0,'Liq iva'!AH36,0)</f>
        <v>0</v>
      </c>
      <c r="AH15" s="18">
        <f>+IF('Liq iva'!AI36&gt;0,'Liq iva'!AI36,0)</f>
        <v>0</v>
      </c>
      <c r="AI15" s="18">
        <f>+IF('Liq iva'!AJ36&gt;0,'Liq iva'!AJ36,0)</f>
        <v>0</v>
      </c>
      <c r="AJ15" s="18">
        <f>+IF('Liq iva'!AK36&gt;0,'Liq iva'!AK36,0)</f>
        <v>0</v>
      </c>
      <c r="AK15" s="18">
        <f>+IF('Liq iva'!AL36&gt;0,'Liq iva'!AL36,0)</f>
        <v>0</v>
      </c>
      <c r="AL15" s="18">
        <f>+IF('Liq iva'!AM36&gt;0,'Liq iva'!AM36,0)</f>
        <v>0</v>
      </c>
      <c r="AM15" s="18">
        <f>+IF('Liq iva'!AN36&gt;0,'Liq iva'!AN36,0)</f>
        <v>0</v>
      </c>
      <c r="AN15" s="18">
        <f>+IF('Liq iva'!AO36&gt;0,'Liq iva'!AO36,0)</f>
        <v>0</v>
      </c>
      <c r="AO15" s="18">
        <f>+IF('Liq iva'!AP36&gt;0,'Liq iva'!AP36,0)</f>
        <v>0</v>
      </c>
      <c r="AP15" s="18">
        <f>+IF('Liq iva'!AQ36&gt;0,'Liq iva'!AQ36,0)</f>
        <v>0</v>
      </c>
      <c r="AQ15" s="18">
        <f>+IF('Liq iva'!AR36&gt;0,'Liq iva'!AR36,0)</f>
        <v>0</v>
      </c>
      <c r="AR15" s="18">
        <f>+IF('Liq iva'!AS36&gt;0,'Liq iva'!AS36,0)</f>
        <v>0</v>
      </c>
      <c r="AS15" s="18">
        <f>+IF('Liq iva'!AT36&gt;0,'Liq iva'!AT36,0)</f>
        <v>0</v>
      </c>
      <c r="AT15" s="18">
        <f>+IF('Liq iva'!AU36&gt;0,'Liq iva'!AU36,0)</f>
        <v>0</v>
      </c>
      <c r="AU15" s="18">
        <f>+IF('Liq iva'!AV36&gt;0,'Liq iva'!AV36,0)</f>
        <v>0</v>
      </c>
      <c r="AV15" s="18">
        <f>+IF('Liq iva'!AW36&gt;0,'Liq iva'!AW36,0)</f>
        <v>0</v>
      </c>
      <c r="AW15" s="18">
        <f>+IF('Liq iva'!AX36&gt;0,'Liq iva'!AX36,0)</f>
        <v>0</v>
      </c>
    </row>
    <row r="16" spans="1:49" x14ac:dyDescent="0.2">
      <c r="A16" s="6" t="s">
        <v>10</v>
      </c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</row>
    <row r="17" spans="1:49" x14ac:dyDescent="0.2">
      <c r="A17" s="6" t="s">
        <v>11</v>
      </c>
      <c r="B17" s="18">
        <f>+SUM(B18:B19)</f>
        <v>0</v>
      </c>
      <c r="C17" s="18">
        <f t="shared" ref="C17:AK17" si="6">+SUM(C18:C19)</f>
        <v>0</v>
      </c>
      <c r="D17" s="18">
        <f t="shared" si="6"/>
        <v>0</v>
      </c>
      <c r="E17" s="18">
        <f t="shared" si="6"/>
        <v>0</v>
      </c>
      <c r="F17" s="18">
        <f t="shared" si="6"/>
        <v>0</v>
      </c>
      <c r="G17" s="18">
        <f t="shared" si="6"/>
        <v>0</v>
      </c>
      <c r="H17" s="18">
        <f t="shared" si="6"/>
        <v>0</v>
      </c>
      <c r="I17" s="18">
        <f t="shared" si="6"/>
        <v>0</v>
      </c>
      <c r="J17" s="18">
        <f t="shared" si="6"/>
        <v>0</v>
      </c>
      <c r="K17" s="18">
        <f t="shared" si="6"/>
        <v>0</v>
      </c>
      <c r="L17" s="18">
        <f t="shared" si="6"/>
        <v>0</v>
      </c>
      <c r="M17" s="18">
        <f t="shared" si="6"/>
        <v>0</v>
      </c>
      <c r="N17" s="18">
        <f t="shared" si="6"/>
        <v>0</v>
      </c>
      <c r="O17" s="18">
        <f t="shared" si="6"/>
        <v>0</v>
      </c>
      <c r="P17" s="18">
        <f t="shared" si="6"/>
        <v>0</v>
      </c>
      <c r="Q17" s="18">
        <f t="shared" si="6"/>
        <v>0</v>
      </c>
      <c r="R17" s="18">
        <f t="shared" si="6"/>
        <v>0</v>
      </c>
      <c r="S17" s="18">
        <f t="shared" si="6"/>
        <v>0</v>
      </c>
      <c r="T17" s="18">
        <f t="shared" si="6"/>
        <v>0</v>
      </c>
      <c r="U17" s="18">
        <f t="shared" si="6"/>
        <v>0</v>
      </c>
      <c r="V17" s="18">
        <f t="shared" si="6"/>
        <v>0</v>
      </c>
      <c r="W17" s="18">
        <f t="shared" si="6"/>
        <v>0</v>
      </c>
      <c r="X17" s="18">
        <f t="shared" si="6"/>
        <v>0</v>
      </c>
      <c r="Y17" s="18">
        <f t="shared" si="6"/>
        <v>0</v>
      </c>
      <c r="Z17" s="18">
        <f t="shared" si="6"/>
        <v>0</v>
      </c>
      <c r="AA17" s="18">
        <f t="shared" si="6"/>
        <v>0</v>
      </c>
      <c r="AB17" s="18">
        <f t="shared" si="6"/>
        <v>0</v>
      </c>
      <c r="AC17" s="18">
        <f t="shared" si="6"/>
        <v>0</v>
      </c>
      <c r="AD17" s="18">
        <f t="shared" si="6"/>
        <v>0</v>
      </c>
      <c r="AE17" s="18">
        <f t="shared" si="6"/>
        <v>0</v>
      </c>
      <c r="AF17" s="18">
        <f t="shared" si="6"/>
        <v>0</v>
      </c>
      <c r="AG17" s="18">
        <f t="shared" si="6"/>
        <v>0</v>
      </c>
      <c r="AH17" s="18">
        <f t="shared" si="6"/>
        <v>0</v>
      </c>
      <c r="AI17" s="18">
        <f t="shared" si="6"/>
        <v>0</v>
      </c>
      <c r="AJ17" s="18">
        <f t="shared" si="6"/>
        <v>0</v>
      </c>
      <c r="AK17" s="18">
        <f t="shared" si="6"/>
        <v>0</v>
      </c>
      <c r="AL17" s="18">
        <f t="shared" ref="AL17:AS17" si="7">+SUM(AL18:AL19)</f>
        <v>0</v>
      </c>
      <c r="AM17" s="18">
        <f t="shared" si="7"/>
        <v>0</v>
      </c>
      <c r="AN17" s="18">
        <f t="shared" si="7"/>
        <v>0</v>
      </c>
      <c r="AO17" s="18">
        <f t="shared" si="7"/>
        <v>0</v>
      </c>
      <c r="AP17" s="18">
        <f t="shared" si="7"/>
        <v>0</v>
      </c>
      <c r="AQ17" s="18">
        <f t="shared" si="7"/>
        <v>0</v>
      </c>
      <c r="AR17" s="18">
        <f t="shared" si="7"/>
        <v>0</v>
      </c>
      <c r="AS17" s="18">
        <f t="shared" si="7"/>
        <v>0</v>
      </c>
      <c r="AT17" s="18">
        <f>+SUM(AT18:AT19)</f>
        <v>0</v>
      </c>
      <c r="AU17" s="18">
        <f>+SUM(AU18:AU19)</f>
        <v>0</v>
      </c>
      <c r="AV17" s="18">
        <f>+SUM(AV18:AV19)</f>
        <v>0</v>
      </c>
      <c r="AW17" s="18">
        <f>+SUM(AW18:AW19)</f>
        <v>0</v>
      </c>
    </row>
    <row r="18" spans="1:49" x14ac:dyDescent="0.2">
      <c r="A18" s="6" t="s">
        <v>652</v>
      </c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</row>
    <row r="19" spans="1:49" x14ac:dyDescent="0.2">
      <c r="A19" s="6" t="s">
        <v>648</v>
      </c>
      <c r="B19" s="17">
        <f>+Leasing!C387</f>
        <v>0</v>
      </c>
      <c r="C19" s="17">
        <f>+Leasing!D387</f>
        <v>0</v>
      </c>
      <c r="D19" s="17">
        <f>+Leasing!E387</f>
        <v>0</v>
      </c>
      <c r="E19" s="17">
        <f>+Leasing!F387</f>
        <v>0</v>
      </c>
      <c r="F19" s="17">
        <f>+Leasing!G387</f>
        <v>0</v>
      </c>
      <c r="G19" s="17">
        <f>+Leasing!H387</f>
        <v>0</v>
      </c>
      <c r="H19" s="17">
        <f>+Leasing!I387</f>
        <v>0</v>
      </c>
      <c r="I19" s="17">
        <f>+Leasing!J387</f>
        <v>0</v>
      </c>
      <c r="J19" s="17">
        <f>+Leasing!K387</f>
        <v>0</v>
      </c>
      <c r="K19" s="17">
        <f>+Leasing!L387</f>
        <v>0</v>
      </c>
      <c r="L19" s="17">
        <f>+Leasing!M387</f>
        <v>0</v>
      </c>
      <c r="M19" s="17">
        <f>+Leasing!N387</f>
        <v>0</v>
      </c>
      <c r="N19" s="17">
        <f>+Leasing!O387</f>
        <v>0</v>
      </c>
      <c r="O19" s="17">
        <f>+Leasing!P387</f>
        <v>0</v>
      </c>
      <c r="P19" s="17">
        <f>+Leasing!Q387</f>
        <v>0</v>
      </c>
      <c r="Q19" s="17">
        <f>+Leasing!R387</f>
        <v>0</v>
      </c>
      <c r="R19" s="17">
        <f>+Leasing!S387</f>
        <v>0</v>
      </c>
      <c r="S19" s="17">
        <f>+Leasing!T387</f>
        <v>0</v>
      </c>
      <c r="T19" s="17">
        <f>+Leasing!U387</f>
        <v>0</v>
      </c>
      <c r="U19" s="17">
        <f>+Leasing!V387</f>
        <v>0</v>
      </c>
      <c r="V19" s="17">
        <f>+Leasing!W387</f>
        <v>0</v>
      </c>
      <c r="W19" s="17">
        <f>+Leasing!X387</f>
        <v>0</v>
      </c>
      <c r="X19" s="17">
        <f>+Leasing!Y387</f>
        <v>0</v>
      </c>
      <c r="Y19" s="17">
        <f>+Leasing!Z387</f>
        <v>0</v>
      </c>
      <c r="Z19" s="17">
        <f>+Leasing!AA387</f>
        <v>0</v>
      </c>
      <c r="AA19" s="17">
        <f>+Leasing!AB387</f>
        <v>0</v>
      </c>
      <c r="AB19" s="17">
        <f>+Leasing!AC387</f>
        <v>0</v>
      </c>
      <c r="AC19" s="17">
        <f>+Leasing!AD387</f>
        <v>0</v>
      </c>
      <c r="AD19" s="17">
        <f>+Leasing!AE387</f>
        <v>0</v>
      </c>
      <c r="AE19" s="17">
        <f>+Leasing!AF387</f>
        <v>0</v>
      </c>
      <c r="AF19" s="17">
        <f>+Leasing!AG387</f>
        <v>0</v>
      </c>
      <c r="AG19" s="17">
        <f>+Leasing!AH387</f>
        <v>0</v>
      </c>
      <c r="AH19" s="17">
        <f>+Leasing!AI387</f>
        <v>0</v>
      </c>
      <c r="AI19" s="17">
        <f>+Leasing!AJ387</f>
        <v>0</v>
      </c>
      <c r="AJ19" s="17">
        <f>+Leasing!AK387</f>
        <v>0</v>
      </c>
      <c r="AK19" s="17">
        <f>+Leasing!AL387</f>
        <v>0</v>
      </c>
      <c r="AL19" s="17">
        <f>+Leasing!AM387</f>
        <v>0</v>
      </c>
      <c r="AM19" s="17">
        <f>+Leasing!AN387</f>
        <v>0</v>
      </c>
      <c r="AN19" s="17">
        <f>+Leasing!AO387</f>
        <v>0</v>
      </c>
      <c r="AO19" s="17">
        <f>+Leasing!AP387</f>
        <v>0</v>
      </c>
      <c r="AP19" s="17">
        <f>+Leasing!AQ387</f>
        <v>0</v>
      </c>
      <c r="AQ19" s="17">
        <f>+Leasing!AR387</f>
        <v>0</v>
      </c>
      <c r="AR19" s="17">
        <f>+Leasing!AS387</f>
        <v>0</v>
      </c>
      <c r="AS19" s="17">
        <f>+Leasing!AT387</f>
        <v>0</v>
      </c>
      <c r="AT19" s="17">
        <f>+Leasing!AU387</f>
        <v>0</v>
      </c>
      <c r="AU19" s="17">
        <f>+Leasing!AV387</f>
        <v>0</v>
      </c>
      <c r="AV19" s="17">
        <f>+Leasing!AW387</f>
        <v>0</v>
      </c>
      <c r="AW19" s="17">
        <f>+Leasing!AX387</f>
        <v>0</v>
      </c>
    </row>
    <row r="20" spans="1:49" x14ac:dyDescent="0.2">
      <c r="A20" s="6" t="s">
        <v>649</v>
      </c>
      <c r="B20" s="9">
        <f>+'Gestione Contributi'!C12+'Gestione Contributi'!C29</f>
        <v>0</v>
      </c>
      <c r="C20" s="9">
        <f>+'Gestione Contributi'!D12+'Gestione Contributi'!D29</f>
        <v>0</v>
      </c>
      <c r="D20" s="9">
        <f>+'Gestione Contributi'!E12+'Gestione Contributi'!E29</f>
        <v>150000</v>
      </c>
      <c r="E20" s="9">
        <f>+'Gestione Contributi'!F12+'Gestione Contributi'!F29</f>
        <v>150000</v>
      </c>
      <c r="F20" s="9">
        <f>+'Gestione Contributi'!G12+'Gestione Contributi'!G29</f>
        <v>75000</v>
      </c>
      <c r="G20" s="9">
        <f>+'Gestione Contributi'!H12+'Gestione Contributi'!H29</f>
        <v>75000</v>
      </c>
      <c r="H20" s="9">
        <f>+'Gestione Contributi'!I12+'Gestione Contributi'!I29</f>
        <v>75000</v>
      </c>
      <c r="I20" s="9">
        <f>+'Gestione Contributi'!J12+'Gestione Contributi'!J29</f>
        <v>75000</v>
      </c>
      <c r="J20" s="9">
        <f>+'Gestione Contributi'!K12+'Gestione Contributi'!K29</f>
        <v>75000</v>
      </c>
      <c r="K20" s="9">
        <f>+'Gestione Contributi'!L12+'Gestione Contributi'!L29</f>
        <v>75000</v>
      </c>
      <c r="L20" s="9">
        <f>+'Gestione Contributi'!M12+'Gestione Contributi'!M29</f>
        <v>75000</v>
      </c>
      <c r="M20" s="9">
        <f>+'Gestione Contributi'!N12+'Gestione Contributi'!N29</f>
        <v>75000</v>
      </c>
      <c r="N20" s="9">
        <f>+'Gestione Contributi'!O12+'Gestione Contributi'!O29</f>
        <v>75000</v>
      </c>
      <c r="O20" s="9">
        <f>+'Gestione Contributi'!P12+'Gestione Contributi'!P29</f>
        <v>0</v>
      </c>
      <c r="P20" s="9">
        <f>+'Gestione Contributi'!Q12+'Gestione Contributi'!Q29</f>
        <v>0</v>
      </c>
      <c r="Q20" s="9">
        <f>+'Gestione Contributi'!R12+'Gestione Contributi'!R29</f>
        <v>0</v>
      </c>
      <c r="R20" s="9">
        <f>+'Gestione Contributi'!S12+'Gestione Contributi'!S29</f>
        <v>0</v>
      </c>
      <c r="S20" s="9">
        <f>+'Gestione Contributi'!T12+'Gestione Contributi'!T29</f>
        <v>0</v>
      </c>
      <c r="T20" s="9">
        <f>+'Gestione Contributi'!U12+'Gestione Contributi'!U29</f>
        <v>0</v>
      </c>
      <c r="U20" s="9">
        <f>+'Gestione Contributi'!V12+'Gestione Contributi'!V29</f>
        <v>0</v>
      </c>
      <c r="V20" s="9">
        <f>+'Gestione Contributi'!W12+'Gestione Contributi'!W29</f>
        <v>0</v>
      </c>
      <c r="W20" s="9">
        <f>+'Gestione Contributi'!X12+'Gestione Contributi'!X29</f>
        <v>0</v>
      </c>
      <c r="X20" s="9">
        <f>+'Gestione Contributi'!Y12+'Gestione Contributi'!Y29</f>
        <v>0</v>
      </c>
      <c r="Y20" s="9">
        <f>+'Gestione Contributi'!Z12+'Gestione Contributi'!Z29</f>
        <v>0</v>
      </c>
      <c r="Z20" s="9">
        <f>+'Gestione Contributi'!AA12+'Gestione Contributi'!AA29</f>
        <v>0</v>
      </c>
      <c r="AA20" s="9">
        <f>+'Gestione Contributi'!AB12+'Gestione Contributi'!AB29</f>
        <v>0</v>
      </c>
      <c r="AB20" s="9">
        <f>+'Gestione Contributi'!AC12+'Gestione Contributi'!AC29</f>
        <v>0</v>
      </c>
      <c r="AC20" s="9">
        <f>+'Gestione Contributi'!AD12+'Gestione Contributi'!AD29</f>
        <v>0</v>
      </c>
      <c r="AD20" s="9">
        <f>+'Gestione Contributi'!AE12+'Gestione Contributi'!AE29</f>
        <v>0</v>
      </c>
      <c r="AE20" s="9">
        <f>+'Gestione Contributi'!AF12+'Gestione Contributi'!AF29</f>
        <v>0</v>
      </c>
      <c r="AF20" s="9">
        <f>+'Gestione Contributi'!AG12+'Gestione Contributi'!AG29</f>
        <v>0</v>
      </c>
      <c r="AG20" s="9">
        <f>+'Gestione Contributi'!AH12+'Gestione Contributi'!AH29</f>
        <v>0</v>
      </c>
      <c r="AH20" s="9">
        <f>+'Gestione Contributi'!AI12+'Gestione Contributi'!AI29</f>
        <v>0</v>
      </c>
      <c r="AI20" s="9">
        <f>+'Gestione Contributi'!AJ12+'Gestione Contributi'!AJ29</f>
        <v>0</v>
      </c>
      <c r="AJ20" s="9">
        <f>+'Gestione Contributi'!AK12+'Gestione Contributi'!AK29</f>
        <v>0</v>
      </c>
      <c r="AK20" s="9">
        <f>+'Gestione Contributi'!AL12+'Gestione Contributi'!AL29</f>
        <v>0</v>
      </c>
      <c r="AL20" s="9">
        <f>+'Gestione Contributi'!AM12+'Gestione Contributi'!AM29</f>
        <v>0</v>
      </c>
      <c r="AM20" s="9">
        <f>+'Gestione Contributi'!AN12+'Gestione Contributi'!AN29</f>
        <v>0</v>
      </c>
      <c r="AN20" s="9">
        <f>+'Gestione Contributi'!AO12+'Gestione Contributi'!AO29</f>
        <v>0</v>
      </c>
      <c r="AO20" s="9">
        <f>+'Gestione Contributi'!AP12+'Gestione Contributi'!AP29</f>
        <v>0</v>
      </c>
      <c r="AP20" s="9">
        <f>+'Gestione Contributi'!AQ12+'Gestione Contributi'!AQ29</f>
        <v>0</v>
      </c>
      <c r="AQ20" s="9">
        <f>+'Gestione Contributi'!AR12+'Gestione Contributi'!AR29</f>
        <v>0</v>
      </c>
      <c r="AR20" s="9">
        <f>+'Gestione Contributi'!AS12+'Gestione Contributi'!AS29</f>
        <v>0</v>
      </c>
      <c r="AS20" s="9">
        <f>+'Gestione Contributi'!AT12+'Gestione Contributi'!AT29</f>
        <v>0</v>
      </c>
      <c r="AT20" s="9">
        <f>+'Gestione Contributi'!AU12+'Gestione Contributi'!AU29</f>
        <v>0</v>
      </c>
      <c r="AU20" s="9">
        <f>+'Gestione Contributi'!AV12+'Gestione Contributi'!AV29</f>
        <v>0</v>
      </c>
      <c r="AV20" s="9">
        <f>+'Gestione Contributi'!AW12+'Gestione Contributi'!AW29</f>
        <v>0</v>
      </c>
      <c r="AW20" s="9">
        <f>+'Gestione Contributi'!AX12+'Gestione Contributi'!AX29</f>
        <v>0</v>
      </c>
    </row>
    <row r="22" spans="1:49" x14ac:dyDescent="0.2">
      <c r="A22" s="7" t="s">
        <v>14</v>
      </c>
      <c r="B22" s="18">
        <f>+SUM(B23:B24)</f>
        <v>5650</v>
      </c>
      <c r="C22" s="18">
        <f t="shared" ref="C22:AK22" si="8">+SUM(C23:C24)</f>
        <v>6215.0000000000009</v>
      </c>
      <c r="D22" s="18">
        <f t="shared" si="8"/>
        <v>6836.5000000000009</v>
      </c>
      <c r="E22" s="18">
        <f t="shared" si="8"/>
        <v>7520.1500000000015</v>
      </c>
      <c r="F22" s="18">
        <f t="shared" si="8"/>
        <v>8272.1650000000027</v>
      </c>
      <c r="G22" s="18">
        <f t="shared" si="8"/>
        <v>9099.3815000000086</v>
      </c>
      <c r="H22" s="18">
        <f t="shared" si="8"/>
        <v>10009.319650000007</v>
      </c>
      <c r="I22" s="18">
        <f t="shared" si="8"/>
        <v>11010.25161500001</v>
      </c>
      <c r="J22" s="18">
        <f t="shared" si="8"/>
        <v>12111.276776500008</v>
      </c>
      <c r="K22" s="18">
        <f t="shared" si="8"/>
        <v>13322.40445415001</v>
      </c>
      <c r="L22" s="18">
        <f t="shared" si="8"/>
        <v>14654.644899565015</v>
      </c>
      <c r="M22" s="18">
        <f t="shared" si="8"/>
        <v>16120.109389521514</v>
      </c>
      <c r="N22" s="18">
        <f t="shared" si="8"/>
        <v>16926.114858997593</v>
      </c>
      <c r="O22" s="18">
        <f t="shared" si="8"/>
        <v>17772.420601947477</v>
      </c>
      <c r="P22" s="18">
        <f t="shared" si="8"/>
        <v>18661.041632044853</v>
      </c>
      <c r="Q22" s="18">
        <f t="shared" si="8"/>
        <v>19594.093713647093</v>
      </c>
      <c r="R22" s="18">
        <f t="shared" si="8"/>
        <v>20573.798399329455</v>
      </c>
      <c r="S22" s="18">
        <f t="shared" si="8"/>
        <v>21602.488319295913</v>
      </c>
      <c r="T22" s="18">
        <f t="shared" si="8"/>
        <v>22682.612735260715</v>
      </c>
      <c r="U22" s="18">
        <f t="shared" si="8"/>
        <v>23816.743372023753</v>
      </c>
      <c r="V22" s="18">
        <f t="shared" si="8"/>
        <v>25007.580540624935</v>
      </c>
      <c r="W22" s="18">
        <f t="shared" si="8"/>
        <v>26257.959567656198</v>
      </c>
      <c r="X22" s="18">
        <f t="shared" si="8"/>
        <v>27570.857546039002</v>
      </c>
      <c r="Y22" s="18">
        <f t="shared" si="8"/>
        <v>28949.400423340954</v>
      </c>
      <c r="Z22" s="18">
        <f t="shared" si="8"/>
        <v>30396.870444507993</v>
      </c>
      <c r="AA22" s="18">
        <f t="shared" si="8"/>
        <v>31916.713966733401</v>
      </c>
      <c r="AB22" s="18">
        <f t="shared" si="8"/>
        <v>33512.549665070081</v>
      </c>
      <c r="AC22" s="18">
        <f t="shared" si="8"/>
        <v>35188.177148323586</v>
      </c>
      <c r="AD22" s="18">
        <f t="shared" si="8"/>
        <v>36947.586005739759</v>
      </c>
      <c r="AE22" s="18">
        <f t="shared" si="8"/>
        <v>38794.965306026745</v>
      </c>
      <c r="AF22" s="18">
        <f t="shared" si="8"/>
        <v>40734.713571328088</v>
      </c>
      <c r="AG22" s="18">
        <f t="shared" si="8"/>
        <v>42771.449249894496</v>
      </c>
      <c r="AH22" s="18">
        <f t="shared" si="8"/>
        <v>44910.021712389229</v>
      </c>
      <c r="AI22" s="18">
        <f t="shared" si="8"/>
        <v>47155.522798008686</v>
      </c>
      <c r="AJ22" s="18">
        <f t="shared" si="8"/>
        <v>49513.298937909123</v>
      </c>
      <c r="AK22" s="18">
        <f t="shared" si="8"/>
        <v>51988.96388480458</v>
      </c>
      <c r="AL22" s="18">
        <f t="shared" ref="AL22:AS22" si="9">+SUM(AL23:AL24)</f>
        <v>53028.743162500679</v>
      </c>
      <c r="AM22" s="18">
        <f t="shared" si="9"/>
        <v>54089.31802575069</v>
      </c>
      <c r="AN22" s="18">
        <f t="shared" si="9"/>
        <v>55171.104386265717</v>
      </c>
      <c r="AO22" s="18">
        <f t="shared" si="9"/>
        <v>56274.526473991034</v>
      </c>
      <c r="AP22" s="18">
        <f t="shared" si="9"/>
        <v>57400.017003470835</v>
      </c>
      <c r="AQ22" s="18">
        <f t="shared" si="9"/>
        <v>58548.017343540247</v>
      </c>
      <c r="AR22" s="18">
        <f t="shared" si="9"/>
        <v>59718.977690411069</v>
      </c>
      <c r="AS22" s="18">
        <f t="shared" si="9"/>
        <v>60913.35724421926</v>
      </c>
      <c r="AT22" s="18">
        <f>+SUM(AT23:AT24)</f>
        <v>62131.624389103657</v>
      </c>
      <c r="AU22" s="18">
        <f>+SUM(AU23:AU24)</f>
        <v>63374.256876885724</v>
      </c>
      <c r="AV22" s="18">
        <f>+SUM(AV23:AV24)</f>
        <v>64641.742014423449</v>
      </c>
      <c r="AW22" s="18">
        <f>+SUM(AW23:AW24)</f>
        <v>65934.576854711908</v>
      </c>
    </row>
    <row r="23" spans="1:49" x14ac:dyDescent="0.2">
      <c r="A23" s="6" t="s">
        <v>15</v>
      </c>
      <c r="B23" s="17">
        <f>+CEm!B6</f>
        <v>5650</v>
      </c>
      <c r="C23" s="17">
        <f>+CEm!C6</f>
        <v>6215.0000000000009</v>
      </c>
      <c r="D23" s="17">
        <f>+CEm!D6</f>
        <v>6836.5000000000009</v>
      </c>
      <c r="E23" s="17">
        <f>+CEm!E6</f>
        <v>7520.1500000000015</v>
      </c>
      <c r="F23" s="17">
        <f>+CEm!F6</f>
        <v>8272.1650000000027</v>
      </c>
      <c r="G23" s="17">
        <f>+CEm!G6</f>
        <v>9099.3815000000086</v>
      </c>
      <c r="H23" s="17">
        <f>+CEm!H6</f>
        <v>10009.319650000007</v>
      </c>
      <c r="I23" s="17">
        <f>+CEm!I6</f>
        <v>11010.25161500001</v>
      </c>
      <c r="J23" s="17">
        <f>+CEm!J6</f>
        <v>12111.276776500008</v>
      </c>
      <c r="K23" s="17">
        <f>+CEm!K6</f>
        <v>13322.40445415001</v>
      </c>
      <c r="L23" s="17">
        <f>+CEm!L6</f>
        <v>14654.644899565015</v>
      </c>
      <c r="M23" s="17">
        <f>+CEm!M6</f>
        <v>16120.109389521514</v>
      </c>
      <c r="N23" s="17">
        <f>+CEm!N6</f>
        <v>16926.114858997593</v>
      </c>
      <c r="O23" s="17">
        <f>+CEm!O6</f>
        <v>17772.420601947477</v>
      </c>
      <c r="P23" s="17">
        <f>+CEm!P6</f>
        <v>18661.041632044853</v>
      </c>
      <c r="Q23" s="17">
        <f>+CEm!Q6</f>
        <v>19594.093713647093</v>
      </c>
      <c r="R23" s="17">
        <f>+CEm!R6</f>
        <v>20573.798399329455</v>
      </c>
      <c r="S23" s="17">
        <f>+CEm!S6</f>
        <v>21602.488319295913</v>
      </c>
      <c r="T23" s="17">
        <f>+CEm!T6</f>
        <v>22682.612735260715</v>
      </c>
      <c r="U23" s="17">
        <f>+CEm!U6</f>
        <v>23816.743372023753</v>
      </c>
      <c r="V23" s="17">
        <f>+CEm!V6</f>
        <v>25007.580540624935</v>
      </c>
      <c r="W23" s="17">
        <f>+CEm!W6</f>
        <v>26257.959567656198</v>
      </c>
      <c r="X23" s="17">
        <f>+CEm!X6</f>
        <v>27570.857546039002</v>
      </c>
      <c r="Y23" s="17">
        <f>+CEm!Y6</f>
        <v>28949.400423340954</v>
      </c>
      <c r="Z23" s="17">
        <f>+CEm!Z6</f>
        <v>30396.870444507993</v>
      </c>
      <c r="AA23" s="17">
        <f>+CEm!AA6</f>
        <v>31916.713966733401</v>
      </c>
      <c r="AB23" s="17">
        <f>+CEm!AB6</f>
        <v>33512.549665070081</v>
      </c>
      <c r="AC23" s="17">
        <f>+CEm!AC6</f>
        <v>35188.177148323586</v>
      </c>
      <c r="AD23" s="17">
        <f>+CEm!AD6</f>
        <v>36947.586005739759</v>
      </c>
      <c r="AE23" s="17">
        <f>+CEm!AE6</f>
        <v>38794.965306026745</v>
      </c>
      <c r="AF23" s="17">
        <f>+CEm!AF6</f>
        <v>40734.713571328088</v>
      </c>
      <c r="AG23" s="17">
        <f>+CEm!AG6</f>
        <v>42771.449249894496</v>
      </c>
      <c r="AH23" s="17">
        <f>+CEm!AH6</f>
        <v>44910.021712389229</v>
      </c>
      <c r="AI23" s="17">
        <f>+CEm!AI6</f>
        <v>47155.522798008686</v>
      </c>
      <c r="AJ23" s="17">
        <f>+CEm!AJ6</f>
        <v>49513.298937909123</v>
      </c>
      <c r="AK23" s="17">
        <f>+CEm!AK6</f>
        <v>51988.96388480458</v>
      </c>
      <c r="AL23" s="17">
        <f>+CEm!AL6</f>
        <v>53028.743162500679</v>
      </c>
      <c r="AM23" s="17">
        <f>+CEm!AM6</f>
        <v>54089.31802575069</v>
      </c>
      <c r="AN23" s="17">
        <f>+CEm!AN6</f>
        <v>55171.104386265717</v>
      </c>
      <c r="AO23" s="17">
        <f>+CEm!AO6</f>
        <v>56274.526473991034</v>
      </c>
      <c r="AP23" s="17">
        <f>+CEm!AP6</f>
        <v>57400.017003470835</v>
      </c>
      <c r="AQ23" s="17">
        <f>+CEm!AQ6</f>
        <v>58548.017343540247</v>
      </c>
      <c r="AR23" s="17">
        <f>+CEm!AR6</f>
        <v>59718.977690411069</v>
      </c>
      <c r="AS23" s="17">
        <f>+CEm!AS6</f>
        <v>60913.35724421926</v>
      </c>
      <c r="AT23" s="17">
        <f>+CEm!AT6</f>
        <v>62131.624389103657</v>
      </c>
      <c r="AU23" s="17">
        <f>+CEm!AU6</f>
        <v>63374.256876885724</v>
      </c>
      <c r="AV23" s="17">
        <f>+CEm!AV6</f>
        <v>64641.742014423449</v>
      </c>
      <c r="AW23" s="17">
        <f>+CEm!AW6</f>
        <v>65934.576854711908</v>
      </c>
    </row>
    <row r="24" spans="1:49" x14ac:dyDescent="0.2">
      <c r="A24" s="6" t="s">
        <v>16</v>
      </c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</row>
    <row r="25" spans="1:49" x14ac:dyDescent="0.2">
      <c r="A25" s="19"/>
    </row>
    <row r="26" spans="1:49" x14ac:dyDescent="0.2">
      <c r="A26" s="19"/>
    </row>
    <row r="27" spans="1:49" x14ac:dyDescent="0.2">
      <c r="A27" s="7" t="s">
        <v>17</v>
      </c>
      <c r="B27" s="18">
        <f t="shared" ref="B27:AK27" si="10">+B28-B30+B32-B35</f>
        <v>96500</v>
      </c>
      <c r="C27" s="18">
        <f t="shared" si="10"/>
        <v>95666.666666666672</v>
      </c>
      <c r="D27" s="18">
        <f t="shared" si="10"/>
        <v>94833.333333333328</v>
      </c>
      <c r="E27" s="18">
        <f t="shared" si="10"/>
        <v>94000</v>
      </c>
      <c r="F27" s="18">
        <f t="shared" si="10"/>
        <v>93166.666666666672</v>
      </c>
      <c r="G27" s="18">
        <f t="shared" si="10"/>
        <v>92333.333333333328</v>
      </c>
      <c r="H27" s="18">
        <f t="shared" si="10"/>
        <v>91500</v>
      </c>
      <c r="I27" s="18">
        <f t="shared" si="10"/>
        <v>90666.666666666657</v>
      </c>
      <c r="J27" s="18">
        <f t="shared" si="10"/>
        <v>89833.333333333328</v>
      </c>
      <c r="K27" s="18">
        <f t="shared" si="10"/>
        <v>89000</v>
      </c>
      <c r="L27" s="18">
        <f t="shared" si="10"/>
        <v>88166.666666666672</v>
      </c>
      <c r="M27" s="18">
        <f t="shared" si="10"/>
        <v>87333.333333333328</v>
      </c>
      <c r="N27" s="18">
        <f t="shared" si="10"/>
        <v>86500</v>
      </c>
      <c r="O27" s="18">
        <f t="shared" si="10"/>
        <v>85666.666666666672</v>
      </c>
      <c r="P27" s="18">
        <f t="shared" si="10"/>
        <v>84833.333333333343</v>
      </c>
      <c r="Q27" s="18">
        <f t="shared" si="10"/>
        <v>84000</v>
      </c>
      <c r="R27" s="18">
        <f t="shared" si="10"/>
        <v>83166.666666666672</v>
      </c>
      <c r="S27" s="18">
        <f t="shared" si="10"/>
        <v>82333.333333333343</v>
      </c>
      <c r="T27" s="18">
        <f t="shared" si="10"/>
        <v>81500</v>
      </c>
      <c r="U27" s="18">
        <f t="shared" si="10"/>
        <v>80666.666666666672</v>
      </c>
      <c r="V27" s="18">
        <f t="shared" si="10"/>
        <v>79833.333333333343</v>
      </c>
      <c r="W27" s="18">
        <f t="shared" si="10"/>
        <v>79000</v>
      </c>
      <c r="X27" s="18">
        <f t="shared" si="10"/>
        <v>78166.666666666672</v>
      </c>
      <c r="Y27" s="18">
        <f t="shared" si="10"/>
        <v>77333.333333333343</v>
      </c>
      <c r="Z27" s="18">
        <f t="shared" si="10"/>
        <v>76500</v>
      </c>
      <c r="AA27" s="18">
        <f t="shared" si="10"/>
        <v>75666.666666666672</v>
      </c>
      <c r="AB27" s="18">
        <f t="shared" si="10"/>
        <v>74833.333333333328</v>
      </c>
      <c r="AC27" s="18">
        <f t="shared" si="10"/>
        <v>74000</v>
      </c>
      <c r="AD27" s="18">
        <f t="shared" si="10"/>
        <v>73166.666666666657</v>
      </c>
      <c r="AE27" s="18">
        <f t="shared" si="10"/>
        <v>72333.333333333328</v>
      </c>
      <c r="AF27" s="18">
        <f t="shared" si="10"/>
        <v>71500</v>
      </c>
      <c r="AG27" s="18">
        <f t="shared" si="10"/>
        <v>70666.666666666657</v>
      </c>
      <c r="AH27" s="18">
        <f t="shared" si="10"/>
        <v>69833.333333333328</v>
      </c>
      <c r="AI27" s="18">
        <f t="shared" si="10"/>
        <v>68999.999999999985</v>
      </c>
      <c r="AJ27" s="18">
        <f t="shared" si="10"/>
        <v>68166.666666666657</v>
      </c>
      <c r="AK27" s="18">
        <f t="shared" si="10"/>
        <v>67333.333333333314</v>
      </c>
      <c r="AL27" s="18">
        <f t="shared" ref="AL27:AS27" si="11">+AL28-AL30+AL32-AL35</f>
        <v>66499.999999999985</v>
      </c>
      <c r="AM27" s="18">
        <f t="shared" si="11"/>
        <v>65666.666666666657</v>
      </c>
      <c r="AN27" s="18">
        <f t="shared" si="11"/>
        <v>64833.333333333314</v>
      </c>
      <c r="AO27" s="18">
        <f t="shared" si="11"/>
        <v>63999.999999999978</v>
      </c>
      <c r="AP27" s="18">
        <f t="shared" si="11"/>
        <v>63166.666666666642</v>
      </c>
      <c r="AQ27" s="18">
        <f t="shared" si="11"/>
        <v>62333.333333333314</v>
      </c>
      <c r="AR27" s="18">
        <f t="shared" si="11"/>
        <v>61499.999999999978</v>
      </c>
      <c r="AS27" s="18">
        <f t="shared" si="11"/>
        <v>60666.666666666642</v>
      </c>
      <c r="AT27" s="18">
        <f>+AT28-AT30+AT32-AT35</f>
        <v>59833.333333333307</v>
      </c>
      <c r="AU27" s="18">
        <f>+AU28-AU30+AU32-AU35</f>
        <v>58999.999999999971</v>
      </c>
      <c r="AV27" s="18">
        <f>+AV28-AV30+AV32-AV35</f>
        <v>58166.666666666642</v>
      </c>
      <c r="AW27" s="18">
        <f>+AW28-AW30+AW32-AW35</f>
        <v>57333.333333333307</v>
      </c>
    </row>
    <row r="28" spans="1:49" x14ac:dyDescent="0.2">
      <c r="A28" s="19" t="s">
        <v>18</v>
      </c>
      <c r="B28" s="18">
        <f>+SUM(B29:B29)</f>
        <v>0</v>
      </c>
      <c r="C28" s="18">
        <f t="shared" ref="C28:AW28" si="12">+SUM(C29:C29)</f>
        <v>0</v>
      </c>
      <c r="D28" s="18">
        <f t="shared" si="12"/>
        <v>0</v>
      </c>
      <c r="E28" s="18">
        <f t="shared" si="12"/>
        <v>0</v>
      </c>
      <c r="F28" s="18">
        <f t="shared" si="12"/>
        <v>0</v>
      </c>
      <c r="G28" s="18">
        <f t="shared" si="12"/>
        <v>0</v>
      </c>
      <c r="H28" s="18">
        <f t="shared" si="12"/>
        <v>0</v>
      </c>
      <c r="I28" s="18">
        <f t="shared" si="12"/>
        <v>0</v>
      </c>
      <c r="J28" s="18">
        <f t="shared" si="12"/>
        <v>0</v>
      </c>
      <c r="K28" s="18">
        <f t="shared" si="12"/>
        <v>0</v>
      </c>
      <c r="L28" s="18">
        <f t="shared" si="12"/>
        <v>0</v>
      </c>
      <c r="M28" s="18">
        <f t="shared" si="12"/>
        <v>0</v>
      </c>
      <c r="N28" s="18">
        <f t="shared" si="12"/>
        <v>0</v>
      </c>
      <c r="O28" s="18">
        <f t="shared" si="12"/>
        <v>0</v>
      </c>
      <c r="P28" s="18">
        <f t="shared" si="12"/>
        <v>0</v>
      </c>
      <c r="Q28" s="18">
        <f t="shared" si="12"/>
        <v>0</v>
      </c>
      <c r="R28" s="18">
        <f t="shared" si="12"/>
        <v>0</v>
      </c>
      <c r="S28" s="18">
        <f t="shared" si="12"/>
        <v>0</v>
      </c>
      <c r="T28" s="18">
        <f t="shared" si="12"/>
        <v>0</v>
      </c>
      <c r="U28" s="18">
        <f t="shared" si="12"/>
        <v>0</v>
      </c>
      <c r="V28" s="18">
        <f t="shared" si="12"/>
        <v>0</v>
      </c>
      <c r="W28" s="18">
        <f t="shared" si="12"/>
        <v>0</v>
      </c>
      <c r="X28" s="18">
        <f t="shared" si="12"/>
        <v>0</v>
      </c>
      <c r="Y28" s="18">
        <f t="shared" si="12"/>
        <v>0</v>
      </c>
      <c r="Z28" s="18">
        <f t="shared" si="12"/>
        <v>0</v>
      </c>
      <c r="AA28" s="18">
        <f t="shared" si="12"/>
        <v>0</v>
      </c>
      <c r="AB28" s="18">
        <f t="shared" si="12"/>
        <v>0</v>
      </c>
      <c r="AC28" s="18">
        <f t="shared" si="12"/>
        <v>0</v>
      </c>
      <c r="AD28" s="18">
        <f t="shared" si="12"/>
        <v>0</v>
      </c>
      <c r="AE28" s="18">
        <f t="shared" si="12"/>
        <v>0</v>
      </c>
      <c r="AF28" s="18">
        <f t="shared" si="12"/>
        <v>0</v>
      </c>
      <c r="AG28" s="18">
        <f t="shared" si="12"/>
        <v>0</v>
      </c>
      <c r="AH28" s="18">
        <f t="shared" si="12"/>
        <v>0</v>
      </c>
      <c r="AI28" s="18">
        <f t="shared" si="12"/>
        <v>0</v>
      </c>
      <c r="AJ28" s="18">
        <f t="shared" si="12"/>
        <v>0</v>
      </c>
      <c r="AK28" s="18">
        <f t="shared" si="12"/>
        <v>0</v>
      </c>
      <c r="AL28" s="18">
        <f t="shared" si="12"/>
        <v>0</v>
      </c>
      <c r="AM28" s="18">
        <f t="shared" si="12"/>
        <v>0</v>
      </c>
      <c r="AN28" s="18">
        <f t="shared" si="12"/>
        <v>0</v>
      </c>
      <c r="AO28" s="18">
        <f t="shared" si="12"/>
        <v>0</v>
      </c>
      <c r="AP28" s="18">
        <f t="shared" si="12"/>
        <v>0</v>
      </c>
      <c r="AQ28" s="18">
        <f t="shared" si="12"/>
        <v>0</v>
      </c>
      <c r="AR28" s="18">
        <f t="shared" si="12"/>
        <v>0</v>
      </c>
      <c r="AS28" s="18">
        <f t="shared" si="12"/>
        <v>0</v>
      </c>
      <c r="AT28" s="18">
        <f t="shared" si="12"/>
        <v>0</v>
      </c>
      <c r="AU28" s="18">
        <f t="shared" si="12"/>
        <v>0</v>
      </c>
      <c r="AV28" s="18">
        <f t="shared" si="12"/>
        <v>0</v>
      </c>
      <c r="AW28" s="18">
        <f t="shared" si="12"/>
        <v>0</v>
      </c>
    </row>
    <row r="29" spans="1:49" x14ac:dyDescent="0.2">
      <c r="A29" s="6" t="s">
        <v>19</v>
      </c>
      <c r="B29" s="17">
        <f>+Ammortamento!F124</f>
        <v>0</v>
      </c>
      <c r="C29" s="17">
        <f>+Ammortamento!G124</f>
        <v>0</v>
      </c>
      <c r="D29" s="17">
        <f>+Ammortamento!H124</f>
        <v>0</v>
      </c>
      <c r="E29" s="17">
        <f>+Ammortamento!I124</f>
        <v>0</v>
      </c>
      <c r="F29" s="17">
        <f>+Ammortamento!J124</f>
        <v>0</v>
      </c>
      <c r="G29" s="17">
        <f>+Ammortamento!K124</f>
        <v>0</v>
      </c>
      <c r="H29" s="17">
        <f>+Ammortamento!L124</f>
        <v>0</v>
      </c>
      <c r="I29" s="17">
        <f>+Ammortamento!M124</f>
        <v>0</v>
      </c>
      <c r="J29" s="17">
        <f>+Ammortamento!N124</f>
        <v>0</v>
      </c>
      <c r="K29" s="17">
        <f>+Ammortamento!O124</f>
        <v>0</v>
      </c>
      <c r="L29" s="17">
        <f>+Ammortamento!P124</f>
        <v>0</v>
      </c>
      <c r="M29" s="17">
        <f>+Ammortamento!Q124</f>
        <v>0</v>
      </c>
      <c r="N29" s="17">
        <f>+Ammortamento!R124</f>
        <v>0</v>
      </c>
      <c r="O29" s="17">
        <f>+Ammortamento!S124</f>
        <v>0</v>
      </c>
      <c r="P29" s="17">
        <f>+Ammortamento!T124</f>
        <v>0</v>
      </c>
      <c r="Q29" s="17">
        <f>+Ammortamento!U124</f>
        <v>0</v>
      </c>
      <c r="R29" s="17">
        <f>+Ammortamento!V124</f>
        <v>0</v>
      </c>
      <c r="S29" s="17">
        <f>+Ammortamento!W124</f>
        <v>0</v>
      </c>
      <c r="T29" s="17">
        <f>+Ammortamento!X124</f>
        <v>0</v>
      </c>
      <c r="U29" s="17">
        <f>+Ammortamento!Y124</f>
        <v>0</v>
      </c>
      <c r="V29" s="17">
        <f>+Ammortamento!Z124</f>
        <v>0</v>
      </c>
      <c r="W29" s="17">
        <f>+Ammortamento!AA124</f>
        <v>0</v>
      </c>
      <c r="X29" s="17">
        <f>+Ammortamento!AB124</f>
        <v>0</v>
      </c>
      <c r="Y29" s="17">
        <f>+Ammortamento!AC124</f>
        <v>0</v>
      </c>
      <c r="Z29" s="17">
        <f>+Ammortamento!AD124</f>
        <v>0</v>
      </c>
      <c r="AA29" s="17">
        <f>+Ammortamento!AE124</f>
        <v>0</v>
      </c>
      <c r="AB29" s="17">
        <f>+Ammortamento!AF124</f>
        <v>0</v>
      </c>
      <c r="AC29" s="17">
        <f>+Ammortamento!AG124</f>
        <v>0</v>
      </c>
      <c r="AD29" s="17">
        <f>+Ammortamento!AH124</f>
        <v>0</v>
      </c>
      <c r="AE29" s="17">
        <f>+Ammortamento!AI124</f>
        <v>0</v>
      </c>
      <c r="AF29" s="17">
        <f>+Ammortamento!AJ124</f>
        <v>0</v>
      </c>
      <c r="AG29" s="17">
        <f>+Ammortamento!AK124</f>
        <v>0</v>
      </c>
      <c r="AH29" s="17">
        <f>+Ammortamento!AL124</f>
        <v>0</v>
      </c>
      <c r="AI29" s="17">
        <f>+Ammortamento!AM124</f>
        <v>0</v>
      </c>
      <c r="AJ29" s="17">
        <f>+Ammortamento!AN124</f>
        <v>0</v>
      </c>
      <c r="AK29" s="17">
        <f>+Ammortamento!AO124</f>
        <v>0</v>
      </c>
      <c r="AL29" s="17">
        <f>+Ammortamento!AP124</f>
        <v>0</v>
      </c>
      <c r="AM29" s="17">
        <f>+Ammortamento!AQ124</f>
        <v>0</v>
      </c>
      <c r="AN29" s="17">
        <f>+Ammortamento!AR124</f>
        <v>0</v>
      </c>
      <c r="AO29" s="17">
        <f>+Ammortamento!AS124</f>
        <v>0</v>
      </c>
      <c r="AP29" s="17">
        <f>+Ammortamento!AT124</f>
        <v>0</v>
      </c>
      <c r="AQ29" s="17">
        <f>+Ammortamento!AU124</f>
        <v>0</v>
      </c>
      <c r="AR29" s="17">
        <f>+Ammortamento!AV124</f>
        <v>0</v>
      </c>
      <c r="AS29" s="17">
        <f>+Ammortamento!AW124</f>
        <v>0</v>
      </c>
      <c r="AT29" s="17">
        <f>+Ammortamento!AX124</f>
        <v>0</v>
      </c>
      <c r="AU29" s="17">
        <f>+Ammortamento!AY124</f>
        <v>0</v>
      </c>
      <c r="AV29" s="17">
        <f>+Ammortamento!AZ124</f>
        <v>0</v>
      </c>
      <c r="AW29" s="17">
        <f>+Ammortamento!BA124</f>
        <v>0</v>
      </c>
    </row>
    <row r="30" spans="1:49" x14ac:dyDescent="0.2">
      <c r="A30" s="19" t="s">
        <v>20</v>
      </c>
      <c r="B30" s="18">
        <f>+B31</f>
        <v>0</v>
      </c>
      <c r="C30" s="18">
        <f t="shared" ref="C30:AW30" si="13">+C31</f>
        <v>0</v>
      </c>
      <c r="D30" s="18">
        <f t="shared" si="13"/>
        <v>0</v>
      </c>
      <c r="E30" s="18">
        <f t="shared" si="13"/>
        <v>0</v>
      </c>
      <c r="F30" s="18">
        <f t="shared" si="13"/>
        <v>0</v>
      </c>
      <c r="G30" s="18">
        <f t="shared" si="13"/>
        <v>0</v>
      </c>
      <c r="H30" s="18">
        <f t="shared" si="13"/>
        <v>0</v>
      </c>
      <c r="I30" s="18">
        <f t="shared" si="13"/>
        <v>0</v>
      </c>
      <c r="J30" s="18">
        <f t="shared" si="13"/>
        <v>0</v>
      </c>
      <c r="K30" s="18">
        <f t="shared" si="13"/>
        <v>0</v>
      </c>
      <c r="L30" s="18">
        <f t="shared" si="13"/>
        <v>0</v>
      </c>
      <c r="M30" s="18">
        <f t="shared" si="13"/>
        <v>0</v>
      </c>
      <c r="N30" s="18">
        <f t="shared" si="13"/>
        <v>0</v>
      </c>
      <c r="O30" s="18">
        <f t="shared" si="13"/>
        <v>0</v>
      </c>
      <c r="P30" s="18">
        <f t="shared" si="13"/>
        <v>0</v>
      </c>
      <c r="Q30" s="18">
        <f t="shared" si="13"/>
        <v>0</v>
      </c>
      <c r="R30" s="18">
        <f t="shared" si="13"/>
        <v>0</v>
      </c>
      <c r="S30" s="18">
        <f t="shared" si="13"/>
        <v>0</v>
      </c>
      <c r="T30" s="18">
        <f t="shared" si="13"/>
        <v>0</v>
      </c>
      <c r="U30" s="18">
        <f t="shared" si="13"/>
        <v>0</v>
      </c>
      <c r="V30" s="18">
        <f t="shared" si="13"/>
        <v>0</v>
      </c>
      <c r="W30" s="18">
        <f t="shared" si="13"/>
        <v>0</v>
      </c>
      <c r="X30" s="18">
        <f t="shared" si="13"/>
        <v>0</v>
      </c>
      <c r="Y30" s="18">
        <f t="shared" si="13"/>
        <v>0</v>
      </c>
      <c r="Z30" s="18">
        <f t="shared" si="13"/>
        <v>0</v>
      </c>
      <c r="AA30" s="18">
        <f t="shared" si="13"/>
        <v>0</v>
      </c>
      <c r="AB30" s="18">
        <f t="shared" si="13"/>
        <v>0</v>
      </c>
      <c r="AC30" s="18">
        <f t="shared" si="13"/>
        <v>0</v>
      </c>
      <c r="AD30" s="18">
        <f t="shared" si="13"/>
        <v>0</v>
      </c>
      <c r="AE30" s="18">
        <f t="shared" si="13"/>
        <v>0</v>
      </c>
      <c r="AF30" s="18">
        <f t="shared" si="13"/>
        <v>0</v>
      </c>
      <c r="AG30" s="18">
        <f t="shared" si="13"/>
        <v>0</v>
      </c>
      <c r="AH30" s="18">
        <f t="shared" si="13"/>
        <v>0</v>
      </c>
      <c r="AI30" s="18">
        <f t="shared" si="13"/>
        <v>0</v>
      </c>
      <c r="AJ30" s="18">
        <f t="shared" si="13"/>
        <v>0</v>
      </c>
      <c r="AK30" s="18">
        <f t="shared" si="13"/>
        <v>0</v>
      </c>
      <c r="AL30" s="18">
        <f t="shared" si="13"/>
        <v>0</v>
      </c>
      <c r="AM30" s="18">
        <f t="shared" si="13"/>
        <v>0</v>
      </c>
      <c r="AN30" s="18">
        <f t="shared" si="13"/>
        <v>0</v>
      </c>
      <c r="AO30" s="18">
        <f t="shared" si="13"/>
        <v>0</v>
      </c>
      <c r="AP30" s="18">
        <f t="shared" si="13"/>
        <v>0</v>
      </c>
      <c r="AQ30" s="18">
        <f t="shared" si="13"/>
        <v>0</v>
      </c>
      <c r="AR30" s="18">
        <f t="shared" si="13"/>
        <v>0</v>
      </c>
      <c r="AS30" s="18">
        <f t="shared" si="13"/>
        <v>0</v>
      </c>
      <c r="AT30" s="18">
        <f t="shared" si="13"/>
        <v>0</v>
      </c>
      <c r="AU30" s="18">
        <f t="shared" si="13"/>
        <v>0</v>
      </c>
      <c r="AV30" s="18">
        <f t="shared" si="13"/>
        <v>0</v>
      </c>
      <c r="AW30" s="18">
        <f t="shared" si="13"/>
        <v>0</v>
      </c>
    </row>
    <row r="31" spans="1:49" x14ac:dyDescent="0.2">
      <c r="A31" s="6" t="s">
        <v>21</v>
      </c>
      <c r="B31" s="17">
        <f>+Ammortamento!F126</f>
        <v>0</v>
      </c>
      <c r="C31" s="17">
        <f>+Ammortamento!G126</f>
        <v>0</v>
      </c>
      <c r="D31" s="17">
        <f>+Ammortamento!H126</f>
        <v>0</v>
      </c>
      <c r="E31" s="17">
        <f>+Ammortamento!I126</f>
        <v>0</v>
      </c>
      <c r="F31" s="17">
        <f>+Ammortamento!J126</f>
        <v>0</v>
      </c>
      <c r="G31" s="17">
        <f>+Ammortamento!K126</f>
        <v>0</v>
      </c>
      <c r="H31" s="17">
        <f>+Ammortamento!L126</f>
        <v>0</v>
      </c>
      <c r="I31" s="17">
        <f>+Ammortamento!M126</f>
        <v>0</v>
      </c>
      <c r="J31" s="17">
        <f>+Ammortamento!N126</f>
        <v>0</v>
      </c>
      <c r="K31" s="17">
        <f>+Ammortamento!O126</f>
        <v>0</v>
      </c>
      <c r="L31" s="17">
        <f>+Ammortamento!P126</f>
        <v>0</v>
      </c>
      <c r="M31" s="17">
        <f>+Ammortamento!Q126</f>
        <v>0</v>
      </c>
      <c r="N31" s="17">
        <f>+Ammortamento!R126</f>
        <v>0</v>
      </c>
      <c r="O31" s="17">
        <f>+Ammortamento!S126</f>
        <v>0</v>
      </c>
      <c r="P31" s="17">
        <f>+Ammortamento!T126</f>
        <v>0</v>
      </c>
      <c r="Q31" s="17">
        <f>+Ammortamento!U126</f>
        <v>0</v>
      </c>
      <c r="R31" s="17">
        <f>+Ammortamento!V126</f>
        <v>0</v>
      </c>
      <c r="S31" s="17">
        <f>+Ammortamento!W126</f>
        <v>0</v>
      </c>
      <c r="T31" s="17">
        <f>+Ammortamento!X126</f>
        <v>0</v>
      </c>
      <c r="U31" s="17">
        <f>+Ammortamento!Y126</f>
        <v>0</v>
      </c>
      <c r="V31" s="17">
        <f>+Ammortamento!Z126</f>
        <v>0</v>
      </c>
      <c r="W31" s="17">
        <f>+Ammortamento!AA126</f>
        <v>0</v>
      </c>
      <c r="X31" s="17">
        <f>+Ammortamento!AB126</f>
        <v>0</v>
      </c>
      <c r="Y31" s="17">
        <f>+Ammortamento!AC126</f>
        <v>0</v>
      </c>
      <c r="Z31" s="17">
        <f>+Ammortamento!AD126</f>
        <v>0</v>
      </c>
      <c r="AA31" s="17">
        <f>+Ammortamento!AE126</f>
        <v>0</v>
      </c>
      <c r="AB31" s="17">
        <f>+Ammortamento!AF126</f>
        <v>0</v>
      </c>
      <c r="AC31" s="17">
        <f>+Ammortamento!AG126</f>
        <v>0</v>
      </c>
      <c r="AD31" s="17">
        <f>+Ammortamento!AH126</f>
        <v>0</v>
      </c>
      <c r="AE31" s="17">
        <f>+Ammortamento!AI126</f>
        <v>0</v>
      </c>
      <c r="AF31" s="17">
        <f>+Ammortamento!AJ126</f>
        <v>0</v>
      </c>
      <c r="AG31" s="17">
        <f>+Ammortamento!AK126</f>
        <v>0</v>
      </c>
      <c r="AH31" s="17">
        <f>+Ammortamento!AL126</f>
        <v>0</v>
      </c>
      <c r="AI31" s="17">
        <f>+Ammortamento!AM126</f>
        <v>0</v>
      </c>
      <c r="AJ31" s="17">
        <f>+Ammortamento!AN126</f>
        <v>0</v>
      </c>
      <c r="AK31" s="17">
        <f>+Ammortamento!AO126</f>
        <v>0</v>
      </c>
      <c r="AL31" s="17">
        <f>+Ammortamento!AP126</f>
        <v>0</v>
      </c>
      <c r="AM31" s="17">
        <f>+Ammortamento!AQ126</f>
        <v>0</v>
      </c>
      <c r="AN31" s="17">
        <f>+Ammortamento!AR126</f>
        <v>0</v>
      </c>
      <c r="AO31" s="17">
        <f>+Ammortamento!AS126</f>
        <v>0</v>
      </c>
      <c r="AP31" s="17">
        <f>+Ammortamento!AT126</f>
        <v>0</v>
      </c>
      <c r="AQ31" s="17">
        <f>+Ammortamento!AU126</f>
        <v>0</v>
      </c>
      <c r="AR31" s="17">
        <f>+Ammortamento!AV126</f>
        <v>0</v>
      </c>
      <c r="AS31" s="17">
        <f>+Ammortamento!AW126</f>
        <v>0</v>
      </c>
      <c r="AT31" s="17">
        <f>+Ammortamento!AX126</f>
        <v>0</v>
      </c>
      <c r="AU31" s="17">
        <f>+Ammortamento!AY126</f>
        <v>0</v>
      </c>
      <c r="AV31" s="17">
        <f>+Ammortamento!AZ126</f>
        <v>0</v>
      </c>
      <c r="AW31" s="17">
        <f>+Ammortamento!BA126</f>
        <v>0</v>
      </c>
    </row>
    <row r="32" spans="1:49" x14ac:dyDescent="0.2">
      <c r="A32" s="19" t="s">
        <v>22</v>
      </c>
      <c r="B32" s="18">
        <f t="shared" ref="B32:AK32" si="14">SUM(B33:B34)</f>
        <v>100000</v>
      </c>
      <c r="C32" s="18">
        <f t="shared" si="14"/>
        <v>100000</v>
      </c>
      <c r="D32" s="18">
        <f t="shared" si="14"/>
        <v>100000</v>
      </c>
      <c r="E32" s="18">
        <f t="shared" si="14"/>
        <v>100000</v>
      </c>
      <c r="F32" s="18">
        <f t="shared" si="14"/>
        <v>100000</v>
      </c>
      <c r="G32" s="18">
        <f t="shared" si="14"/>
        <v>100000</v>
      </c>
      <c r="H32" s="18">
        <f t="shared" si="14"/>
        <v>100000</v>
      </c>
      <c r="I32" s="18">
        <f t="shared" si="14"/>
        <v>100000</v>
      </c>
      <c r="J32" s="18">
        <f t="shared" si="14"/>
        <v>100000</v>
      </c>
      <c r="K32" s="18">
        <f t="shared" si="14"/>
        <v>100000</v>
      </c>
      <c r="L32" s="18">
        <f t="shared" si="14"/>
        <v>100000</v>
      </c>
      <c r="M32" s="18">
        <f t="shared" si="14"/>
        <v>100000</v>
      </c>
      <c r="N32" s="18">
        <f t="shared" si="14"/>
        <v>100000</v>
      </c>
      <c r="O32" s="18">
        <f t="shared" si="14"/>
        <v>100000</v>
      </c>
      <c r="P32" s="18">
        <f t="shared" si="14"/>
        <v>100000</v>
      </c>
      <c r="Q32" s="18">
        <f t="shared" si="14"/>
        <v>100000</v>
      </c>
      <c r="R32" s="18">
        <f t="shared" si="14"/>
        <v>100000</v>
      </c>
      <c r="S32" s="18">
        <f t="shared" si="14"/>
        <v>100000</v>
      </c>
      <c r="T32" s="18">
        <f t="shared" si="14"/>
        <v>100000</v>
      </c>
      <c r="U32" s="18">
        <f t="shared" si="14"/>
        <v>100000</v>
      </c>
      <c r="V32" s="18">
        <f t="shared" si="14"/>
        <v>100000</v>
      </c>
      <c r="W32" s="18">
        <f t="shared" si="14"/>
        <v>100000</v>
      </c>
      <c r="X32" s="18">
        <f t="shared" si="14"/>
        <v>100000</v>
      </c>
      <c r="Y32" s="18">
        <f t="shared" si="14"/>
        <v>100000</v>
      </c>
      <c r="Z32" s="18">
        <f t="shared" si="14"/>
        <v>100000</v>
      </c>
      <c r="AA32" s="18">
        <f t="shared" si="14"/>
        <v>100000</v>
      </c>
      <c r="AB32" s="18">
        <f t="shared" si="14"/>
        <v>100000</v>
      </c>
      <c r="AC32" s="18">
        <f t="shared" si="14"/>
        <v>100000</v>
      </c>
      <c r="AD32" s="18">
        <f t="shared" si="14"/>
        <v>100000</v>
      </c>
      <c r="AE32" s="18">
        <f t="shared" si="14"/>
        <v>100000</v>
      </c>
      <c r="AF32" s="18">
        <f t="shared" si="14"/>
        <v>100000</v>
      </c>
      <c r="AG32" s="18">
        <f t="shared" si="14"/>
        <v>100000</v>
      </c>
      <c r="AH32" s="18">
        <f t="shared" si="14"/>
        <v>100000</v>
      </c>
      <c r="AI32" s="18">
        <f t="shared" si="14"/>
        <v>100000</v>
      </c>
      <c r="AJ32" s="18">
        <f t="shared" si="14"/>
        <v>100000</v>
      </c>
      <c r="AK32" s="18">
        <f t="shared" si="14"/>
        <v>100000</v>
      </c>
      <c r="AL32" s="18">
        <f t="shared" ref="AL32:AS32" si="15">SUM(AL33:AL34)</f>
        <v>100000</v>
      </c>
      <c r="AM32" s="18">
        <f t="shared" si="15"/>
        <v>100000</v>
      </c>
      <c r="AN32" s="18">
        <f t="shared" si="15"/>
        <v>100000</v>
      </c>
      <c r="AO32" s="18">
        <f t="shared" si="15"/>
        <v>100000</v>
      </c>
      <c r="AP32" s="18">
        <f t="shared" si="15"/>
        <v>100000</v>
      </c>
      <c r="AQ32" s="18">
        <f t="shared" si="15"/>
        <v>100000</v>
      </c>
      <c r="AR32" s="18">
        <f t="shared" si="15"/>
        <v>100000</v>
      </c>
      <c r="AS32" s="18">
        <f t="shared" si="15"/>
        <v>100000</v>
      </c>
      <c r="AT32" s="18">
        <f>SUM(AT33:AT34)</f>
        <v>100000</v>
      </c>
      <c r="AU32" s="18">
        <f>SUM(AU33:AU34)</f>
        <v>100000</v>
      </c>
      <c r="AV32" s="18">
        <f>SUM(AV33:AV34)</f>
        <v>100000</v>
      </c>
      <c r="AW32" s="18">
        <f>SUM(AW33:AW34)</f>
        <v>100000</v>
      </c>
    </row>
    <row r="33" spans="1:49" x14ac:dyDescent="0.2">
      <c r="A33" s="6" t="s">
        <v>23</v>
      </c>
      <c r="B33" s="17">
        <f>+Ammortamento!F128</f>
        <v>80000</v>
      </c>
      <c r="C33" s="17">
        <f>+Ammortamento!G128</f>
        <v>80000</v>
      </c>
      <c r="D33" s="17">
        <f>+Ammortamento!H128</f>
        <v>80000</v>
      </c>
      <c r="E33" s="17">
        <f>+Ammortamento!I128</f>
        <v>80000</v>
      </c>
      <c r="F33" s="17">
        <f>+Ammortamento!J128</f>
        <v>80000</v>
      </c>
      <c r="G33" s="17">
        <f>+Ammortamento!K128</f>
        <v>80000</v>
      </c>
      <c r="H33" s="17">
        <f>+Ammortamento!L128</f>
        <v>80000</v>
      </c>
      <c r="I33" s="17">
        <f>+Ammortamento!M128</f>
        <v>80000</v>
      </c>
      <c r="J33" s="17">
        <f>+Ammortamento!N128</f>
        <v>80000</v>
      </c>
      <c r="K33" s="17">
        <f>+Ammortamento!O128</f>
        <v>80000</v>
      </c>
      <c r="L33" s="17">
        <f>+Ammortamento!P128</f>
        <v>80000</v>
      </c>
      <c r="M33" s="17">
        <f>+Ammortamento!Q128</f>
        <v>80000</v>
      </c>
      <c r="N33" s="17">
        <f>+Ammortamento!R128</f>
        <v>80000</v>
      </c>
      <c r="O33" s="17">
        <f>+Ammortamento!S128</f>
        <v>80000</v>
      </c>
      <c r="P33" s="17">
        <f>+Ammortamento!T128</f>
        <v>80000</v>
      </c>
      <c r="Q33" s="17">
        <f>+Ammortamento!U128</f>
        <v>80000</v>
      </c>
      <c r="R33" s="17">
        <f>+Ammortamento!V128</f>
        <v>80000</v>
      </c>
      <c r="S33" s="17">
        <f>+Ammortamento!W128</f>
        <v>80000</v>
      </c>
      <c r="T33" s="17">
        <f>+Ammortamento!X128</f>
        <v>80000</v>
      </c>
      <c r="U33" s="17">
        <f>+Ammortamento!Y128</f>
        <v>80000</v>
      </c>
      <c r="V33" s="17">
        <f>+Ammortamento!Z128</f>
        <v>80000</v>
      </c>
      <c r="W33" s="17">
        <f>+Ammortamento!AA128</f>
        <v>80000</v>
      </c>
      <c r="X33" s="17">
        <f>+Ammortamento!AB128</f>
        <v>80000</v>
      </c>
      <c r="Y33" s="17">
        <f>+Ammortamento!AC128</f>
        <v>80000</v>
      </c>
      <c r="Z33" s="17">
        <f>+Ammortamento!AD128</f>
        <v>80000</v>
      </c>
      <c r="AA33" s="17">
        <f>+Ammortamento!AE128</f>
        <v>80000</v>
      </c>
      <c r="AB33" s="17">
        <f>+Ammortamento!AF128</f>
        <v>80000</v>
      </c>
      <c r="AC33" s="17">
        <f>+Ammortamento!AG128</f>
        <v>80000</v>
      </c>
      <c r="AD33" s="17">
        <f>+Ammortamento!AH128</f>
        <v>80000</v>
      </c>
      <c r="AE33" s="17">
        <f>+Ammortamento!AI128</f>
        <v>80000</v>
      </c>
      <c r="AF33" s="17">
        <f>+Ammortamento!AJ128</f>
        <v>80000</v>
      </c>
      <c r="AG33" s="17">
        <f>+Ammortamento!AK128</f>
        <v>80000</v>
      </c>
      <c r="AH33" s="17">
        <f>+Ammortamento!AL128</f>
        <v>80000</v>
      </c>
      <c r="AI33" s="17">
        <f>+Ammortamento!AM128</f>
        <v>80000</v>
      </c>
      <c r="AJ33" s="17">
        <f>+Ammortamento!AN128</f>
        <v>80000</v>
      </c>
      <c r="AK33" s="17">
        <f>+Ammortamento!AO128</f>
        <v>80000</v>
      </c>
      <c r="AL33" s="17">
        <f>+Ammortamento!AP128</f>
        <v>80000</v>
      </c>
      <c r="AM33" s="17">
        <f>+Ammortamento!AQ128</f>
        <v>80000</v>
      </c>
      <c r="AN33" s="17">
        <f>+Ammortamento!AR128</f>
        <v>80000</v>
      </c>
      <c r="AO33" s="17">
        <f>+Ammortamento!AS128</f>
        <v>80000</v>
      </c>
      <c r="AP33" s="17">
        <f>+Ammortamento!AT128</f>
        <v>80000</v>
      </c>
      <c r="AQ33" s="17">
        <f>+Ammortamento!AU128</f>
        <v>80000</v>
      </c>
      <c r="AR33" s="17">
        <f>+Ammortamento!AV128</f>
        <v>80000</v>
      </c>
      <c r="AS33" s="17">
        <f>+Ammortamento!AW128</f>
        <v>80000</v>
      </c>
      <c r="AT33" s="17">
        <f>+Ammortamento!AX128</f>
        <v>80000</v>
      </c>
      <c r="AU33" s="17">
        <f>+Ammortamento!AY128</f>
        <v>80000</v>
      </c>
      <c r="AV33" s="17">
        <f>+Ammortamento!AZ128</f>
        <v>80000</v>
      </c>
      <c r="AW33" s="17">
        <f>+Ammortamento!BA128</f>
        <v>80000</v>
      </c>
    </row>
    <row r="34" spans="1:49" x14ac:dyDescent="0.2">
      <c r="A34" s="6" t="s">
        <v>24</v>
      </c>
      <c r="B34" s="17">
        <f>+Ammortamento!F129</f>
        <v>20000</v>
      </c>
      <c r="C34" s="17">
        <f>+Ammortamento!G129</f>
        <v>20000</v>
      </c>
      <c r="D34" s="17">
        <f>+Ammortamento!H129</f>
        <v>20000</v>
      </c>
      <c r="E34" s="17">
        <f>+Ammortamento!I129</f>
        <v>20000</v>
      </c>
      <c r="F34" s="17">
        <f>+Ammortamento!J129</f>
        <v>20000</v>
      </c>
      <c r="G34" s="17">
        <f>+Ammortamento!K129</f>
        <v>20000</v>
      </c>
      <c r="H34" s="17">
        <f>+Ammortamento!L129</f>
        <v>20000</v>
      </c>
      <c r="I34" s="17">
        <f>+Ammortamento!M129</f>
        <v>20000</v>
      </c>
      <c r="J34" s="17">
        <f>+Ammortamento!N129</f>
        <v>20000</v>
      </c>
      <c r="K34" s="17">
        <f>+Ammortamento!O129</f>
        <v>20000</v>
      </c>
      <c r="L34" s="17">
        <f>+Ammortamento!P129</f>
        <v>20000</v>
      </c>
      <c r="M34" s="17">
        <f>+Ammortamento!Q129</f>
        <v>20000</v>
      </c>
      <c r="N34" s="17">
        <f>+Ammortamento!R129</f>
        <v>20000</v>
      </c>
      <c r="O34" s="17">
        <f>+Ammortamento!S129</f>
        <v>20000</v>
      </c>
      <c r="P34" s="17">
        <f>+Ammortamento!T129</f>
        <v>20000</v>
      </c>
      <c r="Q34" s="17">
        <f>+Ammortamento!U129</f>
        <v>20000</v>
      </c>
      <c r="R34" s="17">
        <f>+Ammortamento!V129</f>
        <v>20000</v>
      </c>
      <c r="S34" s="17">
        <f>+Ammortamento!W129</f>
        <v>20000</v>
      </c>
      <c r="T34" s="17">
        <f>+Ammortamento!X129</f>
        <v>20000</v>
      </c>
      <c r="U34" s="17">
        <f>+Ammortamento!Y129</f>
        <v>20000</v>
      </c>
      <c r="V34" s="17">
        <f>+Ammortamento!Z129</f>
        <v>20000</v>
      </c>
      <c r="W34" s="17">
        <f>+Ammortamento!AA129</f>
        <v>20000</v>
      </c>
      <c r="X34" s="17">
        <f>+Ammortamento!AB129</f>
        <v>20000</v>
      </c>
      <c r="Y34" s="17">
        <f>+Ammortamento!AC129</f>
        <v>20000</v>
      </c>
      <c r="Z34" s="17">
        <f>+Ammortamento!AD129</f>
        <v>20000</v>
      </c>
      <c r="AA34" s="17">
        <f>+Ammortamento!AE129</f>
        <v>20000</v>
      </c>
      <c r="AB34" s="17">
        <f>+Ammortamento!AF129</f>
        <v>20000</v>
      </c>
      <c r="AC34" s="17">
        <f>+Ammortamento!AG129</f>
        <v>20000</v>
      </c>
      <c r="AD34" s="17">
        <f>+Ammortamento!AH129</f>
        <v>20000</v>
      </c>
      <c r="AE34" s="17">
        <f>+Ammortamento!AI129</f>
        <v>20000</v>
      </c>
      <c r="AF34" s="17">
        <f>+Ammortamento!AJ129</f>
        <v>20000</v>
      </c>
      <c r="AG34" s="17">
        <f>+Ammortamento!AK129</f>
        <v>20000</v>
      </c>
      <c r="AH34" s="17">
        <f>+Ammortamento!AL129</f>
        <v>20000</v>
      </c>
      <c r="AI34" s="17">
        <f>+Ammortamento!AM129</f>
        <v>20000</v>
      </c>
      <c r="AJ34" s="17">
        <f>+Ammortamento!AN129</f>
        <v>20000</v>
      </c>
      <c r="AK34" s="17">
        <f>+Ammortamento!AO129</f>
        <v>20000</v>
      </c>
      <c r="AL34" s="17">
        <f>+Ammortamento!AP129</f>
        <v>20000</v>
      </c>
      <c r="AM34" s="17">
        <f>+Ammortamento!AQ129</f>
        <v>20000</v>
      </c>
      <c r="AN34" s="17">
        <f>+Ammortamento!AR129</f>
        <v>20000</v>
      </c>
      <c r="AO34" s="17">
        <f>+Ammortamento!AS129</f>
        <v>20000</v>
      </c>
      <c r="AP34" s="17">
        <f>+Ammortamento!AT129</f>
        <v>20000</v>
      </c>
      <c r="AQ34" s="17">
        <f>+Ammortamento!AU129</f>
        <v>20000</v>
      </c>
      <c r="AR34" s="17">
        <f>+Ammortamento!AV129</f>
        <v>20000</v>
      </c>
      <c r="AS34" s="17">
        <f>+Ammortamento!AW129</f>
        <v>20000</v>
      </c>
      <c r="AT34" s="17">
        <f>+Ammortamento!AX129</f>
        <v>20000</v>
      </c>
      <c r="AU34" s="17">
        <f>+Ammortamento!AY129</f>
        <v>20000</v>
      </c>
      <c r="AV34" s="17">
        <f>+Ammortamento!AZ129</f>
        <v>20000</v>
      </c>
      <c r="AW34" s="17">
        <f>+Ammortamento!BA129</f>
        <v>20000</v>
      </c>
    </row>
    <row r="35" spans="1:49" x14ac:dyDescent="0.2">
      <c r="A35" s="19" t="s">
        <v>25</v>
      </c>
      <c r="B35" s="18">
        <f t="shared" ref="B35:AK35" si="16">+SUM(B36:B37)</f>
        <v>3500</v>
      </c>
      <c r="C35" s="18">
        <f t="shared" si="16"/>
        <v>4333.333333333333</v>
      </c>
      <c r="D35" s="18">
        <f t="shared" si="16"/>
        <v>5166.666666666667</v>
      </c>
      <c r="E35" s="18">
        <f t="shared" si="16"/>
        <v>6000.0000000000009</v>
      </c>
      <c r="F35" s="18">
        <f t="shared" si="16"/>
        <v>6833.3333333333339</v>
      </c>
      <c r="G35" s="18">
        <f t="shared" si="16"/>
        <v>7666.6666666666679</v>
      </c>
      <c r="H35" s="18">
        <f t="shared" si="16"/>
        <v>8500.0000000000018</v>
      </c>
      <c r="I35" s="18">
        <f t="shared" si="16"/>
        <v>9333.3333333333358</v>
      </c>
      <c r="J35" s="18">
        <f t="shared" si="16"/>
        <v>10166.666666666668</v>
      </c>
      <c r="K35" s="18">
        <f t="shared" si="16"/>
        <v>11000</v>
      </c>
      <c r="L35" s="18">
        <f t="shared" si="16"/>
        <v>11833.333333333334</v>
      </c>
      <c r="M35" s="18">
        <f t="shared" si="16"/>
        <v>12666.666666666666</v>
      </c>
      <c r="N35" s="18">
        <f t="shared" si="16"/>
        <v>13500</v>
      </c>
      <c r="O35" s="18">
        <f t="shared" si="16"/>
        <v>14333.333333333332</v>
      </c>
      <c r="P35" s="18">
        <f t="shared" si="16"/>
        <v>15166.666666666664</v>
      </c>
      <c r="Q35" s="18">
        <f t="shared" si="16"/>
        <v>15999.999999999996</v>
      </c>
      <c r="R35" s="18">
        <f t="shared" si="16"/>
        <v>16833.333333333328</v>
      </c>
      <c r="S35" s="18">
        <f t="shared" si="16"/>
        <v>17666.666666666661</v>
      </c>
      <c r="T35" s="18">
        <f t="shared" si="16"/>
        <v>18499.999999999993</v>
      </c>
      <c r="U35" s="18">
        <f t="shared" si="16"/>
        <v>19333.333333333328</v>
      </c>
      <c r="V35" s="18">
        <f t="shared" si="16"/>
        <v>20166.666666666661</v>
      </c>
      <c r="W35" s="18">
        <f t="shared" si="16"/>
        <v>20999.999999999993</v>
      </c>
      <c r="X35" s="18">
        <f t="shared" si="16"/>
        <v>21833.333333333328</v>
      </c>
      <c r="Y35" s="18">
        <f t="shared" si="16"/>
        <v>22666.666666666664</v>
      </c>
      <c r="Z35" s="18">
        <f t="shared" si="16"/>
        <v>23499.999999999996</v>
      </c>
      <c r="AA35" s="18">
        <f t="shared" si="16"/>
        <v>24333.333333333332</v>
      </c>
      <c r="AB35" s="18">
        <f t="shared" si="16"/>
        <v>25166.666666666668</v>
      </c>
      <c r="AC35" s="18">
        <f t="shared" si="16"/>
        <v>26000</v>
      </c>
      <c r="AD35" s="18">
        <f t="shared" si="16"/>
        <v>26833.333333333336</v>
      </c>
      <c r="AE35" s="18">
        <f t="shared" si="16"/>
        <v>27666.666666666672</v>
      </c>
      <c r="AF35" s="18">
        <f t="shared" si="16"/>
        <v>28500.000000000007</v>
      </c>
      <c r="AG35" s="18">
        <f t="shared" si="16"/>
        <v>29333.333333333343</v>
      </c>
      <c r="AH35" s="18">
        <f t="shared" si="16"/>
        <v>30166.666666666675</v>
      </c>
      <c r="AI35" s="18">
        <f t="shared" si="16"/>
        <v>31000.000000000011</v>
      </c>
      <c r="AJ35" s="18">
        <f t="shared" si="16"/>
        <v>31833.333333333347</v>
      </c>
      <c r="AK35" s="18">
        <f t="shared" si="16"/>
        <v>32666.666666666679</v>
      </c>
      <c r="AL35" s="18">
        <f t="shared" ref="AL35:AS35" si="17">+SUM(AL36:AL37)</f>
        <v>33500.000000000015</v>
      </c>
      <c r="AM35" s="18">
        <f t="shared" si="17"/>
        <v>34333.33333333335</v>
      </c>
      <c r="AN35" s="18">
        <f t="shared" si="17"/>
        <v>35166.666666666686</v>
      </c>
      <c r="AO35" s="18">
        <f t="shared" si="17"/>
        <v>36000.000000000022</v>
      </c>
      <c r="AP35" s="18">
        <f t="shared" si="17"/>
        <v>36833.333333333358</v>
      </c>
      <c r="AQ35" s="18">
        <f t="shared" si="17"/>
        <v>37666.666666666686</v>
      </c>
      <c r="AR35" s="18">
        <f t="shared" si="17"/>
        <v>38500.000000000022</v>
      </c>
      <c r="AS35" s="18">
        <f t="shared" si="17"/>
        <v>39333.333333333358</v>
      </c>
      <c r="AT35" s="18">
        <f>+SUM(AT36:AT37)</f>
        <v>40166.666666666693</v>
      </c>
      <c r="AU35" s="18">
        <f>+SUM(AU36:AU37)</f>
        <v>41000.000000000029</v>
      </c>
      <c r="AV35" s="18">
        <f>+SUM(AV36:AV37)</f>
        <v>41833.333333333358</v>
      </c>
      <c r="AW35" s="18">
        <f>+SUM(AW36:AW37)</f>
        <v>42666.666666666693</v>
      </c>
    </row>
    <row r="36" spans="1:49" x14ac:dyDescent="0.2">
      <c r="A36" s="6" t="s">
        <v>26</v>
      </c>
      <c r="B36" s="17">
        <f>+Ammortamento!F131</f>
        <v>3333.3333333333335</v>
      </c>
      <c r="C36" s="17">
        <f>+Ammortamento!G131</f>
        <v>4000</v>
      </c>
      <c r="D36" s="17">
        <f>+Ammortamento!H131</f>
        <v>4666.666666666667</v>
      </c>
      <c r="E36" s="17">
        <f>+Ammortamento!I131</f>
        <v>5333.3333333333339</v>
      </c>
      <c r="F36" s="17">
        <f>+Ammortamento!J131</f>
        <v>6000.0000000000009</v>
      </c>
      <c r="G36" s="17">
        <f>+Ammortamento!K131</f>
        <v>6666.6666666666679</v>
      </c>
      <c r="H36" s="17">
        <f>+Ammortamento!L131</f>
        <v>7333.3333333333348</v>
      </c>
      <c r="I36" s="17">
        <f>+Ammortamento!M131</f>
        <v>8000.0000000000018</v>
      </c>
      <c r="J36" s="17">
        <f>+Ammortamento!N131</f>
        <v>8666.6666666666679</v>
      </c>
      <c r="K36" s="17">
        <f>+Ammortamento!O131</f>
        <v>9333.3333333333339</v>
      </c>
      <c r="L36" s="17">
        <f>+Ammortamento!P131</f>
        <v>10000</v>
      </c>
      <c r="M36" s="17">
        <f>+Ammortamento!Q131</f>
        <v>10666.666666666666</v>
      </c>
      <c r="N36" s="17">
        <f>+Ammortamento!R131</f>
        <v>11333.333333333332</v>
      </c>
      <c r="O36" s="17">
        <f>+Ammortamento!S131</f>
        <v>11999.999999999998</v>
      </c>
      <c r="P36" s="17">
        <f>+Ammortamento!T131</f>
        <v>12666.666666666664</v>
      </c>
      <c r="Q36" s="17">
        <f>+Ammortamento!U131</f>
        <v>13333.33333333333</v>
      </c>
      <c r="R36" s="17">
        <f>+Ammortamento!V131</f>
        <v>13999.999999999996</v>
      </c>
      <c r="S36" s="17">
        <f>+Ammortamento!W131</f>
        <v>14666.666666666662</v>
      </c>
      <c r="T36" s="17">
        <f>+Ammortamento!X131</f>
        <v>15333.333333333328</v>
      </c>
      <c r="U36" s="17">
        <f>+Ammortamento!Y131</f>
        <v>15999.999999999995</v>
      </c>
      <c r="V36" s="17">
        <f>+Ammortamento!Z131</f>
        <v>16666.666666666661</v>
      </c>
      <c r="W36" s="17">
        <f>+Ammortamento!AA131</f>
        <v>17333.333333333328</v>
      </c>
      <c r="X36" s="17">
        <f>+Ammortamento!AB131</f>
        <v>17999.999999999996</v>
      </c>
      <c r="Y36" s="17">
        <f>+Ammortamento!AC131</f>
        <v>18666.666666666664</v>
      </c>
      <c r="Z36" s="17">
        <f>+Ammortamento!AD131</f>
        <v>19333.333333333332</v>
      </c>
      <c r="AA36" s="17">
        <f>+Ammortamento!AE131</f>
        <v>20000</v>
      </c>
      <c r="AB36" s="17">
        <f>+Ammortamento!AF131</f>
        <v>20666.666666666668</v>
      </c>
      <c r="AC36" s="17">
        <f>+Ammortamento!AG131</f>
        <v>21333.333333333336</v>
      </c>
      <c r="AD36" s="17">
        <f>+Ammortamento!AH131</f>
        <v>22000.000000000004</v>
      </c>
      <c r="AE36" s="17">
        <f>+Ammortamento!AI131</f>
        <v>22666.666666666672</v>
      </c>
      <c r="AF36" s="17">
        <f>+Ammortamento!AJ131</f>
        <v>23333.333333333339</v>
      </c>
      <c r="AG36" s="17">
        <f>+Ammortamento!AK131</f>
        <v>24000.000000000007</v>
      </c>
      <c r="AH36" s="17">
        <f>+Ammortamento!AL131</f>
        <v>24666.666666666675</v>
      </c>
      <c r="AI36" s="17">
        <f>+Ammortamento!AM131</f>
        <v>25333.333333333343</v>
      </c>
      <c r="AJ36" s="17">
        <f>+Ammortamento!AN131</f>
        <v>26000.000000000011</v>
      </c>
      <c r="AK36" s="17">
        <f>+Ammortamento!AO131</f>
        <v>26666.666666666679</v>
      </c>
      <c r="AL36" s="17">
        <f>+Ammortamento!AP131</f>
        <v>27333.333333333347</v>
      </c>
      <c r="AM36" s="17">
        <f>+Ammortamento!AQ131</f>
        <v>28000.000000000015</v>
      </c>
      <c r="AN36" s="17">
        <f>+Ammortamento!AR131</f>
        <v>28666.666666666682</v>
      </c>
      <c r="AO36" s="17">
        <f>+Ammortamento!AS131</f>
        <v>29333.33333333335</v>
      </c>
      <c r="AP36" s="17">
        <f>+Ammortamento!AT131</f>
        <v>30000.000000000018</v>
      </c>
      <c r="AQ36" s="17">
        <f>+Ammortamento!AU131</f>
        <v>30666.666666666686</v>
      </c>
      <c r="AR36" s="17">
        <f>+Ammortamento!AV131</f>
        <v>31333.333333333354</v>
      </c>
      <c r="AS36" s="17">
        <f>+Ammortamento!AW131</f>
        <v>32000.000000000022</v>
      </c>
      <c r="AT36" s="17">
        <f>+Ammortamento!AX131</f>
        <v>32666.66666666669</v>
      </c>
      <c r="AU36" s="17">
        <f>+Ammortamento!AY131</f>
        <v>33333.333333333358</v>
      </c>
      <c r="AV36" s="17">
        <f>+Ammortamento!AZ131</f>
        <v>34000.000000000022</v>
      </c>
      <c r="AW36" s="17">
        <f>+Ammortamento!BA131</f>
        <v>34666.666666666686</v>
      </c>
    </row>
    <row r="37" spans="1:49" x14ac:dyDescent="0.2">
      <c r="A37" s="6" t="s">
        <v>27</v>
      </c>
      <c r="B37" s="17">
        <f>+Ammortamento!F132</f>
        <v>166.66666666666666</v>
      </c>
      <c r="C37" s="17">
        <f>+Ammortamento!G132</f>
        <v>333.33333333333331</v>
      </c>
      <c r="D37" s="17">
        <f>+Ammortamento!H132</f>
        <v>500</v>
      </c>
      <c r="E37" s="17">
        <f>+Ammortamento!I132</f>
        <v>666.66666666666663</v>
      </c>
      <c r="F37" s="17">
        <f>+Ammortamento!J132</f>
        <v>833.33333333333326</v>
      </c>
      <c r="G37" s="17">
        <f>+Ammortamento!K132</f>
        <v>999.99999999999989</v>
      </c>
      <c r="H37" s="17">
        <f>+Ammortamento!L132</f>
        <v>1166.6666666666665</v>
      </c>
      <c r="I37" s="17">
        <f>+Ammortamento!M132</f>
        <v>1333.3333333333333</v>
      </c>
      <c r="J37" s="17">
        <f>+Ammortamento!N132</f>
        <v>1500</v>
      </c>
      <c r="K37" s="17">
        <f>+Ammortamento!O132</f>
        <v>1666.6666666666667</v>
      </c>
      <c r="L37" s="17">
        <f>+Ammortamento!P132</f>
        <v>1833.3333333333335</v>
      </c>
      <c r="M37" s="17">
        <f>+Ammortamento!Q132</f>
        <v>2000.0000000000002</v>
      </c>
      <c r="N37" s="17">
        <f>+Ammortamento!R132</f>
        <v>2166.666666666667</v>
      </c>
      <c r="O37" s="17">
        <f>+Ammortamento!S132</f>
        <v>2333.3333333333335</v>
      </c>
      <c r="P37" s="17">
        <f>+Ammortamento!T132</f>
        <v>2500</v>
      </c>
      <c r="Q37" s="17">
        <f>+Ammortamento!U132</f>
        <v>2666.6666666666665</v>
      </c>
      <c r="R37" s="17">
        <f>+Ammortamento!V132</f>
        <v>2833.333333333333</v>
      </c>
      <c r="S37" s="17">
        <f>+Ammortamento!W132</f>
        <v>2999.9999999999995</v>
      </c>
      <c r="T37" s="17">
        <f>+Ammortamento!X132</f>
        <v>3166.6666666666661</v>
      </c>
      <c r="U37" s="17">
        <f>+Ammortamento!Y132</f>
        <v>3333.3333333333326</v>
      </c>
      <c r="V37" s="17">
        <f>+Ammortamento!Z132</f>
        <v>3499.9999999999991</v>
      </c>
      <c r="W37" s="17">
        <f>+Ammortamento!AA132</f>
        <v>3666.6666666666656</v>
      </c>
      <c r="X37" s="17">
        <f>+Ammortamento!AB132</f>
        <v>3833.3333333333321</v>
      </c>
      <c r="Y37" s="17">
        <f>+Ammortamento!AC132</f>
        <v>3999.9999999999986</v>
      </c>
      <c r="Z37" s="17">
        <f>+Ammortamento!AD132</f>
        <v>4166.6666666666652</v>
      </c>
      <c r="AA37" s="17">
        <f>+Ammortamento!AE132</f>
        <v>4333.3333333333321</v>
      </c>
      <c r="AB37" s="17">
        <f>+Ammortamento!AF132</f>
        <v>4499.9999999999991</v>
      </c>
      <c r="AC37" s="17">
        <f>+Ammortamento!AG132</f>
        <v>4666.6666666666661</v>
      </c>
      <c r="AD37" s="17">
        <f>+Ammortamento!AH132</f>
        <v>4833.333333333333</v>
      </c>
      <c r="AE37" s="17">
        <f>+Ammortamento!AI132</f>
        <v>5000</v>
      </c>
      <c r="AF37" s="17">
        <f>+Ammortamento!AJ132</f>
        <v>5166.666666666667</v>
      </c>
      <c r="AG37" s="17">
        <f>+Ammortamento!AK132</f>
        <v>5333.3333333333339</v>
      </c>
      <c r="AH37" s="17">
        <f>+Ammortamento!AL132</f>
        <v>5500.0000000000009</v>
      </c>
      <c r="AI37" s="17">
        <f>+Ammortamento!AM132</f>
        <v>5666.6666666666679</v>
      </c>
      <c r="AJ37" s="17">
        <f>+Ammortamento!AN132</f>
        <v>5833.3333333333348</v>
      </c>
      <c r="AK37" s="17">
        <f>+Ammortamento!AO132</f>
        <v>6000.0000000000018</v>
      </c>
      <c r="AL37" s="17">
        <f>+Ammortamento!AP132</f>
        <v>6166.6666666666688</v>
      </c>
      <c r="AM37" s="17">
        <f>+Ammortamento!AQ132</f>
        <v>6333.3333333333358</v>
      </c>
      <c r="AN37" s="17">
        <f>+Ammortamento!AR132</f>
        <v>6500.0000000000027</v>
      </c>
      <c r="AO37" s="17">
        <f>+Ammortamento!AS132</f>
        <v>6666.6666666666697</v>
      </c>
      <c r="AP37" s="17">
        <f>+Ammortamento!AT132</f>
        <v>6833.3333333333367</v>
      </c>
      <c r="AQ37" s="17">
        <f>+Ammortamento!AU132</f>
        <v>7000.0000000000036</v>
      </c>
      <c r="AR37" s="17">
        <f>+Ammortamento!AV132</f>
        <v>7166.6666666666706</v>
      </c>
      <c r="AS37" s="17">
        <f>+Ammortamento!AW132</f>
        <v>7333.3333333333376</v>
      </c>
      <c r="AT37" s="17">
        <f>+Ammortamento!AX132</f>
        <v>7500.0000000000045</v>
      </c>
      <c r="AU37" s="17">
        <f>+Ammortamento!AY132</f>
        <v>7666.6666666666715</v>
      </c>
      <c r="AV37" s="17">
        <f>+Ammortamento!AZ132</f>
        <v>7833.3333333333385</v>
      </c>
      <c r="AW37" s="17">
        <f>+Ammortamento!BA132</f>
        <v>8000.0000000000055</v>
      </c>
    </row>
    <row r="38" spans="1:49" x14ac:dyDescent="0.2">
      <c r="A38" s="19"/>
    </row>
    <row r="39" spans="1:49" x14ac:dyDescent="0.2">
      <c r="A39" s="7" t="s">
        <v>28</v>
      </c>
      <c r="B39" s="18">
        <f>+B40-B44</f>
        <v>21863.536666666667</v>
      </c>
      <c r="C39" s="18">
        <f t="shared" ref="C39:AK39" si="18">+C40-C44</f>
        <v>23775.073333333334</v>
      </c>
      <c r="D39" s="18">
        <f t="shared" si="18"/>
        <v>25734.61</v>
      </c>
      <c r="E39" s="18">
        <f t="shared" si="18"/>
        <v>27742.146666666664</v>
      </c>
      <c r="F39" s="18">
        <f t="shared" si="18"/>
        <v>29797.683333333334</v>
      </c>
      <c r="G39" s="18">
        <f t="shared" si="18"/>
        <v>31901.22</v>
      </c>
      <c r="H39" s="18">
        <f t="shared" si="18"/>
        <v>34052.756666666668</v>
      </c>
      <c r="I39" s="18">
        <f t="shared" si="18"/>
        <v>36252.293333333328</v>
      </c>
      <c r="J39" s="18">
        <f t="shared" si="18"/>
        <v>38499.83</v>
      </c>
      <c r="K39" s="18">
        <f t="shared" si="18"/>
        <v>40795.366666666676</v>
      </c>
      <c r="L39" s="18">
        <f t="shared" si="18"/>
        <v>43138.903333333335</v>
      </c>
      <c r="M39" s="18">
        <f t="shared" si="18"/>
        <v>45530.44</v>
      </c>
      <c r="N39" s="18">
        <f>+N40-N44</f>
        <v>47979.984066666679</v>
      </c>
      <c r="O39" s="18">
        <f t="shared" si="18"/>
        <v>50478.248133333334</v>
      </c>
      <c r="P39" s="18">
        <f t="shared" si="18"/>
        <v>53025.232200000006</v>
      </c>
      <c r="Q39" s="18">
        <f t="shared" si="18"/>
        <v>55620.936266666678</v>
      </c>
      <c r="R39" s="18">
        <f t="shared" si="18"/>
        <v>58265.360333333338</v>
      </c>
      <c r="S39" s="18">
        <f t="shared" si="18"/>
        <v>60958.504400000005</v>
      </c>
      <c r="T39" s="18">
        <f t="shared" si="18"/>
        <v>63700.368466666674</v>
      </c>
      <c r="U39" s="18">
        <f t="shared" si="18"/>
        <v>66490.952533333344</v>
      </c>
      <c r="V39" s="18">
        <f t="shared" si="18"/>
        <v>69330.256600000008</v>
      </c>
      <c r="W39" s="18">
        <f t="shared" si="18"/>
        <v>72218.280666666673</v>
      </c>
      <c r="X39" s="18">
        <f t="shared" si="18"/>
        <v>75155.024733333354</v>
      </c>
      <c r="Y39" s="18">
        <f t="shared" si="18"/>
        <v>78140.488800000021</v>
      </c>
      <c r="Z39" s="18">
        <f t="shared" si="18"/>
        <v>78737.092726666669</v>
      </c>
      <c r="AA39" s="18">
        <f t="shared" si="18"/>
        <v>79333.696653333347</v>
      </c>
      <c r="AB39" s="18">
        <f t="shared" si="18"/>
        <v>79930.300580000025</v>
      </c>
      <c r="AC39" s="18">
        <f t="shared" si="18"/>
        <v>80526.904506666688</v>
      </c>
      <c r="AD39" s="18">
        <f t="shared" si="18"/>
        <v>81123.508433333351</v>
      </c>
      <c r="AE39" s="18">
        <f t="shared" si="18"/>
        <v>81720.112360000014</v>
      </c>
      <c r="AF39" s="18">
        <f t="shared" si="18"/>
        <v>82316.716286666677</v>
      </c>
      <c r="AG39" s="18">
        <f t="shared" si="18"/>
        <v>82913.320213333354</v>
      </c>
      <c r="AH39" s="18">
        <f t="shared" si="18"/>
        <v>83509.924140000017</v>
      </c>
      <c r="AI39" s="18">
        <f t="shared" si="18"/>
        <v>84106.52806666668</v>
      </c>
      <c r="AJ39" s="18">
        <f t="shared" si="18"/>
        <v>84703.131993333343</v>
      </c>
      <c r="AK39" s="18">
        <f t="shared" si="18"/>
        <v>85299.735920000006</v>
      </c>
      <c r="AL39" s="18">
        <f t="shared" ref="AL39:AS39" si="19">+AL40-AL44</f>
        <v>85896.339846666669</v>
      </c>
      <c r="AM39" s="18">
        <f t="shared" si="19"/>
        <v>86492.943773333347</v>
      </c>
      <c r="AN39" s="18">
        <f t="shared" si="19"/>
        <v>87089.54770000001</v>
      </c>
      <c r="AO39" s="18">
        <f t="shared" si="19"/>
        <v>87686.151626666673</v>
      </c>
      <c r="AP39" s="18">
        <f t="shared" si="19"/>
        <v>88282.755553333336</v>
      </c>
      <c r="AQ39" s="18">
        <f t="shared" si="19"/>
        <v>88879.359480000014</v>
      </c>
      <c r="AR39" s="18">
        <f t="shared" si="19"/>
        <v>89475.963406666677</v>
      </c>
      <c r="AS39" s="18">
        <f t="shared" si="19"/>
        <v>90072.56733333334</v>
      </c>
      <c r="AT39" s="18">
        <f>+AT40-AT44</f>
        <v>90669.171260000003</v>
      </c>
      <c r="AU39" s="18">
        <f>+AU40-AU44</f>
        <v>91265.775186666666</v>
      </c>
      <c r="AV39" s="18">
        <f>+AV40-AV44</f>
        <v>91862.379113333329</v>
      </c>
      <c r="AW39" s="18">
        <f>+AW40-AW44</f>
        <v>92458.983040000006</v>
      </c>
    </row>
    <row r="40" spans="1:49" x14ac:dyDescent="0.2">
      <c r="A40" s="19" t="s">
        <v>29</v>
      </c>
      <c r="B40" s="18">
        <f>+SUM(B41:B43)</f>
        <v>22030.203333333335</v>
      </c>
      <c r="C40" s="18">
        <f t="shared" ref="C40:AK40" si="20">+SUM(C41:C43)</f>
        <v>24108.406666666666</v>
      </c>
      <c r="D40" s="18">
        <f t="shared" si="20"/>
        <v>26234.61</v>
      </c>
      <c r="E40" s="18">
        <f t="shared" si="20"/>
        <v>28408.813333333332</v>
      </c>
      <c r="F40" s="18">
        <f t="shared" si="20"/>
        <v>30631.016666666666</v>
      </c>
      <c r="G40" s="18">
        <f t="shared" si="20"/>
        <v>32901.22</v>
      </c>
      <c r="H40" s="18">
        <f t="shared" si="20"/>
        <v>35219.423333333332</v>
      </c>
      <c r="I40" s="18">
        <f t="shared" si="20"/>
        <v>37585.626666666663</v>
      </c>
      <c r="J40" s="18">
        <f t="shared" si="20"/>
        <v>39999.83</v>
      </c>
      <c r="K40" s="18">
        <f t="shared" si="20"/>
        <v>42462.03333333334</v>
      </c>
      <c r="L40" s="18">
        <f t="shared" si="20"/>
        <v>44972.236666666671</v>
      </c>
      <c r="M40" s="18">
        <f t="shared" si="20"/>
        <v>47530.44</v>
      </c>
      <c r="N40" s="18">
        <f>+SUM(N41:N43)</f>
        <v>50146.650733333343</v>
      </c>
      <c r="O40" s="18">
        <f t="shared" si="20"/>
        <v>52811.58146666667</v>
      </c>
      <c r="P40" s="18">
        <f t="shared" si="20"/>
        <v>55525.232200000006</v>
      </c>
      <c r="Q40" s="18">
        <f t="shared" si="20"/>
        <v>58287.602933333343</v>
      </c>
      <c r="R40" s="18">
        <f t="shared" si="20"/>
        <v>61098.693666666673</v>
      </c>
      <c r="S40" s="18">
        <f t="shared" si="20"/>
        <v>63958.504400000005</v>
      </c>
      <c r="T40" s="18">
        <f t="shared" si="20"/>
        <v>66867.035133333338</v>
      </c>
      <c r="U40" s="18">
        <f t="shared" si="20"/>
        <v>69824.285866666673</v>
      </c>
      <c r="V40" s="18">
        <f t="shared" si="20"/>
        <v>72830.256600000008</v>
      </c>
      <c r="W40" s="18">
        <f t="shared" si="20"/>
        <v>75884.947333333344</v>
      </c>
      <c r="X40" s="18">
        <f t="shared" si="20"/>
        <v>78988.358066666682</v>
      </c>
      <c r="Y40" s="18">
        <f t="shared" si="20"/>
        <v>82140.488800000021</v>
      </c>
      <c r="Z40" s="18">
        <f t="shared" si="20"/>
        <v>83301.128800000006</v>
      </c>
      <c r="AA40" s="18">
        <f t="shared" si="20"/>
        <v>84461.76880000002</v>
      </c>
      <c r="AB40" s="18">
        <f t="shared" si="20"/>
        <v>85622.408800000019</v>
      </c>
      <c r="AC40" s="18">
        <f t="shared" si="20"/>
        <v>86783.048800000019</v>
      </c>
      <c r="AD40" s="18">
        <f t="shared" si="20"/>
        <v>87943.688800000018</v>
      </c>
      <c r="AE40" s="18">
        <f t="shared" si="20"/>
        <v>89104.328800000018</v>
      </c>
      <c r="AF40" s="18">
        <f t="shared" si="20"/>
        <v>90264.968800000017</v>
      </c>
      <c r="AG40" s="18">
        <f t="shared" si="20"/>
        <v>91425.608800000016</v>
      </c>
      <c r="AH40" s="18">
        <f t="shared" si="20"/>
        <v>92586.248800000016</v>
      </c>
      <c r="AI40" s="18">
        <f t="shared" si="20"/>
        <v>93746.888800000015</v>
      </c>
      <c r="AJ40" s="18">
        <f t="shared" si="20"/>
        <v>94907.528800000015</v>
      </c>
      <c r="AK40" s="18">
        <f t="shared" si="20"/>
        <v>96068.168800000014</v>
      </c>
      <c r="AL40" s="18">
        <f t="shared" ref="AL40:AS40" si="21">+SUM(AL41:AL43)</f>
        <v>97228.808800000013</v>
      </c>
      <c r="AM40" s="18">
        <f t="shared" si="21"/>
        <v>98389.448800000013</v>
      </c>
      <c r="AN40" s="18">
        <f t="shared" si="21"/>
        <v>99550.088800000012</v>
      </c>
      <c r="AO40" s="18">
        <f t="shared" si="21"/>
        <v>100710.72880000001</v>
      </c>
      <c r="AP40" s="18">
        <f t="shared" si="21"/>
        <v>101871.36880000001</v>
      </c>
      <c r="AQ40" s="18">
        <f t="shared" si="21"/>
        <v>103032.00880000001</v>
      </c>
      <c r="AR40" s="18">
        <f t="shared" si="21"/>
        <v>104192.64880000001</v>
      </c>
      <c r="AS40" s="18">
        <f t="shared" si="21"/>
        <v>105353.28880000001</v>
      </c>
      <c r="AT40" s="18">
        <f>+SUM(AT41:AT43)</f>
        <v>106513.92880000001</v>
      </c>
      <c r="AU40" s="18">
        <f>+SUM(AU41:AU43)</f>
        <v>107674.56880000001</v>
      </c>
      <c r="AV40" s="18">
        <f>+SUM(AV41:AV43)</f>
        <v>108835.20880000001</v>
      </c>
      <c r="AW40" s="18">
        <f>+SUM(AW41:AW43)</f>
        <v>109995.84880000001</v>
      </c>
    </row>
    <row r="41" spans="1:49" x14ac:dyDescent="0.2">
      <c r="A41" s="6" t="s">
        <v>30</v>
      </c>
      <c r="B41" s="17">
        <f>+Ammortamento!F136</f>
        <v>15000</v>
      </c>
      <c r="C41" s="17">
        <f>+Ammortamento!G136</f>
        <v>15000</v>
      </c>
      <c r="D41" s="17">
        <f>+Ammortamento!H136</f>
        <v>15000</v>
      </c>
      <c r="E41" s="17">
        <f>+Ammortamento!I136</f>
        <v>15000</v>
      </c>
      <c r="F41" s="17">
        <f>+Ammortamento!J136</f>
        <v>15000</v>
      </c>
      <c r="G41" s="17">
        <f>+Ammortamento!K136</f>
        <v>15000</v>
      </c>
      <c r="H41" s="17">
        <f>+Ammortamento!L136</f>
        <v>15000</v>
      </c>
      <c r="I41" s="17">
        <f>+Ammortamento!M136</f>
        <v>15000</v>
      </c>
      <c r="J41" s="17">
        <f>+Ammortamento!N136</f>
        <v>15000</v>
      </c>
      <c r="K41" s="17">
        <f>+Ammortamento!O136</f>
        <v>15000</v>
      </c>
      <c r="L41" s="17">
        <f>+Ammortamento!P136</f>
        <v>15000</v>
      </c>
      <c r="M41" s="17">
        <f>+Ammortamento!Q136</f>
        <v>15000</v>
      </c>
      <c r="N41" s="17">
        <f>+Ammortamento!R136</f>
        <v>15000</v>
      </c>
      <c r="O41" s="17">
        <f>+Ammortamento!S136</f>
        <v>15000</v>
      </c>
      <c r="P41" s="17">
        <f>+Ammortamento!T136</f>
        <v>15000</v>
      </c>
      <c r="Q41" s="17">
        <f>+Ammortamento!U136</f>
        <v>15000</v>
      </c>
      <c r="R41" s="17">
        <f>+Ammortamento!V136</f>
        <v>15000</v>
      </c>
      <c r="S41" s="17">
        <f>+Ammortamento!W136</f>
        <v>15000</v>
      </c>
      <c r="T41" s="17">
        <f>+Ammortamento!X136</f>
        <v>15000</v>
      </c>
      <c r="U41" s="17">
        <f>+Ammortamento!Y136</f>
        <v>15000</v>
      </c>
      <c r="V41" s="17">
        <f>+Ammortamento!Z136</f>
        <v>15000</v>
      </c>
      <c r="W41" s="17">
        <f>+Ammortamento!AA136</f>
        <v>15000</v>
      </c>
      <c r="X41" s="17">
        <f>+Ammortamento!AB136</f>
        <v>15000</v>
      </c>
      <c r="Y41" s="17">
        <f>+Ammortamento!AC136</f>
        <v>15000</v>
      </c>
      <c r="Z41" s="17">
        <f>+Ammortamento!AD136</f>
        <v>15000</v>
      </c>
      <c r="AA41" s="17">
        <f>+Ammortamento!AE136</f>
        <v>15000</v>
      </c>
      <c r="AB41" s="17">
        <f>+Ammortamento!AF136</f>
        <v>15000</v>
      </c>
      <c r="AC41" s="17">
        <f>+Ammortamento!AG136</f>
        <v>15000</v>
      </c>
      <c r="AD41" s="17">
        <f>+Ammortamento!AH136</f>
        <v>15000</v>
      </c>
      <c r="AE41" s="17">
        <f>+Ammortamento!AI136</f>
        <v>15000</v>
      </c>
      <c r="AF41" s="17">
        <f>+Ammortamento!AJ136</f>
        <v>15000</v>
      </c>
      <c r="AG41" s="17">
        <f>+Ammortamento!AK136</f>
        <v>15000</v>
      </c>
      <c r="AH41" s="17">
        <f>+Ammortamento!AL136</f>
        <v>15000</v>
      </c>
      <c r="AI41" s="17">
        <f>+Ammortamento!AM136</f>
        <v>15000</v>
      </c>
      <c r="AJ41" s="17">
        <f>+Ammortamento!AN136</f>
        <v>15000</v>
      </c>
      <c r="AK41" s="17">
        <f>+Ammortamento!AO136</f>
        <v>15000</v>
      </c>
      <c r="AL41" s="17">
        <f>+Ammortamento!AP136</f>
        <v>15000</v>
      </c>
      <c r="AM41" s="17">
        <f>+Ammortamento!AQ136</f>
        <v>15000</v>
      </c>
      <c r="AN41" s="17">
        <f>+Ammortamento!AR136</f>
        <v>15000</v>
      </c>
      <c r="AO41" s="17">
        <f>+Ammortamento!AS136</f>
        <v>15000</v>
      </c>
      <c r="AP41" s="17">
        <f>+Ammortamento!AT136</f>
        <v>15000</v>
      </c>
      <c r="AQ41" s="17">
        <f>+Ammortamento!AU136</f>
        <v>15000</v>
      </c>
      <c r="AR41" s="17">
        <f>+Ammortamento!AV136</f>
        <v>15000</v>
      </c>
      <c r="AS41" s="17">
        <f>+Ammortamento!AW136</f>
        <v>15000</v>
      </c>
      <c r="AT41" s="17">
        <f>+Ammortamento!AX136</f>
        <v>15000</v>
      </c>
      <c r="AU41" s="17">
        <f>+Ammortamento!AY136</f>
        <v>15000</v>
      </c>
      <c r="AV41" s="17">
        <f>+Ammortamento!AZ136</f>
        <v>15000</v>
      </c>
      <c r="AW41" s="17">
        <f>+Ammortamento!BA136</f>
        <v>15000</v>
      </c>
    </row>
    <row r="42" spans="1:49" x14ac:dyDescent="0.2">
      <c r="A42" s="6" t="s">
        <v>31</v>
      </c>
      <c r="B42" s="17">
        <f>+Ammortamento!F137+E_Personale!C198</f>
        <v>2030.2033333333336</v>
      </c>
      <c r="C42" s="17">
        <f>+Ammortamento!G137+E_Personale!D198</f>
        <v>4108.4066666666668</v>
      </c>
      <c r="D42" s="17">
        <f>+Ammortamento!H137+E_Personale!E198</f>
        <v>6234.6100000000006</v>
      </c>
      <c r="E42" s="17">
        <f>+Ammortamento!I137+E_Personale!F198</f>
        <v>8408.8133333333335</v>
      </c>
      <c r="F42" s="17">
        <f>+Ammortamento!J137+E_Personale!G198</f>
        <v>10631.016666666666</v>
      </c>
      <c r="G42" s="17">
        <f>+Ammortamento!K137+E_Personale!H198</f>
        <v>12901.22</v>
      </c>
      <c r="H42" s="17">
        <f>+Ammortamento!L137+E_Personale!I198</f>
        <v>15219.423333333332</v>
      </c>
      <c r="I42" s="17">
        <f>+Ammortamento!M137+E_Personale!J198</f>
        <v>17585.626666666667</v>
      </c>
      <c r="J42" s="17">
        <f>+Ammortamento!N137+E_Personale!K198</f>
        <v>19999.830000000002</v>
      </c>
      <c r="K42" s="17">
        <f>+Ammortamento!O137+E_Personale!L198</f>
        <v>22462.033333333336</v>
      </c>
      <c r="L42" s="17">
        <f>+Ammortamento!P137+E_Personale!M198</f>
        <v>24972.236666666671</v>
      </c>
      <c r="M42" s="17">
        <f>+Ammortamento!Q137+E_Personale!N198</f>
        <v>27530.440000000006</v>
      </c>
      <c r="N42" s="17">
        <f>+Ammortamento!R137+E_Personale!O198</f>
        <v>30146.650733333339</v>
      </c>
      <c r="O42" s="17">
        <f>+Ammortamento!S137+E_Personale!P198</f>
        <v>32811.58146666667</v>
      </c>
      <c r="P42" s="17">
        <f>+Ammortamento!T137+E_Personale!Q198</f>
        <v>35525.232200000006</v>
      </c>
      <c r="Q42" s="17">
        <f>+Ammortamento!U137+E_Personale!R198</f>
        <v>38287.602933333343</v>
      </c>
      <c r="R42" s="17">
        <f>+Ammortamento!V137+E_Personale!S198</f>
        <v>41098.693666666673</v>
      </c>
      <c r="S42" s="17">
        <f>+Ammortamento!W137+E_Personale!T198</f>
        <v>43958.504400000005</v>
      </c>
      <c r="T42" s="17">
        <f>+Ammortamento!X137+E_Personale!U198</f>
        <v>46867.035133333338</v>
      </c>
      <c r="U42" s="17">
        <f>+Ammortamento!Y137+E_Personale!V198</f>
        <v>49824.285866666673</v>
      </c>
      <c r="V42" s="17">
        <f>+Ammortamento!Z137+E_Personale!W198</f>
        <v>52830.256600000008</v>
      </c>
      <c r="W42" s="17">
        <f>+Ammortamento!AA137+E_Personale!X198</f>
        <v>55884.947333333344</v>
      </c>
      <c r="X42" s="17">
        <f>+Ammortamento!AB137+E_Personale!Y198</f>
        <v>58988.358066666682</v>
      </c>
      <c r="Y42" s="17">
        <f>+Ammortamento!AC137+E_Personale!Z198</f>
        <v>62140.488800000014</v>
      </c>
      <c r="Z42" s="17">
        <f>+Ammortamento!AD137+E_Personale!AA198</f>
        <v>63301.128800000013</v>
      </c>
      <c r="AA42" s="17">
        <f>+Ammortamento!AE137+E_Personale!AB198</f>
        <v>64461.768800000013</v>
      </c>
      <c r="AB42" s="17">
        <f>+Ammortamento!AF137+E_Personale!AC198</f>
        <v>65622.408800000019</v>
      </c>
      <c r="AC42" s="17">
        <f>+Ammortamento!AG137+E_Personale!AD198</f>
        <v>66783.048800000019</v>
      </c>
      <c r="AD42" s="17">
        <f>+Ammortamento!AH137+E_Personale!AE198</f>
        <v>67943.688800000018</v>
      </c>
      <c r="AE42" s="17">
        <f>+Ammortamento!AI137+E_Personale!AF198</f>
        <v>69104.328800000018</v>
      </c>
      <c r="AF42" s="17">
        <f>+Ammortamento!AJ137+E_Personale!AG198</f>
        <v>70264.968800000017</v>
      </c>
      <c r="AG42" s="17">
        <f>+Ammortamento!AK137+E_Personale!AH198</f>
        <v>71425.608800000016</v>
      </c>
      <c r="AH42" s="17">
        <f>+Ammortamento!AL137+E_Personale!AI198</f>
        <v>72586.248800000016</v>
      </c>
      <c r="AI42" s="17">
        <f>+Ammortamento!AM137+E_Personale!AJ198</f>
        <v>73746.888800000015</v>
      </c>
      <c r="AJ42" s="17">
        <f>+Ammortamento!AN137+E_Personale!AK198</f>
        <v>74907.528800000015</v>
      </c>
      <c r="AK42" s="17">
        <f>+Ammortamento!AO137+E_Personale!AL198</f>
        <v>76068.168800000014</v>
      </c>
      <c r="AL42" s="17">
        <f>+Ammortamento!AP137+E_Personale!AM198</f>
        <v>77228.808800000013</v>
      </c>
      <c r="AM42" s="17">
        <f>+Ammortamento!AQ137+E_Personale!AN198</f>
        <v>78389.448800000013</v>
      </c>
      <c r="AN42" s="17">
        <f>+Ammortamento!AR137+E_Personale!AO198</f>
        <v>79550.088800000012</v>
      </c>
      <c r="AO42" s="17">
        <f>+Ammortamento!AS137+E_Personale!AP198</f>
        <v>80710.728800000012</v>
      </c>
      <c r="AP42" s="17">
        <f>+Ammortamento!AT137+E_Personale!AQ198</f>
        <v>81871.368800000011</v>
      </c>
      <c r="AQ42" s="17">
        <f>+Ammortamento!AU137+E_Personale!AR198</f>
        <v>83032.008800000011</v>
      </c>
      <c r="AR42" s="17">
        <f>+Ammortamento!AV137+E_Personale!AS198</f>
        <v>84192.64880000001</v>
      </c>
      <c r="AS42" s="17">
        <f>+Ammortamento!AW137+E_Personale!AT198</f>
        <v>85353.288800000009</v>
      </c>
      <c r="AT42" s="17">
        <f>+Ammortamento!AX137+E_Personale!AU198</f>
        <v>86513.928800000009</v>
      </c>
      <c r="AU42" s="17">
        <f>+Ammortamento!AY137+E_Personale!AV198</f>
        <v>87674.568800000008</v>
      </c>
      <c r="AV42" s="17">
        <f>+Ammortamento!AZ137+E_Personale!AW198</f>
        <v>88835.208800000008</v>
      </c>
      <c r="AW42" s="17">
        <f>+Ammortamento!BA137+E_Personale!AX198</f>
        <v>89995.848800000007</v>
      </c>
    </row>
    <row r="43" spans="1:49" x14ac:dyDescent="0.2">
      <c r="A43" s="6" t="s">
        <v>32</v>
      </c>
      <c r="B43" s="17">
        <f>+Ammortamento!F138</f>
        <v>5000</v>
      </c>
      <c r="C43" s="17">
        <f>+Ammortamento!G138</f>
        <v>5000</v>
      </c>
      <c r="D43" s="17">
        <f>+Ammortamento!H138</f>
        <v>5000</v>
      </c>
      <c r="E43" s="17">
        <f>+Ammortamento!I138</f>
        <v>5000</v>
      </c>
      <c r="F43" s="17">
        <f>+Ammortamento!J138</f>
        <v>5000</v>
      </c>
      <c r="G43" s="17">
        <f>+Ammortamento!K138</f>
        <v>5000</v>
      </c>
      <c r="H43" s="17">
        <f>+Ammortamento!L138</f>
        <v>5000</v>
      </c>
      <c r="I43" s="17">
        <f>+Ammortamento!M138</f>
        <v>5000</v>
      </c>
      <c r="J43" s="17">
        <f>+Ammortamento!N138</f>
        <v>5000</v>
      </c>
      <c r="K43" s="17">
        <f>+Ammortamento!O138</f>
        <v>5000</v>
      </c>
      <c r="L43" s="17">
        <f>+Ammortamento!P138</f>
        <v>5000</v>
      </c>
      <c r="M43" s="17">
        <f>+Ammortamento!Q138</f>
        <v>5000</v>
      </c>
      <c r="N43" s="17">
        <f>+Ammortamento!R138</f>
        <v>5000</v>
      </c>
      <c r="O43" s="17">
        <f>+Ammortamento!S138</f>
        <v>5000</v>
      </c>
      <c r="P43" s="17">
        <f>+Ammortamento!T138</f>
        <v>5000</v>
      </c>
      <c r="Q43" s="17">
        <f>+Ammortamento!U138</f>
        <v>5000</v>
      </c>
      <c r="R43" s="17">
        <f>+Ammortamento!V138</f>
        <v>5000</v>
      </c>
      <c r="S43" s="17">
        <f>+Ammortamento!W138</f>
        <v>5000</v>
      </c>
      <c r="T43" s="17">
        <f>+Ammortamento!X138</f>
        <v>5000</v>
      </c>
      <c r="U43" s="17">
        <f>+Ammortamento!Y138</f>
        <v>5000</v>
      </c>
      <c r="V43" s="17">
        <f>+Ammortamento!Z138</f>
        <v>5000</v>
      </c>
      <c r="W43" s="17">
        <f>+Ammortamento!AA138</f>
        <v>5000</v>
      </c>
      <c r="X43" s="17">
        <f>+Ammortamento!AB138</f>
        <v>5000</v>
      </c>
      <c r="Y43" s="17">
        <f>+Ammortamento!AC138</f>
        <v>5000</v>
      </c>
      <c r="Z43" s="17">
        <f>+Ammortamento!AD138</f>
        <v>5000</v>
      </c>
      <c r="AA43" s="17">
        <f>+Ammortamento!AE138</f>
        <v>5000</v>
      </c>
      <c r="AB43" s="17">
        <f>+Ammortamento!AF138</f>
        <v>5000</v>
      </c>
      <c r="AC43" s="17">
        <f>+Ammortamento!AG138</f>
        <v>5000</v>
      </c>
      <c r="AD43" s="17">
        <f>+Ammortamento!AH138</f>
        <v>5000</v>
      </c>
      <c r="AE43" s="17">
        <f>+Ammortamento!AI138</f>
        <v>5000</v>
      </c>
      <c r="AF43" s="17">
        <f>+Ammortamento!AJ138</f>
        <v>5000</v>
      </c>
      <c r="AG43" s="17">
        <f>+Ammortamento!AK138</f>
        <v>5000</v>
      </c>
      <c r="AH43" s="17">
        <f>+Ammortamento!AL138</f>
        <v>5000</v>
      </c>
      <c r="AI43" s="17">
        <f>+Ammortamento!AM138</f>
        <v>5000</v>
      </c>
      <c r="AJ43" s="17">
        <f>+Ammortamento!AN138</f>
        <v>5000</v>
      </c>
      <c r="AK43" s="17">
        <f>+Ammortamento!AO138</f>
        <v>5000</v>
      </c>
      <c r="AL43" s="17">
        <f>+Ammortamento!AP138</f>
        <v>5000</v>
      </c>
      <c r="AM43" s="17">
        <f>+Ammortamento!AQ138</f>
        <v>5000</v>
      </c>
      <c r="AN43" s="17">
        <f>+Ammortamento!AR138</f>
        <v>5000</v>
      </c>
      <c r="AO43" s="17">
        <f>+Ammortamento!AS138</f>
        <v>5000</v>
      </c>
      <c r="AP43" s="17">
        <f>+Ammortamento!AT138</f>
        <v>5000</v>
      </c>
      <c r="AQ43" s="17">
        <f>+Ammortamento!AU138</f>
        <v>5000</v>
      </c>
      <c r="AR43" s="17">
        <f>+Ammortamento!AV138</f>
        <v>5000</v>
      </c>
      <c r="AS43" s="17">
        <f>+Ammortamento!AW138</f>
        <v>5000</v>
      </c>
      <c r="AT43" s="17">
        <f>+Ammortamento!AX138</f>
        <v>5000</v>
      </c>
      <c r="AU43" s="17">
        <f>+Ammortamento!AY138</f>
        <v>5000</v>
      </c>
      <c r="AV43" s="17">
        <f>+Ammortamento!AZ138</f>
        <v>5000</v>
      </c>
      <c r="AW43" s="17">
        <f>+Ammortamento!BA138</f>
        <v>5000</v>
      </c>
    </row>
    <row r="44" spans="1:49" x14ac:dyDescent="0.2">
      <c r="A44" s="19" t="s">
        <v>33</v>
      </c>
      <c r="B44" s="18">
        <f t="shared" ref="B44:AK44" si="22">SUM(B45:B47)</f>
        <v>166.66666666666666</v>
      </c>
      <c r="C44" s="18">
        <f t="shared" si="22"/>
        <v>333.33333333333331</v>
      </c>
      <c r="D44" s="18">
        <f t="shared" si="22"/>
        <v>500</v>
      </c>
      <c r="E44" s="18">
        <f t="shared" si="22"/>
        <v>666.66666666666663</v>
      </c>
      <c r="F44" s="18">
        <f t="shared" si="22"/>
        <v>833.33333333333326</v>
      </c>
      <c r="G44" s="18">
        <f t="shared" si="22"/>
        <v>1000</v>
      </c>
      <c r="H44" s="18">
        <f t="shared" si="22"/>
        <v>1166.6666666666665</v>
      </c>
      <c r="I44" s="18">
        <f t="shared" si="22"/>
        <v>1333.3333333333333</v>
      </c>
      <c r="J44" s="18">
        <f t="shared" si="22"/>
        <v>1500</v>
      </c>
      <c r="K44" s="18">
        <f t="shared" si="22"/>
        <v>1666.6666666666667</v>
      </c>
      <c r="L44" s="18">
        <f t="shared" si="22"/>
        <v>1833.3333333333335</v>
      </c>
      <c r="M44" s="18">
        <f t="shared" si="22"/>
        <v>2000</v>
      </c>
      <c r="N44" s="18">
        <f t="shared" si="22"/>
        <v>2166.666666666667</v>
      </c>
      <c r="O44" s="18">
        <f t="shared" si="22"/>
        <v>2333.3333333333335</v>
      </c>
      <c r="P44" s="18">
        <f t="shared" si="22"/>
        <v>2500</v>
      </c>
      <c r="Q44" s="18">
        <f t="shared" si="22"/>
        <v>2666.6666666666665</v>
      </c>
      <c r="R44" s="18">
        <f t="shared" si="22"/>
        <v>2833.333333333333</v>
      </c>
      <c r="S44" s="18">
        <f t="shared" si="22"/>
        <v>3000</v>
      </c>
      <c r="T44" s="18">
        <f t="shared" si="22"/>
        <v>3166.6666666666665</v>
      </c>
      <c r="U44" s="18">
        <f t="shared" si="22"/>
        <v>3333.333333333333</v>
      </c>
      <c r="V44" s="18">
        <f t="shared" si="22"/>
        <v>3500</v>
      </c>
      <c r="W44" s="18">
        <f t="shared" si="22"/>
        <v>3666.6666666666665</v>
      </c>
      <c r="X44" s="18">
        <f t="shared" si="22"/>
        <v>3833.333333333333</v>
      </c>
      <c r="Y44" s="18">
        <f t="shared" si="22"/>
        <v>3999.9999999999995</v>
      </c>
      <c r="Z44" s="18">
        <f t="shared" si="22"/>
        <v>4564.0360733333328</v>
      </c>
      <c r="AA44" s="18">
        <f t="shared" si="22"/>
        <v>5128.0721466666664</v>
      </c>
      <c r="AB44" s="18">
        <f t="shared" si="22"/>
        <v>5692.1082200000001</v>
      </c>
      <c r="AC44" s="18">
        <f t="shared" si="22"/>
        <v>6256.1442933333328</v>
      </c>
      <c r="AD44" s="18">
        <f t="shared" si="22"/>
        <v>6820.1803666666665</v>
      </c>
      <c r="AE44" s="18">
        <f t="shared" si="22"/>
        <v>7384.2164400000001</v>
      </c>
      <c r="AF44" s="18">
        <f t="shared" si="22"/>
        <v>7948.2525133333338</v>
      </c>
      <c r="AG44" s="18">
        <f t="shared" si="22"/>
        <v>8512.2885866666675</v>
      </c>
      <c r="AH44" s="18">
        <f t="shared" si="22"/>
        <v>9076.3246600000002</v>
      </c>
      <c r="AI44" s="18">
        <f t="shared" si="22"/>
        <v>9640.3607333333348</v>
      </c>
      <c r="AJ44" s="18">
        <f t="shared" si="22"/>
        <v>10204.396806666669</v>
      </c>
      <c r="AK44" s="18">
        <f t="shared" si="22"/>
        <v>10768.43288</v>
      </c>
      <c r="AL44" s="18">
        <f t="shared" ref="AL44:AS44" si="23">SUM(AL45:AL47)</f>
        <v>11332.468953333337</v>
      </c>
      <c r="AM44" s="18">
        <f t="shared" si="23"/>
        <v>11896.505026666668</v>
      </c>
      <c r="AN44" s="18">
        <f t="shared" si="23"/>
        <v>12460.541100000002</v>
      </c>
      <c r="AO44" s="18">
        <f t="shared" si="23"/>
        <v>13024.577173333335</v>
      </c>
      <c r="AP44" s="18">
        <f t="shared" si="23"/>
        <v>13588.61324666667</v>
      </c>
      <c r="AQ44" s="18">
        <f t="shared" si="23"/>
        <v>14152.64932</v>
      </c>
      <c r="AR44" s="18">
        <f t="shared" si="23"/>
        <v>14716.685393333337</v>
      </c>
      <c r="AS44" s="18">
        <f t="shared" si="23"/>
        <v>15280.721466666668</v>
      </c>
      <c r="AT44" s="18">
        <f>SUM(AT45:AT47)</f>
        <v>15844.757540000004</v>
      </c>
      <c r="AU44" s="18">
        <f>SUM(AU45:AU47)</f>
        <v>16408.793613333335</v>
      </c>
      <c r="AV44" s="18">
        <f>SUM(AV45:AV47)</f>
        <v>16972.829686666671</v>
      </c>
      <c r="AW44" s="18">
        <f>SUM(AW45:AW47)</f>
        <v>17536.865760000004</v>
      </c>
    </row>
    <row r="45" spans="1:49" x14ac:dyDescent="0.2">
      <c r="A45" s="6" t="s">
        <v>34</v>
      </c>
      <c r="B45" s="17">
        <f>+Ammortamento!F140</f>
        <v>125</v>
      </c>
      <c r="C45" s="17">
        <f>+Ammortamento!G140</f>
        <v>250</v>
      </c>
      <c r="D45" s="17">
        <f>+Ammortamento!H140</f>
        <v>375</v>
      </c>
      <c r="E45" s="17">
        <f>+Ammortamento!I140</f>
        <v>500</v>
      </c>
      <c r="F45" s="17">
        <f>+Ammortamento!J140</f>
        <v>625</v>
      </c>
      <c r="G45" s="17">
        <f>+Ammortamento!K140</f>
        <v>750</v>
      </c>
      <c r="H45" s="17">
        <f>+Ammortamento!L140</f>
        <v>875</v>
      </c>
      <c r="I45" s="17">
        <f>+Ammortamento!M140</f>
        <v>1000</v>
      </c>
      <c r="J45" s="17">
        <f>+Ammortamento!N140</f>
        <v>1125</v>
      </c>
      <c r="K45" s="17">
        <f>+Ammortamento!O140</f>
        <v>1250</v>
      </c>
      <c r="L45" s="17">
        <f>+Ammortamento!P140</f>
        <v>1375</v>
      </c>
      <c r="M45" s="17">
        <f>+Ammortamento!Q140</f>
        <v>1500</v>
      </c>
      <c r="N45" s="17">
        <f>+Ammortamento!R140</f>
        <v>1625</v>
      </c>
      <c r="O45" s="17">
        <f>+Ammortamento!S140</f>
        <v>1750</v>
      </c>
      <c r="P45" s="17">
        <f>+Ammortamento!T140</f>
        <v>1875</v>
      </c>
      <c r="Q45" s="17">
        <f>+Ammortamento!U140</f>
        <v>2000</v>
      </c>
      <c r="R45" s="17">
        <f>+Ammortamento!V140</f>
        <v>2125</v>
      </c>
      <c r="S45" s="17">
        <f>+Ammortamento!W140</f>
        <v>2250</v>
      </c>
      <c r="T45" s="17">
        <f>+Ammortamento!X140</f>
        <v>2375</v>
      </c>
      <c r="U45" s="17">
        <f>+Ammortamento!Y140</f>
        <v>2500</v>
      </c>
      <c r="V45" s="17">
        <f>+Ammortamento!Z140</f>
        <v>2625</v>
      </c>
      <c r="W45" s="17">
        <f>+Ammortamento!AA140</f>
        <v>2750</v>
      </c>
      <c r="X45" s="17">
        <f>+Ammortamento!AB140</f>
        <v>2875</v>
      </c>
      <c r="Y45" s="17">
        <f>+Ammortamento!AC140</f>
        <v>3000</v>
      </c>
      <c r="Z45" s="17">
        <f>+Ammortamento!AD140</f>
        <v>3125</v>
      </c>
      <c r="AA45" s="17">
        <f>+Ammortamento!AE140</f>
        <v>3250</v>
      </c>
      <c r="AB45" s="17">
        <f>+Ammortamento!AF140</f>
        <v>3375</v>
      </c>
      <c r="AC45" s="17">
        <f>+Ammortamento!AG140</f>
        <v>3500</v>
      </c>
      <c r="AD45" s="17">
        <f>+Ammortamento!AH140</f>
        <v>3625</v>
      </c>
      <c r="AE45" s="17">
        <f>+Ammortamento!AI140</f>
        <v>3750</v>
      </c>
      <c r="AF45" s="17">
        <f>+Ammortamento!AJ140</f>
        <v>3875</v>
      </c>
      <c r="AG45" s="17">
        <f>+Ammortamento!AK140</f>
        <v>4000</v>
      </c>
      <c r="AH45" s="17">
        <f>+Ammortamento!AL140</f>
        <v>4125</v>
      </c>
      <c r="AI45" s="17">
        <f>+Ammortamento!AM140</f>
        <v>4250</v>
      </c>
      <c r="AJ45" s="17">
        <f>+Ammortamento!AN140</f>
        <v>4375</v>
      </c>
      <c r="AK45" s="17">
        <f>+Ammortamento!AO140</f>
        <v>4500</v>
      </c>
      <c r="AL45" s="17">
        <f>+Ammortamento!AP140</f>
        <v>4625</v>
      </c>
      <c r="AM45" s="17">
        <f>+Ammortamento!AQ140</f>
        <v>4750</v>
      </c>
      <c r="AN45" s="17">
        <f>+Ammortamento!AR140</f>
        <v>4875</v>
      </c>
      <c r="AO45" s="17">
        <f>+Ammortamento!AS140</f>
        <v>5000</v>
      </c>
      <c r="AP45" s="17">
        <f>+Ammortamento!AT140</f>
        <v>5125</v>
      </c>
      <c r="AQ45" s="17">
        <f>+Ammortamento!AU140</f>
        <v>5250</v>
      </c>
      <c r="AR45" s="17">
        <f>+Ammortamento!AV140</f>
        <v>5375</v>
      </c>
      <c r="AS45" s="17">
        <f>+Ammortamento!AW140</f>
        <v>5500</v>
      </c>
      <c r="AT45" s="17">
        <f>+Ammortamento!AX140</f>
        <v>5625</v>
      </c>
      <c r="AU45" s="17">
        <f>+Ammortamento!AY140</f>
        <v>5750</v>
      </c>
      <c r="AV45" s="17">
        <f>+Ammortamento!AZ140</f>
        <v>5875</v>
      </c>
      <c r="AW45" s="17">
        <f>+Ammortamento!BA140</f>
        <v>6000</v>
      </c>
    </row>
    <row r="46" spans="1:49" x14ac:dyDescent="0.2">
      <c r="A46" s="6" t="s">
        <v>35</v>
      </c>
      <c r="B46" s="17">
        <f>+Ammortamento!F141+E_Personale!C200</f>
        <v>0</v>
      </c>
      <c r="C46" s="17">
        <f>+Ammortamento!G141+E_Personale!D200</f>
        <v>0</v>
      </c>
      <c r="D46" s="17">
        <f>+Ammortamento!H141+E_Personale!E200</f>
        <v>0</v>
      </c>
      <c r="E46" s="17">
        <f>+Ammortamento!I141+E_Personale!F200</f>
        <v>0</v>
      </c>
      <c r="F46" s="17">
        <f>+Ammortamento!J141+E_Personale!G200</f>
        <v>0</v>
      </c>
      <c r="G46" s="17">
        <f>+Ammortamento!K141+E_Personale!H200</f>
        <v>0</v>
      </c>
      <c r="H46" s="17">
        <f>+Ammortamento!L141+E_Personale!I200</f>
        <v>0</v>
      </c>
      <c r="I46" s="17">
        <f>+Ammortamento!M141+E_Personale!J200</f>
        <v>0</v>
      </c>
      <c r="J46" s="17">
        <f>+Ammortamento!N141+E_Personale!K200</f>
        <v>0</v>
      </c>
      <c r="K46" s="17">
        <f>+Ammortamento!O141+E_Personale!L200</f>
        <v>0</v>
      </c>
      <c r="L46" s="17">
        <f>+Ammortamento!P141+E_Personale!M200</f>
        <v>0</v>
      </c>
      <c r="M46" s="17">
        <f>+Ammortamento!Q141+E_Personale!N200</f>
        <v>0</v>
      </c>
      <c r="N46" s="17">
        <f>+Ammortamento!R141+E_Personale!O200</f>
        <v>0</v>
      </c>
      <c r="O46" s="17">
        <f>+Ammortamento!S141+E_Personale!P200</f>
        <v>0</v>
      </c>
      <c r="P46" s="17">
        <f>+Ammortamento!T141+E_Personale!Q200</f>
        <v>0</v>
      </c>
      <c r="Q46" s="17">
        <f>+Ammortamento!U141+E_Personale!R200</f>
        <v>0</v>
      </c>
      <c r="R46" s="17">
        <f>+Ammortamento!V141+E_Personale!S200</f>
        <v>0</v>
      </c>
      <c r="S46" s="17">
        <f>+Ammortamento!W141+E_Personale!T200</f>
        <v>0</v>
      </c>
      <c r="T46" s="17">
        <f>+Ammortamento!X141+E_Personale!U200</f>
        <v>0</v>
      </c>
      <c r="U46" s="17">
        <f>+Ammortamento!Y141+E_Personale!V200</f>
        <v>0</v>
      </c>
      <c r="V46" s="17">
        <f>+Ammortamento!Z141+E_Personale!W200</f>
        <v>0</v>
      </c>
      <c r="W46" s="17">
        <f>+Ammortamento!AA141+E_Personale!X200</f>
        <v>0</v>
      </c>
      <c r="X46" s="17">
        <f>+Ammortamento!AB141+E_Personale!Y200</f>
        <v>0</v>
      </c>
      <c r="Y46" s="17">
        <f>+Ammortamento!AC141+E_Personale!Z200</f>
        <v>0</v>
      </c>
      <c r="Z46" s="17">
        <f>+Ammortamento!AD141+E_Personale!AA200</f>
        <v>397.3694066666668</v>
      </c>
      <c r="AA46" s="17">
        <f>+Ammortamento!AE141+E_Personale!AB200</f>
        <v>794.73881333333361</v>
      </c>
      <c r="AB46" s="17">
        <f>+Ammortamento!AF141+E_Personale!AC200</f>
        <v>1192.1082200000005</v>
      </c>
      <c r="AC46" s="17">
        <f>+Ammortamento!AG141+E_Personale!AD200</f>
        <v>1589.4776266666672</v>
      </c>
      <c r="AD46" s="17">
        <f>+Ammortamento!AH141+E_Personale!AE200</f>
        <v>1986.8470333333339</v>
      </c>
      <c r="AE46" s="17">
        <f>+Ammortamento!AI141+E_Personale!AF200</f>
        <v>2384.2164400000006</v>
      </c>
      <c r="AF46" s="17">
        <f>+Ammortamento!AJ141+E_Personale!AG200</f>
        <v>2781.5858466666673</v>
      </c>
      <c r="AG46" s="17">
        <f>+Ammortamento!AK141+E_Personale!AH200</f>
        <v>3178.955253333334</v>
      </c>
      <c r="AH46" s="17">
        <f>+Ammortamento!AL141+E_Personale!AI200</f>
        <v>3576.3246600000007</v>
      </c>
      <c r="AI46" s="17">
        <f>+Ammortamento!AM141+E_Personale!AJ200</f>
        <v>3973.6940666666674</v>
      </c>
      <c r="AJ46" s="17">
        <f>+Ammortamento!AN141+E_Personale!AK200</f>
        <v>4371.0634733333345</v>
      </c>
      <c r="AK46" s="17">
        <f>+Ammortamento!AO141+E_Personale!AL200</f>
        <v>4768.4328800000012</v>
      </c>
      <c r="AL46" s="17">
        <f>+Ammortamento!AP141+E_Personale!AM200</f>
        <v>5165.8022866666679</v>
      </c>
      <c r="AM46" s="17">
        <f>+Ammortamento!AQ141+E_Personale!AN200</f>
        <v>5563.1716933333346</v>
      </c>
      <c r="AN46" s="17">
        <f>+Ammortamento!AR141+E_Personale!AO200</f>
        <v>5960.5411000000013</v>
      </c>
      <c r="AO46" s="17">
        <f>+Ammortamento!AS141+E_Personale!AP200</f>
        <v>6357.910506666668</v>
      </c>
      <c r="AP46" s="17">
        <f>+Ammortamento!AT141+E_Personale!AQ200</f>
        <v>6755.2799133333347</v>
      </c>
      <c r="AQ46" s="17">
        <f>+Ammortamento!AU141+E_Personale!AR200</f>
        <v>7152.6493200000014</v>
      </c>
      <c r="AR46" s="17">
        <f>+Ammortamento!AV141+E_Personale!AS200</f>
        <v>7550.018726666668</v>
      </c>
      <c r="AS46" s="17">
        <f>+Ammortamento!AW141+E_Personale!AT200</f>
        <v>7947.3881333333347</v>
      </c>
      <c r="AT46" s="17">
        <f>+Ammortamento!AX141+E_Personale!AU200</f>
        <v>8344.7575400000023</v>
      </c>
      <c r="AU46" s="17">
        <f>+Ammortamento!AY141+E_Personale!AV200</f>
        <v>8742.126946666669</v>
      </c>
      <c r="AV46" s="17">
        <f>+Ammortamento!AZ141+E_Personale!AW200</f>
        <v>9139.4963533333357</v>
      </c>
      <c r="AW46" s="17">
        <f>+Ammortamento!BA141+E_Personale!AX200</f>
        <v>9536.8657600000024</v>
      </c>
    </row>
    <row r="47" spans="1:49" x14ac:dyDescent="0.2">
      <c r="A47" s="6" t="s">
        <v>36</v>
      </c>
      <c r="B47" s="17">
        <f>+Ammortamento!F142</f>
        <v>41.666666666666664</v>
      </c>
      <c r="C47" s="17">
        <f>+Ammortamento!G142</f>
        <v>83.333333333333329</v>
      </c>
      <c r="D47" s="17">
        <f>+Ammortamento!H142</f>
        <v>125</v>
      </c>
      <c r="E47" s="17">
        <f>+Ammortamento!I142</f>
        <v>166.66666666666666</v>
      </c>
      <c r="F47" s="17">
        <f>+Ammortamento!J142</f>
        <v>208.33333333333331</v>
      </c>
      <c r="G47" s="17">
        <f>+Ammortamento!K142</f>
        <v>249.99999999999997</v>
      </c>
      <c r="H47" s="17">
        <f>+Ammortamento!L142</f>
        <v>291.66666666666663</v>
      </c>
      <c r="I47" s="17">
        <f>+Ammortamento!M142</f>
        <v>333.33333333333331</v>
      </c>
      <c r="J47" s="17">
        <f>+Ammortamento!N142</f>
        <v>375</v>
      </c>
      <c r="K47" s="17">
        <f>+Ammortamento!O142</f>
        <v>416.66666666666669</v>
      </c>
      <c r="L47" s="17">
        <f>+Ammortamento!P142</f>
        <v>458.33333333333337</v>
      </c>
      <c r="M47" s="17">
        <f>+Ammortamento!Q142</f>
        <v>500.00000000000006</v>
      </c>
      <c r="N47" s="17">
        <f>+Ammortamento!R142</f>
        <v>541.66666666666674</v>
      </c>
      <c r="O47" s="17">
        <f>+Ammortamento!S142</f>
        <v>583.33333333333337</v>
      </c>
      <c r="P47" s="17">
        <f>+Ammortamento!T142</f>
        <v>625</v>
      </c>
      <c r="Q47" s="17">
        <f>+Ammortamento!U142</f>
        <v>666.66666666666663</v>
      </c>
      <c r="R47" s="17">
        <f>+Ammortamento!V142</f>
        <v>708.33333333333326</v>
      </c>
      <c r="S47" s="17">
        <f>+Ammortamento!W142</f>
        <v>749.99999999999989</v>
      </c>
      <c r="T47" s="17">
        <f>+Ammortamento!X142</f>
        <v>791.66666666666652</v>
      </c>
      <c r="U47" s="17">
        <f>+Ammortamento!Y142</f>
        <v>833.33333333333314</v>
      </c>
      <c r="V47" s="17">
        <f>+Ammortamento!Z142</f>
        <v>874.99999999999977</v>
      </c>
      <c r="W47" s="17">
        <f>+Ammortamento!AA142</f>
        <v>916.6666666666664</v>
      </c>
      <c r="X47" s="17">
        <f>+Ammortamento!AB142</f>
        <v>958.33333333333303</v>
      </c>
      <c r="Y47" s="17">
        <f>+Ammortamento!AC142</f>
        <v>999.99999999999966</v>
      </c>
      <c r="Z47" s="17">
        <f>+Ammortamento!AD142</f>
        <v>1041.6666666666663</v>
      </c>
      <c r="AA47" s="17">
        <f>+Ammortamento!AE142</f>
        <v>1083.333333333333</v>
      </c>
      <c r="AB47" s="17">
        <f>+Ammortamento!AF142</f>
        <v>1124.9999999999998</v>
      </c>
      <c r="AC47" s="17">
        <f>+Ammortamento!AG142</f>
        <v>1166.6666666666665</v>
      </c>
      <c r="AD47" s="17">
        <f>+Ammortamento!AH142</f>
        <v>1208.3333333333333</v>
      </c>
      <c r="AE47" s="17">
        <f>+Ammortamento!AI142</f>
        <v>1250</v>
      </c>
      <c r="AF47" s="17">
        <f>+Ammortamento!AJ142</f>
        <v>1291.6666666666667</v>
      </c>
      <c r="AG47" s="17">
        <f>+Ammortamento!AK142</f>
        <v>1333.3333333333335</v>
      </c>
      <c r="AH47" s="17">
        <f>+Ammortamento!AL142</f>
        <v>1375.0000000000002</v>
      </c>
      <c r="AI47" s="17">
        <f>+Ammortamento!AM142</f>
        <v>1416.666666666667</v>
      </c>
      <c r="AJ47" s="17">
        <f>+Ammortamento!AN142</f>
        <v>1458.3333333333337</v>
      </c>
      <c r="AK47" s="17">
        <f>+Ammortamento!AO142</f>
        <v>1500.0000000000005</v>
      </c>
      <c r="AL47" s="17">
        <f>+Ammortamento!AP142</f>
        <v>1541.6666666666672</v>
      </c>
      <c r="AM47" s="17">
        <f>+Ammortamento!AQ142</f>
        <v>1583.3333333333339</v>
      </c>
      <c r="AN47" s="17">
        <f>+Ammortamento!AR142</f>
        <v>1625.0000000000007</v>
      </c>
      <c r="AO47" s="17">
        <f>+Ammortamento!AS142</f>
        <v>1666.6666666666674</v>
      </c>
      <c r="AP47" s="17">
        <f>+Ammortamento!AT142</f>
        <v>1708.3333333333342</v>
      </c>
      <c r="AQ47" s="17">
        <f>+Ammortamento!AU142</f>
        <v>1750.0000000000009</v>
      </c>
      <c r="AR47" s="17">
        <f>+Ammortamento!AV142</f>
        <v>1791.6666666666677</v>
      </c>
      <c r="AS47" s="17">
        <f>+Ammortamento!AW142</f>
        <v>1833.3333333333344</v>
      </c>
      <c r="AT47" s="17">
        <f>+Ammortamento!AX142</f>
        <v>1875.0000000000011</v>
      </c>
      <c r="AU47" s="17">
        <f>+Ammortamento!AY142</f>
        <v>1916.6666666666679</v>
      </c>
      <c r="AV47" s="17">
        <f>+Ammortamento!AZ142</f>
        <v>1958.3333333333346</v>
      </c>
      <c r="AW47" s="17">
        <f>+Ammortamento!BA142</f>
        <v>2000.0000000000014</v>
      </c>
    </row>
    <row r="48" spans="1:49" x14ac:dyDescent="0.2"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</row>
    <row r="49" spans="1:49" x14ac:dyDescent="0.2">
      <c r="A49" s="7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</row>
    <row r="50" spans="1:49" x14ac:dyDescent="0.2">
      <c r="A50" s="19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</row>
    <row r="51" spans="1:49" x14ac:dyDescent="0.2">
      <c r="A51" s="19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</row>
    <row r="53" spans="1:49" x14ac:dyDescent="0.2">
      <c r="A53" s="7" t="s">
        <v>37</v>
      </c>
      <c r="B53" s="18">
        <f>+B39+B27+B22+B8+B5+B49</f>
        <v>159197.92833333334</v>
      </c>
      <c r="C53" s="18">
        <f t="shared" ref="C53:AK53" si="24">+C39+C27+C22+C8+C5+C49</f>
        <v>160695.54666666666</v>
      </c>
      <c r="D53" s="18">
        <f t="shared" si="24"/>
        <v>335934.8005472002</v>
      </c>
      <c r="E53" s="18">
        <f t="shared" si="24"/>
        <v>326159.43398746697</v>
      </c>
      <c r="F53" s="18">
        <f t="shared" si="24"/>
        <v>317107.5258277338</v>
      </c>
      <c r="G53" s="18">
        <f t="shared" si="24"/>
        <v>308846.62190800055</v>
      </c>
      <c r="H53" s="18">
        <f t="shared" si="24"/>
        <v>301451.02265226736</v>
      </c>
      <c r="I53" s="18">
        <f t="shared" si="24"/>
        <v>295002.45852693409</v>
      </c>
      <c r="J53" s="18">
        <f t="shared" si="24"/>
        <v>289590.8330450409</v>
      </c>
      <c r="K53" s="18">
        <f t="shared" si="24"/>
        <v>288824.37325614342</v>
      </c>
      <c r="L53" s="18">
        <f t="shared" si="24"/>
        <v>293898.67724842444</v>
      </c>
      <c r="M53" s="18">
        <f t="shared" si="24"/>
        <v>306598.65797326679</v>
      </c>
      <c r="N53" s="18">
        <f t="shared" si="24"/>
        <v>311063.73312777234</v>
      </c>
      <c r="O53" s="18">
        <f t="shared" si="24"/>
        <v>277918.94444890553</v>
      </c>
      <c r="P53" s="18">
        <f t="shared" si="24"/>
        <v>277748.08974998054</v>
      </c>
      <c r="Q53" s="18">
        <f t="shared" si="24"/>
        <v>278422.02682409598</v>
      </c>
      <c r="R53" s="18">
        <f t="shared" si="24"/>
        <v>279980.55925990385</v>
      </c>
      <c r="S53" s="18">
        <f t="shared" si="24"/>
        <v>284170.94839530386</v>
      </c>
      <c r="T53" s="18">
        <f t="shared" si="24"/>
        <v>290885.26240867673</v>
      </c>
      <c r="U53" s="18">
        <f t="shared" si="24"/>
        <v>298814.08263070497</v>
      </c>
      <c r="V53" s="18">
        <f t="shared" si="24"/>
        <v>304593.83508588595</v>
      </c>
      <c r="W53" s="18">
        <f t="shared" si="24"/>
        <v>311464.1104747167</v>
      </c>
      <c r="X53" s="18">
        <f t="shared" si="24"/>
        <v>319514.18214097555</v>
      </c>
      <c r="Y53" s="18">
        <f t="shared" si="24"/>
        <v>328800.60389853409</v>
      </c>
      <c r="Z53" s="18">
        <f t="shared" si="24"/>
        <v>333718.69399195712</v>
      </c>
      <c r="AA53" s="18">
        <f t="shared" si="24"/>
        <v>339521.1847243713</v>
      </c>
      <c r="AB53" s="18">
        <f t="shared" si="24"/>
        <v>346698.50574122625</v>
      </c>
      <c r="AC53" s="18">
        <f t="shared" si="24"/>
        <v>355319.39855674398</v>
      </c>
      <c r="AD53" s="18">
        <f t="shared" si="24"/>
        <v>365456.04176085745</v>
      </c>
      <c r="AE53" s="18">
        <f t="shared" si="24"/>
        <v>376926.16780754435</v>
      </c>
      <c r="AF53" s="18">
        <f t="shared" si="24"/>
        <v>383106.71441252914</v>
      </c>
      <c r="AG53" s="18">
        <f t="shared" si="24"/>
        <v>394597.23054477299</v>
      </c>
      <c r="AH53" s="18">
        <f t="shared" si="24"/>
        <v>411593.60107471567</v>
      </c>
      <c r="AI53" s="18">
        <f t="shared" si="24"/>
        <v>430524.49587897549</v>
      </c>
      <c r="AJ53" s="18">
        <f t="shared" si="24"/>
        <v>451486.64117126836</v>
      </c>
      <c r="AK53" s="18">
        <f t="shared" si="24"/>
        <v>463441.34477304143</v>
      </c>
      <c r="AL53" s="18">
        <f t="shared" ref="AL53:AS53" si="25">+AL39+AL27+AL22+AL8+AL5+AL49</f>
        <v>485960.9129435434</v>
      </c>
      <c r="AM53" s="18">
        <f t="shared" si="25"/>
        <v>508466.55976361653</v>
      </c>
      <c r="AN53" s="18">
        <f t="shared" si="25"/>
        <v>532107.5368410917</v>
      </c>
      <c r="AO53" s="18">
        <f t="shared" si="25"/>
        <v>556550.84109012084</v>
      </c>
      <c r="AP53" s="18">
        <f t="shared" si="25"/>
        <v>581812.83658359491</v>
      </c>
      <c r="AQ53" s="18">
        <f t="shared" si="25"/>
        <v>574658.73302115453</v>
      </c>
      <c r="AR53" s="18">
        <f t="shared" si="25"/>
        <v>601608.5381121235</v>
      </c>
      <c r="AS53" s="18">
        <f t="shared" si="25"/>
        <v>629428.14591725613</v>
      </c>
      <c r="AT53" s="18">
        <f>+AT39+AT27+AT22+AT8+AT5+AT49</f>
        <v>658135.28950503131</v>
      </c>
      <c r="AU53" s="18">
        <f>+AU39+AU27+AU22+AU8+AU5+AU49</f>
        <v>687748.06166050991</v>
      </c>
      <c r="AV53" s="18">
        <f>+AV39+AV27+AV22+AV8+AV5+AV49</f>
        <v>718284.9221554955</v>
      </c>
      <c r="AW53" s="18">
        <f>+AW39+AW27+AW22+AW8+AW5+AW49</f>
        <v>705372.96404462878</v>
      </c>
    </row>
    <row r="55" spans="1:49" x14ac:dyDescent="0.2">
      <c r="A55" s="7" t="s">
        <v>38</v>
      </c>
      <c r="B55" s="22">
        <f>+B2</f>
        <v>42736</v>
      </c>
      <c r="C55" s="22">
        <f t="shared" ref="C55:AK55" si="26">+C2</f>
        <v>42767</v>
      </c>
      <c r="D55" s="22">
        <f t="shared" si="26"/>
        <v>42797</v>
      </c>
      <c r="E55" s="22">
        <f t="shared" si="26"/>
        <v>42828</v>
      </c>
      <c r="F55" s="22">
        <f t="shared" si="26"/>
        <v>42858</v>
      </c>
      <c r="G55" s="22">
        <f t="shared" si="26"/>
        <v>42889</v>
      </c>
      <c r="H55" s="22">
        <f t="shared" si="26"/>
        <v>42919</v>
      </c>
      <c r="I55" s="22">
        <f t="shared" si="26"/>
        <v>42950</v>
      </c>
      <c r="J55" s="22">
        <f t="shared" si="26"/>
        <v>42980</v>
      </c>
      <c r="K55" s="22">
        <f t="shared" si="26"/>
        <v>43011</v>
      </c>
      <c r="L55" s="22">
        <f t="shared" si="26"/>
        <v>43041</v>
      </c>
      <c r="M55" s="22">
        <f t="shared" si="26"/>
        <v>43072</v>
      </c>
      <c r="N55" s="22">
        <f t="shared" si="26"/>
        <v>43102</v>
      </c>
      <c r="O55" s="22">
        <f t="shared" si="26"/>
        <v>43133</v>
      </c>
      <c r="P55" s="22">
        <f t="shared" si="26"/>
        <v>43163</v>
      </c>
      <c r="Q55" s="22">
        <f t="shared" si="26"/>
        <v>43194</v>
      </c>
      <c r="R55" s="22">
        <f t="shared" si="26"/>
        <v>43224</v>
      </c>
      <c r="S55" s="22">
        <f t="shared" si="26"/>
        <v>43255</v>
      </c>
      <c r="T55" s="22">
        <f t="shared" si="26"/>
        <v>43285</v>
      </c>
      <c r="U55" s="22">
        <f t="shared" si="26"/>
        <v>43316</v>
      </c>
      <c r="V55" s="22">
        <f t="shared" si="26"/>
        <v>43346</v>
      </c>
      <c r="W55" s="22">
        <f t="shared" si="26"/>
        <v>43377</v>
      </c>
      <c r="X55" s="22">
        <f t="shared" si="26"/>
        <v>43407</v>
      </c>
      <c r="Y55" s="22">
        <f t="shared" si="26"/>
        <v>43438</v>
      </c>
      <c r="Z55" s="22">
        <f t="shared" si="26"/>
        <v>43468</v>
      </c>
      <c r="AA55" s="22">
        <f t="shared" si="26"/>
        <v>43499</v>
      </c>
      <c r="AB55" s="22">
        <f t="shared" si="26"/>
        <v>43529</v>
      </c>
      <c r="AC55" s="22">
        <f t="shared" si="26"/>
        <v>43560</v>
      </c>
      <c r="AD55" s="22">
        <f t="shared" si="26"/>
        <v>43590</v>
      </c>
      <c r="AE55" s="22">
        <f t="shared" si="26"/>
        <v>43621</v>
      </c>
      <c r="AF55" s="22">
        <f t="shared" si="26"/>
        <v>43651</v>
      </c>
      <c r="AG55" s="22">
        <f t="shared" si="26"/>
        <v>43682</v>
      </c>
      <c r="AH55" s="22">
        <f t="shared" si="26"/>
        <v>43712</v>
      </c>
      <c r="AI55" s="22">
        <f t="shared" si="26"/>
        <v>43743</v>
      </c>
      <c r="AJ55" s="22">
        <f t="shared" si="26"/>
        <v>43773</v>
      </c>
      <c r="AK55" s="22">
        <f t="shared" si="26"/>
        <v>43804</v>
      </c>
      <c r="AL55" s="22">
        <f t="shared" ref="AL55:AS55" si="27">+AL2</f>
        <v>43834</v>
      </c>
      <c r="AM55" s="22">
        <f t="shared" si="27"/>
        <v>43865</v>
      </c>
      <c r="AN55" s="22">
        <f t="shared" si="27"/>
        <v>43895</v>
      </c>
      <c r="AO55" s="22">
        <f t="shared" si="27"/>
        <v>43926</v>
      </c>
      <c r="AP55" s="22">
        <f t="shared" si="27"/>
        <v>43956</v>
      </c>
      <c r="AQ55" s="22">
        <f t="shared" si="27"/>
        <v>43987</v>
      </c>
      <c r="AR55" s="22">
        <f t="shared" si="27"/>
        <v>44017</v>
      </c>
      <c r="AS55" s="22">
        <f t="shared" si="27"/>
        <v>44048</v>
      </c>
      <c r="AT55" s="22">
        <f>+AT2</f>
        <v>44078</v>
      </c>
      <c r="AU55" s="22">
        <f>+AU2</f>
        <v>44109</v>
      </c>
      <c r="AV55" s="22">
        <f>+AV2</f>
        <v>44139</v>
      </c>
      <c r="AW55" s="22">
        <f>+AW2</f>
        <v>44170</v>
      </c>
    </row>
    <row r="57" spans="1:49" x14ac:dyDescent="0.2">
      <c r="A57" s="7" t="s">
        <v>39</v>
      </c>
      <c r="B57" s="18">
        <f>+B58</f>
        <v>0</v>
      </c>
      <c r="C57" s="18">
        <f t="shared" ref="C57:AW57" si="28">+C58</f>
        <v>12534.57309045488</v>
      </c>
      <c r="D57" s="18">
        <f t="shared" si="28"/>
        <v>0</v>
      </c>
      <c r="E57" s="18">
        <f t="shared" si="28"/>
        <v>0</v>
      </c>
      <c r="F57" s="18">
        <f t="shared" si="28"/>
        <v>0</v>
      </c>
      <c r="G57" s="18">
        <f t="shared" si="28"/>
        <v>0</v>
      </c>
      <c r="H57" s="18">
        <f t="shared" si="28"/>
        <v>0</v>
      </c>
      <c r="I57" s="18">
        <f t="shared" si="28"/>
        <v>0</v>
      </c>
      <c r="J57" s="18">
        <f t="shared" si="28"/>
        <v>0</v>
      </c>
      <c r="K57" s="18">
        <f t="shared" si="28"/>
        <v>3509.333185211759</v>
      </c>
      <c r="L57" s="18">
        <f t="shared" si="28"/>
        <v>11614.814393039585</v>
      </c>
      <c r="M57" s="18">
        <f t="shared" si="28"/>
        <v>25981.694999010204</v>
      </c>
      <c r="N57" s="18">
        <f t="shared" si="28"/>
        <v>31999.79105135729</v>
      </c>
      <c r="O57" s="18">
        <f t="shared" si="28"/>
        <v>0</v>
      </c>
      <c r="P57" s="18">
        <f t="shared" si="28"/>
        <v>0</v>
      </c>
      <c r="Q57" s="18">
        <f t="shared" si="28"/>
        <v>0</v>
      </c>
      <c r="R57" s="18">
        <f t="shared" si="28"/>
        <v>0</v>
      </c>
      <c r="S57" s="18">
        <f t="shared" si="28"/>
        <v>0</v>
      </c>
      <c r="T57" s="18">
        <f t="shared" si="28"/>
        <v>0</v>
      </c>
      <c r="U57" s="18">
        <f t="shared" si="28"/>
        <v>0</v>
      </c>
      <c r="V57" s="18">
        <f t="shared" si="28"/>
        <v>0</v>
      </c>
      <c r="W57" s="18">
        <f t="shared" si="28"/>
        <v>0</v>
      </c>
      <c r="X57" s="18">
        <f t="shared" si="28"/>
        <v>0</v>
      </c>
      <c r="Y57" s="18">
        <f t="shared" si="28"/>
        <v>0</v>
      </c>
      <c r="Z57" s="18">
        <f t="shared" si="28"/>
        <v>0</v>
      </c>
      <c r="AA57" s="18">
        <f t="shared" si="28"/>
        <v>0</v>
      </c>
      <c r="AB57" s="18">
        <f t="shared" si="28"/>
        <v>0</v>
      </c>
      <c r="AC57" s="18">
        <f t="shared" si="28"/>
        <v>0</v>
      </c>
      <c r="AD57" s="18">
        <f t="shared" si="28"/>
        <v>0</v>
      </c>
      <c r="AE57" s="18">
        <f t="shared" si="28"/>
        <v>10882.199637502039</v>
      </c>
      <c r="AF57" s="18">
        <f t="shared" si="28"/>
        <v>3663.4503269206616</v>
      </c>
      <c r="AG57" s="18">
        <f t="shared" si="28"/>
        <v>0</v>
      </c>
      <c r="AH57" s="18">
        <f t="shared" si="28"/>
        <v>0</v>
      </c>
      <c r="AI57" s="18">
        <f t="shared" si="28"/>
        <v>0</v>
      </c>
      <c r="AJ57" s="18">
        <f t="shared" si="28"/>
        <v>0</v>
      </c>
      <c r="AK57" s="18">
        <f t="shared" si="28"/>
        <v>0</v>
      </c>
      <c r="AL57" s="18">
        <f t="shared" si="28"/>
        <v>0</v>
      </c>
      <c r="AM57" s="18">
        <f t="shared" si="28"/>
        <v>0</v>
      </c>
      <c r="AN57" s="18">
        <f t="shared" si="28"/>
        <v>0</v>
      </c>
      <c r="AO57" s="18">
        <f t="shared" si="28"/>
        <v>0</v>
      </c>
      <c r="AP57" s="18">
        <f t="shared" si="28"/>
        <v>0</v>
      </c>
      <c r="AQ57" s="18">
        <f t="shared" si="28"/>
        <v>0</v>
      </c>
      <c r="AR57" s="18">
        <f t="shared" si="28"/>
        <v>0</v>
      </c>
      <c r="AS57" s="18">
        <f t="shared" si="28"/>
        <v>0</v>
      </c>
      <c r="AT57" s="18">
        <f t="shared" si="28"/>
        <v>0</v>
      </c>
      <c r="AU57" s="18">
        <f t="shared" si="28"/>
        <v>0</v>
      </c>
      <c r="AV57" s="18">
        <f t="shared" si="28"/>
        <v>0</v>
      </c>
      <c r="AW57" s="18">
        <f t="shared" si="28"/>
        <v>0</v>
      </c>
    </row>
    <row r="58" spans="1:49" x14ac:dyDescent="0.2">
      <c r="A58" s="19" t="s">
        <v>40</v>
      </c>
      <c r="B58" s="18">
        <f>+IF(Banca!C29&lt;0,-Banca!C29,0)</f>
        <v>0</v>
      </c>
      <c r="C58" s="18">
        <f>+IF(Banca!D29&lt;0,-Banca!D29,0)</f>
        <v>12534.57309045488</v>
      </c>
      <c r="D58" s="18">
        <f>+IF(Banca!E29&lt;0,-Banca!E29,0)</f>
        <v>0</v>
      </c>
      <c r="E58" s="18">
        <f>+IF(Banca!F29&lt;0,-Banca!F29,0)</f>
        <v>0</v>
      </c>
      <c r="F58" s="18">
        <f>+IF(Banca!G29&lt;0,-Banca!G29,0)</f>
        <v>0</v>
      </c>
      <c r="G58" s="18">
        <f>+IF(Banca!H29&lt;0,-Banca!H29,0)</f>
        <v>0</v>
      </c>
      <c r="H58" s="18">
        <f>+IF(Banca!I29&lt;0,-Banca!I29,0)</f>
        <v>0</v>
      </c>
      <c r="I58" s="18">
        <f>+IF(Banca!J29&lt;0,-Banca!J29,0)</f>
        <v>0</v>
      </c>
      <c r="J58" s="18">
        <f>+IF(Banca!K29&lt;0,-Banca!K29,0)</f>
        <v>0</v>
      </c>
      <c r="K58" s="18">
        <f>+IF(Banca!L29&lt;0,-Banca!L29,0)</f>
        <v>3509.333185211759</v>
      </c>
      <c r="L58" s="18">
        <f>+IF(Banca!M29&lt;0,-Banca!M29,0)</f>
        <v>11614.814393039585</v>
      </c>
      <c r="M58" s="18">
        <f>+IF(Banca!N29&lt;0,-Banca!N29,0)</f>
        <v>25981.694999010204</v>
      </c>
      <c r="N58" s="18">
        <f>+IF(Banca!O29&lt;0,-Banca!O29,0)</f>
        <v>31999.79105135729</v>
      </c>
      <c r="O58" s="18">
        <f>+IF(Banca!P29&lt;0,-Banca!P29,0)</f>
        <v>0</v>
      </c>
      <c r="P58" s="18">
        <f>+IF(Banca!Q29&lt;0,-Banca!Q29,0)</f>
        <v>0</v>
      </c>
      <c r="Q58" s="18">
        <f>+IF(Banca!R29&lt;0,-Banca!R29,0)</f>
        <v>0</v>
      </c>
      <c r="R58" s="18">
        <f>+IF(Banca!S29&lt;0,-Banca!S29,0)</f>
        <v>0</v>
      </c>
      <c r="S58" s="18">
        <f>+IF(Banca!T29&lt;0,-Banca!T29,0)</f>
        <v>0</v>
      </c>
      <c r="T58" s="18">
        <f>+IF(Banca!U29&lt;0,-Banca!U29,0)</f>
        <v>0</v>
      </c>
      <c r="U58" s="18">
        <f>+IF(Banca!V29&lt;0,-Banca!V29,0)</f>
        <v>0</v>
      </c>
      <c r="V58" s="18">
        <f>+IF(Banca!W29&lt;0,-Banca!W29,0)</f>
        <v>0</v>
      </c>
      <c r="W58" s="18">
        <f>+IF(Banca!X29&lt;0,-Banca!X29,0)</f>
        <v>0</v>
      </c>
      <c r="X58" s="18">
        <f>+IF(Banca!Y29&lt;0,-Banca!Y29,0)</f>
        <v>0</v>
      </c>
      <c r="Y58" s="18">
        <f>+IF(Banca!Z29&lt;0,-Banca!Z29,0)</f>
        <v>0</v>
      </c>
      <c r="Z58" s="18">
        <f>+IF(Banca!AA29&lt;0,-Banca!AA29,0)</f>
        <v>0</v>
      </c>
      <c r="AA58" s="18">
        <f>+IF(Banca!AB29&lt;0,-Banca!AB29,0)</f>
        <v>0</v>
      </c>
      <c r="AB58" s="18">
        <f>+IF(Banca!AC29&lt;0,-Banca!AC29,0)</f>
        <v>0</v>
      </c>
      <c r="AC58" s="18">
        <f>+IF(Banca!AD29&lt;0,-Banca!AD29,0)</f>
        <v>0</v>
      </c>
      <c r="AD58" s="18">
        <f>+IF(Banca!AE29&lt;0,-Banca!AE29,0)</f>
        <v>0</v>
      </c>
      <c r="AE58" s="18">
        <f>+IF(Banca!AF29&lt;0,-Banca!AF29,0)</f>
        <v>10882.199637502039</v>
      </c>
      <c r="AF58" s="18">
        <f>+IF(Banca!AG29&lt;0,-Banca!AG29,0)</f>
        <v>3663.4503269206616</v>
      </c>
      <c r="AG58" s="18">
        <f>+IF(Banca!AH29&lt;0,-Banca!AH29,0)</f>
        <v>0</v>
      </c>
      <c r="AH58" s="18">
        <f>+IF(Banca!AI29&lt;0,-Banca!AI29,0)</f>
        <v>0</v>
      </c>
      <c r="AI58" s="18">
        <f>+IF(Banca!AJ29&lt;0,-Banca!AJ29,0)</f>
        <v>0</v>
      </c>
      <c r="AJ58" s="18">
        <f>+IF(Banca!AK29&lt;0,-Banca!AK29,0)</f>
        <v>0</v>
      </c>
      <c r="AK58" s="18">
        <f>+IF(Banca!AL29&lt;0,-Banca!AL29,0)</f>
        <v>0</v>
      </c>
      <c r="AL58" s="18">
        <f>+IF(Banca!AM29&lt;0,-Banca!AM29,0)</f>
        <v>0</v>
      </c>
      <c r="AM58" s="18">
        <f>+IF(Banca!AN29&lt;0,-Banca!AN29,0)</f>
        <v>0</v>
      </c>
      <c r="AN58" s="18">
        <f>+IF(Banca!AO29&lt;0,-Banca!AO29,0)</f>
        <v>0</v>
      </c>
      <c r="AO58" s="18">
        <f>+IF(Banca!AP29&lt;0,-Banca!AP29,0)</f>
        <v>0</v>
      </c>
      <c r="AP58" s="18">
        <f>+IF(Banca!AQ29&lt;0,-Banca!AQ29,0)</f>
        <v>0</v>
      </c>
      <c r="AQ58" s="18">
        <f>+IF(Banca!AR29&lt;0,-Banca!AR29,0)</f>
        <v>0</v>
      </c>
      <c r="AR58" s="18">
        <f>+IF(Banca!AS29&lt;0,-Banca!AS29,0)</f>
        <v>0</v>
      </c>
      <c r="AS58" s="18">
        <f>+IF(Banca!AT29&lt;0,-Banca!AT29,0)</f>
        <v>0</v>
      </c>
      <c r="AT58" s="18">
        <f>+IF(Banca!AU29&lt;0,-Banca!AU29,0)</f>
        <v>0</v>
      </c>
      <c r="AU58" s="18">
        <f>+IF(Banca!AV29&lt;0,-Banca!AV29,0)</f>
        <v>0</v>
      </c>
      <c r="AV58" s="18">
        <f>+IF(Banca!AW29&lt;0,-Banca!AW29,0)</f>
        <v>0</v>
      </c>
      <c r="AW58" s="18">
        <f>+IF(Banca!AX29&lt;0,-Banca!AX29,0)</f>
        <v>0</v>
      </c>
    </row>
    <row r="59" spans="1:49" x14ac:dyDescent="0.2">
      <c r="A59" s="19"/>
    </row>
    <row r="60" spans="1:49" x14ac:dyDescent="0.2">
      <c r="A60" s="7" t="s">
        <v>41</v>
      </c>
      <c r="B60" s="18">
        <f t="shared" ref="B60:AK60" si="29">+B61+B64+B65+B66+B68+B69+B70</f>
        <v>8122.0749999999998</v>
      </c>
      <c r="C60" s="18">
        <f t="shared" si="29"/>
        <v>7705.4083333333328</v>
      </c>
      <c r="D60" s="18">
        <f t="shared" si="29"/>
        <v>6622.0483333333332</v>
      </c>
      <c r="E60" s="18">
        <f t="shared" si="29"/>
        <v>6784.5523333333331</v>
      </c>
      <c r="F60" s="18">
        <f t="shared" si="29"/>
        <v>6963.3067333333338</v>
      </c>
      <c r="G60" s="18">
        <f t="shared" si="29"/>
        <v>7159.9365733333343</v>
      </c>
      <c r="H60" s="18">
        <f t="shared" si="29"/>
        <v>7376.2293973333353</v>
      </c>
      <c r="I60" s="18">
        <f t="shared" si="29"/>
        <v>7614.1515037333356</v>
      </c>
      <c r="J60" s="18">
        <f t="shared" si="29"/>
        <v>7875.865820773337</v>
      </c>
      <c r="K60" s="18">
        <f t="shared" si="29"/>
        <v>8163.7515695173361</v>
      </c>
      <c r="L60" s="18">
        <f t="shared" si="29"/>
        <v>8480.4258931357363</v>
      </c>
      <c r="M60" s="18">
        <f t="shared" si="29"/>
        <v>8828.7676491159782</v>
      </c>
      <c r="N60" s="18">
        <f t="shared" si="29"/>
        <v>9217.0120806942432</v>
      </c>
      <c r="O60" s="18">
        <f t="shared" si="29"/>
        <v>9252.1365410889175</v>
      </c>
      <c r="P60" s="18">
        <f t="shared" si="29"/>
        <v>9464.6395264766943</v>
      </c>
      <c r="Q60" s="18">
        <f t="shared" si="29"/>
        <v>9687.7676611338647</v>
      </c>
      <c r="R60" s="18">
        <f t="shared" si="29"/>
        <v>9922.0522025238897</v>
      </c>
      <c r="S60" s="18">
        <f t="shared" si="29"/>
        <v>11873.518540798448</v>
      </c>
      <c r="T60" s="18">
        <f t="shared" si="29"/>
        <v>13685.469539388014</v>
      </c>
      <c r="U60" s="18">
        <f t="shared" si="29"/>
        <v>14154.839174690749</v>
      </c>
      <c r="V60" s="18">
        <f t="shared" si="29"/>
        <v>14647.677291758617</v>
      </c>
      <c r="W60" s="18">
        <f t="shared" si="29"/>
        <v>15165.157314679882</v>
      </c>
      <c r="X60" s="18">
        <f t="shared" si="29"/>
        <v>15708.511338747208</v>
      </c>
      <c r="Y60" s="18">
        <f t="shared" si="29"/>
        <v>27419.287766972309</v>
      </c>
      <c r="Z60" s="18">
        <f t="shared" si="29"/>
        <v>28443.297115173209</v>
      </c>
      <c r="AA60" s="18">
        <f t="shared" si="29"/>
        <v>29072.297317284156</v>
      </c>
      <c r="AB60" s="18">
        <f t="shared" si="29"/>
        <v>29732.747529500641</v>
      </c>
      <c r="AC60" s="18">
        <f t="shared" si="29"/>
        <v>30426.220252327952</v>
      </c>
      <c r="AD60" s="18">
        <f t="shared" si="29"/>
        <v>31154.366611296628</v>
      </c>
      <c r="AE60" s="18">
        <f t="shared" si="29"/>
        <v>20778.665585259332</v>
      </c>
      <c r="AF60" s="18">
        <f t="shared" si="29"/>
        <v>21581.446946022301</v>
      </c>
      <c r="AG60" s="18">
        <f t="shared" si="29"/>
        <v>22424.367374823414</v>
      </c>
      <c r="AH60" s="18">
        <f t="shared" si="29"/>
        <v>23309.433825064585</v>
      </c>
      <c r="AI60" s="18">
        <f t="shared" si="29"/>
        <v>24238.753597817817</v>
      </c>
      <c r="AJ60" s="18">
        <f t="shared" si="29"/>
        <v>25214.539359208706</v>
      </c>
      <c r="AK60" s="18">
        <f t="shared" si="29"/>
        <v>59490.600826319744</v>
      </c>
      <c r="AL60" s="18">
        <f t="shared" ref="AL60:AS60" si="30">+AL61+AL64+AL65+AL66+AL68+AL69+AL70</f>
        <v>60363.372379825894</v>
      </c>
      <c r="AM60" s="18">
        <f t="shared" si="30"/>
        <v>60460.400071166485</v>
      </c>
      <c r="AN60" s="18">
        <f t="shared" si="30"/>
        <v>60915.390844236797</v>
      </c>
      <c r="AO60" s="18">
        <f t="shared" si="30"/>
        <v>61379.481432768524</v>
      </c>
      <c r="AP60" s="18">
        <f t="shared" si="30"/>
        <v>61852.853833070883</v>
      </c>
      <c r="AQ60" s="18">
        <f t="shared" si="30"/>
        <v>29084.207263728702</v>
      </c>
      <c r="AR60" s="18">
        <f t="shared" si="30"/>
        <v>29576.703909003281</v>
      </c>
      <c r="AS60" s="18">
        <f t="shared" si="30"/>
        <v>30079.05048718334</v>
      </c>
      <c r="AT60" s="18">
        <f>+AT61+AT64+AT65+AT66+AT68+AT69+AT70</f>
        <v>30591.443996927006</v>
      </c>
      <c r="AU60" s="18">
        <f>+AU61+AU64+AU65+AU66+AU68+AU69+AU70</f>
        <v>31114.085376865536</v>
      </c>
      <c r="AV60" s="18">
        <f>+AV61+AV64+AV65+AV66+AV68+AV69+AV70</f>
        <v>31647.179584402853</v>
      </c>
      <c r="AW60" s="18">
        <f>+AW61+AW64+AW65+AW66+AW68+AW69+AW70</f>
        <v>73344.842443213332</v>
      </c>
    </row>
    <row r="61" spans="1:49" x14ac:dyDescent="0.2">
      <c r="A61" s="19" t="s">
        <v>42</v>
      </c>
      <c r="B61" s="18">
        <f>+SUM(B62:B63)</f>
        <v>6612.4</v>
      </c>
      <c r="C61" s="18">
        <f t="shared" ref="C61:AL61" si="31">+SUM(C62:C63)</f>
        <v>6612.4</v>
      </c>
      <c r="D61" s="18">
        <f t="shared" si="31"/>
        <v>5529.04</v>
      </c>
      <c r="E61" s="18">
        <f t="shared" si="31"/>
        <v>5691.5439999999999</v>
      </c>
      <c r="F61" s="18">
        <f t="shared" si="31"/>
        <v>5870.2984000000006</v>
      </c>
      <c r="G61" s="18">
        <f t="shared" si="31"/>
        <v>6066.9282400000011</v>
      </c>
      <c r="H61" s="18">
        <f t="shared" si="31"/>
        <v>6283.2210640000021</v>
      </c>
      <c r="I61" s="18">
        <f t="shared" si="31"/>
        <v>6521.1431704000024</v>
      </c>
      <c r="J61" s="18">
        <f t="shared" si="31"/>
        <v>6782.8574874400038</v>
      </c>
      <c r="K61" s="18">
        <f t="shared" si="31"/>
        <v>7070.7432361840029</v>
      </c>
      <c r="L61" s="18">
        <f t="shared" si="31"/>
        <v>7387.417559802403</v>
      </c>
      <c r="M61" s="18">
        <f t="shared" si="31"/>
        <v>7735.759315782645</v>
      </c>
      <c r="N61" s="18">
        <f t="shared" si="31"/>
        <v>8118.9352473609088</v>
      </c>
      <c r="O61" s="18">
        <f t="shared" si="31"/>
        <v>8154.059707755584</v>
      </c>
      <c r="P61" s="18">
        <f t="shared" si="31"/>
        <v>8366.5626931433617</v>
      </c>
      <c r="Q61" s="18">
        <f t="shared" si="31"/>
        <v>8589.6908278005321</v>
      </c>
      <c r="R61" s="18">
        <f t="shared" si="31"/>
        <v>8823.9753691905571</v>
      </c>
      <c r="S61" s="18">
        <f t="shared" si="31"/>
        <v>9069.9741376500842</v>
      </c>
      <c r="T61" s="18">
        <f t="shared" si="31"/>
        <v>9328.2728445325902</v>
      </c>
      <c r="U61" s="18">
        <f t="shared" si="31"/>
        <v>9599.4864867592223</v>
      </c>
      <c r="V61" s="18">
        <f t="shared" si="31"/>
        <v>9884.2608110971814</v>
      </c>
      <c r="W61" s="18">
        <f t="shared" si="31"/>
        <v>10183.27385165204</v>
      </c>
      <c r="X61" s="18">
        <f t="shared" si="31"/>
        <v>10497.237544234642</v>
      </c>
      <c r="Y61" s="18">
        <f t="shared" si="31"/>
        <v>10826.899421446375</v>
      </c>
      <c r="Z61" s="18">
        <f t="shared" si="31"/>
        <v>11173.044392518692</v>
      </c>
      <c r="AA61" s="18">
        <f t="shared" si="31"/>
        <v>11536.496612144632</v>
      </c>
      <c r="AB61" s="18">
        <f t="shared" si="31"/>
        <v>11918.121442751861</v>
      </c>
      <c r="AC61" s="18">
        <f t="shared" si="31"/>
        <v>12318.827514889455</v>
      </c>
      <c r="AD61" s="18">
        <f t="shared" si="31"/>
        <v>12739.568890633927</v>
      </c>
      <c r="AE61" s="18">
        <f t="shared" si="31"/>
        <v>13181.347335165627</v>
      </c>
      <c r="AF61" s="18">
        <f t="shared" si="31"/>
        <v>13645.214701923909</v>
      </c>
      <c r="AG61" s="18">
        <f t="shared" si="31"/>
        <v>14132.275437020104</v>
      </c>
      <c r="AH61" s="18">
        <f t="shared" si="31"/>
        <v>14643.689208871107</v>
      </c>
      <c r="AI61" s="18">
        <f t="shared" si="31"/>
        <v>15180.673669314667</v>
      </c>
      <c r="AJ61" s="18">
        <f t="shared" si="31"/>
        <v>15744.507352780396</v>
      </c>
      <c r="AK61" s="18">
        <f t="shared" si="31"/>
        <v>16336.53272041942</v>
      </c>
      <c r="AL61" s="18">
        <f t="shared" si="31"/>
        <v>16958.159356440388</v>
      </c>
      <c r="AM61" s="18">
        <f t="shared" ref="AM61:AS61" si="32">+SUM(AM62:AM63)</f>
        <v>16863.220015666273</v>
      </c>
      <c r="AN61" s="18">
        <f t="shared" si="32"/>
        <v>17122.404415979603</v>
      </c>
      <c r="AO61" s="18">
        <f t="shared" si="32"/>
        <v>17386.772504299199</v>
      </c>
      <c r="AP61" s="18">
        <f t="shared" si="32"/>
        <v>17656.427954385177</v>
      </c>
      <c r="AQ61" s="18">
        <f t="shared" si="32"/>
        <v>17931.476513472884</v>
      </c>
      <c r="AR61" s="18">
        <f t="shared" si="32"/>
        <v>18212.026043742342</v>
      </c>
      <c r="AS61" s="18">
        <f t="shared" si="32"/>
        <v>18498.186564617186</v>
      </c>
      <c r="AT61" s="18">
        <f>+SUM(AT62:AT63)</f>
        <v>18790.070295909532</v>
      </c>
      <c r="AU61" s="18">
        <f>+SUM(AU62:AU63)</f>
        <v>19087.791701827718</v>
      </c>
      <c r="AV61" s="18">
        <f>+SUM(AV62:AV63)</f>
        <v>19391.467535864278</v>
      </c>
      <c r="AW61" s="18">
        <f>+SUM(AW62:AW63)</f>
        <v>19701.216886581562</v>
      </c>
    </row>
    <row r="62" spans="1:49" x14ac:dyDescent="0.2">
      <c r="A62" s="6" t="s">
        <v>43</v>
      </c>
      <c r="B62" s="17">
        <f>+Costi_Fissi!E46+E_Acquisti!E82</f>
        <v>6612.4</v>
      </c>
      <c r="C62" s="17">
        <f>+Costi_Fissi!F46+E_Acquisti!F82</f>
        <v>6612.4</v>
      </c>
      <c r="D62" s="17">
        <f>+Costi_Fissi!G46+E_Acquisti!G82</f>
        <v>5529.04</v>
      </c>
      <c r="E62" s="17">
        <f>+Costi_Fissi!H46+E_Acquisti!H82</f>
        <v>5691.5439999999999</v>
      </c>
      <c r="F62" s="17">
        <f>+Costi_Fissi!I46+E_Acquisti!I82</f>
        <v>5870.2984000000006</v>
      </c>
      <c r="G62" s="17">
        <f>+Costi_Fissi!J46+E_Acquisti!J82</f>
        <v>6066.9282400000011</v>
      </c>
      <c r="H62" s="17">
        <f>+Costi_Fissi!K46+E_Acquisti!K82</f>
        <v>6283.2210640000021</v>
      </c>
      <c r="I62" s="17">
        <f>+Costi_Fissi!L46+E_Acquisti!L82</f>
        <v>6521.1431704000024</v>
      </c>
      <c r="J62" s="17">
        <f>+Costi_Fissi!M46+E_Acquisti!M82</f>
        <v>6782.8574874400038</v>
      </c>
      <c r="K62" s="17">
        <f>+Costi_Fissi!N46+E_Acquisti!N82</f>
        <v>7070.7432361840029</v>
      </c>
      <c r="L62" s="17">
        <f>+Costi_Fissi!O46+E_Acquisti!O82</f>
        <v>7387.417559802403</v>
      </c>
      <c r="M62" s="17">
        <f>+Costi_Fissi!P46+E_Acquisti!P82</f>
        <v>7735.759315782645</v>
      </c>
      <c r="N62" s="17">
        <f>+Costi_Fissi!Q46+E_Acquisti!Q82</f>
        <v>8118.9352473609088</v>
      </c>
      <c r="O62" s="17">
        <f>+Costi_Fissi!R46+E_Acquisti!R82</f>
        <v>8154.059707755584</v>
      </c>
      <c r="P62" s="17">
        <f>+Costi_Fissi!S46+E_Acquisti!S82</f>
        <v>8366.5626931433617</v>
      </c>
      <c r="Q62" s="17">
        <f>+Costi_Fissi!T46+E_Acquisti!T82</f>
        <v>8589.6908278005321</v>
      </c>
      <c r="R62" s="17">
        <f>+Costi_Fissi!U46+E_Acquisti!U82</f>
        <v>8823.9753691905571</v>
      </c>
      <c r="S62" s="17">
        <f>+Costi_Fissi!V46+E_Acquisti!V82</f>
        <v>9069.9741376500842</v>
      </c>
      <c r="T62" s="17">
        <f>+Costi_Fissi!W46+E_Acquisti!W82</f>
        <v>9328.2728445325902</v>
      </c>
      <c r="U62" s="17">
        <f>+Costi_Fissi!X46+E_Acquisti!X82</f>
        <v>9599.4864867592223</v>
      </c>
      <c r="V62" s="17">
        <f>+Costi_Fissi!Y46+E_Acquisti!Y82</f>
        <v>9884.2608110971814</v>
      </c>
      <c r="W62" s="17">
        <f>+Costi_Fissi!Z46+E_Acquisti!Z82</f>
        <v>10183.27385165204</v>
      </c>
      <c r="X62" s="17">
        <f>+Costi_Fissi!AA46+E_Acquisti!AA82</f>
        <v>10497.237544234642</v>
      </c>
      <c r="Y62" s="17">
        <f>+Costi_Fissi!AB46+E_Acquisti!AB82</f>
        <v>10826.899421446375</v>
      </c>
      <c r="Z62" s="17">
        <f>+Costi_Fissi!AC46+E_Acquisti!AC82</f>
        <v>11173.044392518692</v>
      </c>
      <c r="AA62" s="17">
        <f>+Costi_Fissi!AD46+E_Acquisti!AD82</f>
        <v>11536.496612144632</v>
      </c>
      <c r="AB62" s="17">
        <f>+Costi_Fissi!AE46+E_Acquisti!AE82</f>
        <v>11918.121442751861</v>
      </c>
      <c r="AC62" s="17">
        <f>+Costi_Fissi!AF46+E_Acquisti!AF82</f>
        <v>12318.827514889455</v>
      </c>
      <c r="AD62" s="17">
        <f>+Costi_Fissi!AG46+E_Acquisti!AG82</f>
        <v>12739.568890633927</v>
      </c>
      <c r="AE62" s="17">
        <f>+Costi_Fissi!AH46+E_Acquisti!AH82</f>
        <v>13181.347335165627</v>
      </c>
      <c r="AF62" s="17">
        <f>+Costi_Fissi!AI46+E_Acquisti!AI82</f>
        <v>13645.214701923909</v>
      </c>
      <c r="AG62" s="17">
        <f>+Costi_Fissi!AJ46+E_Acquisti!AJ82</f>
        <v>14132.275437020104</v>
      </c>
      <c r="AH62" s="17">
        <f>+Costi_Fissi!AK46+E_Acquisti!AK82</f>
        <v>14643.689208871107</v>
      </c>
      <c r="AI62" s="17">
        <f>+Costi_Fissi!AL46+E_Acquisti!AL82</f>
        <v>15180.673669314667</v>
      </c>
      <c r="AJ62" s="17">
        <f>+Costi_Fissi!AM46+E_Acquisti!AM82</f>
        <v>15744.507352780396</v>
      </c>
      <c r="AK62" s="17">
        <f>+Costi_Fissi!AN46+E_Acquisti!AN82</f>
        <v>16336.53272041942</v>
      </c>
      <c r="AL62" s="17">
        <f>+Costi_Fissi!AO46+E_Acquisti!AO82</f>
        <v>16958.159356440388</v>
      </c>
      <c r="AM62" s="17">
        <f>+Costi_Fissi!AP46+E_Acquisti!AP82</f>
        <v>16863.220015666273</v>
      </c>
      <c r="AN62" s="17">
        <f>+Costi_Fissi!AQ46+E_Acquisti!AQ82</f>
        <v>17122.404415979603</v>
      </c>
      <c r="AO62" s="17">
        <f>+Costi_Fissi!AR46+E_Acquisti!AR82</f>
        <v>17386.772504299199</v>
      </c>
      <c r="AP62" s="17">
        <f>+Costi_Fissi!AS46+E_Acquisti!AS82</f>
        <v>17656.427954385177</v>
      </c>
      <c r="AQ62" s="17">
        <f>+Costi_Fissi!AT46+E_Acquisti!AT82</f>
        <v>17931.476513472884</v>
      </c>
      <c r="AR62" s="17">
        <f>+Costi_Fissi!AU46+E_Acquisti!AU82</f>
        <v>18212.026043742342</v>
      </c>
      <c r="AS62" s="17">
        <f>+Costi_Fissi!AV46+E_Acquisti!AV82</f>
        <v>18498.186564617186</v>
      </c>
      <c r="AT62" s="17">
        <f>+Costi_Fissi!AW46+E_Acquisti!AW82</f>
        <v>18790.070295909532</v>
      </c>
      <c r="AU62" s="17">
        <f>+Costi_Fissi!AX46+E_Acquisti!AX82</f>
        <v>19087.791701827718</v>
      </c>
      <c r="AV62" s="17">
        <f>+Costi_Fissi!AY46+E_Acquisti!AY82</f>
        <v>19391.467535864278</v>
      </c>
      <c r="AW62" s="17">
        <f>+Costi_Fissi!AZ46+E_Acquisti!AZ82</f>
        <v>19701.216886581562</v>
      </c>
    </row>
    <row r="63" spans="1:49" x14ac:dyDescent="0.2">
      <c r="A63" s="6" t="s">
        <v>44</v>
      </c>
      <c r="B63" s="17">
        <f>+Investimenti!H88</f>
        <v>0</v>
      </c>
      <c r="C63" s="17">
        <f>+Investimenti!I88</f>
        <v>0</v>
      </c>
      <c r="D63" s="17">
        <f>+Investimenti!J88</f>
        <v>0</v>
      </c>
      <c r="E63" s="17">
        <f>+Investimenti!K88</f>
        <v>0</v>
      </c>
      <c r="F63" s="17">
        <f>+Investimenti!L88</f>
        <v>0</v>
      </c>
      <c r="G63" s="17">
        <f>+Investimenti!M88</f>
        <v>0</v>
      </c>
      <c r="H63" s="17">
        <f>+Investimenti!N88</f>
        <v>0</v>
      </c>
      <c r="I63" s="17">
        <f>+Investimenti!O88</f>
        <v>0</v>
      </c>
      <c r="J63" s="17">
        <f>+Investimenti!P88</f>
        <v>0</v>
      </c>
      <c r="K63" s="17">
        <f>+Investimenti!Q88</f>
        <v>0</v>
      </c>
      <c r="L63" s="17">
        <f>+Investimenti!R88</f>
        <v>0</v>
      </c>
      <c r="M63" s="17">
        <f>+Investimenti!S88</f>
        <v>0</v>
      </c>
      <c r="N63" s="17">
        <f>+Investimenti!T88</f>
        <v>0</v>
      </c>
      <c r="O63" s="17">
        <f>+Investimenti!U88</f>
        <v>0</v>
      </c>
      <c r="P63" s="17">
        <f>+Investimenti!V88</f>
        <v>0</v>
      </c>
      <c r="Q63" s="17">
        <f>+Investimenti!W88</f>
        <v>0</v>
      </c>
      <c r="R63" s="17">
        <f>+Investimenti!X88</f>
        <v>0</v>
      </c>
      <c r="S63" s="17">
        <f>+Investimenti!Y88</f>
        <v>0</v>
      </c>
      <c r="T63" s="17">
        <f>+Investimenti!Z88</f>
        <v>0</v>
      </c>
      <c r="U63" s="17">
        <f>+Investimenti!AA88</f>
        <v>0</v>
      </c>
      <c r="V63" s="17">
        <f>+Investimenti!AB88</f>
        <v>0</v>
      </c>
      <c r="W63" s="17">
        <f>+Investimenti!AC88</f>
        <v>0</v>
      </c>
      <c r="X63" s="17">
        <f>+Investimenti!AD88</f>
        <v>0</v>
      </c>
      <c r="Y63" s="17">
        <f>+Investimenti!AE88</f>
        <v>0</v>
      </c>
      <c r="Z63" s="17">
        <f>+Investimenti!AF88</f>
        <v>0</v>
      </c>
      <c r="AA63" s="17">
        <f>+Investimenti!AG88</f>
        <v>0</v>
      </c>
      <c r="AB63" s="17">
        <f>+Investimenti!AH88</f>
        <v>0</v>
      </c>
      <c r="AC63" s="17">
        <f>+Investimenti!AI88</f>
        <v>0</v>
      </c>
      <c r="AD63" s="17">
        <f>+Investimenti!AJ88</f>
        <v>0</v>
      </c>
      <c r="AE63" s="17">
        <f>+Investimenti!AK88</f>
        <v>0</v>
      </c>
      <c r="AF63" s="17">
        <f>+Investimenti!AL88</f>
        <v>0</v>
      </c>
      <c r="AG63" s="17">
        <f>+Investimenti!AM88</f>
        <v>0</v>
      </c>
      <c r="AH63" s="17">
        <f>+Investimenti!AN88</f>
        <v>0</v>
      </c>
      <c r="AI63" s="17">
        <f>+Investimenti!AO88</f>
        <v>0</v>
      </c>
      <c r="AJ63" s="17">
        <f>+Investimenti!AP88</f>
        <v>0</v>
      </c>
      <c r="AK63" s="17">
        <f>+Investimenti!AQ88</f>
        <v>0</v>
      </c>
      <c r="AL63" s="17">
        <f>+Investimenti!AR88</f>
        <v>0</v>
      </c>
      <c r="AM63" s="17">
        <f>+Investimenti!AS88</f>
        <v>0</v>
      </c>
      <c r="AN63" s="17">
        <f>+Investimenti!AT88</f>
        <v>0</v>
      </c>
      <c r="AO63" s="17">
        <f>+Investimenti!AU88</f>
        <v>0</v>
      </c>
      <c r="AP63" s="17">
        <f>+Investimenti!AV88</f>
        <v>0</v>
      </c>
      <c r="AQ63" s="17">
        <f>+Investimenti!AW88</f>
        <v>0</v>
      </c>
      <c r="AR63" s="17">
        <f>+Investimenti!AX88</f>
        <v>0</v>
      </c>
      <c r="AS63" s="17">
        <f>+Investimenti!AY88</f>
        <v>0</v>
      </c>
      <c r="AT63" s="17">
        <f>+Investimenti!AZ88</f>
        <v>0</v>
      </c>
      <c r="AU63" s="17">
        <f>+Investimenti!BA88</f>
        <v>0</v>
      </c>
      <c r="AV63" s="17">
        <f>+Investimenti!BB88</f>
        <v>0</v>
      </c>
      <c r="AW63" s="17">
        <f>+Investimenti!BC88</f>
        <v>0</v>
      </c>
    </row>
    <row r="64" spans="1:49" x14ac:dyDescent="0.2">
      <c r="A64" s="6" t="s">
        <v>45</v>
      </c>
      <c r="B64" s="17">
        <f>+IF(E_Personale!C202&gt;0,E_Personale!C202,0)</f>
        <v>416.66666666666697</v>
      </c>
      <c r="C64" s="17">
        <f>+IF(E_Personale!D202&gt;0,E_Personale!D202,0)</f>
        <v>0</v>
      </c>
      <c r="D64" s="17">
        <f>+IF(E_Personale!E202&gt;0,E_Personale!E202,0)</f>
        <v>0</v>
      </c>
      <c r="E64" s="17">
        <f>+IF(E_Personale!F202&gt;0,E_Personale!F202,0)</f>
        <v>0</v>
      </c>
      <c r="F64" s="17">
        <f>+IF(E_Personale!G202&gt;0,E_Personale!G202,0)</f>
        <v>0</v>
      </c>
      <c r="G64" s="17">
        <f>+IF(E_Personale!H202&gt;0,E_Personale!H202,0)</f>
        <v>0</v>
      </c>
      <c r="H64" s="17">
        <f>+IF(E_Personale!I202&gt;0,E_Personale!I202,0)</f>
        <v>0</v>
      </c>
      <c r="I64" s="17">
        <f>+IF(E_Personale!J202&gt;0,E_Personale!J202,0)</f>
        <v>0</v>
      </c>
      <c r="J64" s="17">
        <f>+IF(E_Personale!K202&gt;0,E_Personale!K202,0)</f>
        <v>0</v>
      </c>
      <c r="K64" s="17">
        <f>+IF(E_Personale!L202&gt;0,E_Personale!L202,0)</f>
        <v>0</v>
      </c>
      <c r="L64" s="17">
        <f>+IF(E_Personale!M202&gt;0,E_Personale!M202,0)</f>
        <v>0</v>
      </c>
      <c r="M64" s="17">
        <f>+IF(E_Personale!N202&gt;0,E_Personale!N202,0)</f>
        <v>0</v>
      </c>
      <c r="N64" s="17">
        <f>+IF(E_Personale!O202&gt;0,E_Personale!O202,0)</f>
        <v>0</v>
      </c>
      <c r="O64" s="17">
        <f>+IF(E_Personale!P202&gt;0,E_Personale!P202,0)</f>
        <v>0</v>
      </c>
      <c r="P64" s="17">
        <f>+IF(E_Personale!Q202&gt;0,E_Personale!Q202,0)</f>
        <v>0</v>
      </c>
      <c r="Q64" s="17">
        <f>+IF(E_Personale!R202&gt;0,E_Personale!R202,0)</f>
        <v>0</v>
      </c>
      <c r="R64" s="17">
        <f>+IF(E_Personale!S202&gt;0,E_Personale!S202,0)</f>
        <v>0</v>
      </c>
      <c r="S64" s="17">
        <f>+IF(E_Personale!T202&gt;0,E_Personale!T202,0)</f>
        <v>0</v>
      </c>
      <c r="T64" s="17">
        <f>+IF(E_Personale!U202&gt;0,E_Personale!U202,0)</f>
        <v>0</v>
      </c>
      <c r="U64" s="17">
        <f>+IF(E_Personale!V202&gt;0,E_Personale!V202,0)</f>
        <v>0</v>
      </c>
      <c r="V64" s="17">
        <f>+IF(E_Personale!W202&gt;0,E_Personale!W202,0)</f>
        <v>0</v>
      </c>
      <c r="W64" s="17">
        <f>+IF(E_Personale!X202&gt;0,E_Personale!X202,0)</f>
        <v>0</v>
      </c>
      <c r="X64" s="17">
        <f>+IF(E_Personale!Y202&gt;0,E_Personale!Y202,0)</f>
        <v>0</v>
      </c>
      <c r="Y64" s="17">
        <f>+IF(E_Personale!Z202&gt;0,E_Personale!Z202,0)</f>
        <v>0</v>
      </c>
      <c r="Z64" s="17">
        <f>+IF(E_Personale!AA202&gt;0,E_Personale!AA202,0)</f>
        <v>0</v>
      </c>
      <c r="AA64" s="17">
        <f>+IF(E_Personale!AB202&gt;0,E_Personale!AB202,0)</f>
        <v>0</v>
      </c>
      <c r="AB64" s="17">
        <f>+IF(E_Personale!AC202&gt;0,E_Personale!AC202,0)</f>
        <v>0</v>
      </c>
      <c r="AC64" s="17">
        <f>+IF(E_Personale!AD202&gt;0,E_Personale!AD202,0)</f>
        <v>0</v>
      </c>
      <c r="AD64" s="17">
        <f>+IF(E_Personale!AE202&gt;0,E_Personale!AE202,0)</f>
        <v>0</v>
      </c>
      <c r="AE64" s="17">
        <f>+IF(E_Personale!AF202&gt;0,E_Personale!AF202,0)</f>
        <v>0</v>
      </c>
      <c r="AF64" s="17">
        <f>+IF(E_Personale!AG202&gt;0,E_Personale!AG202,0)</f>
        <v>0</v>
      </c>
      <c r="AG64" s="17">
        <f>+IF(E_Personale!AH202&gt;0,E_Personale!AH202,0)</f>
        <v>0</v>
      </c>
      <c r="AH64" s="17">
        <f>+IF(E_Personale!AI202&gt;0,E_Personale!AI202,0)</f>
        <v>0</v>
      </c>
      <c r="AI64" s="17">
        <f>+IF(E_Personale!AJ202&gt;0,E_Personale!AJ202,0)</f>
        <v>0</v>
      </c>
      <c r="AJ64" s="17">
        <f>+IF(E_Personale!AK202&gt;0,E_Personale!AK202,0)</f>
        <v>0</v>
      </c>
      <c r="AK64" s="17">
        <f>+IF(E_Personale!AL202&gt;0,E_Personale!AL202,0)</f>
        <v>0</v>
      </c>
      <c r="AL64" s="17">
        <f>+IF(E_Personale!AM202&gt;0,E_Personale!AM202,0)</f>
        <v>0</v>
      </c>
      <c r="AM64" s="17">
        <f>+IF(E_Personale!AN202&gt;0,E_Personale!AN202,0)</f>
        <v>0</v>
      </c>
      <c r="AN64" s="17">
        <f>+IF(E_Personale!AO202&gt;0,E_Personale!AO202,0)</f>
        <v>0</v>
      </c>
      <c r="AO64" s="17">
        <f>+IF(E_Personale!AP202&gt;0,E_Personale!AP202,0)</f>
        <v>0</v>
      </c>
      <c r="AP64" s="17">
        <f>+IF(E_Personale!AQ202&gt;0,E_Personale!AQ202,0)</f>
        <v>0</v>
      </c>
      <c r="AQ64" s="17">
        <f>+IF(E_Personale!AR202&gt;0,E_Personale!AR202,0)</f>
        <v>0</v>
      </c>
      <c r="AR64" s="17">
        <f>+IF(E_Personale!AS202&gt;0,E_Personale!AS202,0)</f>
        <v>0</v>
      </c>
      <c r="AS64" s="17">
        <f>+IF(E_Personale!AT202&gt;0,E_Personale!AT202,0)</f>
        <v>0</v>
      </c>
      <c r="AT64" s="17">
        <f>+IF(E_Personale!AU202&gt;0,E_Personale!AU202,0)</f>
        <v>0</v>
      </c>
      <c r="AU64" s="17">
        <f>+IF(E_Personale!AV202&gt;0,E_Personale!AV202,0)</f>
        <v>0</v>
      </c>
      <c r="AV64" s="17">
        <f>+IF(E_Personale!AW202&gt;0,E_Personale!AW202,0)</f>
        <v>0</v>
      </c>
      <c r="AW64" s="17">
        <f>+IF(E_Personale!AX202&gt;0,E_Personale!AX202,0)</f>
        <v>0</v>
      </c>
    </row>
    <row r="65" spans="1:49" x14ac:dyDescent="0.2">
      <c r="A65" s="19" t="s">
        <v>46</v>
      </c>
      <c r="B65" s="17">
        <f>+IF(E_Personale!C205&gt;0,E_Personale!C205,0)</f>
        <v>1093.0083333333334</v>
      </c>
      <c r="C65" s="17">
        <f>+IF(E_Personale!D205&gt;0,E_Personale!D205,0)</f>
        <v>1093.0083333333334</v>
      </c>
      <c r="D65" s="17">
        <f>+IF(E_Personale!E205&gt;0,E_Personale!E205,0)</f>
        <v>1093.0083333333334</v>
      </c>
      <c r="E65" s="17">
        <f>+IF(E_Personale!F205&gt;0,E_Personale!F205,0)</f>
        <v>1093.0083333333334</v>
      </c>
      <c r="F65" s="17">
        <f>+IF(E_Personale!G205&gt;0,E_Personale!G205,0)</f>
        <v>1093.0083333333334</v>
      </c>
      <c r="G65" s="17">
        <f>+IF(E_Personale!H205&gt;0,E_Personale!H205,0)</f>
        <v>1093.0083333333334</v>
      </c>
      <c r="H65" s="17">
        <f>+IF(E_Personale!I205&gt;0,E_Personale!I205,0)</f>
        <v>1093.0083333333334</v>
      </c>
      <c r="I65" s="17">
        <f>+IF(E_Personale!J205&gt;0,E_Personale!J205,0)</f>
        <v>1093.0083333333334</v>
      </c>
      <c r="J65" s="17">
        <f>+IF(E_Personale!K205&gt;0,E_Personale!K205,0)</f>
        <v>1093.0083333333334</v>
      </c>
      <c r="K65" s="17">
        <f>+IF(E_Personale!L205&gt;0,E_Personale!L205,0)</f>
        <v>1093.0083333333334</v>
      </c>
      <c r="L65" s="17">
        <f>+IF(E_Personale!M205&gt;0,E_Personale!M205,0)</f>
        <v>1093.0083333333334</v>
      </c>
      <c r="M65" s="17">
        <f>+IF(E_Personale!N205&gt;0,E_Personale!N205,0)</f>
        <v>1093.0083333333334</v>
      </c>
      <c r="N65" s="17">
        <f>+IF(E_Personale!O205&gt;0,E_Personale!O205,0)</f>
        <v>1098.0768333333335</v>
      </c>
      <c r="O65" s="17">
        <f>+IF(E_Personale!P205&gt;0,E_Personale!P205,0)</f>
        <v>1098.0768333333335</v>
      </c>
      <c r="P65" s="17">
        <f>+IF(E_Personale!Q205&gt;0,E_Personale!Q205,0)</f>
        <v>1098.0768333333335</v>
      </c>
      <c r="Q65" s="17">
        <f>+IF(E_Personale!R205&gt;0,E_Personale!R205,0)</f>
        <v>1098.0768333333335</v>
      </c>
      <c r="R65" s="17">
        <f>+IF(E_Personale!S205&gt;0,E_Personale!S205,0)</f>
        <v>1098.0768333333335</v>
      </c>
      <c r="S65" s="17">
        <f>+IF(E_Personale!T205&gt;0,E_Personale!T205,0)</f>
        <v>1098.0768333333335</v>
      </c>
      <c r="T65" s="17">
        <f>+IF(E_Personale!U205&gt;0,E_Personale!U205,0)</f>
        <v>1098.0768333333335</v>
      </c>
      <c r="U65" s="17">
        <f>+IF(E_Personale!V205&gt;0,E_Personale!V205,0)</f>
        <v>1098.0768333333335</v>
      </c>
      <c r="V65" s="17">
        <f>+IF(E_Personale!W205&gt;0,E_Personale!W205,0)</f>
        <v>1098.0768333333335</v>
      </c>
      <c r="W65" s="17">
        <f>+IF(E_Personale!X205&gt;0,E_Personale!X205,0)</f>
        <v>1098.0768333333335</v>
      </c>
      <c r="X65" s="17">
        <f>+IF(E_Personale!Y205&gt;0,E_Personale!Y205,0)</f>
        <v>1098.0768333333335</v>
      </c>
      <c r="Y65" s="17">
        <f>+IF(E_Personale!Z205&gt;0,E_Personale!Z205,0)</f>
        <v>1098.0768333333335</v>
      </c>
      <c r="Z65" s="17">
        <f>+IF(E_Personale!AA205&gt;0,E_Personale!AA205,0)</f>
        <v>1523.0383700000002</v>
      </c>
      <c r="AA65" s="17">
        <f>+IF(E_Personale!AB205&gt;0,E_Personale!AB205,0)</f>
        <v>1523.03837</v>
      </c>
      <c r="AB65" s="17">
        <f>+IF(E_Personale!AC205&gt;0,E_Personale!AC205,0)</f>
        <v>1523.03837</v>
      </c>
      <c r="AC65" s="17">
        <f>+IF(E_Personale!AD205&gt;0,E_Personale!AD205,0)</f>
        <v>1523.03837</v>
      </c>
      <c r="AD65" s="17">
        <f>+IF(E_Personale!AE205&gt;0,E_Personale!AE205,0)</f>
        <v>1523.03837</v>
      </c>
      <c r="AE65" s="17">
        <f>+IF(E_Personale!AF205&gt;0,E_Personale!AF205,0)</f>
        <v>1523.03837</v>
      </c>
      <c r="AF65" s="17">
        <f>+IF(E_Personale!AG205&gt;0,E_Personale!AG205,0)</f>
        <v>1523.03837</v>
      </c>
      <c r="AG65" s="17">
        <f>+IF(E_Personale!AH205&gt;0,E_Personale!AH205,0)</f>
        <v>1523.03837</v>
      </c>
      <c r="AH65" s="17">
        <f>+IF(E_Personale!AI205&gt;0,E_Personale!AI205,0)</f>
        <v>1523.03837</v>
      </c>
      <c r="AI65" s="17">
        <f>+IF(E_Personale!AJ205&gt;0,E_Personale!AJ205,0)</f>
        <v>1523.03837</v>
      </c>
      <c r="AJ65" s="17">
        <f>+IF(E_Personale!AK205&gt;0,E_Personale!AK205,0)</f>
        <v>1523.03837</v>
      </c>
      <c r="AK65" s="17">
        <f>+IF(E_Personale!AL205&gt;0,E_Personale!AL205,0)</f>
        <v>1523.03837</v>
      </c>
      <c r="AL65" s="17">
        <f>+IF(E_Personale!AM205&gt;0,E_Personale!AM205,0)</f>
        <v>1528.3116374000001</v>
      </c>
      <c r="AM65" s="17">
        <f>+IF(E_Personale!AN205&gt;0,E_Personale!AN205,0)</f>
        <v>1533.6903701480001</v>
      </c>
      <c r="AN65" s="17">
        <f>+IF(E_Personale!AO205&gt;0,E_Personale!AO205,0)</f>
        <v>1539.17667755096</v>
      </c>
      <c r="AO65" s="17">
        <f>+IF(E_Personale!AP205&gt;0,E_Personale!AP205,0)</f>
        <v>1544.7727111019794</v>
      </c>
      <c r="AP65" s="17">
        <f>+IF(E_Personale!AQ205&gt;0,E_Personale!AQ205,0)</f>
        <v>1550.4806653240189</v>
      </c>
      <c r="AQ65" s="17">
        <f>+IF(E_Personale!AR205&gt;0,E_Personale!AR205,0)</f>
        <v>1556.3027786304995</v>
      </c>
      <c r="AR65" s="17">
        <f>+IF(E_Personale!AS205&gt;0,E_Personale!AS205,0)</f>
        <v>1562.2413342031093</v>
      </c>
      <c r="AS65" s="17">
        <f>+IF(E_Personale!AT205&gt;0,E_Personale!AT205,0)</f>
        <v>1568.2986608871715</v>
      </c>
      <c r="AT65" s="17">
        <f>+IF(E_Personale!AU205&gt;0,E_Personale!AU205,0)</f>
        <v>1574.477134104915</v>
      </c>
      <c r="AU65" s="17">
        <f>+IF(E_Personale!AV205&gt;0,E_Personale!AV205,0)</f>
        <v>1580.7791767870133</v>
      </c>
      <c r="AV65" s="17">
        <f>+IF(E_Personale!AW205&gt;0,E_Personale!AW205,0)</f>
        <v>1587.2072603227537</v>
      </c>
      <c r="AW65" s="17">
        <f>+IF(E_Personale!AX205&gt;0,E_Personale!AX205,0)</f>
        <v>1593.7639055292088</v>
      </c>
    </row>
    <row r="66" spans="1:49" x14ac:dyDescent="0.2">
      <c r="A66" s="7" t="s">
        <v>47</v>
      </c>
      <c r="B66" s="18">
        <f>+B67</f>
        <v>0</v>
      </c>
      <c r="C66" s="18">
        <f t="shared" ref="C66:AW66" si="33">+C67</f>
        <v>0</v>
      </c>
      <c r="D66" s="18">
        <f t="shared" si="33"/>
        <v>0</v>
      </c>
      <c r="E66" s="18">
        <f t="shared" si="33"/>
        <v>0</v>
      </c>
      <c r="F66" s="18">
        <f t="shared" si="33"/>
        <v>0</v>
      </c>
      <c r="G66" s="18">
        <f t="shared" si="33"/>
        <v>0</v>
      </c>
      <c r="H66" s="18">
        <f t="shared" si="33"/>
        <v>0</v>
      </c>
      <c r="I66" s="18">
        <f t="shared" si="33"/>
        <v>0</v>
      </c>
      <c r="J66" s="18">
        <f t="shared" si="33"/>
        <v>0</v>
      </c>
      <c r="K66" s="18">
        <f t="shared" si="33"/>
        <v>0</v>
      </c>
      <c r="L66" s="18">
        <f t="shared" si="33"/>
        <v>0</v>
      </c>
      <c r="M66" s="18">
        <f t="shared" si="33"/>
        <v>0</v>
      </c>
      <c r="N66" s="18">
        <f t="shared" si="33"/>
        <v>0</v>
      </c>
      <c r="O66" s="18">
        <f t="shared" si="33"/>
        <v>0</v>
      </c>
      <c r="P66" s="18">
        <f t="shared" si="33"/>
        <v>0</v>
      </c>
      <c r="Q66" s="18">
        <f t="shared" si="33"/>
        <v>0</v>
      </c>
      <c r="R66" s="18">
        <f t="shared" si="33"/>
        <v>0</v>
      </c>
      <c r="S66" s="18">
        <f t="shared" si="33"/>
        <v>1705.4675698150295</v>
      </c>
      <c r="T66" s="18">
        <f t="shared" si="33"/>
        <v>3259.1198615220901</v>
      </c>
      <c r="U66" s="18">
        <f t="shared" si="33"/>
        <v>3457.2758545981937</v>
      </c>
      <c r="V66" s="18">
        <f t="shared" si="33"/>
        <v>3665.3396473281023</v>
      </c>
      <c r="W66" s="18">
        <f t="shared" si="33"/>
        <v>3883.806629694509</v>
      </c>
      <c r="X66" s="18">
        <f t="shared" si="33"/>
        <v>4113.1969611792347</v>
      </c>
      <c r="Y66" s="18">
        <f t="shared" si="33"/>
        <v>4354.0568092381927</v>
      </c>
      <c r="Z66" s="18">
        <f t="shared" si="33"/>
        <v>4606.9596497001057</v>
      </c>
      <c r="AA66" s="18">
        <f t="shared" si="33"/>
        <v>4872.507632185112</v>
      </c>
      <c r="AB66" s="18">
        <f t="shared" si="33"/>
        <v>5151.3330137943676</v>
      </c>
      <c r="AC66" s="18">
        <f t="shared" si="33"/>
        <v>5444.0996644840861</v>
      </c>
      <c r="AD66" s="18">
        <f t="shared" si="33"/>
        <v>5751.5046477082888</v>
      </c>
      <c r="AE66" s="18">
        <f t="shared" si="33"/>
        <v>6074.2798800937053</v>
      </c>
      <c r="AF66" s="18">
        <f t="shared" si="33"/>
        <v>6413.1938740983915</v>
      </c>
      <c r="AG66" s="18">
        <f t="shared" si="33"/>
        <v>6769.053567803312</v>
      </c>
      <c r="AH66" s="18">
        <f t="shared" si="33"/>
        <v>7142.7062461934775</v>
      </c>
      <c r="AI66" s="18">
        <f t="shared" si="33"/>
        <v>7535.0415585031515</v>
      </c>
      <c r="AJ66" s="18">
        <f t="shared" si="33"/>
        <v>7946.9936364283112</v>
      </c>
      <c r="AK66" s="18">
        <f t="shared" si="33"/>
        <v>8379.5433182497327</v>
      </c>
      <c r="AL66" s="18">
        <f t="shared" si="33"/>
        <v>8625.4149683349169</v>
      </c>
      <c r="AM66" s="18">
        <f t="shared" si="33"/>
        <v>8812.0032677016206</v>
      </c>
      <c r="AN66" s="18">
        <f t="shared" si="33"/>
        <v>9002.3233330556504</v>
      </c>
      <c r="AO66" s="18">
        <f t="shared" si="33"/>
        <v>9196.4497997167582</v>
      </c>
      <c r="AP66" s="18">
        <f t="shared" si="33"/>
        <v>9394.4587957110962</v>
      </c>
      <c r="AQ66" s="18">
        <f t="shared" si="33"/>
        <v>9596.4279716253186</v>
      </c>
      <c r="AR66" s="18">
        <f t="shared" si="33"/>
        <v>9802.4365310578287</v>
      </c>
      <c r="AS66" s="18">
        <f t="shared" si="33"/>
        <v>10012.565261678981</v>
      </c>
      <c r="AT66" s="18">
        <f t="shared" si="33"/>
        <v>10226.896566912557</v>
      </c>
      <c r="AU66" s="18">
        <f t="shared" si="33"/>
        <v>10445.514498250805</v>
      </c>
      <c r="AV66" s="18">
        <f t="shared" si="33"/>
        <v>10668.504788215821</v>
      </c>
      <c r="AW66" s="18">
        <f t="shared" si="33"/>
        <v>10895.954883980143</v>
      </c>
    </row>
    <row r="67" spans="1:49" x14ac:dyDescent="0.2">
      <c r="A67" s="6" t="s">
        <v>48</v>
      </c>
      <c r="B67" s="18">
        <f>+IF('Liq iva'!C36&lt;0,-'Liq iva'!C36,0)</f>
        <v>0</v>
      </c>
      <c r="C67" s="18">
        <f>+IF('Liq iva'!D36&lt;0,-'Liq iva'!D36,0)</f>
        <v>0</v>
      </c>
      <c r="D67" s="18">
        <f>+IF('Liq iva'!E36&lt;0,-'Liq iva'!E36,0)</f>
        <v>0</v>
      </c>
      <c r="E67" s="18">
        <f>+IF('Liq iva'!F36&lt;0,-'Liq iva'!F36,0)</f>
        <v>0</v>
      </c>
      <c r="F67" s="18">
        <f>+IF('Liq iva'!G36&lt;0,-'Liq iva'!G36,0)</f>
        <v>0</v>
      </c>
      <c r="G67" s="18">
        <f>+IF('Liq iva'!H36&lt;0,-'Liq iva'!H36,0)</f>
        <v>0</v>
      </c>
      <c r="H67" s="18">
        <f>+IF('Liq iva'!I36&lt;0,-'Liq iva'!I36,0)</f>
        <v>0</v>
      </c>
      <c r="I67" s="18">
        <f>+IF('Liq iva'!J36&lt;0,-'Liq iva'!J36,0)</f>
        <v>0</v>
      </c>
      <c r="J67" s="18">
        <f>+IF('Liq iva'!K36&lt;0,-'Liq iva'!K36,0)</f>
        <v>0</v>
      </c>
      <c r="K67" s="18">
        <f>+IF('Liq iva'!L36&lt;0,-'Liq iva'!L36,0)</f>
        <v>0</v>
      </c>
      <c r="L67" s="18">
        <f>+IF('Liq iva'!M36&lt;0,-'Liq iva'!M36,0)</f>
        <v>0</v>
      </c>
      <c r="M67" s="18">
        <f>+IF('Liq iva'!N36&lt;0,-'Liq iva'!N36,0)</f>
        <v>0</v>
      </c>
      <c r="N67" s="18">
        <f>+IF('Liq iva'!O36&lt;0,-'Liq iva'!O36,0)</f>
        <v>0</v>
      </c>
      <c r="O67" s="18">
        <f>+IF('Liq iva'!P36&lt;0,-'Liq iva'!P36,0)</f>
        <v>0</v>
      </c>
      <c r="P67" s="18">
        <f>+IF('Liq iva'!Q36&lt;0,-'Liq iva'!Q36,0)</f>
        <v>0</v>
      </c>
      <c r="Q67" s="18">
        <f>+IF('Liq iva'!R36&lt;0,-'Liq iva'!R36,0)</f>
        <v>0</v>
      </c>
      <c r="R67" s="18">
        <f>+IF('Liq iva'!S36&lt;0,-'Liq iva'!S36,0)</f>
        <v>0</v>
      </c>
      <c r="S67" s="18">
        <f>+IF('Liq iva'!T36&lt;0,-'Liq iva'!T36,0)</f>
        <v>1705.4675698150295</v>
      </c>
      <c r="T67" s="18">
        <f>+IF('Liq iva'!U36&lt;0,-'Liq iva'!U36,0)</f>
        <v>3259.1198615220901</v>
      </c>
      <c r="U67" s="18">
        <f>+IF('Liq iva'!V36&lt;0,-'Liq iva'!V36,0)</f>
        <v>3457.2758545981937</v>
      </c>
      <c r="V67" s="18">
        <f>+IF('Liq iva'!W36&lt;0,-'Liq iva'!W36,0)</f>
        <v>3665.3396473281023</v>
      </c>
      <c r="W67" s="18">
        <f>+IF('Liq iva'!X36&lt;0,-'Liq iva'!X36,0)</f>
        <v>3883.806629694509</v>
      </c>
      <c r="X67" s="18">
        <f>+IF('Liq iva'!Y36&lt;0,-'Liq iva'!Y36,0)</f>
        <v>4113.1969611792347</v>
      </c>
      <c r="Y67" s="18">
        <f>+IF('Liq iva'!Z36&lt;0,-'Liq iva'!Z36,0)</f>
        <v>4354.0568092381927</v>
      </c>
      <c r="Z67" s="18">
        <f>+IF('Liq iva'!AA36&lt;0,-'Liq iva'!AA36,0)</f>
        <v>4606.9596497001057</v>
      </c>
      <c r="AA67" s="18">
        <f>+IF('Liq iva'!AB36&lt;0,-'Liq iva'!AB36,0)</f>
        <v>4872.507632185112</v>
      </c>
      <c r="AB67" s="18">
        <f>+IF('Liq iva'!AC36&lt;0,-'Liq iva'!AC36,0)</f>
        <v>5151.3330137943676</v>
      </c>
      <c r="AC67" s="18">
        <f>+IF('Liq iva'!AD36&lt;0,-'Liq iva'!AD36,0)</f>
        <v>5444.0996644840861</v>
      </c>
      <c r="AD67" s="18">
        <f>+IF('Liq iva'!AE36&lt;0,-'Liq iva'!AE36,0)</f>
        <v>5751.5046477082888</v>
      </c>
      <c r="AE67" s="18">
        <f>+IF('Liq iva'!AF36&lt;0,-'Liq iva'!AF36,0)</f>
        <v>6074.2798800937053</v>
      </c>
      <c r="AF67" s="18">
        <f>+IF('Liq iva'!AG36&lt;0,-'Liq iva'!AG36,0)</f>
        <v>6413.1938740983915</v>
      </c>
      <c r="AG67" s="18">
        <f>+IF('Liq iva'!AH36&lt;0,-'Liq iva'!AH36,0)</f>
        <v>6769.053567803312</v>
      </c>
      <c r="AH67" s="18">
        <f>+IF('Liq iva'!AI36&lt;0,-'Liq iva'!AI36,0)</f>
        <v>7142.7062461934775</v>
      </c>
      <c r="AI67" s="18">
        <f>+IF('Liq iva'!AJ36&lt;0,-'Liq iva'!AJ36,0)</f>
        <v>7535.0415585031515</v>
      </c>
      <c r="AJ67" s="18">
        <f>+IF('Liq iva'!AK36&lt;0,-'Liq iva'!AK36,0)</f>
        <v>7946.9936364283112</v>
      </c>
      <c r="AK67" s="18">
        <f>+IF('Liq iva'!AL36&lt;0,-'Liq iva'!AL36,0)</f>
        <v>8379.5433182497327</v>
      </c>
      <c r="AL67" s="18">
        <f>+IF('Liq iva'!AM36&lt;0,-'Liq iva'!AM36,0)</f>
        <v>8625.4149683349169</v>
      </c>
      <c r="AM67" s="18">
        <f>+IF('Liq iva'!AN36&lt;0,-'Liq iva'!AN36,0)</f>
        <v>8812.0032677016206</v>
      </c>
      <c r="AN67" s="18">
        <f>+IF('Liq iva'!AO36&lt;0,-'Liq iva'!AO36,0)</f>
        <v>9002.3233330556504</v>
      </c>
      <c r="AO67" s="18">
        <f>+IF('Liq iva'!AP36&lt;0,-'Liq iva'!AP36,0)</f>
        <v>9196.4497997167582</v>
      </c>
      <c r="AP67" s="18">
        <f>+IF('Liq iva'!AQ36&lt;0,-'Liq iva'!AQ36,0)</f>
        <v>9394.4587957110962</v>
      </c>
      <c r="AQ67" s="18">
        <f>+IF('Liq iva'!AR36&lt;0,-'Liq iva'!AR36,0)</f>
        <v>9596.4279716253186</v>
      </c>
      <c r="AR67" s="18">
        <f>+IF('Liq iva'!AS36&lt;0,-'Liq iva'!AS36,0)</f>
        <v>9802.4365310578287</v>
      </c>
      <c r="AS67" s="18">
        <f>+IF('Liq iva'!AT36&lt;0,-'Liq iva'!AT36,0)</f>
        <v>10012.565261678981</v>
      </c>
      <c r="AT67" s="18">
        <f>+IF('Liq iva'!AU36&lt;0,-'Liq iva'!AU36,0)</f>
        <v>10226.896566912557</v>
      </c>
      <c r="AU67" s="18">
        <f>+IF('Liq iva'!AV36&lt;0,-'Liq iva'!AV36,0)</f>
        <v>10445.514498250805</v>
      </c>
      <c r="AV67" s="18">
        <f>+IF('Liq iva'!AW36&lt;0,-'Liq iva'!AW36,0)</f>
        <v>10668.504788215821</v>
      </c>
      <c r="AW67" s="18">
        <f>+IF('Liq iva'!AX36&lt;0,-'Liq iva'!AX36,0)</f>
        <v>10895.954883980143</v>
      </c>
    </row>
    <row r="68" spans="1:49" x14ac:dyDescent="0.2">
      <c r="A68" s="19" t="s">
        <v>49</v>
      </c>
      <c r="B68" s="18">
        <f>+'Im Ires'!B24+'Im Irap'!B42</f>
        <v>0</v>
      </c>
      <c r="C68" s="18">
        <f>+'Im Ires'!C24+'Im Irap'!C42</f>
        <v>0</v>
      </c>
      <c r="D68" s="18">
        <f>+'Im Ires'!D24+'Im Irap'!D42</f>
        <v>0</v>
      </c>
      <c r="E68" s="18">
        <f>+'Im Ires'!E24+'Im Irap'!E42</f>
        <v>0</v>
      </c>
      <c r="F68" s="18">
        <f>+'Im Ires'!F24+'Im Irap'!F42</f>
        <v>0</v>
      </c>
      <c r="G68" s="18">
        <f>+'Im Ires'!G24+'Im Irap'!G42</f>
        <v>0</v>
      </c>
      <c r="H68" s="18">
        <f>+'Im Ires'!H24+'Im Irap'!H42</f>
        <v>0</v>
      </c>
      <c r="I68" s="18">
        <f>+'Im Ires'!I24+'Im Irap'!I42</f>
        <v>0</v>
      </c>
      <c r="J68" s="18">
        <f>+'Im Ires'!J24+'Im Irap'!J42</f>
        <v>0</v>
      </c>
      <c r="K68" s="18">
        <f>+'Im Ires'!K24+'Im Irap'!K42</f>
        <v>0</v>
      </c>
      <c r="L68" s="18">
        <f>+'Im Ires'!L24+'Im Irap'!L42</f>
        <v>0</v>
      </c>
      <c r="M68" s="18">
        <f>+'Im Ires'!M24+'Im Irap'!M42</f>
        <v>0</v>
      </c>
      <c r="N68" s="18">
        <f>+'Im Ires'!N24+'Im Irap'!N42</f>
        <v>0</v>
      </c>
      <c r="O68" s="18">
        <f>+'Im Ires'!O24+'Im Irap'!O42</f>
        <v>0</v>
      </c>
      <c r="P68" s="18">
        <f>+'Im Ires'!P24+'Im Irap'!P42</f>
        <v>0</v>
      </c>
      <c r="Q68" s="18">
        <f>+'Im Ires'!Q24+'Im Irap'!Q42</f>
        <v>0</v>
      </c>
      <c r="R68" s="18">
        <f>+'Im Ires'!R24+'Im Irap'!R42</f>
        <v>0</v>
      </c>
      <c r="S68" s="18">
        <f>+'Im Ires'!S24+'Im Irap'!S42</f>
        <v>0</v>
      </c>
      <c r="T68" s="18">
        <f>+'Im Ires'!T24+'Im Irap'!T42</f>
        <v>0</v>
      </c>
      <c r="U68" s="18">
        <f>+'Im Ires'!U24+'Im Irap'!U42</f>
        <v>0</v>
      </c>
      <c r="V68" s="18">
        <f>+'Im Ires'!V24+'Im Irap'!V42</f>
        <v>0</v>
      </c>
      <c r="W68" s="18">
        <f>+'Im Ires'!W24+'Im Irap'!W42</f>
        <v>0</v>
      </c>
      <c r="X68" s="18">
        <f>+'Im Ires'!X24+'Im Irap'!X42</f>
        <v>0</v>
      </c>
      <c r="Y68" s="18">
        <f>+'Im Ires'!Y24+'Im Irap'!Y42</f>
        <v>11140.254702954411</v>
      </c>
      <c r="Z68" s="18">
        <f>+'Im Ires'!Z24+'Im Irap'!Z42</f>
        <v>11140.254702954411</v>
      </c>
      <c r="AA68" s="18">
        <f>+'Im Ires'!AA24+'Im Irap'!AA42</f>
        <v>11140.254702954411</v>
      </c>
      <c r="AB68" s="18">
        <f>+'Im Ires'!AB24+'Im Irap'!AB42</f>
        <v>11140.254702954411</v>
      </c>
      <c r="AC68" s="18">
        <f>+'Im Ires'!AC24+'Im Irap'!AC42</f>
        <v>11140.254702954411</v>
      </c>
      <c r="AD68" s="18">
        <f>+'Im Ires'!AD24+'Im Irap'!AD42</f>
        <v>11140.254702954411</v>
      </c>
      <c r="AE68" s="18">
        <f>+'Im Ires'!AE24+'Im Irap'!AE42</f>
        <v>0</v>
      </c>
      <c r="AF68" s="18">
        <f>+'Im Ires'!AF24+'Im Irap'!AF42</f>
        <v>0</v>
      </c>
      <c r="AG68" s="18">
        <f>+'Im Ires'!AG24+'Im Irap'!AG42</f>
        <v>0</v>
      </c>
      <c r="AH68" s="18">
        <f>+'Im Ires'!AH24+'Im Irap'!AH42</f>
        <v>0</v>
      </c>
      <c r="AI68" s="18">
        <f>+'Im Ires'!AI24+'Im Irap'!AI42</f>
        <v>0</v>
      </c>
      <c r="AJ68" s="18">
        <f>+'Im Ires'!AJ24+'Im Irap'!AJ42</f>
        <v>0</v>
      </c>
      <c r="AK68" s="18">
        <f>+'Im Ires'!AK24+'Im Irap'!AK42</f>
        <v>33251.486417650587</v>
      </c>
      <c r="AL68" s="18">
        <f>+'Im Ires'!AL24+'Im Irap'!AL42</f>
        <v>33251.486417650587</v>
      </c>
      <c r="AM68" s="18">
        <f>+'Im Ires'!AM24+'Im Irap'!AM42</f>
        <v>33251.486417650587</v>
      </c>
      <c r="AN68" s="18">
        <f>+'Im Ires'!AN24+'Im Irap'!AN42</f>
        <v>33251.486417650587</v>
      </c>
      <c r="AO68" s="18">
        <f>+'Im Ires'!AO24+'Im Irap'!AO42</f>
        <v>33251.486417650587</v>
      </c>
      <c r="AP68" s="18">
        <f>+'Im Ires'!AP24+'Im Irap'!AP42</f>
        <v>33251.486417650587</v>
      </c>
      <c r="AQ68" s="18">
        <f>+'Im Ires'!AQ24+'Im Irap'!AQ42</f>
        <v>0</v>
      </c>
      <c r="AR68" s="18">
        <f>+'Im Ires'!AR24+'Im Irap'!AR42</f>
        <v>0</v>
      </c>
      <c r="AS68" s="18">
        <f>+'Im Ires'!AS24+'Im Irap'!AS42</f>
        <v>0</v>
      </c>
      <c r="AT68" s="18">
        <f>+'Im Ires'!AT24+'Im Irap'!AT42</f>
        <v>0</v>
      </c>
      <c r="AU68" s="18">
        <f>+'Im Ires'!AU24+'Im Irap'!AU42</f>
        <v>0</v>
      </c>
      <c r="AV68" s="18">
        <f>+'Im Ires'!AV24+'Im Irap'!AV42</f>
        <v>0</v>
      </c>
      <c r="AW68" s="18">
        <f>+'Im Ires'!AW24+'Im Irap'!AW42</f>
        <v>41153.906767122418</v>
      </c>
    </row>
    <row r="69" spans="1:49" x14ac:dyDescent="0.2">
      <c r="A69" s="19" t="s">
        <v>50</v>
      </c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</row>
    <row r="70" spans="1:49" x14ac:dyDescent="0.2">
      <c r="A70" s="19" t="s">
        <v>51</v>
      </c>
      <c r="B70" s="18">
        <f>+SUM(B71:B72)</f>
        <v>0</v>
      </c>
      <c r="C70" s="18">
        <f t="shared" ref="C70:AK70" si="34">+SUM(C71:C72)</f>
        <v>0</v>
      </c>
      <c r="D70" s="18">
        <f t="shared" si="34"/>
        <v>0</v>
      </c>
      <c r="E70" s="18">
        <f t="shared" si="34"/>
        <v>0</v>
      </c>
      <c r="F70" s="18">
        <f t="shared" si="34"/>
        <v>0</v>
      </c>
      <c r="G70" s="18">
        <f t="shared" si="34"/>
        <v>0</v>
      </c>
      <c r="H70" s="18">
        <f t="shared" si="34"/>
        <v>0</v>
      </c>
      <c r="I70" s="18">
        <f t="shared" si="34"/>
        <v>0</v>
      </c>
      <c r="J70" s="18">
        <f t="shared" si="34"/>
        <v>0</v>
      </c>
      <c r="K70" s="18">
        <f t="shared" si="34"/>
        <v>0</v>
      </c>
      <c r="L70" s="18">
        <f t="shared" si="34"/>
        <v>0</v>
      </c>
      <c r="M70" s="18">
        <f t="shared" si="34"/>
        <v>0</v>
      </c>
      <c r="N70" s="18">
        <f t="shared" si="34"/>
        <v>0</v>
      </c>
      <c r="O70" s="18">
        <f t="shared" si="34"/>
        <v>0</v>
      </c>
      <c r="P70" s="18">
        <f t="shared" si="34"/>
        <v>0</v>
      </c>
      <c r="Q70" s="18">
        <f t="shared" si="34"/>
        <v>0</v>
      </c>
      <c r="R70" s="18">
        <f t="shared" si="34"/>
        <v>0</v>
      </c>
      <c r="S70" s="18">
        <f t="shared" si="34"/>
        <v>0</v>
      </c>
      <c r="T70" s="18">
        <f t="shared" si="34"/>
        <v>0</v>
      </c>
      <c r="U70" s="18">
        <f t="shared" si="34"/>
        <v>0</v>
      </c>
      <c r="V70" s="18">
        <f t="shared" si="34"/>
        <v>0</v>
      </c>
      <c r="W70" s="18">
        <f t="shared" si="34"/>
        <v>0</v>
      </c>
      <c r="X70" s="18">
        <f t="shared" si="34"/>
        <v>0</v>
      </c>
      <c r="Y70" s="18">
        <f t="shared" si="34"/>
        <v>0</v>
      </c>
      <c r="Z70" s="18">
        <f t="shared" si="34"/>
        <v>0</v>
      </c>
      <c r="AA70" s="18">
        <f t="shared" si="34"/>
        <v>0</v>
      </c>
      <c r="AB70" s="18">
        <f t="shared" si="34"/>
        <v>0</v>
      </c>
      <c r="AC70" s="18">
        <f t="shared" si="34"/>
        <v>0</v>
      </c>
      <c r="AD70" s="18">
        <f t="shared" si="34"/>
        <v>0</v>
      </c>
      <c r="AE70" s="18">
        <f t="shared" si="34"/>
        <v>0</v>
      </c>
      <c r="AF70" s="18">
        <f t="shared" si="34"/>
        <v>0</v>
      </c>
      <c r="AG70" s="18">
        <f t="shared" si="34"/>
        <v>0</v>
      </c>
      <c r="AH70" s="18">
        <f t="shared" si="34"/>
        <v>0</v>
      </c>
      <c r="AI70" s="18">
        <f t="shared" si="34"/>
        <v>0</v>
      </c>
      <c r="AJ70" s="18">
        <f t="shared" si="34"/>
        <v>0</v>
      </c>
      <c r="AK70" s="18">
        <f t="shared" si="34"/>
        <v>0</v>
      </c>
      <c r="AL70" s="18">
        <f t="shared" ref="AL70:AS70" si="35">+SUM(AL71:AL72)</f>
        <v>0</v>
      </c>
      <c r="AM70" s="18">
        <f t="shared" si="35"/>
        <v>0</v>
      </c>
      <c r="AN70" s="18">
        <f t="shared" si="35"/>
        <v>0</v>
      </c>
      <c r="AO70" s="18">
        <f t="shared" si="35"/>
        <v>0</v>
      </c>
      <c r="AP70" s="18">
        <f t="shared" si="35"/>
        <v>0</v>
      </c>
      <c r="AQ70" s="18">
        <f t="shared" si="35"/>
        <v>0</v>
      </c>
      <c r="AR70" s="18">
        <f t="shared" si="35"/>
        <v>0</v>
      </c>
      <c r="AS70" s="18">
        <f t="shared" si="35"/>
        <v>0</v>
      </c>
      <c r="AT70" s="18">
        <f>+SUM(AT71:AT72)</f>
        <v>0</v>
      </c>
      <c r="AU70" s="18">
        <f>+SUM(AU71:AU72)</f>
        <v>0</v>
      </c>
      <c r="AV70" s="18">
        <f>+SUM(AV71:AV72)</f>
        <v>0</v>
      </c>
      <c r="AW70" s="18">
        <f>+SUM(AW71:AW72)</f>
        <v>0</v>
      </c>
    </row>
    <row r="71" spans="1:49" x14ac:dyDescent="0.2">
      <c r="A71" s="6" t="s">
        <v>52</v>
      </c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</row>
    <row r="72" spans="1:49" x14ac:dyDescent="0.2">
      <c r="A72" s="6" t="s">
        <v>53</v>
      </c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</row>
    <row r="74" spans="1:49" x14ac:dyDescent="0.2">
      <c r="A74" s="7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</row>
    <row r="75" spans="1:49" x14ac:dyDescent="0.2">
      <c r="A75" s="7" t="s">
        <v>54</v>
      </c>
      <c r="B75" s="18">
        <f t="shared" ref="B75:AK75" si="36">+B76+B77+B79</f>
        <v>160804.13333333333</v>
      </c>
      <c r="C75" s="18">
        <f t="shared" si="36"/>
        <v>161608.26666666666</v>
      </c>
      <c r="D75" s="18">
        <f t="shared" si="36"/>
        <v>308380.40839477663</v>
      </c>
      <c r="E75" s="18">
        <f t="shared" si="36"/>
        <v>305704.78369162977</v>
      </c>
      <c r="F75" s="18">
        <f t="shared" si="36"/>
        <v>303026.41811276739</v>
      </c>
      <c r="G75" s="18">
        <f t="shared" si="36"/>
        <v>300345.29831683845</v>
      </c>
      <c r="H75" s="18">
        <f t="shared" si="36"/>
        <v>297661.41089755198</v>
      </c>
      <c r="I75" s="18">
        <f t="shared" si="36"/>
        <v>294974.7423833615</v>
      </c>
      <c r="J75" s="18">
        <f t="shared" si="36"/>
        <v>292285.27923714678</v>
      </c>
      <c r="K75" s="18">
        <f t="shared" si="36"/>
        <v>289593.00785589521</v>
      </c>
      <c r="L75" s="18">
        <f t="shared" si="36"/>
        <v>286897.91457038082</v>
      </c>
      <c r="M75" s="18">
        <f t="shared" si="36"/>
        <v>284199.9856448418</v>
      </c>
      <c r="N75" s="18">
        <f t="shared" si="36"/>
        <v>281505.42327665695</v>
      </c>
      <c r="O75" s="18">
        <f t="shared" si="36"/>
        <v>278807.99759602017</v>
      </c>
      <c r="P75" s="18">
        <f t="shared" si="36"/>
        <v>276107.69466561329</v>
      </c>
      <c r="Q75" s="18">
        <f t="shared" si="36"/>
        <v>273404.50048027758</v>
      </c>
      <c r="R75" s="18">
        <f t="shared" si="36"/>
        <v>270698.40096668352</v>
      </c>
      <c r="S75" s="18">
        <f t="shared" si="36"/>
        <v>267989.38198299875</v>
      </c>
      <c r="T75" s="18">
        <f t="shared" si="36"/>
        <v>265277.42931855517</v>
      </c>
      <c r="U75" s="18">
        <f t="shared" si="36"/>
        <v>262562.52869351313</v>
      </c>
      <c r="V75" s="18">
        <f t="shared" si="36"/>
        <v>259844.6657585256</v>
      </c>
      <c r="W75" s="18">
        <f t="shared" si="36"/>
        <v>257123.82609439897</v>
      </c>
      <c r="X75" s="18">
        <f t="shared" si="36"/>
        <v>254399.99521175364</v>
      </c>
      <c r="Y75" s="18">
        <f t="shared" si="36"/>
        <v>251673.1585506823</v>
      </c>
      <c r="Z75" s="18">
        <f t="shared" si="36"/>
        <v>249166.29046707303</v>
      </c>
      <c r="AA75" s="18">
        <f t="shared" si="36"/>
        <v>246656.38727226472</v>
      </c>
      <c r="AB75" s="18">
        <f t="shared" si="36"/>
        <v>246226.76752603345</v>
      </c>
      <c r="AC75" s="18">
        <f t="shared" si="36"/>
        <v>245794.0830495776</v>
      </c>
      <c r="AD75" s="18">
        <f t="shared" si="36"/>
        <v>245358.3189251679</v>
      </c>
      <c r="AE75" s="18">
        <f t="shared" si="36"/>
        <v>244919.46016246208</v>
      </c>
      <c r="AF75" s="18">
        <f t="shared" si="36"/>
        <v>244477.49169815186</v>
      </c>
      <c r="AG75" s="18">
        <f t="shared" si="36"/>
        <v>244032.39839560736</v>
      </c>
      <c r="AH75" s="18">
        <f t="shared" si="36"/>
        <v>243584.16504452052</v>
      </c>
      <c r="AI75" s="18">
        <f t="shared" si="36"/>
        <v>243132.77636054633</v>
      </c>
      <c r="AJ75" s="18">
        <f t="shared" si="36"/>
        <v>242678.21698494232</v>
      </c>
      <c r="AK75" s="18">
        <f t="shared" si="36"/>
        <v>242220.47148420665</v>
      </c>
      <c r="AL75" s="18">
        <f t="shared" ref="AL75:AS75" si="37">+AL76+AL77+AL79</f>
        <v>242599.28817944755</v>
      </c>
      <c r="AM75" s="18">
        <f t="shared" si="37"/>
        <v>242981.4282190954</v>
      </c>
      <c r="AN75" s="18">
        <f t="shared" si="37"/>
        <v>243366.9879322144</v>
      </c>
      <c r="AO75" s="18">
        <f t="shared" si="37"/>
        <v>243756.0655290905</v>
      </c>
      <c r="AP75" s="18">
        <f t="shared" si="37"/>
        <v>244148.76113577443</v>
      </c>
      <c r="AQ75" s="18">
        <f t="shared" si="37"/>
        <v>244545.1768292576</v>
      </c>
      <c r="AR75" s="18">
        <f t="shared" si="37"/>
        <v>244945.41667329249</v>
      </c>
      <c r="AS75" s="18">
        <f t="shared" si="37"/>
        <v>245349.58675487002</v>
      </c>
      <c r="AT75" s="18">
        <f>+AT76+AT77+AT79</f>
        <v>245757.79522136549</v>
      </c>
      <c r="AU75" s="18">
        <f>+AU76+AU77+AU79</f>
        <v>246170.15231836567</v>
      </c>
      <c r="AV75" s="18">
        <f>+AV76+AV77+AV79</f>
        <v>246586.77042819012</v>
      </c>
      <c r="AW75" s="18">
        <f>+AW76+AW77+AW79</f>
        <v>247007.76410911884</v>
      </c>
    </row>
    <row r="76" spans="1:49" x14ac:dyDescent="0.2">
      <c r="A76" s="7" t="s">
        <v>55</v>
      </c>
      <c r="B76" s="18">
        <f>+'Fin Banca'!C238</f>
        <v>160000</v>
      </c>
      <c r="C76" s="18">
        <f>+'Fin Banca'!D238</f>
        <v>160000</v>
      </c>
      <c r="D76" s="18">
        <f>+'Fin Banca'!E238</f>
        <v>158884.67506144333</v>
      </c>
      <c r="E76" s="18">
        <f>+'Fin Banca'!F238</f>
        <v>158321.58369162976</v>
      </c>
      <c r="F76" s="18">
        <f>+'Fin Banca'!G238</f>
        <v>157755.75144610074</v>
      </c>
      <c r="G76" s="18">
        <f>+'Fin Banca'!H238</f>
        <v>157187.16498350509</v>
      </c>
      <c r="H76" s="18">
        <f>+'Fin Banca'!I238</f>
        <v>156615.81089755197</v>
      </c>
      <c r="I76" s="18">
        <f>+'Fin Banca'!J238</f>
        <v>156041.67571669479</v>
      </c>
      <c r="J76" s="18">
        <f>+'Fin Banca'!K238</f>
        <v>155464.74590381343</v>
      </c>
      <c r="K76" s="18">
        <f>+'Fin Banca'!L238</f>
        <v>154885.00785589521</v>
      </c>
      <c r="L76" s="18">
        <f>+'Fin Banca'!M238</f>
        <v>154302.44790371411</v>
      </c>
      <c r="M76" s="18">
        <f>+'Fin Banca'!N238</f>
        <v>153717.05231150842</v>
      </c>
      <c r="N76" s="18">
        <f>+'Fin Banca'!O238</f>
        <v>153128.80727665694</v>
      </c>
      <c r="O76" s="18">
        <f>+'Fin Banca'!P238</f>
        <v>152537.6989293535</v>
      </c>
      <c r="P76" s="18">
        <f>+'Fin Banca'!Q238</f>
        <v>151943.71333227999</v>
      </c>
      <c r="Q76" s="18">
        <f>+'Fin Banca'!R238</f>
        <v>151346.83648027762</v>
      </c>
      <c r="R76" s="18">
        <f>+'Fin Banca'!S238</f>
        <v>150747.05430001684</v>
      </c>
      <c r="S76" s="18">
        <f>+'Fin Banca'!T238</f>
        <v>150144.35264966544</v>
      </c>
      <c r="T76" s="18">
        <f>+'Fin Banca'!U238</f>
        <v>149538.71731855517</v>
      </c>
      <c r="U76" s="18">
        <f>+'Fin Banca'!V238</f>
        <v>148930.13402684653</v>
      </c>
      <c r="V76" s="18">
        <f>+'Fin Banca'!W238</f>
        <v>148318.58842519231</v>
      </c>
      <c r="W76" s="18">
        <f>+'Fin Banca'!X238</f>
        <v>147704.06609439899</v>
      </c>
      <c r="X76" s="18">
        <f>+'Fin Banca'!Y238</f>
        <v>147086.55254508703</v>
      </c>
      <c r="Y76" s="18">
        <f>+'Fin Banca'!Z238</f>
        <v>146466.033217349</v>
      </c>
      <c r="Z76" s="18">
        <f>+'Fin Banca'!AA238</f>
        <v>145842.49348040641</v>
      </c>
      <c r="AA76" s="18">
        <f>+'Fin Banca'!AB238</f>
        <v>145215.91863226477</v>
      </c>
      <c r="AB76" s="18">
        <f>+'Fin Banca'!AC238</f>
        <v>144586.29389936684</v>
      </c>
      <c r="AC76" s="18">
        <f>+'Fin Banca'!AD238</f>
        <v>143953.60443624432</v>
      </c>
      <c r="AD76" s="18">
        <f>+'Fin Banca'!AE238</f>
        <v>143317.83532516792</v>
      </c>
      <c r="AE76" s="18">
        <f>+'Fin Banca'!AF238</f>
        <v>142678.97157579544</v>
      </c>
      <c r="AF76" s="18">
        <f>+'Fin Banca'!AG238</f>
        <v>142036.99812481855</v>
      </c>
      <c r="AG76" s="18">
        <f>+'Fin Banca'!AH238</f>
        <v>141391.89983560739</v>
      </c>
      <c r="AH76" s="18">
        <f>+'Fin Banca'!AI238</f>
        <v>140743.6614978539</v>
      </c>
      <c r="AI76" s="18">
        <f>+'Fin Banca'!AJ238</f>
        <v>140092.26782721301</v>
      </c>
      <c r="AJ76" s="18">
        <f>+'Fin Banca'!AK238</f>
        <v>139437.70346494231</v>
      </c>
      <c r="AK76" s="18">
        <f>+'Fin Banca'!AL238</f>
        <v>138779.95297754</v>
      </c>
      <c r="AL76" s="18">
        <f>+'Fin Banca'!AM238</f>
        <v>138119.00085638088</v>
      </c>
      <c r="AM76" s="18">
        <f>+'Fin Banca'!AN238</f>
        <v>137454.83151735074</v>
      </c>
      <c r="AN76" s="18">
        <f>+'Fin Banca'!AO238</f>
        <v>136787.42930047892</v>
      </c>
      <c r="AO76" s="18">
        <f>+'Fin Banca'!AP238</f>
        <v>136116.77846956905</v>
      </c>
      <c r="AP76" s="18">
        <f>+'Fin Banca'!AQ238</f>
        <v>135442.86321182805</v>
      </c>
      <c r="AQ76" s="18">
        <f>+'Fin Banca'!AR238</f>
        <v>134765.66763749323</v>
      </c>
      <c r="AR76" s="18">
        <f>+'Fin Banca'!AS238</f>
        <v>134085.17577945773</v>
      </c>
      <c r="AS76" s="18">
        <f>+'Fin Banca'!AT238</f>
        <v>133401.37159289391</v>
      </c>
      <c r="AT76" s="18">
        <f>+'Fin Banca'!AU238</f>
        <v>132714.23895487521</v>
      </c>
      <c r="AU76" s="18">
        <f>+'Fin Banca'!AV238</f>
        <v>132023.76166399586</v>
      </c>
      <c r="AV76" s="18">
        <f>+'Fin Banca'!AW238</f>
        <v>131329.92343998892</v>
      </c>
      <c r="AW76" s="18">
        <f>+'Fin Banca'!AX238</f>
        <v>130632.70792334246</v>
      </c>
    </row>
    <row r="77" spans="1:49" x14ac:dyDescent="0.2">
      <c r="A77" s="7" t="s">
        <v>56</v>
      </c>
      <c r="B77" s="18">
        <f t="shared" ref="B77:AW77" si="38">SUM(B78:B78)</f>
        <v>804.13333333333344</v>
      </c>
      <c r="C77" s="18">
        <f t="shared" si="38"/>
        <v>1608.2666666666669</v>
      </c>
      <c r="D77" s="18">
        <f t="shared" si="38"/>
        <v>2412.4</v>
      </c>
      <c r="E77" s="18">
        <f t="shared" si="38"/>
        <v>3216.5333333333338</v>
      </c>
      <c r="F77" s="18">
        <f t="shared" si="38"/>
        <v>4020.666666666667</v>
      </c>
      <c r="G77" s="18">
        <f t="shared" si="38"/>
        <v>4824.8000000000011</v>
      </c>
      <c r="H77" s="18">
        <f t="shared" si="38"/>
        <v>5628.9333333333343</v>
      </c>
      <c r="I77" s="18">
        <f t="shared" si="38"/>
        <v>6433.0666666666675</v>
      </c>
      <c r="J77" s="18">
        <f t="shared" si="38"/>
        <v>7237.2000000000007</v>
      </c>
      <c r="K77" s="18">
        <f t="shared" si="38"/>
        <v>8041.3333333333339</v>
      </c>
      <c r="L77" s="18">
        <f t="shared" si="38"/>
        <v>8845.4666666666672</v>
      </c>
      <c r="M77" s="18">
        <f t="shared" si="38"/>
        <v>9649.5999999999985</v>
      </c>
      <c r="N77" s="18">
        <f t="shared" si="38"/>
        <v>10459.949333333334</v>
      </c>
      <c r="O77" s="18">
        <f t="shared" si="38"/>
        <v>11270.298666666666</v>
      </c>
      <c r="P77" s="18">
        <f t="shared" si="38"/>
        <v>12080.647999999997</v>
      </c>
      <c r="Q77" s="18">
        <f t="shared" si="38"/>
        <v>12890.997333333331</v>
      </c>
      <c r="R77" s="18">
        <f t="shared" si="38"/>
        <v>13701.346666666665</v>
      </c>
      <c r="S77" s="18">
        <f t="shared" si="38"/>
        <v>14511.695999999998</v>
      </c>
      <c r="T77" s="18">
        <f t="shared" si="38"/>
        <v>15322.045333333333</v>
      </c>
      <c r="U77" s="18">
        <f t="shared" si="38"/>
        <v>16132.394666666667</v>
      </c>
      <c r="V77" s="18">
        <f t="shared" si="38"/>
        <v>16942.744000000002</v>
      </c>
      <c r="W77" s="18">
        <f t="shared" si="38"/>
        <v>17753.093333333338</v>
      </c>
      <c r="X77" s="18">
        <f t="shared" si="38"/>
        <v>18563.44266666667</v>
      </c>
      <c r="Y77" s="18">
        <f t="shared" si="38"/>
        <v>19373.792000000005</v>
      </c>
      <c r="Z77" s="18">
        <f t="shared" si="38"/>
        <v>20407.130320000004</v>
      </c>
      <c r="AA77" s="18">
        <f t="shared" si="38"/>
        <v>21440.468640000006</v>
      </c>
      <c r="AB77" s="18">
        <f t="shared" si="38"/>
        <v>22473.806960000005</v>
      </c>
      <c r="AC77" s="18">
        <f t="shared" si="38"/>
        <v>23507.145280000004</v>
      </c>
      <c r="AD77" s="18">
        <f t="shared" si="38"/>
        <v>24540.483600000007</v>
      </c>
      <c r="AE77" s="18">
        <f t="shared" si="38"/>
        <v>25573.821920000002</v>
      </c>
      <c r="AF77" s="18">
        <f t="shared" si="38"/>
        <v>26607.160240000005</v>
      </c>
      <c r="AG77" s="18">
        <f t="shared" si="38"/>
        <v>27640.498560000007</v>
      </c>
      <c r="AH77" s="18">
        <f t="shared" si="38"/>
        <v>28673.836880000003</v>
      </c>
      <c r="AI77" s="18">
        <f t="shared" si="38"/>
        <v>29707.175200000001</v>
      </c>
      <c r="AJ77" s="18">
        <f t="shared" si="38"/>
        <v>30740.513520000004</v>
      </c>
      <c r="AK77" s="18">
        <f t="shared" si="38"/>
        <v>31773.851840000003</v>
      </c>
      <c r="AL77" s="18">
        <f t="shared" si="38"/>
        <v>32813.620656400002</v>
      </c>
      <c r="AM77" s="18">
        <f t="shared" si="38"/>
        <v>33859.930035078003</v>
      </c>
      <c r="AN77" s="18">
        <f t="shared" si="38"/>
        <v>34912.891965068819</v>
      </c>
      <c r="AO77" s="18">
        <f t="shared" si="38"/>
        <v>35972.620392854777</v>
      </c>
      <c r="AP77" s="18">
        <f t="shared" si="38"/>
        <v>37039.231257279731</v>
      </c>
      <c r="AQ77" s="18">
        <f t="shared" si="38"/>
        <v>38112.842525097702</v>
      </c>
      <c r="AR77" s="18">
        <f t="shared" si="38"/>
        <v>39193.574227168116</v>
      </c>
      <c r="AS77" s="18">
        <f t="shared" si="38"/>
        <v>40281.548495309464</v>
      </c>
      <c r="AT77" s="18">
        <f t="shared" si="38"/>
        <v>41376.889599823611</v>
      </c>
      <c r="AU77" s="18">
        <f t="shared" si="38"/>
        <v>42479.723987703161</v>
      </c>
      <c r="AV77" s="18">
        <f t="shared" si="38"/>
        <v>43590.180321534543</v>
      </c>
      <c r="AW77" s="18">
        <f t="shared" si="38"/>
        <v>44708.389519109718</v>
      </c>
    </row>
    <row r="78" spans="1:49" x14ac:dyDescent="0.2">
      <c r="A78" s="6" t="s">
        <v>267</v>
      </c>
      <c r="B78" s="17">
        <f>+E_Personale!C195</f>
        <v>804.13333333333344</v>
      </c>
      <c r="C78" s="17">
        <f>+E_Personale!D195</f>
        <v>1608.2666666666669</v>
      </c>
      <c r="D78" s="17">
        <f>+E_Personale!E195</f>
        <v>2412.4</v>
      </c>
      <c r="E78" s="17">
        <f>+E_Personale!F195</f>
        <v>3216.5333333333338</v>
      </c>
      <c r="F78" s="17">
        <f>+E_Personale!G195</f>
        <v>4020.666666666667</v>
      </c>
      <c r="G78" s="17">
        <f>+E_Personale!H195</f>
        <v>4824.8000000000011</v>
      </c>
      <c r="H78" s="17">
        <f>+E_Personale!I195</f>
        <v>5628.9333333333343</v>
      </c>
      <c r="I78" s="17">
        <f>+E_Personale!J195</f>
        <v>6433.0666666666675</v>
      </c>
      <c r="J78" s="17">
        <f>+E_Personale!K195</f>
        <v>7237.2000000000007</v>
      </c>
      <c r="K78" s="17">
        <f>+E_Personale!L195</f>
        <v>8041.3333333333339</v>
      </c>
      <c r="L78" s="17">
        <f>+E_Personale!M195</f>
        <v>8845.4666666666672</v>
      </c>
      <c r="M78" s="17">
        <f>+E_Personale!N195</f>
        <v>9649.5999999999985</v>
      </c>
      <c r="N78" s="17">
        <f>+E_Personale!O195</f>
        <v>10459.949333333334</v>
      </c>
      <c r="O78" s="17">
        <f>+E_Personale!P195</f>
        <v>11270.298666666666</v>
      </c>
      <c r="P78" s="17">
        <f>+E_Personale!Q195</f>
        <v>12080.647999999997</v>
      </c>
      <c r="Q78" s="17">
        <f>+E_Personale!R195</f>
        <v>12890.997333333331</v>
      </c>
      <c r="R78" s="17">
        <f>+E_Personale!S195</f>
        <v>13701.346666666665</v>
      </c>
      <c r="S78" s="17">
        <f>+E_Personale!T195</f>
        <v>14511.695999999998</v>
      </c>
      <c r="T78" s="17">
        <f>+E_Personale!U195</f>
        <v>15322.045333333333</v>
      </c>
      <c r="U78" s="17">
        <f>+E_Personale!V195</f>
        <v>16132.394666666667</v>
      </c>
      <c r="V78" s="17">
        <f>+E_Personale!W195</f>
        <v>16942.744000000002</v>
      </c>
      <c r="W78" s="17">
        <f>+E_Personale!X195</f>
        <v>17753.093333333338</v>
      </c>
      <c r="X78" s="17">
        <f>+E_Personale!Y195</f>
        <v>18563.44266666667</v>
      </c>
      <c r="Y78" s="17">
        <f>+E_Personale!Z195</f>
        <v>19373.792000000005</v>
      </c>
      <c r="Z78" s="17">
        <f>+E_Personale!AA195</f>
        <v>20407.130320000004</v>
      </c>
      <c r="AA78" s="17">
        <f>+E_Personale!AB195</f>
        <v>21440.468640000006</v>
      </c>
      <c r="AB78" s="17">
        <f>+E_Personale!AC195</f>
        <v>22473.806960000005</v>
      </c>
      <c r="AC78" s="17">
        <f>+E_Personale!AD195</f>
        <v>23507.145280000004</v>
      </c>
      <c r="AD78" s="17">
        <f>+E_Personale!AE195</f>
        <v>24540.483600000007</v>
      </c>
      <c r="AE78" s="17">
        <f>+E_Personale!AF195</f>
        <v>25573.821920000002</v>
      </c>
      <c r="AF78" s="17">
        <f>+E_Personale!AG195</f>
        <v>26607.160240000005</v>
      </c>
      <c r="AG78" s="17">
        <f>+E_Personale!AH195</f>
        <v>27640.498560000007</v>
      </c>
      <c r="AH78" s="17">
        <f>+E_Personale!AI195</f>
        <v>28673.836880000003</v>
      </c>
      <c r="AI78" s="17">
        <f>+E_Personale!AJ195</f>
        <v>29707.175200000001</v>
      </c>
      <c r="AJ78" s="17">
        <f>+E_Personale!AK195</f>
        <v>30740.513520000004</v>
      </c>
      <c r="AK78" s="17">
        <f>+E_Personale!AL195</f>
        <v>31773.851840000003</v>
      </c>
      <c r="AL78" s="17">
        <f>+E_Personale!AM195</f>
        <v>32813.620656400002</v>
      </c>
      <c r="AM78" s="17">
        <f>+E_Personale!AN195</f>
        <v>33859.930035078003</v>
      </c>
      <c r="AN78" s="17">
        <f>+E_Personale!AO195</f>
        <v>34912.891965068819</v>
      </c>
      <c r="AO78" s="17">
        <f>+E_Personale!AP195</f>
        <v>35972.620392854777</v>
      </c>
      <c r="AP78" s="17">
        <f>+E_Personale!AQ195</f>
        <v>37039.231257279731</v>
      </c>
      <c r="AQ78" s="17">
        <f>+E_Personale!AR195</f>
        <v>38112.842525097702</v>
      </c>
      <c r="AR78" s="17">
        <f>+E_Personale!AS195</f>
        <v>39193.574227168116</v>
      </c>
      <c r="AS78" s="17">
        <f>+E_Personale!AT195</f>
        <v>40281.548495309464</v>
      </c>
      <c r="AT78" s="17">
        <f>+E_Personale!AU195</f>
        <v>41376.889599823611</v>
      </c>
      <c r="AU78" s="17">
        <f>+E_Personale!AV195</f>
        <v>42479.723987703161</v>
      </c>
      <c r="AV78" s="17">
        <f>+E_Personale!AW195</f>
        <v>43590.180321534543</v>
      </c>
      <c r="AW78" s="17">
        <f>+E_Personale!AX195</f>
        <v>44708.389519109718</v>
      </c>
    </row>
    <row r="79" spans="1:49" x14ac:dyDescent="0.2">
      <c r="A79" s="7" t="s">
        <v>651</v>
      </c>
      <c r="B79" s="9">
        <f>+'Gestione Contributi'!C8+'Gestione Contributi'!C25-'Gestione Contributi'!C14-'Gestione Contributi'!C31</f>
        <v>0</v>
      </c>
      <c r="C79" s="9">
        <f>+'Gestione Contributi'!D8+'Gestione Contributi'!D25-'Gestione Contributi'!D14-'Gestione Contributi'!D31+B79</f>
        <v>0</v>
      </c>
      <c r="D79" s="9">
        <f>+'Gestione Contributi'!E8+'Gestione Contributi'!E25-'Gestione Contributi'!E14-'Gestione Contributi'!E31+C79</f>
        <v>147083.33333333331</v>
      </c>
      <c r="E79" s="9">
        <f>+'Gestione Contributi'!F8+'Gestione Contributi'!F25-'Gestione Contributi'!F14-'Gestione Contributi'!F31+D79</f>
        <v>144166.66666666666</v>
      </c>
      <c r="F79" s="9">
        <f>+'Gestione Contributi'!G8+'Gestione Contributi'!G25-'Gestione Contributi'!G14-'Gestione Contributi'!G31+E79</f>
        <v>141250</v>
      </c>
      <c r="G79" s="9">
        <f>+'Gestione Contributi'!H8+'Gestione Contributi'!H25-'Gestione Contributi'!H14-'Gestione Contributi'!H31+F79</f>
        <v>138333.33333333334</v>
      </c>
      <c r="H79" s="9">
        <f>+'Gestione Contributi'!I8+'Gestione Contributi'!I25-'Gestione Contributi'!I14-'Gestione Contributi'!I31+G79</f>
        <v>135416.66666666669</v>
      </c>
      <c r="I79" s="9">
        <f>+'Gestione Contributi'!J8+'Gestione Contributi'!J25-'Gestione Contributi'!J14-'Gestione Contributi'!J31+H79</f>
        <v>132500.00000000003</v>
      </c>
      <c r="J79" s="9">
        <f>+'Gestione Contributi'!K8+'Gestione Contributi'!K25-'Gestione Contributi'!K14-'Gestione Contributi'!K31+I79</f>
        <v>129583.33333333336</v>
      </c>
      <c r="K79" s="9">
        <f>+'Gestione Contributi'!L8+'Gestione Contributi'!L25-'Gestione Contributi'!L14-'Gestione Contributi'!L31+J79</f>
        <v>126666.66666666669</v>
      </c>
      <c r="L79" s="9">
        <f>+'Gestione Contributi'!M8+'Gestione Contributi'!M25-'Gestione Contributi'!M14-'Gestione Contributi'!M31+K79</f>
        <v>123750.00000000001</v>
      </c>
      <c r="M79" s="9">
        <f>+'Gestione Contributi'!N8+'Gestione Contributi'!N25-'Gestione Contributi'!N14-'Gestione Contributi'!N31+L79</f>
        <v>120833.33333333334</v>
      </c>
      <c r="N79" s="9">
        <f>+'Gestione Contributi'!O8+'Gestione Contributi'!O25-'Gestione Contributi'!O14-'Gestione Contributi'!O31+M79</f>
        <v>117916.66666666667</v>
      </c>
      <c r="O79" s="9">
        <f>+'Gestione Contributi'!P8+'Gestione Contributi'!P25-'Gestione Contributi'!P14-'Gestione Contributi'!P31+N79</f>
        <v>115000</v>
      </c>
      <c r="P79" s="9">
        <f>+'Gestione Contributi'!Q8+'Gestione Contributi'!Q25-'Gestione Contributi'!Q14-'Gestione Contributi'!Q31+O79</f>
        <v>112083.33333333333</v>
      </c>
      <c r="Q79" s="9">
        <f>+'Gestione Contributi'!R8+'Gestione Contributi'!R25-'Gestione Contributi'!R14-'Gestione Contributi'!R31+P79</f>
        <v>109166.66666666666</v>
      </c>
      <c r="R79" s="9">
        <f>+'Gestione Contributi'!S8+'Gestione Contributi'!S25-'Gestione Contributi'!S14-'Gestione Contributi'!S31+Q79</f>
        <v>106249.99999999999</v>
      </c>
      <c r="S79" s="9">
        <f>+'Gestione Contributi'!T8+'Gestione Contributi'!T25-'Gestione Contributi'!T14-'Gestione Contributi'!T31+R79</f>
        <v>103333.33333333331</v>
      </c>
      <c r="T79" s="9">
        <f>+'Gestione Contributi'!U8+'Gestione Contributi'!U25-'Gestione Contributi'!U14-'Gestione Contributi'!U31+S79</f>
        <v>100416.66666666664</v>
      </c>
      <c r="U79" s="9">
        <f>+'Gestione Contributi'!V8+'Gestione Contributi'!V25-'Gestione Contributi'!V14-'Gestione Contributi'!V31+T79</f>
        <v>97499.999999999971</v>
      </c>
      <c r="V79" s="9">
        <f>+'Gestione Contributi'!W8+'Gestione Contributi'!W25-'Gestione Contributi'!W14-'Gestione Contributi'!W31+U79</f>
        <v>94583.333333333299</v>
      </c>
      <c r="W79" s="9">
        <f>+'Gestione Contributi'!X8+'Gestione Contributi'!X25-'Gestione Contributi'!X14-'Gestione Contributi'!X31+V79</f>
        <v>91666.666666666628</v>
      </c>
      <c r="X79" s="9">
        <f>+'Gestione Contributi'!Y8+'Gestione Contributi'!Y25-'Gestione Contributi'!Y14-'Gestione Contributi'!Y31+W79</f>
        <v>88749.999999999956</v>
      </c>
      <c r="Y79" s="9">
        <f>+'Gestione Contributi'!Z8+'Gestione Contributi'!Z25-'Gestione Contributi'!Z14-'Gestione Contributi'!Z31+X79</f>
        <v>85833.333333333285</v>
      </c>
      <c r="Z79" s="9">
        <f>+'Gestione Contributi'!AA8+'Gestione Contributi'!AA25-'Gestione Contributi'!AA14-'Gestione Contributi'!AA31+Y79</f>
        <v>82916.666666666613</v>
      </c>
      <c r="AA79" s="9">
        <f>+'Gestione Contributi'!AB8+'Gestione Contributi'!AB25-'Gestione Contributi'!AB14-'Gestione Contributi'!AB31+Z79</f>
        <v>79999.999999999942</v>
      </c>
      <c r="AB79" s="9">
        <f>+'Gestione Contributi'!AC8+'Gestione Contributi'!AC25-'Gestione Contributi'!AC14-'Gestione Contributi'!AC31+AA79</f>
        <v>79166.666666666613</v>
      </c>
      <c r="AC79" s="9">
        <f>+'Gestione Contributi'!AD8+'Gestione Contributi'!AD25-'Gestione Contributi'!AD14-'Gestione Contributi'!AD31+AB79</f>
        <v>78333.333333333285</v>
      </c>
      <c r="AD79" s="9">
        <f>+'Gestione Contributi'!AE8+'Gestione Contributi'!AE25-'Gestione Contributi'!AE14-'Gestione Contributi'!AE31+AC79</f>
        <v>77499.999999999956</v>
      </c>
      <c r="AE79" s="9">
        <f>+'Gestione Contributi'!AF8+'Gestione Contributi'!AF25-'Gestione Contributi'!AF14-'Gestione Contributi'!AF31+AD79</f>
        <v>76666.666666666628</v>
      </c>
      <c r="AF79" s="9">
        <f>+'Gestione Contributi'!AG8+'Gestione Contributi'!AG25-'Gestione Contributi'!AG14-'Gestione Contributi'!AG31+AE79</f>
        <v>75833.333333333299</v>
      </c>
      <c r="AG79" s="9">
        <f>+'Gestione Contributi'!AH8+'Gestione Contributi'!AH25-'Gestione Contributi'!AH14-'Gestione Contributi'!AH31+AF79</f>
        <v>74999.999999999971</v>
      </c>
      <c r="AH79" s="9">
        <f>+'Gestione Contributi'!AI8+'Gestione Contributi'!AI25-'Gestione Contributi'!AI14-'Gestione Contributi'!AI31+AG79</f>
        <v>74166.666666666642</v>
      </c>
      <c r="AI79" s="9">
        <f>+'Gestione Contributi'!AJ8+'Gestione Contributi'!AJ25-'Gestione Contributi'!AJ14-'Gestione Contributi'!AJ31+AH79</f>
        <v>73333.333333333314</v>
      </c>
      <c r="AJ79" s="9">
        <f>+'Gestione Contributi'!AK8+'Gestione Contributi'!AK25-'Gestione Contributi'!AK14-'Gestione Contributi'!AK31+AI79</f>
        <v>72499.999999999985</v>
      </c>
      <c r="AK79" s="9">
        <f>+'Gestione Contributi'!AL8+'Gestione Contributi'!AL25-'Gestione Contributi'!AL14-'Gestione Contributi'!AL31+AJ79</f>
        <v>71666.666666666657</v>
      </c>
      <c r="AL79" s="9">
        <f>+'Gestione Contributi'!AM8+'Gestione Contributi'!AM25-'Gestione Contributi'!AM14-'Gestione Contributi'!AM31+AK79</f>
        <v>71666.666666666657</v>
      </c>
      <c r="AM79" s="9">
        <f>+'Gestione Contributi'!AN8+'Gestione Contributi'!AN25-'Gestione Contributi'!AN14-'Gestione Contributi'!AN31+AL79</f>
        <v>71666.666666666657</v>
      </c>
      <c r="AN79" s="9">
        <f>+'Gestione Contributi'!AO8+'Gestione Contributi'!AO25-'Gestione Contributi'!AO14-'Gestione Contributi'!AO31+AM79</f>
        <v>71666.666666666657</v>
      </c>
      <c r="AO79" s="9">
        <f>+'Gestione Contributi'!AP8+'Gestione Contributi'!AP25-'Gestione Contributi'!AP14-'Gestione Contributi'!AP31+AN79</f>
        <v>71666.666666666657</v>
      </c>
      <c r="AP79" s="9">
        <f>+'Gestione Contributi'!AQ8+'Gestione Contributi'!AQ25-'Gestione Contributi'!AQ14-'Gestione Contributi'!AQ31+AO79</f>
        <v>71666.666666666657</v>
      </c>
      <c r="AQ79" s="9">
        <f>+'Gestione Contributi'!AR8+'Gestione Contributi'!AR25-'Gestione Contributi'!AR14-'Gestione Contributi'!AR31+AP79</f>
        <v>71666.666666666657</v>
      </c>
      <c r="AR79" s="9">
        <f>+'Gestione Contributi'!AS8+'Gestione Contributi'!AS25-'Gestione Contributi'!AS14-'Gestione Contributi'!AS31+AQ79</f>
        <v>71666.666666666657</v>
      </c>
      <c r="AS79" s="9">
        <f>+'Gestione Contributi'!AT8+'Gestione Contributi'!AT25-'Gestione Contributi'!AT14-'Gestione Contributi'!AT31+AR79</f>
        <v>71666.666666666657</v>
      </c>
      <c r="AT79" s="9">
        <f>+'Gestione Contributi'!AU8+'Gestione Contributi'!AU25-'Gestione Contributi'!AU14-'Gestione Contributi'!AU31+AS79</f>
        <v>71666.666666666657</v>
      </c>
      <c r="AU79" s="9">
        <f>+'Gestione Contributi'!AV8+'Gestione Contributi'!AV25-'Gestione Contributi'!AV14-'Gestione Contributi'!AV31+AT79</f>
        <v>71666.666666666657</v>
      </c>
      <c r="AV79" s="9">
        <f>+'Gestione Contributi'!AW8+'Gestione Contributi'!AW25-'Gestione Contributi'!AW14-'Gestione Contributi'!AW31+AU79</f>
        <v>71666.666666666657</v>
      </c>
      <c r="AW79" s="9">
        <f>+'Gestione Contributi'!AX8+'Gestione Contributi'!AX25-'Gestione Contributi'!AX14-'Gestione Contributi'!AX31+AV79</f>
        <v>71666.666666666657</v>
      </c>
    </row>
    <row r="80" spans="1:49" x14ac:dyDescent="0.2">
      <c r="A80" s="19"/>
    </row>
    <row r="81" spans="1:49" x14ac:dyDescent="0.2">
      <c r="A81" s="7" t="s">
        <v>58</v>
      </c>
      <c r="B81" s="18">
        <f>+B82+B83+B84+B88+B89</f>
        <v>-9728.2800000000007</v>
      </c>
      <c r="C81" s="18">
        <f t="shared" ref="C81:AK81" si="39">+C82+C83+C84+C88+C89</f>
        <v>-21152.701423788221</v>
      </c>
      <c r="D81" s="18">
        <f t="shared" si="39"/>
        <v>20932.343819090223</v>
      </c>
      <c r="E81" s="18">
        <f t="shared" si="39"/>
        <v>13670.097962503882</v>
      </c>
      <c r="F81" s="18">
        <f t="shared" si="39"/>
        <v>7117.8009816330159</v>
      </c>
      <c r="G81" s="18">
        <f t="shared" si="39"/>
        <v>1341.3870178287743</v>
      </c>
      <c r="H81" s="18">
        <f t="shared" si="39"/>
        <v>-3586.61764261802</v>
      </c>
      <c r="I81" s="18">
        <f t="shared" si="39"/>
        <v>-7586.4353601607181</v>
      </c>
      <c r="J81" s="18">
        <f t="shared" si="39"/>
        <v>-10570.312012879253</v>
      </c>
      <c r="K81" s="18">
        <f t="shared" si="39"/>
        <v>-12441.719354480925</v>
      </c>
      <c r="L81" s="18">
        <f t="shared" si="39"/>
        <v>-13094.477608131703</v>
      </c>
      <c r="M81" s="18">
        <f t="shared" si="39"/>
        <v>-12411.790319701102</v>
      </c>
      <c r="N81" s="18">
        <f t="shared" si="39"/>
        <v>-11658.493280936165</v>
      </c>
      <c r="O81" s="18">
        <f t="shared" si="39"/>
        <v>-10141.189688203596</v>
      </c>
      <c r="P81" s="18">
        <f t="shared" si="39"/>
        <v>-7824.2444421094788</v>
      </c>
      <c r="Q81" s="18">
        <f t="shared" si="39"/>
        <v>-4670.2413173155055</v>
      </c>
      <c r="R81" s="18">
        <f t="shared" si="39"/>
        <v>-639.89390930353966</v>
      </c>
      <c r="S81" s="18">
        <f t="shared" si="39"/>
        <v>4308.0478715065601</v>
      </c>
      <c r="T81" s="18">
        <f t="shared" si="39"/>
        <v>11922.363550733546</v>
      </c>
      <c r="U81" s="18">
        <f t="shared" si="39"/>
        <v>22096.714762500997</v>
      </c>
      <c r="V81" s="18">
        <f t="shared" si="39"/>
        <v>30101.492035601677</v>
      </c>
      <c r="W81" s="18">
        <f t="shared" si="39"/>
        <v>39175.127065637753</v>
      </c>
      <c r="X81" s="18">
        <f t="shared" si="39"/>
        <v>49405.675590474602</v>
      </c>
      <c r="Y81" s="18">
        <f t="shared" si="39"/>
        <v>49708.157580879342</v>
      </c>
      <c r="Z81" s="18">
        <f t="shared" si="39"/>
        <v>56109.106409710752</v>
      </c>
      <c r="AA81" s="18">
        <f t="shared" si="39"/>
        <v>63792.500134822352</v>
      </c>
      <c r="AB81" s="18">
        <f t="shared" si="39"/>
        <v>70738.990685692086</v>
      </c>
      <c r="AC81" s="18">
        <f t="shared" si="39"/>
        <v>79099.095254838307</v>
      </c>
      <c r="AD81" s="18">
        <f t="shared" si="39"/>
        <v>88943.356224392934</v>
      </c>
      <c r="AE81" s="18">
        <f t="shared" si="39"/>
        <v>100345.84242232084</v>
      </c>
      <c r="AF81" s="18">
        <f t="shared" si="39"/>
        <v>113384.3254414343</v>
      </c>
      <c r="AG81" s="18">
        <f t="shared" si="39"/>
        <v>128140.46477434215</v>
      </c>
      <c r="AH81" s="18">
        <f t="shared" si="39"/>
        <v>144700.00220513056</v>
      </c>
      <c r="AI81" s="18">
        <f t="shared" si="39"/>
        <v>163152.96592061137</v>
      </c>
      <c r="AJ81" s="18">
        <f t="shared" si="39"/>
        <v>183593.88482711735</v>
      </c>
      <c r="AK81" s="18">
        <f t="shared" si="39"/>
        <v>161730.27246251504</v>
      </c>
      <c r="AL81" s="18">
        <f t="shared" ref="AL81:AS81" si="40">+AL82+AL83+AL84+AL88+AL89</f>
        <v>182998.25238426999</v>
      </c>
      <c r="AM81" s="18">
        <f t="shared" si="40"/>
        <v>205024.73147335456</v>
      </c>
      <c r="AN81" s="18">
        <f t="shared" si="40"/>
        <v>227825.15806464051</v>
      </c>
      <c r="AO81" s="18">
        <f t="shared" si="40"/>
        <v>251415.29412826174</v>
      </c>
      <c r="AP81" s="18">
        <f t="shared" si="40"/>
        <v>275811.22161474952</v>
      </c>
      <c r="AQ81" s="18">
        <f t="shared" si="40"/>
        <v>301029.34892816807</v>
      </c>
      <c r="AR81" s="18">
        <f t="shared" si="40"/>
        <v>327086.41752982751</v>
      </c>
      <c r="AS81" s="18">
        <f t="shared" si="40"/>
        <v>353999.50867520267</v>
      </c>
      <c r="AT81" s="18">
        <f>+AT82+AT83+AT84+AT88+AT89</f>
        <v>381786.05028673878</v>
      </c>
      <c r="AU81" s="18">
        <f>+AU82+AU83+AU84+AU88+AU89</f>
        <v>410463.82396527863</v>
      </c>
      <c r="AV81" s="18">
        <f>+AV82+AV83+AV84+AV88+AV89</f>
        <v>440050.97214290232</v>
      </c>
      <c r="AW81" s="18">
        <f>+AW82+AW83+AW84+AW88+AW89</f>
        <v>385020.35749229649</v>
      </c>
    </row>
    <row r="82" spans="1:49" x14ac:dyDescent="0.2">
      <c r="A82" s="7" t="s">
        <v>59</v>
      </c>
      <c r="B82" s="17">
        <f>+Capitale!D4</f>
        <v>0</v>
      </c>
      <c r="C82" s="17">
        <f>+Capitale!E4+B82</f>
        <v>0</v>
      </c>
      <c r="D82" s="17">
        <f>+Capitale!F4+C82</f>
        <v>50000</v>
      </c>
      <c r="E82" s="17">
        <f>+Capitale!G4+D82</f>
        <v>50000</v>
      </c>
      <c r="F82" s="17">
        <f>+Capitale!H4+E82</f>
        <v>50000</v>
      </c>
      <c r="G82" s="17">
        <f>+Capitale!I4+F82</f>
        <v>50000</v>
      </c>
      <c r="H82" s="17">
        <f>+Capitale!J4+G82</f>
        <v>50000</v>
      </c>
      <c r="I82" s="17">
        <f>+Capitale!K4+H82</f>
        <v>50000</v>
      </c>
      <c r="J82" s="17">
        <f>+Capitale!L4+I82</f>
        <v>50000</v>
      </c>
      <c r="K82" s="17">
        <f>+Capitale!M4+J82</f>
        <v>50000</v>
      </c>
      <c r="L82" s="17">
        <f>+Capitale!N4+K82</f>
        <v>50000</v>
      </c>
      <c r="M82" s="17">
        <f>+Capitale!O4+L82</f>
        <v>50000</v>
      </c>
      <c r="N82" s="17">
        <f>+Capitale!P4+M82</f>
        <v>50000</v>
      </c>
      <c r="O82" s="17">
        <f>+Capitale!Q4+N82</f>
        <v>50000</v>
      </c>
      <c r="P82" s="17">
        <f>+Capitale!R4+O82</f>
        <v>50000</v>
      </c>
      <c r="Q82" s="17">
        <f>+Capitale!S4+P82</f>
        <v>50000</v>
      </c>
      <c r="R82" s="17">
        <f>+Capitale!T4+Q82</f>
        <v>50000</v>
      </c>
      <c r="S82" s="17">
        <f>+Capitale!U4+R82</f>
        <v>50000</v>
      </c>
      <c r="T82" s="17">
        <f>+Capitale!V4+S82</f>
        <v>50000</v>
      </c>
      <c r="U82" s="17">
        <f>+Capitale!W4+T82</f>
        <v>50000</v>
      </c>
      <c r="V82" s="17">
        <f>+Capitale!X4+U82</f>
        <v>50000</v>
      </c>
      <c r="W82" s="17">
        <f>+Capitale!Y4+V82</f>
        <v>50000</v>
      </c>
      <c r="X82" s="17">
        <f>+Capitale!Z4+W82</f>
        <v>50000</v>
      </c>
      <c r="Y82" s="17">
        <f>+Capitale!AA4+X82</f>
        <v>50000</v>
      </c>
      <c r="Z82" s="17">
        <f>+Capitale!AB4+Y82</f>
        <v>50000</v>
      </c>
      <c r="AA82" s="17">
        <f>+Capitale!AC4+Z82</f>
        <v>50000</v>
      </c>
      <c r="AB82" s="17">
        <f>+Capitale!AD4+AA82</f>
        <v>50000</v>
      </c>
      <c r="AC82" s="17">
        <f>+Capitale!AE4+AB82</f>
        <v>50000</v>
      </c>
      <c r="AD82" s="17">
        <f>+Capitale!AF4+AC82</f>
        <v>50000</v>
      </c>
      <c r="AE82" s="17">
        <f>+Capitale!AG4+AD82</f>
        <v>50000</v>
      </c>
      <c r="AF82" s="17">
        <f>+Capitale!AH4+AE82</f>
        <v>50000</v>
      </c>
      <c r="AG82" s="17">
        <f>+Capitale!AI4+AF82</f>
        <v>50000</v>
      </c>
      <c r="AH82" s="17">
        <f>+Capitale!AJ4+AG82</f>
        <v>50000</v>
      </c>
      <c r="AI82" s="17">
        <f>+Capitale!AK4+AH82</f>
        <v>50000</v>
      </c>
      <c r="AJ82" s="17">
        <f>+Capitale!AL4+AI82</f>
        <v>50000</v>
      </c>
      <c r="AK82" s="17">
        <f>+Capitale!AM4+AJ82</f>
        <v>50000</v>
      </c>
      <c r="AL82" s="17">
        <f>+Capitale!AN4+AK82</f>
        <v>50000</v>
      </c>
      <c r="AM82" s="17">
        <f>+Capitale!AO4+AL82</f>
        <v>50000</v>
      </c>
      <c r="AN82" s="17">
        <f>+Capitale!AP4+AM82</f>
        <v>50000</v>
      </c>
      <c r="AO82" s="17">
        <f>+Capitale!AQ4+AN82</f>
        <v>50000</v>
      </c>
      <c r="AP82" s="17">
        <f>+Capitale!AR4+AO82</f>
        <v>50000</v>
      </c>
      <c r="AQ82" s="17">
        <f>+Capitale!AS4+AP82</f>
        <v>50000</v>
      </c>
      <c r="AR82" s="17">
        <f>+Capitale!AT4+AQ82</f>
        <v>50000</v>
      </c>
      <c r="AS82" s="17">
        <f>+Capitale!AU4+AR82</f>
        <v>50000</v>
      </c>
      <c r="AT82" s="17">
        <f>+Capitale!AV4+AS82</f>
        <v>50000</v>
      </c>
      <c r="AU82" s="17">
        <f>+Capitale!AW4+AT82</f>
        <v>50000</v>
      </c>
      <c r="AV82" s="17">
        <f>+Capitale!AX4+AU82</f>
        <v>50000</v>
      </c>
      <c r="AW82" s="17">
        <f>+Capitale!AY4+AV82</f>
        <v>50000</v>
      </c>
    </row>
    <row r="83" spans="1:49" x14ac:dyDescent="0.2">
      <c r="A83" s="7" t="s">
        <v>60</v>
      </c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</row>
    <row r="84" spans="1:49" x14ac:dyDescent="0.2">
      <c r="A84" s="7" t="s">
        <v>61</v>
      </c>
      <c r="B84" s="18">
        <f>+SUM(B85:B87)</f>
        <v>0</v>
      </c>
      <c r="C84" s="18">
        <f t="shared" ref="C84:AK84" si="41">+SUM(C85:C87)</f>
        <v>0</v>
      </c>
      <c r="D84" s="18">
        <f t="shared" si="41"/>
        <v>0</v>
      </c>
      <c r="E84" s="18">
        <f t="shared" si="41"/>
        <v>0</v>
      </c>
      <c r="F84" s="18">
        <f t="shared" si="41"/>
        <v>0</v>
      </c>
      <c r="G84" s="18">
        <f t="shared" si="41"/>
        <v>0</v>
      </c>
      <c r="H84" s="18">
        <f t="shared" si="41"/>
        <v>0</v>
      </c>
      <c r="I84" s="18">
        <f t="shared" si="41"/>
        <v>0</v>
      </c>
      <c r="J84" s="18">
        <f t="shared" si="41"/>
        <v>0</v>
      </c>
      <c r="K84" s="18">
        <f t="shared" si="41"/>
        <v>0</v>
      </c>
      <c r="L84" s="18">
        <f t="shared" si="41"/>
        <v>0</v>
      </c>
      <c r="M84" s="18">
        <f t="shared" si="41"/>
        <v>0</v>
      </c>
      <c r="N84" s="18">
        <f t="shared" si="41"/>
        <v>0</v>
      </c>
      <c r="O84" s="18">
        <f t="shared" si="41"/>
        <v>0</v>
      </c>
      <c r="P84" s="18">
        <f t="shared" si="41"/>
        <v>0</v>
      </c>
      <c r="Q84" s="18">
        <f t="shared" si="41"/>
        <v>0</v>
      </c>
      <c r="R84" s="18">
        <f t="shared" si="41"/>
        <v>0</v>
      </c>
      <c r="S84" s="18">
        <f t="shared" si="41"/>
        <v>0</v>
      </c>
      <c r="T84" s="18">
        <f t="shared" si="41"/>
        <v>0</v>
      </c>
      <c r="U84" s="18">
        <f t="shared" si="41"/>
        <v>0</v>
      </c>
      <c r="V84" s="18">
        <f t="shared" si="41"/>
        <v>0</v>
      </c>
      <c r="W84" s="18">
        <f t="shared" si="41"/>
        <v>0</v>
      </c>
      <c r="X84" s="18">
        <f t="shared" si="41"/>
        <v>0</v>
      </c>
      <c r="Y84" s="18">
        <f t="shared" si="41"/>
        <v>0</v>
      </c>
      <c r="Z84" s="18">
        <f t="shared" si="41"/>
        <v>0</v>
      </c>
      <c r="AA84" s="18">
        <f t="shared" si="41"/>
        <v>0</v>
      </c>
      <c r="AB84" s="18">
        <f t="shared" si="41"/>
        <v>0</v>
      </c>
      <c r="AC84" s="18">
        <f t="shared" si="41"/>
        <v>0</v>
      </c>
      <c r="AD84" s="18">
        <f t="shared" si="41"/>
        <v>0</v>
      </c>
      <c r="AE84" s="18">
        <f t="shared" si="41"/>
        <v>0</v>
      </c>
      <c r="AF84" s="18">
        <f t="shared" si="41"/>
        <v>0</v>
      </c>
      <c r="AG84" s="18">
        <f t="shared" si="41"/>
        <v>0</v>
      </c>
      <c r="AH84" s="18">
        <f t="shared" si="41"/>
        <v>0</v>
      </c>
      <c r="AI84" s="18">
        <f t="shared" si="41"/>
        <v>0</v>
      </c>
      <c r="AJ84" s="18">
        <f t="shared" si="41"/>
        <v>0</v>
      </c>
      <c r="AK84" s="18">
        <f t="shared" si="41"/>
        <v>0</v>
      </c>
      <c r="AL84" s="18">
        <f t="shared" ref="AL84:AS84" si="42">+SUM(AL85:AL87)</f>
        <v>0</v>
      </c>
      <c r="AM84" s="18">
        <f t="shared" si="42"/>
        <v>0</v>
      </c>
      <c r="AN84" s="18">
        <f t="shared" si="42"/>
        <v>0</v>
      </c>
      <c r="AO84" s="18">
        <f t="shared" si="42"/>
        <v>0</v>
      </c>
      <c r="AP84" s="18">
        <f t="shared" si="42"/>
        <v>0</v>
      </c>
      <c r="AQ84" s="18">
        <f t="shared" si="42"/>
        <v>0</v>
      </c>
      <c r="AR84" s="18">
        <f t="shared" si="42"/>
        <v>0</v>
      </c>
      <c r="AS84" s="18">
        <f t="shared" si="42"/>
        <v>0</v>
      </c>
      <c r="AT84" s="18">
        <f>+SUM(AT85:AT87)</f>
        <v>0</v>
      </c>
      <c r="AU84" s="18">
        <f>+SUM(AU85:AU87)</f>
        <v>0</v>
      </c>
      <c r="AV84" s="18">
        <f>+SUM(AV85:AV87)</f>
        <v>0</v>
      </c>
      <c r="AW84" s="18">
        <f>+SUM(AW85:AW87)</f>
        <v>0</v>
      </c>
    </row>
    <row r="85" spans="1:49" x14ac:dyDescent="0.2">
      <c r="A85" s="6" t="s">
        <v>62</v>
      </c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</row>
    <row r="86" spans="1:49" x14ac:dyDescent="0.2">
      <c r="A86" s="6" t="s">
        <v>63</v>
      </c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</row>
    <row r="87" spans="1:49" x14ac:dyDescent="0.2">
      <c r="A87" s="6" t="s">
        <v>64</v>
      </c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</row>
    <row r="88" spans="1:49" x14ac:dyDescent="0.2">
      <c r="A88" s="7" t="s">
        <v>65</v>
      </c>
      <c r="B88" s="18"/>
      <c r="C88" s="18">
        <f>+B89</f>
        <v>-9728.2800000000007</v>
      </c>
      <c r="D88" s="18">
        <f>+C88+C89</f>
        <v>-21152.701423788221</v>
      </c>
      <c r="E88" s="18">
        <f t="shared" ref="E88:AK88" si="43">+D88+D89</f>
        <v>-29067.656180909777</v>
      </c>
      <c r="F88" s="18">
        <f t="shared" si="43"/>
        <v>-36329.902037496118</v>
      </c>
      <c r="G88" s="18">
        <f t="shared" si="43"/>
        <v>-42882.199018366984</v>
      </c>
      <c r="H88" s="18">
        <f t="shared" si="43"/>
        <v>-48658.612982171224</v>
      </c>
      <c r="I88" s="18">
        <f t="shared" si="43"/>
        <v>-53586.617642618017</v>
      </c>
      <c r="J88" s="18">
        <f t="shared" si="43"/>
        <v>-57586.435360160714</v>
      </c>
      <c r="K88" s="18">
        <f t="shared" si="43"/>
        <v>-60570.312012879251</v>
      </c>
      <c r="L88" s="18">
        <f t="shared" si="43"/>
        <v>-62441.719354480927</v>
      </c>
      <c r="M88" s="18">
        <f t="shared" si="43"/>
        <v>-63094.477608131703</v>
      </c>
      <c r="N88" s="18">
        <f>+M88+M89-'Distribuzione Utile'!C6</f>
        <v>-62411.790319701104</v>
      </c>
      <c r="O88" s="18">
        <f t="shared" si="43"/>
        <v>-61658.493280936164</v>
      </c>
      <c r="P88" s="18">
        <f t="shared" si="43"/>
        <v>-60141.189688203594</v>
      </c>
      <c r="Q88" s="18">
        <f t="shared" si="43"/>
        <v>-57824.244442109477</v>
      </c>
      <c r="R88" s="18">
        <f t="shared" si="43"/>
        <v>-54670.241317315507</v>
      </c>
      <c r="S88" s="18">
        <f t="shared" si="43"/>
        <v>-50639.893909303537</v>
      </c>
      <c r="T88" s="18">
        <f t="shared" si="43"/>
        <v>-45691.952128493438</v>
      </c>
      <c r="U88" s="18">
        <f t="shared" si="43"/>
        <v>-38077.636449266458</v>
      </c>
      <c r="V88" s="18">
        <f t="shared" si="43"/>
        <v>-27903.285237499003</v>
      </c>
      <c r="W88" s="18">
        <f t="shared" si="43"/>
        <v>-19898.507964398323</v>
      </c>
      <c r="X88" s="18">
        <f t="shared" si="43"/>
        <v>-10824.872934362245</v>
      </c>
      <c r="Y88" s="18">
        <f t="shared" si="43"/>
        <v>-594.32440952539764</v>
      </c>
      <c r="Z88" s="18">
        <f>+Y88+Y89-'Distribuzione Utile'!D6</f>
        <v>-291.84241912065954</v>
      </c>
      <c r="AA88" s="18">
        <f t="shared" si="43"/>
        <v>6109.1064097107501</v>
      </c>
      <c r="AB88" s="18">
        <f t="shared" si="43"/>
        <v>13792.500134822352</v>
      </c>
      <c r="AC88" s="18">
        <f t="shared" si="43"/>
        <v>20738.990685692086</v>
      </c>
      <c r="AD88" s="18">
        <f t="shared" si="43"/>
        <v>29099.095254838303</v>
      </c>
      <c r="AE88" s="18">
        <f t="shared" si="43"/>
        <v>38943.356224392934</v>
      </c>
      <c r="AF88" s="18">
        <f t="shared" si="43"/>
        <v>50345.842422320842</v>
      </c>
      <c r="AG88" s="18">
        <f t="shared" si="43"/>
        <v>63384.325441434295</v>
      </c>
      <c r="AH88" s="18">
        <f t="shared" si="43"/>
        <v>78140.464774342152</v>
      </c>
      <c r="AI88" s="18">
        <f t="shared" si="43"/>
        <v>94700.002205130542</v>
      </c>
      <c r="AJ88" s="18">
        <f t="shared" si="43"/>
        <v>113152.96592061137</v>
      </c>
      <c r="AK88" s="18">
        <f t="shared" si="43"/>
        <v>133593.88482711735</v>
      </c>
      <c r="AL88" s="18">
        <f>+AK88+AK89-'Distribuzione Utile'!E6</f>
        <v>111730.27246251503</v>
      </c>
      <c r="AM88" s="18">
        <f>+AL88+AL89</f>
        <v>132998.25238426996</v>
      </c>
      <c r="AN88" s="18">
        <f t="shared" ref="AN88:AW88" si="44">+AM88+AM89</f>
        <v>155024.73147335456</v>
      </c>
      <c r="AO88" s="18">
        <f t="shared" si="44"/>
        <v>177825.15806464051</v>
      </c>
      <c r="AP88" s="18">
        <f t="shared" si="44"/>
        <v>201415.29412826174</v>
      </c>
      <c r="AQ88" s="18">
        <f t="shared" si="44"/>
        <v>225811.22161474952</v>
      </c>
      <c r="AR88" s="18">
        <f t="shared" si="44"/>
        <v>251029.34892816807</v>
      </c>
      <c r="AS88" s="18">
        <f t="shared" si="44"/>
        <v>277086.41752982751</v>
      </c>
      <c r="AT88" s="18">
        <f t="shared" si="44"/>
        <v>303999.50867520267</v>
      </c>
      <c r="AU88" s="18">
        <f t="shared" si="44"/>
        <v>331786.05028673878</v>
      </c>
      <c r="AV88" s="18">
        <f t="shared" si="44"/>
        <v>360463.82396527863</v>
      </c>
      <c r="AW88" s="18">
        <f t="shared" si="44"/>
        <v>390050.97214290232</v>
      </c>
    </row>
    <row r="89" spans="1:49" x14ac:dyDescent="0.2">
      <c r="A89" s="7" t="s">
        <v>66</v>
      </c>
      <c r="B89" s="18">
        <f>+CEm!B58</f>
        <v>-9728.2800000000007</v>
      </c>
      <c r="C89" s="18">
        <f>+CEm!C58</f>
        <v>-11424.421423788221</v>
      </c>
      <c r="D89" s="18">
        <f>+CEm!D58</f>
        <v>-7914.9547571215553</v>
      </c>
      <c r="E89" s="18">
        <f>+CEm!E58</f>
        <v>-7262.2458565863417</v>
      </c>
      <c r="F89" s="18">
        <f>+CEm!F58</f>
        <v>-6552.2969808708658</v>
      </c>
      <c r="G89" s="18">
        <f>+CEm!G58</f>
        <v>-5776.4139638042416</v>
      </c>
      <c r="H89" s="18">
        <f>+CEm!H58</f>
        <v>-4928.0046604467962</v>
      </c>
      <c r="I89" s="18">
        <f>+CEm!I58</f>
        <v>-3999.8177175427008</v>
      </c>
      <c r="J89" s="18">
        <f>+CEm!J58</f>
        <v>-2983.8766527185376</v>
      </c>
      <c r="K89" s="18">
        <f>+CEm!K58</f>
        <v>-1871.4073416016752</v>
      </c>
      <c r="L89" s="18">
        <f>+CEm!L58</f>
        <v>-652.75825365077606</v>
      </c>
      <c r="M89" s="18">
        <f>+CEm!M58</f>
        <v>682.68728843060194</v>
      </c>
      <c r="N89" s="18">
        <f>+CEm!N58</f>
        <v>753.29703876493829</v>
      </c>
      <c r="O89" s="18">
        <f>+CEm!O58</f>
        <v>1517.3035927325677</v>
      </c>
      <c r="P89" s="18">
        <f>+CEm!P58</f>
        <v>2316.9452460941161</v>
      </c>
      <c r="Q89" s="18">
        <f>+CEm!Q58</f>
        <v>3154.0031247939714</v>
      </c>
      <c r="R89" s="18">
        <f>+CEm!R58</f>
        <v>4030.3474080119677</v>
      </c>
      <c r="S89" s="18">
        <f>+CEm!S58</f>
        <v>4947.941780810097</v>
      </c>
      <c r="T89" s="18">
        <f>+CEm!T58</f>
        <v>7614.3156792269829</v>
      </c>
      <c r="U89" s="18">
        <f>+CEm!U58</f>
        <v>10174.351211767455</v>
      </c>
      <c r="V89" s="18">
        <f>+CEm!V58</f>
        <v>8004.7772731006808</v>
      </c>
      <c r="W89" s="18">
        <f>+CEm!W58</f>
        <v>9073.6350300360773</v>
      </c>
      <c r="X89" s="18">
        <f>+CEm!X58</f>
        <v>10230.548524836848</v>
      </c>
      <c r="Y89" s="18">
        <f>+CEm!Y58</f>
        <v>302.4819904047381</v>
      </c>
      <c r="Z89" s="18">
        <f>+CEm!Z58</f>
        <v>6400.9488288314096</v>
      </c>
      <c r="AA89" s="18">
        <f>+CEm!AA58</f>
        <v>7683.3937251116013</v>
      </c>
      <c r="AB89" s="18">
        <f>+CEm!AB58</f>
        <v>6946.490550869732</v>
      </c>
      <c r="AC89" s="18">
        <f>+CEm!AC58</f>
        <v>8360.1045691462168</v>
      </c>
      <c r="AD89" s="18">
        <f>+CEm!AD58</f>
        <v>9844.2609695546325</v>
      </c>
      <c r="AE89" s="18">
        <f>+CEm!AE58</f>
        <v>11402.486197927909</v>
      </c>
      <c r="AF89" s="18">
        <f>+CEm!AF58</f>
        <v>13038.483019113455</v>
      </c>
      <c r="AG89" s="18">
        <f>+CEm!AG58</f>
        <v>14756.139332907858</v>
      </c>
      <c r="AH89" s="18">
        <f>+CEm!AH58</f>
        <v>16559.537430788394</v>
      </c>
      <c r="AI89" s="18">
        <f>+CEm!AI58</f>
        <v>18452.963715480837</v>
      </c>
      <c r="AJ89" s="18">
        <f>+CEm!AJ58</f>
        <v>20440.918906505965</v>
      </c>
      <c r="AK89" s="18">
        <f>+CEm!AK58</f>
        <v>-21863.612364602315</v>
      </c>
      <c r="AL89" s="18">
        <f>+CEm!AL58</f>
        <v>21267.979921754941</v>
      </c>
      <c r="AM89" s="18">
        <f>+CEm!AM58</f>
        <v>22026.479089084616</v>
      </c>
      <c r="AN89" s="18">
        <f>+CEm!AN58</f>
        <v>22800.426591285952</v>
      </c>
      <c r="AO89" s="18">
        <f>+CEm!AO58</f>
        <v>23590.136063621234</v>
      </c>
      <c r="AP89" s="18">
        <f>+CEm!AP58</f>
        <v>24395.927486487784</v>
      </c>
      <c r="AQ89" s="18">
        <f>+CEm!AQ58</f>
        <v>25218.127313418554</v>
      </c>
      <c r="AR89" s="18">
        <f>+CEm!AR58</f>
        <v>26057.068601659466</v>
      </c>
      <c r="AS89" s="18">
        <f>+CEm!AS58</f>
        <v>26913.091145375147</v>
      </c>
      <c r="AT89" s="18">
        <f>+CEm!AT58</f>
        <v>27786.541611536089</v>
      </c>
      <c r="AU89" s="18">
        <f>+CEm!AU58</f>
        <v>28677.773678539859</v>
      </c>
      <c r="AV89" s="18">
        <f>+CEm!AV58</f>
        <v>29587.148177623669</v>
      </c>
      <c r="AW89" s="18">
        <f>+CEm!AW58</f>
        <v>-55030.614650605829</v>
      </c>
    </row>
    <row r="91" spans="1:49" x14ac:dyDescent="0.2">
      <c r="A91" s="7" t="s">
        <v>67</v>
      </c>
      <c r="B91" s="18">
        <f>+B81+B75+B60+B57</f>
        <v>159197.92833333334</v>
      </c>
      <c r="C91" s="18">
        <f t="shared" ref="C91:AK91" si="45">+C81+C75+C60+C57</f>
        <v>160695.54666666666</v>
      </c>
      <c r="D91" s="18">
        <f t="shared" si="45"/>
        <v>335934.8005472002</v>
      </c>
      <c r="E91" s="18">
        <f t="shared" si="45"/>
        <v>326159.43398746703</v>
      </c>
      <c r="F91" s="18">
        <f t="shared" si="45"/>
        <v>317107.52582773374</v>
      </c>
      <c r="G91" s="18">
        <f t="shared" si="45"/>
        <v>308846.62190800055</v>
      </c>
      <c r="H91" s="18">
        <f t="shared" si="45"/>
        <v>301451.0226522673</v>
      </c>
      <c r="I91" s="18">
        <f t="shared" si="45"/>
        <v>295002.45852693415</v>
      </c>
      <c r="J91" s="18">
        <f t="shared" si="45"/>
        <v>289590.8330450409</v>
      </c>
      <c r="K91" s="18">
        <f t="shared" si="45"/>
        <v>288824.37325614342</v>
      </c>
      <c r="L91" s="18">
        <f t="shared" si="45"/>
        <v>293898.67724842438</v>
      </c>
      <c r="M91" s="18">
        <f t="shared" si="45"/>
        <v>306598.65797326691</v>
      </c>
      <c r="N91" s="18">
        <f t="shared" si="45"/>
        <v>311063.73312777234</v>
      </c>
      <c r="O91" s="18">
        <f t="shared" si="45"/>
        <v>277918.94444890547</v>
      </c>
      <c r="P91" s="18">
        <f t="shared" si="45"/>
        <v>277748.08974998049</v>
      </c>
      <c r="Q91" s="18">
        <f t="shared" si="45"/>
        <v>278422.02682409593</v>
      </c>
      <c r="R91" s="18">
        <f t="shared" si="45"/>
        <v>279980.55925990385</v>
      </c>
      <c r="S91" s="18">
        <f t="shared" si="45"/>
        <v>284170.94839530374</v>
      </c>
      <c r="T91" s="18">
        <f t="shared" si="45"/>
        <v>290885.26240867673</v>
      </c>
      <c r="U91" s="18">
        <f t="shared" si="45"/>
        <v>298814.08263070491</v>
      </c>
      <c r="V91" s="18">
        <f t="shared" si="45"/>
        <v>304593.83508588589</v>
      </c>
      <c r="W91" s="18">
        <f t="shared" si="45"/>
        <v>311464.11047471658</v>
      </c>
      <c r="X91" s="18">
        <f t="shared" si="45"/>
        <v>319514.18214097549</v>
      </c>
      <c r="Y91" s="18">
        <f t="shared" si="45"/>
        <v>328800.60389853397</v>
      </c>
      <c r="Z91" s="18">
        <f t="shared" si="45"/>
        <v>333718.693991957</v>
      </c>
      <c r="AA91" s="18">
        <f t="shared" si="45"/>
        <v>339521.18472437124</v>
      </c>
      <c r="AB91" s="18">
        <f t="shared" si="45"/>
        <v>346698.50574122614</v>
      </c>
      <c r="AC91" s="18">
        <f t="shared" si="45"/>
        <v>355319.39855674386</v>
      </c>
      <c r="AD91" s="18">
        <f t="shared" si="45"/>
        <v>365456.04176085745</v>
      </c>
      <c r="AE91" s="18">
        <f t="shared" si="45"/>
        <v>376926.16780754429</v>
      </c>
      <c r="AF91" s="18">
        <f t="shared" si="45"/>
        <v>383106.71441252908</v>
      </c>
      <c r="AG91" s="18">
        <f t="shared" si="45"/>
        <v>394597.23054477293</v>
      </c>
      <c r="AH91" s="18">
        <f t="shared" si="45"/>
        <v>411593.60107471561</v>
      </c>
      <c r="AI91" s="18">
        <f t="shared" si="45"/>
        <v>430524.49587897549</v>
      </c>
      <c r="AJ91" s="18">
        <f t="shared" si="45"/>
        <v>451486.64117126836</v>
      </c>
      <c r="AK91" s="18">
        <f t="shared" si="45"/>
        <v>463441.34477304143</v>
      </c>
      <c r="AL91" s="18">
        <f t="shared" ref="AL91:AS91" si="46">+AL81+AL75+AL60+AL57</f>
        <v>485960.91294354346</v>
      </c>
      <c r="AM91" s="18">
        <f t="shared" si="46"/>
        <v>508466.55976361642</v>
      </c>
      <c r="AN91" s="18">
        <f t="shared" si="46"/>
        <v>532107.5368410917</v>
      </c>
      <c r="AO91" s="18">
        <f t="shared" si="46"/>
        <v>556550.84109012072</v>
      </c>
      <c r="AP91" s="18">
        <f t="shared" si="46"/>
        <v>581812.83658359479</v>
      </c>
      <c r="AQ91" s="18">
        <f t="shared" si="46"/>
        <v>574658.73302115442</v>
      </c>
      <c r="AR91" s="18">
        <f t="shared" si="46"/>
        <v>601608.53811212326</v>
      </c>
      <c r="AS91" s="18">
        <f t="shared" si="46"/>
        <v>629428.14591725601</v>
      </c>
      <c r="AT91" s="18">
        <f>+AT81+AT75+AT60+AT57</f>
        <v>658135.28950503131</v>
      </c>
      <c r="AU91" s="18">
        <f>+AU81+AU75+AU60+AU57</f>
        <v>687748.06166050991</v>
      </c>
      <c r="AV91" s="18">
        <f>+AV81+AV75+AV60+AV57</f>
        <v>718284.92215549527</v>
      </c>
      <c r="AW91" s="18">
        <f>+AW81+AW75+AW60+AW57</f>
        <v>705372.96404462866</v>
      </c>
    </row>
    <row r="95" spans="1:49" x14ac:dyDescent="0.2">
      <c r="A95" s="7" t="s">
        <v>68</v>
      </c>
      <c r="B95" s="18" t="str">
        <f t="shared" ref="B95:AK95" si="47">+IF(B53-B91=0,"OK",(B53-B91))</f>
        <v>OK</v>
      </c>
      <c r="C95" s="18" t="str">
        <f t="shared" si="47"/>
        <v>OK</v>
      </c>
      <c r="D95" s="18" t="str">
        <f t="shared" si="47"/>
        <v>OK</v>
      </c>
      <c r="E95" s="18">
        <f t="shared" si="47"/>
        <v>-5.8207660913467407E-11</v>
      </c>
      <c r="F95" s="18">
        <f t="shared" si="47"/>
        <v>5.8207660913467407E-11</v>
      </c>
      <c r="G95" s="18" t="str">
        <f t="shared" si="47"/>
        <v>OK</v>
      </c>
      <c r="H95" s="18">
        <f t="shared" si="47"/>
        <v>5.8207660913467407E-11</v>
      </c>
      <c r="I95" s="18">
        <f t="shared" si="47"/>
        <v>-5.8207660913467407E-11</v>
      </c>
      <c r="J95" s="18" t="str">
        <f t="shared" si="47"/>
        <v>OK</v>
      </c>
      <c r="K95" s="18" t="str">
        <f t="shared" si="47"/>
        <v>OK</v>
      </c>
      <c r="L95" s="18">
        <f t="shared" si="47"/>
        <v>5.8207660913467407E-11</v>
      </c>
      <c r="M95" s="18">
        <f t="shared" si="47"/>
        <v>-1.1641532182693481E-10</v>
      </c>
      <c r="N95" s="18" t="str">
        <f t="shared" si="47"/>
        <v>OK</v>
      </c>
      <c r="O95" s="18">
        <f t="shared" si="47"/>
        <v>5.8207660913467407E-11</v>
      </c>
      <c r="P95" s="18">
        <f t="shared" si="47"/>
        <v>5.8207660913467407E-11</v>
      </c>
      <c r="Q95" s="18">
        <f t="shared" si="47"/>
        <v>5.8207660913467407E-11</v>
      </c>
      <c r="R95" s="18" t="str">
        <f t="shared" si="47"/>
        <v>OK</v>
      </c>
      <c r="S95" s="18">
        <f t="shared" si="47"/>
        <v>1.1641532182693481E-10</v>
      </c>
      <c r="T95" s="18" t="str">
        <f t="shared" si="47"/>
        <v>OK</v>
      </c>
      <c r="U95" s="18">
        <f t="shared" si="47"/>
        <v>5.8207660913467407E-11</v>
      </c>
      <c r="V95" s="18">
        <f t="shared" si="47"/>
        <v>5.8207660913467407E-11</v>
      </c>
      <c r="W95" s="18">
        <f t="shared" si="47"/>
        <v>1.1641532182693481E-10</v>
      </c>
      <c r="X95" s="18">
        <f t="shared" si="47"/>
        <v>5.8207660913467407E-11</v>
      </c>
      <c r="Y95" s="18">
        <f t="shared" si="47"/>
        <v>1.1641532182693481E-10</v>
      </c>
      <c r="Z95" s="18">
        <f t="shared" si="47"/>
        <v>1.1641532182693481E-10</v>
      </c>
      <c r="AA95" s="18">
        <f t="shared" si="47"/>
        <v>5.8207660913467407E-11</v>
      </c>
      <c r="AB95" s="18">
        <f t="shared" si="47"/>
        <v>1.1641532182693481E-10</v>
      </c>
      <c r="AC95" s="18">
        <f t="shared" si="47"/>
        <v>1.1641532182693481E-10</v>
      </c>
      <c r="AD95" s="18" t="str">
        <f t="shared" si="47"/>
        <v>OK</v>
      </c>
      <c r="AE95" s="18">
        <f t="shared" si="47"/>
        <v>5.8207660913467407E-11</v>
      </c>
      <c r="AF95" s="18">
        <f t="shared" si="47"/>
        <v>5.8207660913467407E-11</v>
      </c>
      <c r="AG95" s="18">
        <f t="shared" si="47"/>
        <v>5.8207660913467407E-11</v>
      </c>
      <c r="AH95" s="18">
        <f t="shared" si="47"/>
        <v>5.8207660913467407E-11</v>
      </c>
      <c r="AI95" s="18" t="str">
        <f t="shared" si="47"/>
        <v>OK</v>
      </c>
      <c r="AJ95" s="18" t="str">
        <f t="shared" si="47"/>
        <v>OK</v>
      </c>
      <c r="AK95" s="18" t="str">
        <f t="shared" si="47"/>
        <v>OK</v>
      </c>
      <c r="AL95" s="18">
        <f t="shared" ref="AL95:AS95" si="48">+IF(AL53-AL91=0,"OK",(AL53-AL91))</f>
        <v>-5.8207660913467407E-11</v>
      </c>
      <c r="AM95" s="18">
        <f t="shared" si="48"/>
        <v>1.1641532182693481E-10</v>
      </c>
      <c r="AN95" s="18" t="str">
        <f t="shared" si="48"/>
        <v>OK</v>
      </c>
      <c r="AO95" s="18">
        <f t="shared" si="48"/>
        <v>1.1641532182693481E-10</v>
      </c>
      <c r="AP95" s="18">
        <f t="shared" si="48"/>
        <v>1.1641532182693481E-10</v>
      </c>
      <c r="AQ95" s="18">
        <f t="shared" si="48"/>
        <v>1.1641532182693481E-10</v>
      </c>
      <c r="AR95" s="18">
        <f t="shared" si="48"/>
        <v>2.3283064365386963E-10</v>
      </c>
      <c r="AS95" s="18">
        <f t="shared" si="48"/>
        <v>1.1641532182693481E-10</v>
      </c>
      <c r="AT95" s="18" t="str">
        <f>+IF(AT53-AT91=0,"OK",(AT53-AT91))</f>
        <v>OK</v>
      </c>
      <c r="AU95" s="18" t="str">
        <f>+IF(AU53-AU91=0,"OK",(AU53-AU91))</f>
        <v>OK</v>
      </c>
      <c r="AV95" s="18">
        <f>+IF(AV53-AV91=0,"OK",(AV53-AV91))</f>
        <v>2.3283064365386963E-10</v>
      </c>
      <c r="AW95" s="18">
        <f>+IF(AW53-AW91=0,"OK",(AW53-AW91))</f>
        <v>1.1641532182693481E-10</v>
      </c>
    </row>
    <row r="96" spans="1:49" x14ac:dyDescent="0.2">
      <c r="C96" s="16"/>
      <c r="D96" s="18"/>
      <c r="E96" s="18"/>
      <c r="F96" s="18"/>
      <c r="G96" s="18"/>
      <c r="H96" s="18"/>
      <c r="I96" s="18"/>
      <c r="J96" s="18"/>
      <c r="K96" s="18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</row>
    <row r="97" spans="1:37" x14ac:dyDescent="0.2">
      <c r="D97" s="17"/>
      <c r="E97" s="17"/>
      <c r="F97" s="17"/>
      <c r="G97" s="17"/>
      <c r="H97" s="17"/>
      <c r="I97" s="17"/>
      <c r="J97" s="17"/>
    </row>
    <row r="98" spans="1:37" x14ac:dyDescent="0.2">
      <c r="A98" s="20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</row>
    <row r="99" spans="1:37" x14ac:dyDescent="0.2">
      <c r="B99" s="17"/>
      <c r="C99" s="17"/>
      <c r="D99" s="17"/>
    </row>
    <row r="100" spans="1:37" x14ac:dyDescent="0.2">
      <c r="B100" s="17"/>
      <c r="C100" s="17"/>
      <c r="D100" s="17"/>
    </row>
    <row r="101" spans="1:37" x14ac:dyDescent="0.2">
      <c r="B101" s="17"/>
      <c r="C101" s="17"/>
      <c r="D101" s="17"/>
    </row>
    <row r="102" spans="1:37" x14ac:dyDescent="0.2">
      <c r="E102" s="17"/>
    </row>
    <row r="104" spans="1:37" x14ac:dyDescent="0.2">
      <c r="C104" s="17"/>
      <c r="D104" s="17"/>
    </row>
    <row r="106" spans="1:37" x14ac:dyDescent="0.2">
      <c r="C106" s="17"/>
      <c r="D106" s="17"/>
    </row>
    <row r="107" spans="1:37" x14ac:dyDescent="0.2">
      <c r="C107" s="17"/>
      <c r="D107" s="17"/>
    </row>
    <row r="108" spans="1:37" x14ac:dyDescent="0.2">
      <c r="C108" s="17"/>
      <c r="D108" s="17"/>
    </row>
    <row r="109" spans="1:37" x14ac:dyDescent="0.2">
      <c r="C109" s="17"/>
    </row>
  </sheetData>
  <phoneticPr fontId="25" type="noConversion"/>
  <hyperlinks>
    <hyperlink ref="A1" location="VIEW!A1" display="VIEW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B23"/>
  <sheetViews>
    <sheetView showGridLines="0" zoomScaleNormal="100" workbookViewId="0">
      <pane xSplit="6" ySplit="4" topLeftCell="G5" activePane="bottomRight" state="frozen"/>
      <selection pane="topRight" activeCell="G1" sqref="G1"/>
      <selection pane="bottomLeft" activeCell="A5" sqref="A5"/>
      <selection pane="bottomRight" activeCell="D14" sqref="D14"/>
    </sheetView>
  </sheetViews>
  <sheetFormatPr defaultRowHeight="15" x14ac:dyDescent="0.25"/>
  <cols>
    <col min="1" max="1" width="15.28515625" bestFit="1" customWidth="1"/>
    <col min="2" max="2" width="21.42578125" customWidth="1"/>
    <col min="3" max="3" width="22" customWidth="1"/>
    <col min="4" max="4" width="23.140625" bestFit="1" customWidth="1"/>
    <col min="6" max="6" width="21.85546875" bestFit="1" customWidth="1"/>
    <col min="7" max="7" width="11" bestFit="1" customWidth="1"/>
    <col min="8" max="8" width="11.5703125" bestFit="1" customWidth="1"/>
    <col min="9" max="10" width="10.7109375" bestFit="1" customWidth="1"/>
  </cols>
  <sheetData>
    <row r="1" spans="1:54" ht="21.75" customHeight="1" x14ac:dyDescent="0.45">
      <c r="B1" s="357" t="s">
        <v>611</v>
      </c>
      <c r="C1" s="357"/>
      <c r="D1" s="357"/>
    </row>
    <row r="2" spans="1:54" ht="36" customHeight="1" x14ac:dyDescent="0.25"/>
    <row r="3" spans="1:54" ht="15.75" x14ac:dyDescent="0.25">
      <c r="B3" s="225" t="s">
        <v>123</v>
      </c>
      <c r="C3" s="225" t="s">
        <v>124</v>
      </c>
      <c r="D3" s="225" t="s">
        <v>122</v>
      </c>
      <c r="F3" s="35" t="s">
        <v>524</v>
      </c>
      <c r="H3" s="177"/>
    </row>
    <row r="4" spans="1:54" ht="19.5" customHeight="1" x14ac:dyDescent="0.25">
      <c r="A4" s="34" t="s">
        <v>562</v>
      </c>
      <c r="F4" s="228" t="s">
        <v>532</v>
      </c>
      <c r="G4" s="213">
        <f>+'Ce annuo'!B2</f>
        <v>2017</v>
      </c>
      <c r="H4" s="213">
        <f>+'Ce annuo'!C2</f>
        <v>2018</v>
      </c>
      <c r="I4" s="213">
        <f>+'Ce annuo'!D2</f>
        <v>2019</v>
      </c>
      <c r="J4" s="213">
        <f>+'Ce annuo'!E2</f>
        <v>2020</v>
      </c>
    </row>
    <row r="5" spans="1:54" x14ac:dyDescent="0.25">
      <c r="B5" s="226" t="s">
        <v>126</v>
      </c>
      <c r="C5" s="226" t="s">
        <v>392</v>
      </c>
      <c r="D5" s="226" t="s">
        <v>116</v>
      </c>
      <c r="F5" s="214" t="s">
        <v>511</v>
      </c>
      <c r="G5" s="215">
        <f>+'Ce annuo'!B3</f>
        <v>120821.20328473658</v>
      </c>
      <c r="H5" s="215">
        <f>+'Ce annuo'!C3</f>
        <v>285535.22109972948</v>
      </c>
      <c r="I5" s="215">
        <f>+'Ce annuo'!D3</f>
        <v>512780.23311407678</v>
      </c>
      <c r="J5" s="215">
        <f>+'Ce annuo'!E3</f>
        <v>763215.22535007889</v>
      </c>
    </row>
    <row r="6" spans="1:54" x14ac:dyDescent="0.25">
      <c r="B6" s="226" t="s">
        <v>125</v>
      </c>
      <c r="C6" s="233" t="s">
        <v>569</v>
      </c>
      <c r="D6" s="226" t="s">
        <v>117</v>
      </c>
      <c r="F6" s="214" t="s">
        <v>495</v>
      </c>
      <c r="G6" s="215">
        <f>+'Ce annuo'!B11</f>
        <v>110037.79814887285</v>
      </c>
      <c r="H6" s="215">
        <f>+'Ce annuo'!C11</f>
        <v>226794.61742617423</v>
      </c>
      <c r="I6" s="215">
        <f>+'Ce annuo'!D11</f>
        <v>407290.54841256386</v>
      </c>
      <c r="J6" s="215">
        <f>+'Ce annuo'!E11</f>
        <v>582704.47963464144</v>
      </c>
    </row>
    <row r="7" spans="1:54" x14ac:dyDescent="0.25">
      <c r="B7" s="226"/>
      <c r="C7" s="226" t="s">
        <v>393</v>
      </c>
      <c r="D7" s="226" t="s">
        <v>118</v>
      </c>
      <c r="F7" s="214" t="s">
        <v>79</v>
      </c>
      <c r="G7" s="215">
        <f>+'Ce annuo'!B43</f>
        <v>-83160.228517793817</v>
      </c>
      <c r="H7" s="215">
        <f>+'Ce annuo'!C43</f>
        <v>42046.830226174236</v>
      </c>
      <c r="I7" s="215">
        <f>+'Ce annuo'!D43</f>
        <v>150598.75581256393</v>
      </c>
      <c r="J7" s="215">
        <f>+'Ce annuo'!E43</f>
        <v>316726.13458011014</v>
      </c>
    </row>
    <row r="8" spans="1:54" x14ac:dyDescent="0.25">
      <c r="B8" s="226" t="s">
        <v>393</v>
      </c>
      <c r="C8" s="226" t="s">
        <v>394</v>
      </c>
      <c r="D8" s="227"/>
      <c r="F8" s="214" t="s">
        <v>525</v>
      </c>
      <c r="G8" s="215">
        <f>+'Ce annuo'!B58</f>
        <v>-62411.790319701111</v>
      </c>
      <c r="H8" s="215">
        <f>+'Ce annuo'!C58</f>
        <v>62119.947900580475</v>
      </c>
      <c r="I8" s="215">
        <f>+'Ce annuo'!D58</f>
        <v>112022.11488163582</v>
      </c>
      <c r="J8" s="215">
        <f>+'Ce annuo'!E58</f>
        <v>223290.0850297815</v>
      </c>
    </row>
    <row r="9" spans="1:54" x14ac:dyDescent="0.25">
      <c r="B9" s="226" t="s">
        <v>293</v>
      </c>
      <c r="C9" s="226" t="s">
        <v>176</v>
      </c>
      <c r="D9" s="226" t="s">
        <v>119</v>
      </c>
    </row>
    <row r="10" spans="1:54" x14ac:dyDescent="0.25">
      <c r="B10" s="227"/>
      <c r="C10" s="226" t="s">
        <v>395</v>
      </c>
      <c r="D10" s="226" t="s">
        <v>120</v>
      </c>
      <c r="H10" s="177"/>
    </row>
    <row r="11" spans="1:54" x14ac:dyDescent="0.25">
      <c r="B11" s="226" t="s">
        <v>269</v>
      </c>
      <c r="C11" s="226" t="s">
        <v>398</v>
      </c>
      <c r="D11" s="226" t="s">
        <v>121</v>
      </c>
      <c r="F11" s="228" t="s">
        <v>533</v>
      </c>
      <c r="G11" s="216">
        <f>+Banca!C2</f>
        <v>42736</v>
      </c>
      <c r="H11" s="216">
        <f>+Banca!D2</f>
        <v>42767</v>
      </c>
      <c r="I11" s="216">
        <f>+Banca!E2</f>
        <v>42797</v>
      </c>
      <c r="J11" s="216">
        <f>+Banca!F2</f>
        <v>42828</v>
      </c>
      <c r="K11" s="216">
        <f>+Banca!G2</f>
        <v>42858</v>
      </c>
      <c r="L11" s="216">
        <f>+Banca!H2</f>
        <v>42889</v>
      </c>
      <c r="M11" s="216">
        <f>+Banca!I2</f>
        <v>42919</v>
      </c>
      <c r="N11" s="216">
        <f>+Banca!J2</f>
        <v>42950</v>
      </c>
      <c r="O11" s="216">
        <f>+Banca!K2</f>
        <v>42980</v>
      </c>
      <c r="P11" s="216">
        <f>+Banca!L2</f>
        <v>43011</v>
      </c>
      <c r="Q11" s="216">
        <f>+Banca!M2</f>
        <v>43041</v>
      </c>
      <c r="R11" s="216">
        <f>+Banca!N2</f>
        <v>43072</v>
      </c>
      <c r="S11" s="216">
        <f>+Banca!O2</f>
        <v>43102</v>
      </c>
      <c r="T11" s="216">
        <f>+Banca!P2</f>
        <v>43133</v>
      </c>
      <c r="U11" s="216">
        <f>+Banca!Q2</f>
        <v>43163</v>
      </c>
      <c r="V11" s="216">
        <f>+Banca!R2</f>
        <v>43194</v>
      </c>
      <c r="W11" s="216">
        <f>+Banca!S2</f>
        <v>43224</v>
      </c>
      <c r="X11" s="216">
        <f>+Banca!T2</f>
        <v>43255</v>
      </c>
      <c r="Y11" s="216">
        <f>+Banca!U2</f>
        <v>43285</v>
      </c>
      <c r="Z11" s="216">
        <f>+Banca!V2</f>
        <v>43316</v>
      </c>
      <c r="AA11" s="216">
        <f>+Banca!W2</f>
        <v>43346</v>
      </c>
      <c r="AB11" s="216">
        <f>+Banca!X2</f>
        <v>43377</v>
      </c>
      <c r="AC11" s="216">
        <f>+Banca!Y2</f>
        <v>43407</v>
      </c>
      <c r="AD11" s="216">
        <f>+Banca!Z2</f>
        <v>43438</v>
      </c>
      <c r="AE11" s="216">
        <f>+Banca!AA2</f>
        <v>43468</v>
      </c>
      <c r="AF11" s="216">
        <f>+Banca!AB2</f>
        <v>43499</v>
      </c>
      <c r="AG11" s="216">
        <f>+Banca!AC2</f>
        <v>43529</v>
      </c>
      <c r="AH11" s="216">
        <f>+Banca!AD2</f>
        <v>43560</v>
      </c>
      <c r="AI11" s="216">
        <f>+Banca!AE2</f>
        <v>43590</v>
      </c>
      <c r="AJ11" s="216">
        <f>+Banca!AF2</f>
        <v>43621</v>
      </c>
      <c r="AK11" s="216">
        <f>+Banca!AG2</f>
        <v>43651</v>
      </c>
      <c r="AL11" s="216">
        <f>+Banca!AH2</f>
        <v>43682</v>
      </c>
      <c r="AM11" s="216">
        <f>+Banca!AI2</f>
        <v>43712</v>
      </c>
      <c r="AN11" s="216">
        <f>+Banca!AJ2</f>
        <v>43743</v>
      </c>
      <c r="AO11" s="216">
        <f>+Banca!AK2</f>
        <v>43773</v>
      </c>
      <c r="AP11" s="216">
        <f>+Banca!AL2</f>
        <v>43804</v>
      </c>
      <c r="AQ11" s="216">
        <f>+Banca!AM2</f>
        <v>43834</v>
      </c>
      <c r="AR11" s="216">
        <f>+Banca!AN2</f>
        <v>43865</v>
      </c>
      <c r="AS11" s="216">
        <f>+Banca!AO2</f>
        <v>43895</v>
      </c>
      <c r="AT11" s="216">
        <f>+Banca!AP2</f>
        <v>43926</v>
      </c>
      <c r="AU11" s="216">
        <f>+Banca!AQ2</f>
        <v>43956</v>
      </c>
      <c r="AV11" s="216">
        <f>+Banca!AR2</f>
        <v>43987</v>
      </c>
      <c r="AW11" s="216">
        <f>+Banca!AS2</f>
        <v>44017</v>
      </c>
      <c r="AX11" s="216">
        <f>+Banca!AT2</f>
        <v>44048</v>
      </c>
      <c r="AY11" s="216">
        <f>+Banca!AU2</f>
        <v>44078</v>
      </c>
      <c r="AZ11" s="216">
        <f>+Banca!AV2</f>
        <v>44109</v>
      </c>
      <c r="BA11" s="216">
        <f>+Banca!AW2</f>
        <v>44139</v>
      </c>
      <c r="BB11" s="216">
        <f>+Banca!AX2</f>
        <v>44170</v>
      </c>
    </row>
    <row r="12" spans="1:54" x14ac:dyDescent="0.25">
      <c r="B12" s="226" t="s">
        <v>609</v>
      </c>
      <c r="C12" s="226" t="s">
        <v>113</v>
      </c>
      <c r="D12" s="227"/>
      <c r="F12" s="214" t="s">
        <v>129</v>
      </c>
      <c r="G12" s="215">
        <f>+Banca!C4</f>
        <v>0</v>
      </c>
      <c r="H12" s="215">
        <f>+Banca!D4</f>
        <v>7582.2999999999993</v>
      </c>
      <c r="I12" s="215">
        <f>+Banca!E4</f>
        <v>7651.2300000000023</v>
      </c>
      <c r="J12" s="215">
        <f>+Banca!F4</f>
        <v>8416.3530000000028</v>
      </c>
      <c r="K12" s="215">
        <f>+Banca!G4</f>
        <v>9257.9883000000027</v>
      </c>
      <c r="L12" s="215">
        <f>+Banca!H4</f>
        <v>10183.787130000004</v>
      </c>
      <c r="M12" s="215">
        <f>+Banca!I4</f>
        <v>11202.165843000004</v>
      </c>
      <c r="N12" s="215">
        <f>+Banca!J4</f>
        <v>12322.382427300008</v>
      </c>
      <c r="O12" s="215">
        <f>+Banca!K4</f>
        <v>13554.620670030015</v>
      </c>
      <c r="P12" s="215">
        <f>+Banca!L4</f>
        <v>14910.082737033015</v>
      </c>
      <c r="Q12" s="215">
        <f>+Banca!M4</f>
        <v>16401.091010736316</v>
      </c>
      <c r="R12" s="215">
        <f>+Banca!N4</f>
        <v>18041.200111809947</v>
      </c>
      <c r="S12" s="215">
        <f>+Banca!O4</f>
        <v>18861.993450230133</v>
      </c>
      <c r="T12" s="215">
        <f>+Banca!P4</f>
        <v>20699.026461615111</v>
      </c>
      <c r="U12" s="215">
        <f>+Banca!Q4</f>
        <v>21733.977784695857</v>
      </c>
      <c r="V12" s="215">
        <f>+Banca!R4</f>
        <v>22820.676673930662</v>
      </c>
      <c r="W12" s="215">
        <f>+Banca!S4</f>
        <v>23961.710507627187</v>
      </c>
      <c r="X12" s="215">
        <f>+Banca!T4</f>
        <v>25159.796033008559</v>
      </c>
      <c r="Y12" s="215">
        <f>+Banca!U4</f>
        <v>26417.785834658982</v>
      </c>
      <c r="Z12" s="215">
        <f>+Banca!V4</f>
        <v>27738.675126391925</v>
      </c>
      <c r="AA12" s="215">
        <f>+Banca!W4</f>
        <v>29125.608882711531</v>
      </c>
      <c r="AB12" s="215">
        <f>+Banca!X4</f>
        <v>30581.889326847107</v>
      </c>
      <c r="AC12" s="215">
        <f>+Banca!Y4</f>
        <v>32110.983793189451</v>
      </c>
      <c r="AD12" s="215">
        <f>+Banca!Z4</f>
        <v>33716.532982848927</v>
      </c>
      <c r="AE12" s="215">
        <f>+Banca!AA4</f>
        <v>35402.359631991392</v>
      </c>
      <c r="AF12" s="215">
        <f>+Banca!AB4</f>
        <v>37172.477613590941</v>
      </c>
      <c r="AG12" s="215">
        <f>+Banca!AC4</f>
        <v>39031.101494270501</v>
      </c>
      <c r="AH12" s="215">
        <f>+Banca!AD4</f>
        <v>40982.656568984028</v>
      </c>
      <c r="AI12" s="215">
        <f>+Banca!AE4</f>
        <v>43031.78939743324</v>
      </c>
      <c r="AJ12" s="215">
        <f>+Banca!AF4</f>
        <v>45183.378867304891</v>
      </c>
      <c r="AK12" s="215">
        <f>+Banca!AG4</f>
        <v>47442.547810670127</v>
      </c>
      <c r="AL12" s="215">
        <f>+Banca!AH4</f>
        <v>49814.675201203652</v>
      </c>
      <c r="AM12" s="215">
        <f>+Banca!AI4</f>
        <v>52305.408961263842</v>
      </c>
      <c r="AN12" s="215">
        <f>+Banca!AJ4</f>
        <v>54920.679409327022</v>
      </c>
      <c r="AO12" s="215">
        <f>+Banca!AK4</f>
        <v>57666.713379793378</v>
      </c>
      <c r="AP12" s="215">
        <f>+Banca!AL4</f>
        <v>60550.049048783054</v>
      </c>
      <c r="AQ12" s="215">
        <f>+Banca!AM4</f>
        <v>61674.755423038361</v>
      </c>
      <c r="AR12" s="215">
        <f>+Banca!AN4</f>
        <v>64720.43727262663</v>
      </c>
      <c r="AS12" s="215">
        <f>+Banca!AO4</f>
        <v>66014.846018079144</v>
      </c>
      <c r="AT12" s="215">
        <f>+Banca!AP4</f>
        <v>67335.142938440709</v>
      </c>
      <c r="AU12" s="215">
        <f>+Banca!AQ4</f>
        <v>68681.845797209549</v>
      </c>
      <c r="AV12" s="215">
        <f>+Banca!AR4</f>
        <v>70055.482713153746</v>
      </c>
      <c r="AW12" s="215">
        <f>+Banca!AS4</f>
        <v>71456.592367416786</v>
      </c>
      <c r="AX12" s="215">
        <f>+Banca!AT4</f>
        <v>72885.724214765127</v>
      </c>
      <c r="AY12" s="215">
        <f>+Banca!AU4</f>
        <v>74343.43869906044</v>
      </c>
      <c r="AZ12" s="215">
        <f>+Banca!AV4</f>
        <v>75830.30747304167</v>
      </c>
      <c r="BA12" s="215">
        <f>+Banca!AW4</f>
        <v>77346.913622502485</v>
      </c>
      <c r="BB12" s="215">
        <f>+Banca!AX4</f>
        <v>78893.851894952561</v>
      </c>
    </row>
    <row r="13" spans="1:54" x14ac:dyDescent="0.25">
      <c r="B13" s="226" t="s">
        <v>396</v>
      </c>
      <c r="C13" s="227"/>
      <c r="D13" s="226" t="s">
        <v>561</v>
      </c>
      <c r="F13" s="214" t="s">
        <v>526</v>
      </c>
      <c r="G13" s="215">
        <f>-(Banca!C12+Banca!C14+Banca!C15+Banca!C16+Banca!C17+Banca!C18)</f>
        <v>-11658.008333333333</v>
      </c>
      <c r="H13" s="215">
        <f>-(Banca!D12+Banca!D14+Banca!D15+Banca!D16+Banca!D17+Banca!D18)</f>
        <v>-21280.056666666667</v>
      </c>
      <c r="I13" s="215">
        <f>-(Banca!E12+Banca!E14+Banca!E15+Banca!E16+Banca!E17+Banca!E18)</f>
        <v>-22525.920666666665</v>
      </c>
      <c r="J13" s="215">
        <f>-(Banca!F12+Banca!F14+Banca!F15+Banca!F16+Banca!F17+Banca!F18)</f>
        <v>-21458.811066666669</v>
      </c>
      <c r="K13" s="215">
        <f>-(Banca!G12+Banca!G14+Banca!G15+Banca!G16+Banca!G17+Banca!G18)</f>
        <v>-26639.19050666667</v>
      </c>
      <c r="L13" s="215">
        <f>-(Banca!H12+Banca!H14+Banca!H15+Banca!H16+Banca!H17+Banca!H18)</f>
        <v>-31837.607890666666</v>
      </c>
      <c r="M13" s="215">
        <f>-(Banca!I12+Banca!I14+Banca!I15+Banca!I16+Banca!I17+Banca!I18)</f>
        <v>-22055.867013066669</v>
      </c>
      <c r="N13" s="215">
        <f>-(Banca!J12+Banca!J14+Banca!J15+Banca!J16+Banca!J17+Banca!J18)</f>
        <v>-22295.952047706669</v>
      </c>
      <c r="O13" s="215">
        <f>-(Banca!K12+Banca!K14+Banca!K15+Banca!K16+Banca!K17+Banca!K18)</f>
        <v>-22560.045585810669</v>
      </c>
      <c r="P13" s="215">
        <f>-(Banca!L12+Banca!L14+Banca!L15+Banca!L16+Banca!L17+Banca!L18)</f>
        <v>-22850.548477725071</v>
      </c>
      <c r="Q13" s="215">
        <f>-(Banca!M12+Banca!M14+Banca!M15+Banca!M16+Banca!M17+Banca!M18)</f>
        <v>-23170.10165883091</v>
      </c>
      <c r="R13" s="215">
        <f>-(Banca!N12+Banca!N14+Banca!N15+Banca!N16+Banca!N17+Banca!N18)</f>
        <v>-31071.610158047333</v>
      </c>
      <c r="S13" s="215">
        <f>-(Banca!O12+Banca!O14+Banca!O15+Banca!O16+Banca!O17+Banca!O18)</f>
        <v>-23543.618942843987</v>
      </c>
      <c r="T13" s="215">
        <f>-(Banca!P12+Banca!P14+Banca!P15+Banca!P16+Banca!P17+Banca!P18)</f>
        <v>-24109.241899415356</v>
      </c>
      <c r="U13" s="215">
        <f>-(Banca!Q12+Banca!Q14+Banca!Q15+Banca!Q16+Banca!Q17+Banca!Q18)</f>
        <v>-24154.991509079417</v>
      </c>
      <c r="V13" s="215">
        <f>-(Banca!R12+Banca!R14+Banca!R15+Banca!R16+Banca!R17+Banca!R18)</f>
        <v>-24378.650901200057</v>
      </c>
      <c r="W13" s="215">
        <f>-(Banca!S12+Banca!S14+Banca!S15+Banca!S16+Banca!S17+Banca!S18)</f>
        <v>-29688.493262926728</v>
      </c>
      <c r="X13" s="215">
        <f>-(Banca!T12+Banca!T14+Banca!T15+Banca!T16+Banca!T17+Banca!T18)</f>
        <v>-34935.077742739726</v>
      </c>
      <c r="Y13" s="215">
        <f>-(Banca!U12+Banca!U14+Banca!U15+Banca!U16+Banca!U17+Banca!U18)</f>
        <v>-26824.459016358414</v>
      </c>
      <c r="Z13" s="215">
        <f>-(Banca!V12+Banca!V14+Banca!V15+Banca!V16+Banca!V17+Banca!V18)</f>
        <v>-28649.970697059307</v>
      </c>
      <c r="AA13" s="215">
        <f>-(Banca!W12+Banca!W14+Banca!W15+Banca!W16+Banca!W17+Banca!W18)</f>
        <v>-29133.57904857894</v>
      </c>
      <c r="AB13" s="215">
        <f>-(Banca!X12+Banca!X14+Banca!X15+Banca!X16+Banca!X17+Banca!X18)</f>
        <v>-29641.367817674552</v>
      </c>
      <c r="AC13" s="215">
        <f>-(Banca!Y12+Banca!Y14+Banca!Y15+Banca!Y16+Banca!Y17+Banca!Y18)</f>
        <v>-30174.546025224947</v>
      </c>
      <c r="AD13" s="215">
        <f>-(Banca!Z12+Banca!Z14+Banca!Z15+Banca!Z16+Banca!Z17+Banca!Z18)</f>
        <v>-38335.38314315286</v>
      </c>
      <c r="AE13" s="215">
        <f>-(Banca!AA12+Banca!AA14+Banca!AA15+Banca!AA16+Banca!AA17+Banca!AA18)</f>
        <v>-34264.086903643838</v>
      </c>
      <c r="AF13" s="215">
        <f>-(Banca!AB12+Banca!AB14+Banca!AB15+Banca!AB16+Banca!AB17+Banca!AB18)</f>
        <v>-35306.268862826037</v>
      </c>
      <c r="AG13" s="215">
        <f>-(Banca!AC12+Banca!AC14+Banca!AC15+Banca!AC16+Banca!AC17+Banca!AC18)</f>
        <v>-35954.350306467335</v>
      </c>
      <c r="AH13" s="215">
        <f>-(Banca!AD12+Banca!AD14+Banca!AD15+Banca!AD16+Banca!AD17+Banca!AD18)</f>
        <v>-36634.835822290705</v>
      </c>
      <c r="AI13" s="215">
        <f>-(Banca!AE12+Banca!AE14+Banca!AE15+Banca!AE16+Banca!AE17+Banca!AE18)</f>
        <v>-42500.470613905236</v>
      </c>
      <c r="AJ13" s="215">
        <f>-(Banca!AF12+Banca!AF14+Banca!AF15+Banca!AF16+Banca!AF17+Banca!AF18)</f>
        <v>-50750.705895100495</v>
      </c>
      <c r="AK13" s="215">
        <f>-(Banca!AG12+Banca!AG14+Banca!AG15+Banca!AG16+Banca!AG17+Banca!AG18)</f>
        <v>-38887.327940355521</v>
      </c>
      <c r="AL13" s="215">
        <f>-(Banca!AH12+Banca!AH14+Banca!AH15+Banca!AH16+Banca!AH17+Banca!AH18)</f>
        <v>-39714.462337873301</v>
      </c>
      <c r="AM13" s="215">
        <f>-(Banca!AI12+Banca!AI14+Banca!AI15+Banca!AI16+Banca!AI17+Banca!AI18)</f>
        <v>-40582.953455266972</v>
      </c>
      <c r="AN13" s="215">
        <f>-(Banca!AJ12+Banca!AJ14+Banca!AJ15+Banca!AJ16+Banca!AJ17+Banca!AJ18)</f>
        <v>-41494.869128530321</v>
      </c>
      <c r="AO13" s="215">
        <f>-(Banca!AK12+Banca!AK14+Banca!AK15+Banca!AK16+Banca!AK17+Banca!AK18)</f>
        <v>-42452.380585456835</v>
      </c>
      <c r="AP13" s="215">
        <f>-(Banca!AL12+Banca!AL14+Banca!AL15+Banca!AL16+Banca!AL17+Banca!AL18)</f>
        <v>-53610.787615229681</v>
      </c>
      <c r="AQ13" s="215">
        <f>-(Banca!AM12+Banca!AM14+Banca!AM15+Banca!AM16+Banca!AM17+Banca!AM18)</f>
        <v>-46494.311074045036</v>
      </c>
      <c r="AR13" s="215">
        <f>-(Banca!AN12+Banca!AN14+Banca!AN15+Banca!AN16+Banca!AN17+Banca!AN18)</f>
        <v>-47798.159184317876</v>
      </c>
      <c r="AS13" s="215">
        <f>-(Banca!AO12+Banca!AO14+Banca!AO15+Banca!AO16+Banca!AO17+Banca!AO18)</f>
        <v>-47978.789499590916</v>
      </c>
      <c r="AT13" s="215">
        <f>-(Banca!AP12+Banca!AP14+Banca!AP15+Banca!AP16+Banca!AP17+Banca!AP18)</f>
        <v>-45647.266749841467</v>
      </c>
      <c r="AU13" s="215">
        <f>-(Banca!AQ12+Banca!AQ14+Banca!AQ15+Banca!AQ16+Banca!AQ17+Banca!AQ18)</f>
        <v>-46140.75257366096</v>
      </c>
      <c r="AV13" s="215">
        <f>-(Banca!AR12+Banca!AR14+Banca!AR15+Banca!AR16+Banca!AR17+Banca!AR18)</f>
        <v>-54144.031846289188</v>
      </c>
      <c r="AW13" s="215">
        <f>-(Banca!AS12+Banca!AS14+Banca!AS15+Banca!AS16+Banca!AS17+Banca!AS18)</f>
        <v>-47157.299292687312</v>
      </c>
      <c r="AX13" s="215">
        <f>-(Banca!AT12+Banca!AT14+Banca!AT15+Banca!AT16+Banca!AT17+Banca!AT18)</f>
        <v>-47680.753515155469</v>
      </c>
      <c r="AY13" s="215">
        <f>-(Banca!AU12+Banca!AU14+Banca!AU15+Banca!AU16+Banca!AU17+Banca!AU18)</f>
        <v>-48214.597070622207</v>
      </c>
      <c r="AZ13" s="215">
        <f>-(Banca!AV12+Banca!AV14+Banca!AV15+Banca!AV16+Banca!AV17+Banca!AV18)</f>
        <v>-48759.036549475743</v>
      </c>
      <c r="BA13" s="215">
        <f>-(Banca!AW12+Banca!AW14+Banca!AW15+Banca!AW16+Banca!AW17+Banca!AW18)</f>
        <v>-49314.282655967952</v>
      </c>
      <c r="BB13" s="215">
        <f>-(Banca!AX12+Banca!AX14+Banca!AX15+Banca!AX16+Banca!AX17+Banca!AX18)</f>
        <v>-57380.550290222556</v>
      </c>
    </row>
    <row r="14" spans="1:54" x14ac:dyDescent="0.25">
      <c r="B14" s="226" t="s">
        <v>397</v>
      </c>
      <c r="C14" s="227"/>
      <c r="D14" s="226" t="s">
        <v>610</v>
      </c>
      <c r="F14" s="214" t="s">
        <v>269</v>
      </c>
      <c r="G14" s="215">
        <f>-Banca!C13</f>
        <v>-146400</v>
      </c>
      <c r="H14" s="215">
        <f>-Banca!D13</f>
        <v>0</v>
      </c>
      <c r="I14" s="215">
        <f>-Banca!E13</f>
        <v>0</v>
      </c>
      <c r="J14" s="215">
        <f>-Banca!F13</f>
        <v>0</v>
      </c>
      <c r="K14" s="215">
        <f>-Banca!G13</f>
        <v>0</v>
      </c>
      <c r="L14" s="215">
        <f>-Banca!H13</f>
        <v>0</v>
      </c>
      <c r="M14" s="215">
        <f>-Banca!I13</f>
        <v>0</v>
      </c>
      <c r="N14" s="215">
        <f>-Banca!J13</f>
        <v>0</v>
      </c>
      <c r="O14" s="215">
        <f>-Banca!K13</f>
        <v>0</v>
      </c>
      <c r="P14" s="215">
        <f>-Banca!L13</f>
        <v>0</v>
      </c>
      <c r="Q14" s="215">
        <f>-Banca!M13</f>
        <v>0</v>
      </c>
      <c r="R14" s="215">
        <f>-Banca!N13</f>
        <v>0</v>
      </c>
      <c r="S14" s="215">
        <f>-Banca!O13</f>
        <v>0</v>
      </c>
      <c r="T14" s="215">
        <f>-Banca!P13</f>
        <v>0</v>
      </c>
      <c r="U14" s="215">
        <f>-Banca!Q13</f>
        <v>0</v>
      </c>
      <c r="V14" s="215">
        <f>-Banca!R13</f>
        <v>0</v>
      </c>
      <c r="W14" s="215">
        <f>-Banca!S13</f>
        <v>0</v>
      </c>
      <c r="X14" s="215">
        <f>-Banca!T13</f>
        <v>0</v>
      </c>
      <c r="Y14" s="215">
        <f>-Banca!U13</f>
        <v>0</v>
      </c>
      <c r="Z14" s="215">
        <f>-Banca!V13</f>
        <v>0</v>
      </c>
      <c r="AA14" s="215">
        <f>-Banca!W13</f>
        <v>0</v>
      </c>
      <c r="AB14" s="215">
        <f>-Banca!X13</f>
        <v>0</v>
      </c>
      <c r="AC14" s="215">
        <f>-Banca!Y13</f>
        <v>0</v>
      </c>
      <c r="AD14" s="215">
        <f>-Banca!Z13</f>
        <v>0</v>
      </c>
      <c r="AE14" s="215">
        <f>-Banca!AA13</f>
        <v>0</v>
      </c>
      <c r="AF14" s="215">
        <f>-Banca!AB13</f>
        <v>0</v>
      </c>
      <c r="AG14" s="215">
        <f>-Banca!AC13</f>
        <v>0</v>
      </c>
      <c r="AH14" s="215">
        <f>-Banca!AD13</f>
        <v>0</v>
      </c>
      <c r="AI14" s="215">
        <f>-Banca!AE13</f>
        <v>0</v>
      </c>
      <c r="AJ14" s="215">
        <f>-Banca!AF13</f>
        <v>0</v>
      </c>
      <c r="AK14" s="215">
        <f>-Banca!AG13</f>
        <v>0</v>
      </c>
      <c r="AL14" s="215">
        <f>-Banca!AH13</f>
        <v>0</v>
      </c>
      <c r="AM14" s="215">
        <f>-Banca!AI13</f>
        <v>0</v>
      </c>
      <c r="AN14" s="215">
        <f>-Banca!AJ13</f>
        <v>0</v>
      </c>
      <c r="AO14" s="215">
        <f>-Banca!AK13</f>
        <v>0</v>
      </c>
      <c r="AP14" s="215">
        <f>-Banca!AL13</f>
        <v>0</v>
      </c>
      <c r="AQ14" s="215">
        <f>-Banca!AM13</f>
        <v>0</v>
      </c>
      <c r="AR14" s="215">
        <f>-Banca!AN13</f>
        <v>0</v>
      </c>
      <c r="AS14" s="215">
        <f>-Banca!AO13</f>
        <v>0</v>
      </c>
      <c r="AT14" s="215">
        <f>-Banca!AP13</f>
        <v>0</v>
      </c>
      <c r="AU14" s="215">
        <f>-Banca!AQ13</f>
        <v>0</v>
      </c>
      <c r="AV14" s="215">
        <f>-Banca!AR13</f>
        <v>0</v>
      </c>
      <c r="AW14" s="215">
        <f>-Banca!AS13</f>
        <v>0</v>
      </c>
      <c r="AX14" s="215">
        <f>-Banca!AT13</f>
        <v>0</v>
      </c>
      <c r="AY14" s="215">
        <f>-Banca!AU13</f>
        <v>0</v>
      </c>
      <c r="AZ14" s="215">
        <f>-Banca!AV13</f>
        <v>0</v>
      </c>
      <c r="BA14" s="215">
        <f>-Banca!AW13</f>
        <v>0</v>
      </c>
      <c r="BB14" s="215">
        <f>-Banca!AX13</f>
        <v>0</v>
      </c>
    </row>
    <row r="15" spans="1:54" x14ac:dyDescent="0.25">
      <c r="B15" s="226" t="s">
        <v>441</v>
      </c>
      <c r="C15" s="227"/>
      <c r="D15" s="227"/>
      <c r="F15" s="214" t="s">
        <v>527</v>
      </c>
      <c r="G15" s="215">
        <f>+Banca!C7-Banca!C19</f>
        <v>160000</v>
      </c>
      <c r="H15" s="215">
        <f>+Banca!D7-Banca!D19</f>
        <v>-778.80809045487945</v>
      </c>
      <c r="I15" s="215">
        <f>+Banca!E7-Banca!E19</f>
        <v>-1894.1330290115536</v>
      </c>
      <c r="J15" s="215">
        <f>+Banca!F7-Banca!F19</f>
        <v>-1336.4705597332311</v>
      </c>
      <c r="K15" s="215">
        <f>+Banca!G7-Banca!G19</f>
        <v>-1336.4705597332311</v>
      </c>
      <c r="L15" s="215">
        <f>+Banca!H7-Banca!H19</f>
        <v>-1336.4705597332311</v>
      </c>
      <c r="M15" s="215">
        <f>+Banca!I7-Banca!I19</f>
        <v>-1336.4705597332311</v>
      </c>
      <c r="N15" s="215">
        <f>+Banca!J7-Banca!J19</f>
        <v>-1336.4705597332311</v>
      </c>
      <c r="O15" s="215">
        <f>+Banca!K7-Banca!K19</f>
        <v>-1336.4705597332311</v>
      </c>
      <c r="P15" s="215">
        <f>+Banca!L7-Banca!L19</f>
        <v>-1336.4705597332311</v>
      </c>
      <c r="Q15" s="215">
        <f>+Banca!M7-Banca!M19</f>
        <v>-1336.4705597332311</v>
      </c>
      <c r="R15" s="215">
        <f>+Banca!N7-Banca!N19</f>
        <v>-1336.4705597332311</v>
      </c>
      <c r="S15" s="215">
        <f>+Banca!O7-Banca!O19</f>
        <v>-1336.4705597332311</v>
      </c>
      <c r="T15" s="215">
        <f>+Banca!P7-Banca!P19</f>
        <v>-1336.4705597332311</v>
      </c>
      <c r="U15" s="215">
        <f>+Banca!Q7-Banca!Q19</f>
        <v>-1336.4705597332311</v>
      </c>
      <c r="V15" s="215">
        <f>+Banca!R7-Banca!R19</f>
        <v>-1336.4705597332311</v>
      </c>
      <c r="W15" s="215">
        <f>+Banca!S7-Banca!S19</f>
        <v>-1336.4705597332311</v>
      </c>
      <c r="X15" s="215">
        <f>+Banca!T7-Banca!T19</f>
        <v>-1336.4705597332311</v>
      </c>
      <c r="Y15" s="215">
        <f>+Banca!U7-Banca!U19</f>
        <v>-1336.4705597332311</v>
      </c>
      <c r="Z15" s="215">
        <f>+Banca!V7-Banca!V19</f>
        <v>-1336.4705597332311</v>
      </c>
      <c r="AA15" s="215">
        <f>+Banca!W7-Banca!W19</f>
        <v>-1336.4705597332311</v>
      </c>
      <c r="AB15" s="215">
        <f>+Banca!X7-Banca!X19</f>
        <v>-1336.4705597332311</v>
      </c>
      <c r="AC15" s="215">
        <f>+Banca!Y7-Banca!Y19</f>
        <v>-1336.4705597332311</v>
      </c>
      <c r="AD15" s="215">
        <f>+Banca!Z7-Banca!Z19</f>
        <v>-1336.4705597332311</v>
      </c>
      <c r="AE15" s="215">
        <f>+Banca!AA7-Banca!AA19</f>
        <v>-1336.4705597332311</v>
      </c>
      <c r="AF15" s="215">
        <f>+Banca!AB7-Banca!AB19</f>
        <v>-1336.4705597332311</v>
      </c>
      <c r="AG15" s="215">
        <f>+Banca!AC7-Banca!AC19</f>
        <v>-1336.4705597332311</v>
      </c>
      <c r="AH15" s="215">
        <f>+Banca!AD7-Banca!AD19</f>
        <v>-1336.4705597332311</v>
      </c>
      <c r="AI15" s="215">
        <f>+Banca!AE7-Banca!AE19</f>
        <v>-1336.4705597332311</v>
      </c>
      <c r="AJ15" s="215">
        <f>+Banca!AF7-Banca!AF19</f>
        <v>-1336.4705597332311</v>
      </c>
      <c r="AK15" s="215">
        <f>+Banca!AG7-Banca!AG19</f>
        <v>-1336.4705597332311</v>
      </c>
      <c r="AL15" s="215">
        <f>+Banca!AH7-Banca!AH19</f>
        <v>-1336.4705597332311</v>
      </c>
      <c r="AM15" s="215">
        <f>+Banca!AI7-Banca!AI19</f>
        <v>-1336.4705597332311</v>
      </c>
      <c r="AN15" s="215">
        <f>+Banca!AJ7-Banca!AJ19</f>
        <v>-1336.4705597332311</v>
      </c>
      <c r="AO15" s="215">
        <f>+Banca!AK7-Banca!AK19</f>
        <v>-1336.4705597332311</v>
      </c>
      <c r="AP15" s="215">
        <f>+Banca!AL7-Banca!AL19</f>
        <v>-1336.4705597332311</v>
      </c>
      <c r="AQ15" s="215">
        <f>+Banca!AM7-Banca!AM19</f>
        <v>-1336.4705597332311</v>
      </c>
      <c r="AR15" s="215">
        <f>+Banca!AN7-Banca!AN19</f>
        <v>-1336.4705597332311</v>
      </c>
      <c r="AS15" s="215">
        <f>+Banca!AO7-Banca!AO19</f>
        <v>-1336.4705597332311</v>
      </c>
      <c r="AT15" s="215">
        <f>+Banca!AP7-Banca!AP19</f>
        <v>-1336.4705597332311</v>
      </c>
      <c r="AU15" s="215">
        <f>+Banca!AQ7-Banca!AQ19</f>
        <v>-1336.4705597332311</v>
      </c>
      <c r="AV15" s="215">
        <f>+Banca!AR7-Banca!AR19</f>
        <v>-1336.4705597332311</v>
      </c>
      <c r="AW15" s="215">
        <f>+Banca!AS7-Banca!AS19</f>
        <v>-1336.4705597332311</v>
      </c>
      <c r="AX15" s="215">
        <f>+Banca!AT7-Banca!AT19</f>
        <v>-1336.4705597332311</v>
      </c>
      <c r="AY15" s="215">
        <f>+Banca!AU7-Banca!AU19</f>
        <v>-1336.4705597332311</v>
      </c>
      <c r="AZ15" s="215">
        <f>+Banca!AV7-Banca!AV19</f>
        <v>-1336.4705597332311</v>
      </c>
      <c r="BA15" s="215">
        <f>+Banca!AW7-Banca!AW19</f>
        <v>-1336.4705597332311</v>
      </c>
      <c r="BB15" s="215">
        <f>+Banca!AX7-Banca!AX19</f>
        <v>-1336.4705597332311</v>
      </c>
    </row>
    <row r="16" spans="1:54" x14ac:dyDescent="0.25">
      <c r="B16" s="226" t="s">
        <v>635</v>
      </c>
      <c r="C16" s="227"/>
      <c r="D16" s="227"/>
      <c r="F16" s="214" t="s">
        <v>528</v>
      </c>
      <c r="G16" s="215">
        <f>+Banca!C6</f>
        <v>0</v>
      </c>
      <c r="H16" s="215">
        <f>+Banca!D6</f>
        <v>0</v>
      </c>
      <c r="I16" s="215">
        <f>+Banca!E6</f>
        <v>50000</v>
      </c>
      <c r="J16" s="215">
        <f>+Banca!F6</f>
        <v>0</v>
      </c>
      <c r="K16" s="215">
        <f>+Banca!G6</f>
        <v>0</v>
      </c>
      <c r="L16" s="215">
        <f>+Banca!H6</f>
        <v>0</v>
      </c>
      <c r="M16" s="215">
        <f>+Banca!I6</f>
        <v>0</v>
      </c>
      <c r="N16" s="215">
        <f>+Banca!J6</f>
        <v>0</v>
      </c>
      <c r="O16" s="215">
        <f>+Banca!K6</f>
        <v>0</v>
      </c>
      <c r="P16" s="215">
        <f>+Banca!L6</f>
        <v>0</v>
      </c>
      <c r="Q16" s="215">
        <f>+Banca!M6</f>
        <v>0</v>
      </c>
      <c r="R16" s="215">
        <f>+Banca!N6</f>
        <v>0</v>
      </c>
      <c r="S16" s="215">
        <f>+Banca!O6</f>
        <v>0</v>
      </c>
      <c r="T16" s="215">
        <f>+Banca!P6</f>
        <v>0</v>
      </c>
      <c r="U16" s="215">
        <f>+Banca!Q6</f>
        <v>0</v>
      </c>
      <c r="V16" s="215">
        <f>+Banca!R6</f>
        <v>0</v>
      </c>
      <c r="W16" s="215">
        <f>+Banca!S6</f>
        <v>0</v>
      </c>
      <c r="X16" s="215">
        <f>+Banca!T6</f>
        <v>0</v>
      </c>
      <c r="Y16" s="215">
        <f>+Banca!U6</f>
        <v>0</v>
      </c>
      <c r="Z16" s="215">
        <f>+Banca!V6</f>
        <v>0</v>
      </c>
      <c r="AA16" s="215">
        <f>+Banca!W6</f>
        <v>0</v>
      </c>
      <c r="AB16" s="215">
        <f>+Banca!X6</f>
        <v>0</v>
      </c>
      <c r="AC16" s="215">
        <f>+Banca!Y6</f>
        <v>0</v>
      </c>
      <c r="AD16" s="215">
        <f>+Banca!Z6</f>
        <v>0</v>
      </c>
      <c r="AE16" s="215">
        <f>+Banca!AA6</f>
        <v>0</v>
      </c>
      <c r="AF16" s="215">
        <f>+Banca!AB6</f>
        <v>0</v>
      </c>
      <c r="AG16" s="215">
        <f>+Banca!AC6</f>
        <v>0</v>
      </c>
      <c r="AH16" s="215">
        <f>+Banca!AD6</f>
        <v>0</v>
      </c>
      <c r="AI16" s="215">
        <f>+Banca!AE6</f>
        <v>0</v>
      </c>
      <c r="AJ16" s="215">
        <f>+Banca!AF6</f>
        <v>0</v>
      </c>
      <c r="AK16" s="215">
        <f>+Banca!AG6</f>
        <v>0</v>
      </c>
      <c r="AL16" s="215">
        <f>+Banca!AH6</f>
        <v>0</v>
      </c>
      <c r="AM16" s="215">
        <f>+Banca!AI6</f>
        <v>0</v>
      </c>
      <c r="AN16" s="215">
        <f>+Banca!AJ6</f>
        <v>0</v>
      </c>
      <c r="AO16" s="215">
        <f>+Banca!AK6</f>
        <v>0</v>
      </c>
      <c r="AP16" s="215">
        <f>+Banca!AL6</f>
        <v>0</v>
      </c>
      <c r="AQ16" s="215">
        <f>+Banca!AM6</f>
        <v>0</v>
      </c>
      <c r="AR16" s="215">
        <f>+Banca!AN6</f>
        <v>0</v>
      </c>
      <c r="AS16" s="215">
        <f>+Banca!AO6</f>
        <v>0</v>
      </c>
      <c r="AT16" s="215">
        <f>+Banca!AP6</f>
        <v>0</v>
      </c>
      <c r="AU16" s="215">
        <f>+Banca!AQ6</f>
        <v>0</v>
      </c>
      <c r="AV16" s="215">
        <f>+Banca!AR6</f>
        <v>0</v>
      </c>
      <c r="AW16" s="215">
        <f>+Banca!AS6</f>
        <v>0</v>
      </c>
      <c r="AX16" s="215">
        <f>+Banca!AT6</f>
        <v>0</v>
      </c>
      <c r="AY16" s="215">
        <f>+Banca!AU6</f>
        <v>0</v>
      </c>
      <c r="AZ16" s="215">
        <f>+Banca!AV6</f>
        <v>0</v>
      </c>
      <c r="BA16" s="215">
        <f>+Banca!AW6</f>
        <v>0</v>
      </c>
      <c r="BB16" s="215">
        <f>+Banca!AX6</f>
        <v>0</v>
      </c>
    </row>
    <row r="17" spans="2:54" x14ac:dyDescent="0.25">
      <c r="F17" s="214" t="s">
        <v>520</v>
      </c>
      <c r="G17" s="215">
        <f>-Banca!C22</f>
        <v>0</v>
      </c>
      <c r="H17" s="215">
        <f>-Banca!D22</f>
        <v>0</v>
      </c>
      <c r="I17" s="215">
        <f>-Banca!E22</f>
        <v>0</v>
      </c>
      <c r="J17" s="215">
        <f>-Banca!F22</f>
        <v>0</v>
      </c>
      <c r="K17" s="215">
        <f>-Banca!G22</f>
        <v>0</v>
      </c>
      <c r="L17" s="215">
        <f>-Banca!H22</f>
        <v>0</v>
      </c>
      <c r="M17" s="215">
        <f>-Banca!I22</f>
        <v>0</v>
      </c>
      <c r="N17" s="215">
        <f>-Banca!J22</f>
        <v>0</v>
      </c>
      <c r="O17" s="215">
        <f>-Banca!K22</f>
        <v>0</v>
      </c>
      <c r="P17" s="215">
        <f>-Banca!L22</f>
        <v>0</v>
      </c>
      <c r="Q17" s="215">
        <f>-Banca!M22</f>
        <v>0</v>
      </c>
      <c r="R17" s="215">
        <f>-Banca!N22</f>
        <v>0</v>
      </c>
      <c r="S17" s="215">
        <f>-Banca!O22</f>
        <v>0</v>
      </c>
      <c r="T17" s="215">
        <f>-Banca!P22</f>
        <v>0</v>
      </c>
      <c r="U17" s="215">
        <f>-Banca!Q22</f>
        <v>0</v>
      </c>
      <c r="V17" s="215">
        <f>-Banca!R22</f>
        <v>0</v>
      </c>
      <c r="W17" s="215">
        <f>-Banca!S22</f>
        <v>0</v>
      </c>
      <c r="X17" s="215">
        <f>-Banca!T22</f>
        <v>0</v>
      </c>
      <c r="Y17" s="215">
        <f>-Banca!U22</f>
        <v>0</v>
      </c>
      <c r="Z17" s="215">
        <f>-Banca!V22</f>
        <v>0</v>
      </c>
      <c r="AA17" s="215">
        <f>-Banca!W22</f>
        <v>0</v>
      </c>
      <c r="AB17" s="215">
        <f>-Banca!X22</f>
        <v>0</v>
      </c>
      <c r="AC17" s="215">
        <f>-Banca!Y22</f>
        <v>0</v>
      </c>
      <c r="AD17" s="215">
        <f>-Banca!Z22</f>
        <v>0</v>
      </c>
      <c r="AE17" s="215">
        <f>-Banca!AA22</f>
        <v>0</v>
      </c>
      <c r="AF17" s="215">
        <f>-Banca!AB22</f>
        <v>0</v>
      </c>
      <c r="AG17" s="215">
        <f>-Banca!AC22</f>
        <v>0</v>
      </c>
      <c r="AH17" s="215">
        <f>-Banca!AD22</f>
        <v>0</v>
      </c>
      <c r="AI17" s="215">
        <f>-Banca!AE22</f>
        <v>0</v>
      </c>
      <c r="AJ17" s="215">
        <f>-Banca!AF22</f>
        <v>0</v>
      </c>
      <c r="AK17" s="215">
        <f>-Banca!AG22</f>
        <v>0</v>
      </c>
      <c r="AL17" s="215">
        <f>-Banca!AH22</f>
        <v>0</v>
      </c>
      <c r="AM17" s="215">
        <f>-Banca!AI22</f>
        <v>0</v>
      </c>
      <c r="AN17" s="215">
        <f>-Banca!AJ22</f>
        <v>0</v>
      </c>
      <c r="AO17" s="215">
        <f>-Banca!AK22</f>
        <v>0</v>
      </c>
      <c r="AP17" s="215">
        <f>-Banca!AL22</f>
        <v>0</v>
      </c>
      <c r="AQ17" s="215">
        <f>-Banca!AM22</f>
        <v>0</v>
      </c>
      <c r="AR17" s="215">
        <f>-Banca!AN22</f>
        <v>0</v>
      </c>
      <c r="AS17" s="215">
        <f>-Banca!AO22</f>
        <v>0</v>
      </c>
      <c r="AT17" s="215">
        <f>-Banca!AP22</f>
        <v>0</v>
      </c>
      <c r="AU17" s="215">
        <f>-Banca!AQ22</f>
        <v>0</v>
      </c>
      <c r="AV17" s="215">
        <f>-Banca!AR22</f>
        <v>0</v>
      </c>
      <c r="AW17" s="215">
        <f>-Banca!AS22</f>
        <v>0</v>
      </c>
      <c r="AX17" s="215">
        <f>-Banca!AT22</f>
        <v>0</v>
      </c>
      <c r="AY17" s="215">
        <f>-Banca!AU22</f>
        <v>0</v>
      </c>
      <c r="AZ17" s="215">
        <f>-Banca!AV22</f>
        <v>0</v>
      </c>
      <c r="BA17" s="215">
        <f>-Banca!AW22</f>
        <v>0</v>
      </c>
      <c r="BB17" s="215">
        <f>-Banca!AX22</f>
        <v>0</v>
      </c>
    </row>
    <row r="18" spans="2:54" x14ac:dyDescent="0.25">
      <c r="F18" s="214" t="s">
        <v>529</v>
      </c>
      <c r="G18" s="215">
        <f>-Banca!C20-Banca!C21</f>
        <v>0</v>
      </c>
      <c r="H18" s="215">
        <f>-Banca!D20-Banca!D21</f>
        <v>0</v>
      </c>
      <c r="I18" s="215">
        <f>-Banca!E20-Banca!E21</f>
        <v>0</v>
      </c>
      <c r="J18" s="215">
        <f>-Banca!F20-Banca!F21</f>
        <v>0</v>
      </c>
      <c r="K18" s="215">
        <f>-Banca!G20-Banca!G21</f>
        <v>0</v>
      </c>
      <c r="L18" s="215">
        <f>-Banca!H20-Banca!H21</f>
        <v>0</v>
      </c>
      <c r="M18" s="215">
        <f>-Banca!I20-Banca!I21</f>
        <v>0</v>
      </c>
      <c r="N18" s="215">
        <f>-Banca!J20-Banca!J21</f>
        <v>0</v>
      </c>
      <c r="O18" s="215">
        <f>-Banca!K20-Banca!K21</f>
        <v>0</v>
      </c>
      <c r="P18" s="215">
        <f>-Banca!L20-Banca!L21</f>
        <v>0</v>
      </c>
      <c r="Q18" s="215">
        <f>-Banca!M20-Banca!M21</f>
        <v>0</v>
      </c>
      <c r="R18" s="215">
        <f>-Banca!N20-Banca!N21</f>
        <v>0</v>
      </c>
      <c r="S18" s="215">
        <f>-Banca!O20-Banca!O21</f>
        <v>0</v>
      </c>
      <c r="T18" s="215">
        <f>-Banca!P20-Banca!P21</f>
        <v>0</v>
      </c>
      <c r="U18" s="215">
        <f>-Banca!Q20-Banca!Q21</f>
        <v>0</v>
      </c>
      <c r="V18" s="215">
        <f>-Banca!R20-Banca!R21</f>
        <v>0</v>
      </c>
      <c r="W18" s="215">
        <f>-Banca!S20-Banca!S21</f>
        <v>0</v>
      </c>
      <c r="X18" s="215">
        <f>-Banca!T20-Banca!T21</f>
        <v>0</v>
      </c>
      <c r="Y18" s="215">
        <f>-Banca!U20-Banca!U21</f>
        <v>0</v>
      </c>
      <c r="Z18" s="215">
        <f>-Banca!V20-Banca!V21</f>
        <v>0</v>
      </c>
      <c r="AA18" s="215">
        <f>-Banca!W20-Banca!W21</f>
        <v>0</v>
      </c>
      <c r="AB18" s="215">
        <f>-Banca!X20-Banca!X21</f>
        <v>0</v>
      </c>
      <c r="AC18" s="215">
        <f>-Banca!Y20-Banca!Y21</f>
        <v>0</v>
      </c>
      <c r="AD18" s="215">
        <f>-Banca!Z20-Banca!Z21</f>
        <v>0</v>
      </c>
      <c r="AE18" s="215">
        <f>-Banca!AA20-Banca!AA21</f>
        <v>0</v>
      </c>
      <c r="AF18" s="215">
        <f>-Banca!AB20-Banca!AB21</f>
        <v>0</v>
      </c>
      <c r="AG18" s="215">
        <f>-Banca!AC20-Banca!AC21</f>
        <v>0</v>
      </c>
      <c r="AH18" s="215">
        <f>-Banca!AD20-Banca!AD21</f>
        <v>0</v>
      </c>
      <c r="AI18" s="215">
        <f>-Banca!AE20-Banca!AE21</f>
        <v>0</v>
      </c>
      <c r="AJ18" s="215">
        <f>-Banca!AF20-Banca!AF21</f>
        <v>-15596.356584136176</v>
      </c>
      <c r="AK18" s="215">
        <f>-Banca!AG20-Banca!AG21</f>
        <v>0</v>
      </c>
      <c r="AL18" s="215">
        <f>-Banca!AH20-Banca!AH21</f>
        <v>0</v>
      </c>
      <c r="AM18" s="215">
        <f>-Banca!AI20-Banca!AI21</f>
        <v>0</v>
      </c>
      <c r="AN18" s="215">
        <f>-Banca!AJ20-Banca!AJ21</f>
        <v>0</v>
      </c>
      <c r="AO18" s="215">
        <f>-Banca!AK20-Banca!AK21</f>
        <v>-6684.1528217726463</v>
      </c>
      <c r="AP18" s="215">
        <f>-Banca!AL20-Banca!AL21</f>
        <v>0</v>
      </c>
      <c r="AQ18" s="215">
        <f>-Banca!AM20-Banca!AM21</f>
        <v>0</v>
      </c>
      <c r="AR18" s="215">
        <f>-Banca!AN20-Banca!AN21</f>
        <v>0</v>
      </c>
      <c r="AS18" s="215">
        <f>-Banca!AO20-Banca!AO21</f>
        <v>0</v>
      </c>
      <c r="AT18" s="215">
        <f>-Banca!AP20-Banca!AP21</f>
        <v>0</v>
      </c>
      <c r="AU18" s="215">
        <f>-Banca!AQ20-Banca!AQ21</f>
        <v>0</v>
      </c>
      <c r="AV18" s="215">
        <f>-Banca!AR20-Banca!AR21</f>
        <v>-51008.182865892581</v>
      </c>
      <c r="AW18" s="215">
        <f>-Banca!AS20-Banca!AS21</f>
        <v>0</v>
      </c>
      <c r="AX18" s="215">
        <f>-Banca!AT20-Banca!AT21</f>
        <v>0</v>
      </c>
      <c r="AY18" s="215">
        <f>-Banca!AU20-Banca!AU21</f>
        <v>0</v>
      </c>
      <c r="AZ18" s="215">
        <f>-Banca!AV20-Banca!AV21</f>
        <v>0</v>
      </c>
      <c r="BA18" s="215">
        <f>-Banca!AW20-Banca!AW21</f>
        <v>-26635.044672362998</v>
      </c>
      <c r="BB18" s="215">
        <f>-Banca!AX20-Banca!AX21</f>
        <v>0</v>
      </c>
    </row>
    <row r="19" spans="2:54" x14ac:dyDescent="0.25">
      <c r="B19" s="169"/>
    </row>
    <row r="20" spans="2:54" x14ac:dyDescent="0.25">
      <c r="F20" s="214" t="s">
        <v>563</v>
      </c>
      <c r="G20" s="215">
        <f>SUM(G12:G19)</f>
        <v>1941.9916666666686</v>
      </c>
      <c r="H20" s="215">
        <f>SUM(H12:H19)</f>
        <v>-14476.564757121547</v>
      </c>
      <c r="I20" s="215">
        <f t="shared" ref="I20:BB20" si="0">SUM(I12:I19)</f>
        <v>33231.17630432178</v>
      </c>
      <c r="J20" s="215">
        <f t="shared" si="0"/>
        <v>-14378.928626399897</v>
      </c>
      <c r="K20" s="215">
        <f t="shared" si="0"/>
        <v>-18717.672766399901</v>
      </c>
      <c r="L20" s="215">
        <f t="shared" si="0"/>
        <v>-22990.291320399894</v>
      </c>
      <c r="M20" s="215">
        <f t="shared" si="0"/>
        <v>-12190.171729799895</v>
      </c>
      <c r="N20" s="215">
        <f t="shared" si="0"/>
        <v>-11310.040180139891</v>
      </c>
      <c r="O20" s="215">
        <f t="shared" si="0"/>
        <v>-10341.895475513884</v>
      </c>
      <c r="P20" s="215">
        <f t="shared" si="0"/>
        <v>-9276.9363004252864</v>
      </c>
      <c r="Q20" s="215">
        <f t="shared" si="0"/>
        <v>-8105.4812078278255</v>
      </c>
      <c r="R20" s="215">
        <f t="shared" si="0"/>
        <v>-14366.880605970617</v>
      </c>
      <c r="S20" s="215">
        <f t="shared" si="0"/>
        <v>-6018.0960523470849</v>
      </c>
      <c r="T20" s="215">
        <f t="shared" si="0"/>
        <v>-4746.6859975334764</v>
      </c>
      <c r="U20" s="215">
        <f t="shared" si="0"/>
        <v>-3757.4842841167911</v>
      </c>
      <c r="V20" s="215">
        <f t="shared" si="0"/>
        <v>-2894.4447870026261</v>
      </c>
      <c r="W20" s="215">
        <f t="shared" si="0"/>
        <v>-7063.2533150327718</v>
      </c>
      <c r="X20" s="215">
        <f t="shared" si="0"/>
        <v>-11111.752269464398</v>
      </c>
      <c r="Y20" s="215">
        <f t="shared" si="0"/>
        <v>-1743.1437414326635</v>
      </c>
      <c r="Z20" s="215">
        <f t="shared" si="0"/>
        <v>-2247.7661304006133</v>
      </c>
      <c r="AA20" s="215">
        <f t="shared" si="0"/>
        <v>-1344.4407256006405</v>
      </c>
      <c r="AB20" s="215">
        <f t="shared" si="0"/>
        <v>-395.94905056067614</v>
      </c>
      <c r="AC20" s="215">
        <f t="shared" si="0"/>
        <v>599.96720823127293</v>
      </c>
      <c r="AD20" s="215">
        <f t="shared" si="0"/>
        <v>-5955.3207200371644</v>
      </c>
      <c r="AE20" s="215">
        <f t="shared" si="0"/>
        <v>-198.19783138567686</v>
      </c>
      <c r="AF20" s="215">
        <f t="shared" si="0"/>
        <v>529.73819103167375</v>
      </c>
      <c r="AG20" s="215">
        <f t="shared" si="0"/>
        <v>1740.2806280699344</v>
      </c>
      <c r="AH20" s="215">
        <f t="shared" si="0"/>
        <v>3011.3501869600923</v>
      </c>
      <c r="AI20" s="215">
        <f t="shared" si="0"/>
        <v>-805.15177620522695</v>
      </c>
      <c r="AJ20" s="215">
        <f t="shared" si="0"/>
        <v>-22500.15417166501</v>
      </c>
      <c r="AK20" s="215">
        <f t="shared" si="0"/>
        <v>7218.7493105813746</v>
      </c>
      <c r="AL20" s="215">
        <f t="shared" si="0"/>
        <v>8763.7423035971206</v>
      </c>
      <c r="AM20" s="215">
        <f t="shared" si="0"/>
        <v>10385.984946263639</v>
      </c>
      <c r="AN20" s="215">
        <f t="shared" si="0"/>
        <v>12089.33972106347</v>
      </c>
      <c r="AO20" s="215">
        <f t="shared" si="0"/>
        <v>7193.7094128306671</v>
      </c>
      <c r="AP20" s="215">
        <f t="shared" si="0"/>
        <v>5602.7908738201413</v>
      </c>
      <c r="AQ20" s="215">
        <f t="shared" si="0"/>
        <v>13843.973789260095</v>
      </c>
      <c r="AR20" s="215">
        <f t="shared" si="0"/>
        <v>15585.807528575524</v>
      </c>
      <c r="AS20" s="215">
        <f t="shared" si="0"/>
        <v>16699.585958754997</v>
      </c>
      <c r="AT20" s="215">
        <f t="shared" si="0"/>
        <v>20351.40562886601</v>
      </c>
      <c r="AU20" s="215">
        <f t="shared" si="0"/>
        <v>21204.622663815357</v>
      </c>
      <c r="AV20" s="215">
        <f t="shared" si="0"/>
        <v>-36433.202558761252</v>
      </c>
      <c r="AW20" s="215">
        <f t="shared" si="0"/>
        <v>22962.822514996242</v>
      </c>
      <c r="AX20" s="215">
        <f t="shared" si="0"/>
        <v>23868.500139876425</v>
      </c>
      <c r="AY20" s="215">
        <f t="shared" si="0"/>
        <v>24792.371068705001</v>
      </c>
      <c r="AZ20" s="215">
        <f t="shared" si="0"/>
        <v>25734.800363832695</v>
      </c>
      <c r="BA20" s="215">
        <f t="shared" si="0"/>
        <v>61.115734438302752</v>
      </c>
      <c r="BB20" s="215">
        <f t="shared" si="0"/>
        <v>20176.831044996772</v>
      </c>
    </row>
    <row r="21" spans="2:54" x14ac:dyDescent="0.25">
      <c r="B21" s="168"/>
    </row>
    <row r="22" spans="2:54" x14ac:dyDescent="0.25">
      <c r="F22" s="214" t="s">
        <v>530</v>
      </c>
      <c r="G22" s="215">
        <v>0</v>
      </c>
      <c r="H22" s="215">
        <f>+G23</f>
        <v>1941.9916666666686</v>
      </c>
      <c r="I22" s="215">
        <f t="shared" ref="I22:BB22" si="1">+H23</f>
        <v>-12534.573090454878</v>
      </c>
      <c r="J22" s="215">
        <f t="shared" si="1"/>
        <v>20696.603213866903</v>
      </c>
      <c r="K22" s="215">
        <f t="shared" si="1"/>
        <v>6317.6745874670069</v>
      </c>
      <c r="L22" s="215">
        <f t="shared" si="1"/>
        <v>-12399.998178932894</v>
      </c>
      <c r="M22" s="215">
        <f t="shared" si="1"/>
        <v>-35390.289499332786</v>
      </c>
      <c r="N22" s="215">
        <f t="shared" si="1"/>
        <v>-47580.461229132678</v>
      </c>
      <c r="O22" s="215">
        <f t="shared" si="1"/>
        <v>-58890.501409272569</v>
      </c>
      <c r="P22" s="215">
        <f t="shared" si="1"/>
        <v>-69232.39688478646</v>
      </c>
      <c r="Q22" s="215">
        <f t="shared" si="1"/>
        <v>-78509.333185211741</v>
      </c>
      <c r="R22" s="215">
        <f t="shared" si="1"/>
        <v>-86614.81439303956</v>
      </c>
      <c r="S22" s="215">
        <f t="shared" si="1"/>
        <v>-100981.69499901017</v>
      </c>
      <c r="T22" s="215">
        <f t="shared" si="1"/>
        <v>-106999.79105135726</v>
      </c>
      <c r="U22" s="215">
        <f t="shared" si="1"/>
        <v>-111746.47704889074</v>
      </c>
      <c r="V22" s="215">
        <f t="shared" si="1"/>
        <v>-115503.96133300752</v>
      </c>
      <c r="W22" s="215">
        <f t="shared" si="1"/>
        <v>-118398.40612001014</v>
      </c>
      <c r="X22" s="215">
        <f t="shared" si="1"/>
        <v>-125461.65943504291</v>
      </c>
      <c r="Y22" s="215">
        <f t="shared" si="1"/>
        <v>-136573.41170450731</v>
      </c>
      <c r="Z22" s="215">
        <f t="shared" si="1"/>
        <v>-138316.55544593997</v>
      </c>
      <c r="AA22" s="215">
        <f t="shared" si="1"/>
        <v>-140564.32157634059</v>
      </c>
      <c r="AB22" s="215">
        <f t="shared" si="1"/>
        <v>-141908.76230194123</v>
      </c>
      <c r="AC22" s="215">
        <f t="shared" si="1"/>
        <v>-142304.71135250191</v>
      </c>
      <c r="AD22" s="215">
        <f t="shared" si="1"/>
        <v>-141704.74414427063</v>
      </c>
      <c r="AE22" s="215">
        <f t="shared" si="1"/>
        <v>-147660.06486430779</v>
      </c>
      <c r="AF22" s="215">
        <f t="shared" si="1"/>
        <v>-147858.26269569347</v>
      </c>
      <c r="AG22" s="215">
        <f t="shared" si="1"/>
        <v>-147328.52450466179</v>
      </c>
      <c r="AH22" s="215">
        <f t="shared" si="1"/>
        <v>-145588.24387659185</v>
      </c>
      <c r="AI22" s="215">
        <f t="shared" si="1"/>
        <v>-142576.89368963175</v>
      </c>
      <c r="AJ22" s="215">
        <f t="shared" si="1"/>
        <v>-143382.04546583697</v>
      </c>
      <c r="AK22" s="215">
        <f t="shared" si="1"/>
        <v>-165882.19963750197</v>
      </c>
      <c r="AL22" s="215">
        <f t="shared" si="1"/>
        <v>-158663.4503269206</v>
      </c>
      <c r="AM22" s="215">
        <f t="shared" si="1"/>
        <v>-149899.70802332347</v>
      </c>
      <c r="AN22" s="215">
        <f t="shared" si="1"/>
        <v>-139513.72307705984</v>
      </c>
      <c r="AO22" s="215">
        <f t="shared" si="1"/>
        <v>-127424.38335599637</v>
      </c>
      <c r="AP22" s="215">
        <f t="shared" si="1"/>
        <v>-120230.6739431657</v>
      </c>
      <c r="AQ22" s="215">
        <f t="shared" si="1"/>
        <v>-114627.88306934557</v>
      </c>
      <c r="AR22" s="215">
        <f t="shared" si="1"/>
        <v>-100783.90928008547</v>
      </c>
      <c r="AS22" s="215">
        <f t="shared" si="1"/>
        <v>-85198.101751509952</v>
      </c>
      <c r="AT22" s="215">
        <f t="shared" si="1"/>
        <v>-68498.515792754959</v>
      </c>
      <c r="AU22" s="215">
        <f t="shared" si="1"/>
        <v>-48147.110163888952</v>
      </c>
      <c r="AV22" s="215">
        <f t="shared" si="1"/>
        <v>-26942.487500073596</v>
      </c>
      <c r="AW22" s="215">
        <f t="shared" si="1"/>
        <v>-63375.690058834851</v>
      </c>
      <c r="AX22" s="215">
        <f t="shared" si="1"/>
        <v>-40412.867543838613</v>
      </c>
      <c r="AY22" s="215">
        <f t="shared" si="1"/>
        <v>-16544.367403962187</v>
      </c>
      <c r="AZ22" s="215">
        <f t="shared" si="1"/>
        <v>8248.0036647428133</v>
      </c>
      <c r="BA22" s="215">
        <f t="shared" si="1"/>
        <v>33982.804028575512</v>
      </c>
      <c r="BB22" s="215">
        <f t="shared" si="1"/>
        <v>34043.919763013815</v>
      </c>
    </row>
    <row r="23" spans="2:54" x14ac:dyDescent="0.25">
      <c r="F23" s="214" t="s">
        <v>531</v>
      </c>
      <c r="G23" s="215">
        <f>+G22+G20</f>
        <v>1941.9916666666686</v>
      </c>
      <c r="H23" s="215">
        <f>+H22+H20</f>
        <v>-12534.573090454878</v>
      </c>
      <c r="I23" s="215">
        <f t="shared" ref="I23:BB23" si="2">+I22+I20</f>
        <v>20696.603213866903</v>
      </c>
      <c r="J23" s="215">
        <f t="shared" si="2"/>
        <v>6317.6745874670069</v>
      </c>
      <c r="K23" s="215">
        <f t="shared" si="2"/>
        <v>-12399.998178932894</v>
      </c>
      <c r="L23" s="215">
        <f t="shared" si="2"/>
        <v>-35390.289499332786</v>
      </c>
      <c r="M23" s="215">
        <f t="shared" si="2"/>
        <v>-47580.461229132678</v>
      </c>
      <c r="N23" s="215">
        <f t="shared" si="2"/>
        <v>-58890.501409272569</v>
      </c>
      <c r="O23" s="215">
        <f t="shared" si="2"/>
        <v>-69232.39688478646</v>
      </c>
      <c r="P23" s="215">
        <f t="shared" si="2"/>
        <v>-78509.333185211741</v>
      </c>
      <c r="Q23" s="215">
        <f t="shared" si="2"/>
        <v>-86614.81439303956</v>
      </c>
      <c r="R23" s="215">
        <f t="shared" si="2"/>
        <v>-100981.69499901017</v>
      </c>
      <c r="S23" s="215">
        <f t="shared" si="2"/>
        <v>-106999.79105135726</v>
      </c>
      <c r="T23" s="215">
        <f t="shared" si="2"/>
        <v>-111746.47704889074</v>
      </c>
      <c r="U23" s="215">
        <f t="shared" si="2"/>
        <v>-115503.96133300752</v>
      </c>
      <c r="V23" s="215">
        <f t="shared" si="2"/>
        <v>-118398.40612001014</v>
      </c>
      <c r="W23" s="215">
        <f t="shared" si="2"/>
        <v>-125461.65943504291</v>
      </c>
      <c r="X23" s="215">
        <f t="shared" si="2"/>
        <v>-136573.41170450731</v>
      </c>
      <c r="Y23" s="215">
        <f t="shared" si="2"/>
        <v>-138316.55544593997</v>
      </c>
      <c r="Z23" s="215">
        <f t="shared" si="2"/>
        <v>-140564.32157634059</v>
      </c>
      <c r="AA23" s="215">
        <f t="shared" si="2"/>
        <v>-141908.76230194123</v>
      </c>
      <c r="AB23" s="215">
        <f t="shared" si="2"/>
        <v>-142304.71135250191</v>
      </c>
      <c r="AC23" s="215">
        <f t="shared" si="2"/>
        <v>-141704.74414427063</v>
      </c>
      <c r="AD23" s="215">
        <f t="shared" si="2"/>
        <v>-147660.06486430779</v>
      </c>
      <c r="AE23" s="215">
        <f t="shared" si="2"/>
        <v>-147858.26269569347</v>
      </c>
      <c r="AF23" s="215">
        <f t="shared" si="2"/>
        <v>-147328.52450466179</v>
      </c>
      <c r="AG23" s="215">
        <f t="shared" si="2"/>
        <v>-145588.24387659185</v>
      </c>
      <c r="AH23" s="215">
        <f t="shared" si="2"/>
        <v>-142576.89368963175</v>
      </c>
      <c r="AI23" s="215">
        <f t="shared" si="2"/>
        <v>-143382.04546583697</v>
      </c>
      <c r="AJ23" s="215">
        <f t="shared" si="2"/>
        <v>-165882.19963750197</v>
      </c>
      <c r="AK23" s="215">
        <f t="shared" si="2"/>
        <v>-158663.4503269206</v>
      </c>
      <c r="AL23" s="215">
        <f t="shared" si="2"/>
        <v>-149899.70802332347</v>
      </c>
      <c r="AM23" s="215">
        <f t="shared" si="2"/>
        <v>-139513.72307705984</v>
      </c>
      <c r="AN23" s="215">
        <f t="shared" si="2"/>
        <v>-127424.38335599637</v>
      </c>
      <c r="AO23" s="215">
        <f t="shared" si="2"/>
        <v>-120230.6739431657</v>
      </c>
      <c r="AP23" s="215">
        <f t="shared" si="2"/>
        <v>-114627.88306934557</v>
      </c>
      <c r="AQ23" s="215">
        <f t="shared" si="2"/>
        <v>-100783.90928008547</v>
      </c>
      <c r="AR23" s="215">
        <f t="shared" si="2"/>
        <v>-85198.101751509952</v>
      </c>
      <c r="AS23" s="215">
        <f t="shared" si="2"/>
        <v>-68498.515792754959</v>
      </c>
      <c r="AT23" s="215">
        <f t="shared" si="2"/>
        <v>-48147.110163888952</v>
      </c>
      <c r="AU23" s="215">
        <f t="shared" si="2"/>
        <v>-26942.487500073596</v>
      </c>
      <c r="AV23" s="215">
        <f t="shared" si="2"/>
        <v>-63375.690058834851</v>
      </c>
      <c r="AW23" s="215">
        <f t="shared" si="2"/>
        <v>-40412.867543838613</v>
      </c>
      <c r="AX23" s="215">
        <f t="shared" si="2"/>
        <v>-16544.367403962187</v>
      </c>
      <c r="AY23" s="215">
        <f t="shared" si="2"/>
        <v>8248.0036647428133</v>
      </c>
      <c r="AZ23" s="215">
        <f t="shared" si="2"/>
        <v>33982.804028575512</v>
      </c>
      <c r="BA23" s="215">
        <f t="shared" si="2"/>
        <v>34043.919763013815</v>
      </c>
      <c r="BB23" s="215">
        <f t="shared" si="2"/>
        <v>54220.750808010591</v>
      </c>
    </row>
  </sheetData>
  <mergeCells count="1">
    <mergeCell ref="B1:D1"/>
  </mergeCells>
  <phoneticPr fontId="25" type="noConversion"/>
  <conditionalFormatting sqref="G5:J8">
    <cfRule type="cellIs" dxfId="3" priority="4" operator="lessThan">
      <formula>0</formula>
    </cfRule>
  </conditionalFormatting>
  <conditionalFormatting sqref="G12:BB18">
    <cfRule type="cellIs" dxfId="2" priority="3" operator="lessThan">
      <formula>0</formula>
    </cfRule>
  </conditionalFormatting>
  <conditionalFormatting sqref="G20:BB20">
    <cfRule type="cellIs" dxfId="1" priority="2" operator="lessThan">
      <formula>0</formula>
    </cfRule>
  </conditionalFormatting>
  <conditionalFormatting sqref="G22:BB23">
    <cfRule type="cellIs" dxfId="0" priority="1" operator="lessThan">
      <formula>0</formula>
    </cfRule>
  </conditionalFormatting>
  <hyperlinks>
    <hyperlink ref="D5" location="SPm!A1" display="Stato Patrimoniale mese"/>
    <hyperlink ref="D6" location="CEm!A1" display="Conto Economico mese"/>
    <hyperlink ref="D7" location="'Cash Flow'!A1" display="Cash Flow  mese"/>
    <hyperlink ref="D9" location="'Sp annuo'!A1" display="Stato Patrimoniale anno"/>
    <hyperlink ref="D10" location="'Ce annuo'!A1" display="Conto Economico anno"/>
    <hyperlink ref="D11" location="'Cash Flow annuo'!A1" display="Cash Flow  anno"/>
    <hyperlink ref="B5" location="Parametri!A1" display="Parametri Inziali"/>
    <hyperlink ref="C5" location="E_Vendite!A1" display="Vendite"/>
    <hyperlink ref="C7" location="E_Personale!A1" display="Personale"/>
    <hyperlink ref="C8" location="Ammortamento!A1" display="Ammortamenti"/>
    <hyperlink ref="C9" location="'Liq iva'!A1" display="Liquidazione Iva"/>
    <hyperlink ref="C10" location="Banca!A1" display="Banca"/>
    <hyperlink ref="C11" location="'Im Ires'!A1" display="Ires "/>
    <hyperlink ref="C12" location="'Im Irap'!A1" display="Irap"/>
    <hyperlink ref="B8" location="Personale!A1" display="Personale"/>
    <hyperlink ref="B11" location="Investimenti!A1" display="Investimenti"/>
    <hyperlink ref="B13" location="'Fin Banca'!A1" display="Fin Banca"/>
    <hyperlink ref="B14" location="Leasing!A1" display="Leasing"/>
    <hyperlink ref="B15" location="Capitale!A1" display="Capitale Soci"/>
    <hyperlink ref="B9" location="Costi_Fissi!A1" display="Costi Fissi"/>
    <hyperlink ref="B6" location="'Budget Vendite'!A1" display="Budget Vendite"/>
    <hyperlink ref="D13" location="Indicatori!A1" display="Indicatori"/>
    <hyperlink ref="A4" r:id="rId1"/>
    <hyperlink ref="C6" location="E_Acquisti!A1" display="Acquisti"/>
    <hyperlink ref="B12" location="'Credito Imposta'!A1" display="Credito Imposta"/>
    <hyperlink ref="B16" location="'Gestione Contributi'!A1" display="Gestione Contributi"/>
    <hyperlink ref="D14" location="'Valutazione Socio'!A1" display="Valutazione Investitori"/>
  </hyperlinks>
  <pageMargins left="0.7" right="0.7" top="0.75" bottom="0.75" header="0.3" footer="0.3"/>
  <pageSetup paperSize="9" orientation="portrait" r:id="rId2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FF0000"/>
  </sheetPr>
  <dimension ref="A1:AW51"/>
  <sheetViews>
    <sheetView showGridLines="0" zoomScaleNormal="100" workbookViewId="0">
      <pane xSplit="1" ySplit="2" topLeftCell="B3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49.5703125" style="1" bestFit="1" customWidth="1"/>
    <col min="2" max="2" width="9.85546875" style="1" bestFit="1" customWidth="1"/>
    <col min="3" max="3" width="10.85546875" style="1" bestFit="1" customWidth="1"/>
    <col min="4" max="4" width="10.140625" style="1" bestFit="1" customWidth="1"/>
    <col min="5" max="5" width="9.140625" style="1" bestFit="1" customWidth="1"/>
    <col min="6" max="9" width="10.140625" style="1" bestFit="1" customWidth="1"/>
    <col min="10" max="10" width="9.7109375" style="1" bestFit="1" customWidth="1"/>
    <col min="11" max="11" width="8.7109375" style="1" bestFit="1" customWidth="1"/>
    <col min="12" max="12" width="9.7109375" style="1" bestFit="1" customWidth="1"/>
    <col min="13" max="16" width="8.7109375" style="1" bestFit="1" customWidth="1"/>
    <col min="17" max="27" width="9" style="1" bestFit="1" customWidth="1"/>
    <col min="28" max="49" width="10.5703125" style="1" bestFit="1" customWidth="1"/>
    <col min="50" max="16384" width="9.140625" style="1"/>
  </cols>
  <sheetData>
    <row r="1" spans="1:49" x14ac:dyDescent="0.25">
      <c r="A1" s="33" t="s">
        <v>115</v>
      </c>
    </row>
    <row r="2" spans="1:49" s="6" customFormat="1" ht="12" x14ac:dyDescent="0.2">
      <c r="A2" s="7" t="s">
        <v>111</v>
      </c>
      <c r="B2" s="22">
        <f>+CEm!B2</f>
        <v>42736</v>
      </c>
      <c r="C2" s="22">
        <f>+CEm!C2</f>
        <v>42767</v>
      </c>
      <c r="D2" s="22">
        <f>+CEm!D2</f>
        <v>42797</v>
      </c>
      <c r="E2" s="22">
        <f>+CEm!E2</f>
        <v>42828</v>
      </c>
      <c r="F2" s="22">
        <f>+CEm!F2</f>
        <v>42858</v>
      </c>
      <c r="G2" s="22">
        <f>+CEm!G2</f>
        <v>42889</v>
      </c>
      <c r="H2" s="22">
        <f>+CEm!H2</f>
        <v>42919</v>
      </c>
      <c r="I2" s="22">
        <f>+CEm!I2</f>
        <v>42950</v>
      </c>
      <c r="J2" s="22">
        <f>+CEm!J2</f>
        <v>42980</v>
      </c>
      <c r="K2" s="22">
        <f>+CEm!K2</f>
        <v>43011</v>
      </c>
      <c r="L2" s="22">
        <f>+CEm!L2</f>
        <v>43041</v>
      </c>
      <c r="M2" s="22">
        <f>+CEm!M2</f>
        <v>43072</v>
      </c>
      <c r="N2" s="22">
        <f>+CEm!N2</f>
        <v>43102</v>
      </c>
      <c r="O2" s="22">
        <f>+CEm!O2</f>
        <v>43133</v>
      </c>
      <c r="P2" s="22">
        <f>+CEm!P2</f>
        <v>43163</v>
      </c>
      <c r="Q2" s="22">
        <f>+CEm!Q2</f>
        <v>43194</v>
      </c>
      <c r="R2" s="22">
        <f>+CEm!R2</f>
        <v>43224</v>
      </c>
      <c r="S2" s="22">
        <f>+CEm!S2</f>
        <v>43255</v>
      </c>
      <c r="T2" s="22">
        <f>+CEm!T2</f>
        <v>43285</v>
      </c>
      <c r="U2" s="22">
        <f>+CEm!U2</f>
        <v>43316</v>
      </c>
      <c r="V2" s="22">
        <f>+CEm!V2</f>
        <v>43346</v>
      </c>
      <c r="W2" s="22">
        <f>+CEm!W2</f>
        <v>43377</v>
      </c>
      <c r="X2" s="22">
        <f>+CEm!X2</f>
        <v>43407</v>
      </c>
      <c r="Y2" s="22">
        <f>+CEm!Y2</f>
        <v>43438</v>
      </c>
      <c r="Z2" s="22">
        <f>+CEm!Z2</f>
        <v>43468</v>
      </c>
      <c r="AA2" s="22">
        <f>+CEm!AA2</f>
        <v>43499</v>
      </c>
      <c r="AB2" s="22">
        <f>+CEm!AB2</f>
        <v>43529</v>
      </c>
      <c r="AC2" s="22">
        <f>+CEm!AC2</f>
        <v>43560</v>
      </c>
      <c r="AD2" s="22">
        <f>+CEm!AD2</f>
        <v>43590</v>
      </c>
      <c r="AE2" s="22">
        <f>+CEm!AE2</f>
        <v>43621</v>
      </c>
      <c r="AF2" s="22">
        <f>+CEm!AF2</f>
        <v>43651</v>
      </c>
      <c r="AG2" s="22">
        <f>+CEm!AG2</f>
        <v>43682</v>
      </c>
      <c r="AH2" s="22">
        <f>+CEm!AH2</f>
        <v>43712</v>
      </c>
      <c r="AI2" s="22">
        <f>+CEm!AI2</f>
        <v>43743</v>
      </c>
      <c r="AJ2" s="22">
        <f>+CEm!AJ2</f>
        <v>43773</v>
      </c>
      <c r="AK2" s="22">
        <f>+CEm!AK2</f>
        <v>43804</v>
      </c>
      <c r="AL2" s="22">
        <f>+CEm!AL2</f>
        <v>43834</v>
      </c>
      <c r="AM2" s="22">
        <f>+CEm!AM2</f>
        <v>43865</v>
      </c>
      <c r="AN2" s="22">
        <f>+CEm!AN2</f>
        <v>43895</v>
      </c>
      <c r="AO2" s="22">
        <f>+CEm!AO2</f>
        <v>43926</v>
      </c>
      <c r="AP2" s="22">
        <f>+CEm!AP2</f>
        <v>43956</v>
      </c>
      <c r="AQ2" s="22">
        <f>+CEm!AQ2</f>
        <v>43987</v>
      </c>
      <c r="AR2" s="22">
        <f>+CEm!AR2</f>
        <v>44017</v>
      </c>
      <c r="AS2" s="22">
        <f>+CEm!AS2</f>
        <v>44048</v>
      </c>
      <c r="AT2" s="22">
        <f>+CEm!AT2</f>
        <v>44078</v>
      </c>
      <c r="AU2" s="22">
        <f>+CEm!AU2</f>
        <v>44109</v>
      </c>
      <c r="AV2" s="22">
        <f>+CEm!AV2</f>
        <v>44139</v>
      </c>
      <c r="AW2" s="22">
        <f>+CEm!AW2</f>
        <v>44170</v>
      </c>
    </row>
    <row r="3" spans="1:49" x14ac:dyDescent="0.25">
      <c r="A3" s="3" t="s">
        <v>79</v>
      </c>
      <c r="B3" s="4">
        <f>+CEm!B43</f>
        <v>-9728.2800000000007</v>
      </c>
      <c r="C3" s="4">
        <f>+CEm!C43</f>
        <v>-10645.613333333333</v>
      </c>
      <c r="D3" s="4">
        <f>+CEm!D43</f>
        <v>-10052.813333333334</v>
      </c>
      <c r="E3" s="4">
        <f>+CEm!E43</f>
        <v>-9405.5333333333328</v>
      </c>
      <c r="F3" s="4">
        <f>+CEm!F43</f>
        <v>-8698.3253333333323</v>
      </c>
      <c r="G3" s="4">
        <f>+CEm!G43</f>
        <v>-7925.1965333333228</v>
      </c>
      <c r="H3" s="4">
        <f>+CEm!H43</f>
        <v>-7079.5548533333313</v>
      </c>
      <c r="I3" s="4">
        <f>+CEm!I43</f>
        <v>-6154.1490053333282</v>
      </c>
      <c r="J3" s="4">
        <f>+CEm!J43</f>
        <v>-5141.0025725333298</v>
      </c>
      <c r="K3" s="4">
        <f>+CEm!K43</f>
        <v>-4031.3414964533213</v>
      </c>
      <c r="L3" s="4">
        <f>+CEm!L43</f>
        <v>-2815.5143127653173</v>
      </c>
      <c r="M3" s="4">
        <f>+CEm!M43</f>
        <v>-1482.9044107085247</v>
      </c>
      <c r="N3" s="4">
        <f>+CEm!N43</f>
        <v>-1415.1441030199785</v>
      </c>
      <c r="O3" s="4">
        <f>+CEm!O43</f>
        <v>-654.0008615043007</v>
      </c>
      <c r="P3" s="4">
        <f>+CEm!P43</f>
        <v>142.76354208715202</v>
      </c>
      <c r="Q3" s="4">
        <f>+CEm!Q43</f>
        <v>976.93016585816622</v>
      </c>
      <c r="R3" s="4">
        <f>+CEm!R43</f>
        <v>1850.3691208177588</v>
      </c>
      <c r="S3" s="4">
        <f>+CEm!S43</f>
        <v>2765.0440235252772</v>
      </c>
      <c r="T3" s="4">
        <f>+CEm!T43</f>
        <v>3723.016671368232</v>
      </c>
      <c r="U3" s="4">
        <f>+CEm!U43</f>
        <v>4726.4519516033051</v>
      </c>
      <c r="V3" s="4">
        <f>+CEm!V43</f>
        <v>5777.6229958501262</v>
      </c>
      <c r="W3" s="4">
        <f>+CEm!W43</f>
        <v>6878.9165923093387</v>
      </c>
      <c r="X3" s="4">
        <f>+CEm!X43</f>
        <v>8032.8388685914397</v>
      </c>
      <c r="Y3" s="4">
        <f>+CEm!Y43</f>
        <v>9242.0212586876823</v>
      </c>
      <c r="Z3" s="4">
        <f>+CEm!Z43</f>
        <v>4197.212984955404</v>
      </c>
      <c r="AA3" s="4">
        <f>+CEm!AA43</f>
        <v>5476.6227700365271</v>
      </c>
      <c r="AB3" s="4">
        <f>+CEm!AB43</f>
        <v>6820.0030443716896</v>
      </c>
      <c r="AC3" s="4">
        <f>+CEm!AC43</f>
        <v>8230.5523324236019</v>
      </c>
      <c r="AD3" s="4">
        <f>+CEm!AD43</f>
        <v>9711.62908487811</v>
      </c>
      <c r="AE3" s="4">
        <f>+CEm!AE43</f>
        <v>11266.759674955338</v>
      </c>
      <c r="AF3" s="4">
        <f>+CEm!AF43</f>
        <v>12899.646794536449</v>
      </c>
      <c r="AG3" s="4">
        <f>+CEm!AG43</f>
        <v>14614.178270096614</v>
      </c>
      <c r="AH3" s="4">
        <f>+CEm!AH43</f>
        <v>16414.436319434801</v>
      </c>
      <c r="AI3" s="4">
        <f>+CEm!AI43</f>
        <v>18304.707271239833</v>
      </c>
      <c r="AJ3" s="4">
        <f>+CEm!AJ43</f>
        <v>20289.491770635173</v>
      </c>
      <c r="AK3" s="4">
        <f>+CEm!AK43</f>
        <v>22373.515495000265</v>
      </c>
      <c r="AL3" s="4">
        <f>+CEm!AL43</f>
        <v>21943.498360329046</v>
      </c>
      <c r="AM3" s="4">
        <f>+CEm!AM43</f>
        <v>22698.780309787711</v>
      </c>
      <c r="AN3" s="4">
        <f>+CEm!AN43</f>
        <v>23469.494934147366</v>
      </c>
      <c r="AO3" s="4">
        <f>+CEm!AO43</f>
        <v>24255.955792444602</v>
      </c>
      <c r="AP3" s="4">
        <f>+CEm!AP43</f>
        <v>25058.482788480011</v>
      </c>
      <c r="AQ3" s="4">
        <f>+CEm!AQ43</f>
        <v>25877.402298816967</v>
      </c>
      <c r="AR3" s="4">
        <f>+CEm!AR43</f>
        <v>26713.04730335718</v>
      </c>
      <c r="AS3" s="4">
        <f>+CEm!AS43</f>
        <v>27565.757518544568</v>
      </c>
      <c r="AT3" s="4">
        <f>+CEm!AT43</f>
        <v>28435.87953325062</v>
      </c>
      <c r="AU3" s="4">
        <f>+CEm!AU43</f>
        <v>29323.766947393735</v>
      </c>
      <c r="AV3" s="4">
        <f>+CEm!AV43</f>
        <v>30229.780513349968</v>
      </c>
      <c r="AW3" s="4">
        <f>+CEm!AW43</f>
        <v>31154.288280208373</v>
      </c>
    </row>
    <row r="4" spans="1:49" x14ac:dyDescent="0.25">
      <c r="A4" s="1" t="s">
        <v>80</v>
      </c>
      <c r="B4" s="4">
        <f>+CEm!B41</f>
        <v>669.4666666666667</v>
      </c>
      <c r="C4" s="4">
        <f>+CEm!C41</f>
        <v>621.4666666666667</v>
      </c>
      <c r="D4" s="4">
        <f>+CEm!D41</f>
        <v>573.4666666666667</v>
      </c>
      <c r="E4" s="4">
        <f>+CEm!E41</f>
        <v>525.4666666666667</v>
      </c>
      <c r="F4" s="4">
        <f>+CEm!F41</f>
        <v>477.46666666666675</v>
      </c>
      <c r="G4" s="4">
        <f>+CEm!G41</f>
        <v>429.46666666666675</v>
      </c>
      <c r="H4" s="4">
        <f>+CEm!H41</f>
        <v>381.46666666666675</v>
      </c>
      <c r="I4" s="4">
        <f>+CEm!I41</f>
        <v>333.46666666666675</v>
      </c>
      <c r="J4" s="4">
        <f>+CEm!J41</f>
        <v>285.4666666666667</v>
      </c>
      <c r="K4" s="4">
        <f>+CEm!K41</f>
        <v>237.4666666666667</v>
      </c>
      <c r="L4" s="4">
        <f>+CEm!L41</f>
        <v>189.4666666666667</v>
      </c>
      <c r="M4" s="4">
        <f>+CEm!M41</f>
        <v>141.4666666666667</v>
      </c>
      <c r="N4" s="4">
        <f>+CEm!N41</f>
        <v>98.962666666666564</v>
      </c>
      <c r="O4" s="4">
        <f>+CEm!O41</f>
        <v>50.242666666666537</v>
      </c>
      <c r="P4" s="4">
        <f>+CEm!P41</f>
        <v>1.5226666666665096</v>
      </c>
      <c r="Q4" s="4">
        <f>+CEm!Q41</f>
        <v>-47.197333333333518</v>
      </c>
      <c r="R4" s="4">
        <f>+CEm!R41</f>
        <v>-95.917333333333545</v>
      </c>
      <c r="S4" s="4">
        <f>+CEm!S41</f>
        <v>-144.63733333333357</v>
      </c>
      <c r="T4" s="4">
        <f>+CEm!T41</f>
        <v>-193.3573333333336</v>
      </c>
      <c r="U4" s="4">
        <f>+CEm!U41</f>
        <v>-242.07733333333363</v>
      </c>
      <c r="V4" s="4">
        <f>+CEm!V41</f>
        <v>-290.79733333333365</v>
      </c>
      <c r="W4" s="4">
        <f>+CEm!W41</f>
        <v>-339.51733333333368</v>
      </c>
      <c r="X4" s="4">
        <f>+CEm!X41</f>
        <v>-388.23733333333371</v>
      </c>
      <c r="Y4" s="4">
        <f>+CEm!Y41</f>
        <v>-436.95733333333374</v>
      </c>
      <c r="Z4" s="4">
        <f>+CEm!Z41</f>
        <v>-127.30168000000049</v>
      </c>
      <c r="AA4" s="4">
        <f>+CEm!AA41</f>
        <v>-127.30168000000049</v>
      </c>
      <c r="AB4" s="4">
        <f>+CEm!AB41</f>
        <v>-127.30168000000049</v>
      </c>
      <c r="AC4" s="4">
        <f>+CEm!AC41</f>
        <v>-127.30168000000049</v>
      </c>
      <c r="AD4" s="4">
        <f>+CEm!AD41</f>
        <v>-127.30168000000049</v>
      </c>
      <c r="AE4" s="4">
        <f>+CEm!AE41</f>
        <v>-127.30168000000049</v>
      </c>
      <c r="AF4" s="4">
        <f>+CEm!AF41</f>
        <v>-127.30168000000049</v>
      </c>
      <c r="AG4" s="4">
        <f>+CEm!AG41</f>
        <v>-127.30168000000049</v>
      </c>
      <c r="AH4" s="4">
        <f>+CEm!AH41</f>
        <v>-127.30168000000049</v>
      </c>
      <c r="AI4" s="4">
        <f>+CEm!AI41</f>
        <v>-127.30168000000049</v>
      </c>
      <c r="AJ4" s="4">
        <f>+CEm!AJ41</f>
        <v>-127.30168000000049</v>
      </c>
      <c r="AK4" s="4">
        <f>+CEm!AK41</f>
        <v>-127.30168000000049</v>
      </c>
      <c r="AL4" s="4">
        <f>+CEm!AL41</f>
        <v>-120.87118360000045</v>
      </c>
      <c r="AM4" s="4">
        <f>+CEm!AM41</f>
        <v>-114.3306213220003</v>
      </c>
      <c r="AN4" s="4">
        <f>+CEm!AN41</f>
        <v>-107.67807000919038</v>
      </c>
      <c r="AO4" s="4">
        <f>+CEm!AO41</f>
        <v>-100.91157221403546</v>
      </c>
      <c r="AP4" s="4">
        <f>+CEm!AP41</f>
        <v>-94.029135575047576</v>
      </c>
      <c r="AQ4" s="4">
        <f>+CEm!AQ41</f>
        <v>-87.028732182030581</v>
      </c>
      <c r="AR4" s="4">
        <f>+CEm!AR41</f>
        <v>-79.908297929585615</v>
      </c>
      <c r="AS4" s="4">
        <f>+CEm!AS41</f>
        <v>-72.665731858650361</v>
      </c>
      <c r="AT4" s="4">
        <f>+CEm!AT41</f>
        <v>-65.298895485853791</v>
      </c>
      <c r="AU4" s="4">
        <f>+CEm!AU41</f>
        <v>-57.805612120451315</v>
      </c>
      <c r="AV4" s="4">
        <f>+CEm!AV41</f>
        <v>-50.183666168614309</v>
      </c>
      <c r="AW4" s="4">
        <f>+CEm!AW41</f>
        <v>-42.430802424826879</v>
      </c>
    </row>
    <row r="5" spans="1:49" x14ac:dyDescent="0.25">
      <c r="A5" s="5" t="s">
        <v>81</v>
      </c>
      <c r="B5" s="4">
        <f>+CEm!B36+CEm!B37</f>
        <v>3666.6666666666665</v>
      </c>
      <c r="C5" s="4">
        <f>+CEm!C36+CEm!C37</f>
        <v>999.99999999999966</v>
      </c>
      <c r="D5" s="4">
        <f>+CEm!D36+CEm!D37</f>
        <v>1000.0000000000007</v>
      </c>
      <c r="E5" s="4">
        <f>+CEm!E36+CEm!E37</f>
        <v>1000.0000000000006</v>
      </c>
      <c r="F5" s="4">
        <f>+CEm!F36+CEm!F37</f>
        <v>999.99999999999966</v>
      </c>
      <c r="G5" s="4">
        <f>+CEm!G36+CEm!G37</f>
        <v>1000.0000000000007</v>
      </c>
      <c r="H5" s="4">
        <f>+CEm!H36+CEm!H37</f>
        <v>1000.0000000000005</v>
      </c>
      <c r="I5" s="4">
        <f>+CEm!I36+CEm!I37</f>
        <v>1000.0000000000007</v>
      </c>
      <c r="J5" s="4">
        <f>+CEm!J36+CEm!J37</f>
        <v>999.99999999999886</v>
      </c>
      <c r="K5" s="4">
        <f>+CEm!K36+CEm!K37</f>
        <v>999.99999999999886</v>
      </c>
      <c r="L5" s="4">
        <f>+CEm!L36+CEm!L37</f>
        <v>1000.0000000000007</v>
      </c>
      <c r="M5" s="4">
        <f>+CEm!M36+CEm!M37</f>
        <v>999.99999999999864</v>
      </c>
      <c r="N5" s="4">
        <f>+CEm!N36+CEm!N37</f>
        <v>1000.0000000000009</v>
      </c>
      <c r="O5" s="4">
        <f>+CEm!O36+CEm!O37</f>
        <v>999.99999999999864</v>
      </c>
      <c r="P5" s="4">
        <f>+CEm!P36+CEm!P37</f>
        <v>999.99999999999864</v>
      </c>
      <c r="Q5" s="4">
        <f>+CEm!Q36+CEm!Q37</f>
        <v>999.99999999999864</v>
      </c>
      <c r="R5" s="4">
        <f>+CEm!R36+CEm!R37</f>
        <v>999.99999999999864</v>
      </c>
      <c r="S5" s="4">
        <f>+CEm!S36+CEm!S37</f>
        <v>999.99999999999909</v>
      </c>
      <c r="T5" s="4">
        <f>+CEm!T36+CEm!T37</f>
        <v>999.99999999999864</v>
      </c>
      <c r="U5" s="4">
        <f>+CEm!U36+CEm!U37</f>
        <v>1000.0000000000023</v>
      </c>
      <c r="V5" s="4">
        <f>+CEm!V36+CEm!V37</f>
        <v>999.99999999999909</v>
      </c>
      <c r="W5" s="4">
        <f>+CEm!W36+CEm!W37</f>
        <v>999.99999999999864</v>
      </c>
      <c r="X5" s="4">
        <f>+CEm!X36+CEm!X37</f>
        <v>1000.0000000000023</v>
      </c>
      <c r="Y5" s="4">
        <f>+CEm!Y36+CEm!Y37</f>
        <v>1000.0000000000023</v>
      </c>
      <c r="Z5" s="4">
        <f>+CEm!Z36+CEm!Z37</f>
        <v>1397.3694066666653</v>
      </c>
      <c r="AA5" s="4">
        <f>+CEm!AA36+CEm!AA37</f>
        <v>1397.3694066666694</v>
      </c>
      <c r="AB5" s="4">
        <f>+CEm!AB36+CEm!AB37</f>
        <v>1397.3694066666694</v>
      </c>
      <c r="AC5" s="4">
        <f>+CEm!AC36+CEm!AC37</f>
        <v>1397.3694066666649</v>
      </c>
      <c r="AD5" s="4">
        <f>+CEm!AD36+CEm!AD37</f>
        <v>1397.3694066666694</v>
      </c>
      <c r="AE5" s="4">
        <f>+CEm!AE36+CEm!AE37</f>
        <v>1397.3694066666694</v>
      </c>
      <c r="AF5" s="4">
        <f>+CEm!AF36+CEm!AF37</f>
        <v>1397.3694066666694</v>
      </c>
      <c r="AG5" s="4">
        <f>+CEm!AG36+CEm!AG37</f>
        <v>1397.3694066666694</v>
      </c>
      <c r="AH5" s="4">
        <f>+CEm!AH36+CEm!AH37</f>
        <v>1397.3694066666649</v>
      </c>
      <c r="AI5" s="4">
        <f>+CEm!AI36+CEm!AI37</f>
        <v>1397.3694066666694</v>
      </c>
      <c r="AJ5" s="4">
        <f>+CEm!AJ36+CEm!AJ37</f>
        <v>1397.3694066666694</v>
      </c>
      <c r="AK5" s="4">
        <f>+CEm!AK36+CEm!AK37</f>
        <v>1397.3694066666649</v>
      </c>
      <c r="AL5" s="4">
        <f>+CEm!AL36+CEm!AL37</f>
        <v>1397.3694066666694</v>
      </c>
      <c r="AM5" s="4">
        <f>+CEm!AM36+CEm!AM37</f>
        <v>1397.3694066666694</v>
      </c>
      <c r="AN5" s="4">
        <f>+CEm!AN36+CEm!AN37</f>
        <v>1397.3694066666694</v>
      </c>
      <c r="AO5" s="4">
        <f>+CEm!AO36+CEm!AO37</f>
        <v>1397.3694066666694</v>
      </c>
      <c r="AP5" s="4">
        <f>+CEm!AP36+CEm!AP37</f>
        <v>1397.3694066666685</v>
      </c>
      <c r="AQ5" s="4">
        <f>+CEm!AQ36+CEm!AQ37</f>
        <v>1397.3694066666621</v>
      </c>
      <c r="AR5" s="4">
        <f>+CEm!AR36+CEm!AR37</f>
        <v>1397.3694066666694</v>
      </c>
      <c r="AS5" s="4">
        <f>+CEm!AS36+CEm!AS37</f>
        <v>1397.3694066666685</v>
      </c>
      <c r="AT5" s="4">
        <f>+CEm!AT36+CEm!AT37</f>
        <v>1397.3694066666694</v>
      </c>
      <c r="AU5" s="4">
        <f>+CEm!AU36+CEm!AU37</f>
        <v>1397.3694066666694</v>
      </c>
      <c r="AV5" s="4">
        <f>+CEm!AV36+CEm!AV37</f>
        <v>1397.3694066666621</v>
      </c>
      <c r="AW5" s="4">
        <f>+CEm!AW36+CEm!AW37</f>
        <v>1397.3694066666694</v>
      </c>
    </row>
    <row r="6" spans="1:49" x14ac:dyDescent="0.25">
      <c r="A6" s="3" t="s">
        <v>82</v>
      </c>
      <c r="B6" s="3">
        <f>+SUM(B3:B5)</f>
        <v>-5392.1466666666674</v>
      </c>
      <c r="C6" s="3">
        <f t="shared" ref="C6:AK6" si="0">+SUM(C3:C5)</f>
        <v>-9024.1466666666656</v>
      </c>
      <c r="D6" s="3">
        <f t="shared" si="0"/>
        <v>-8479.3466666666664</v>
      </c>
      <c r="E6" s="3">
        <f t="shared" si="0"/>
        <v>-7880.0666666666648</v>
      </c>
      <c r="F6" s="3">
        <f t="shared" si="0"/>
        <v>-7220.8586666666652</v>
      </c>
      <c r="G6" s="3">
        <f t="shared" si="0"/>
        <v>-6495.7298666666547</v>
      </c>
      <c r="H6" s="3">
        <f t="shared" si="0"/>
        <v>-5698.0881866666641</v>
      </c>
      <c r="I6" s="3">
        <f t="shared" si="0"/>
        <v>-4820.6823386666601</v>
      </c>
      <c r="J6" s="3">
        <f t="shared" si="0"/>
        <v>-3855.5359058666645</v>
      </c>
      <c r="K6" s="3">
        <f t="shared" si="0"/>
        <v>-2793.8748297866559</v>
      </c>
      <c r="L6" s="3">
        <f t="shared" si="0"/>
        <v>-1626.0476460986499</v>
      </c>
      <c r="M6" s="3">
        <f t="shared" si="0"/>
        <v>-341.43774404185933</v>
      </c>
      <c r="N6" s="3">
        <f t="shared" si="0"/>
        <v>-316.18143635331103</v>
      </c>
      <c r="O6" s="3">
        <f t="shared" si="0"/>
        <v>396.24180516236447</v>
      </c>
      <c r="P6" s="3">
        <f t="shared" si="0"/>
        <v>1144.2862087538172</v>
      </c>
      <c r="Q6" s="3">
        <f t="shared" si="0"/>
        <v>1929.7328325248313</v>
      </c>
      <c r="R6" s="3">
        <f t="shared" si="0"/>
        <v>2754.4517874844241</v>
      </c>
      <c r="S6" s="3">
        <f t="shared" si="0"/>
        <v>3620.4066901919427</v>
      </c>
      <c r="T6" s="3">
        <f t="shared" si="0"/>
        <v>4529.6593380348968</v>
      </c>
      <c r="U6" s="3">
        <f t="shared" si="0"/>
        <v>5484.3746182699742</v>
      </c>
      <c r="V6" s="3">
        <f t="shared" si="0"/>
        <v>6486.8256625167915</v>
      </c>
      <c r="W6" s="3">
        <f t="shared" si="0"/>
        <v>7539.3992589760037</v>
      </c>
      <c r="X6" s="3">
        <f t="shared" si="0"/>
        <v>8644.6015352581089</v>
      </c>
      <c r="Y6" s="3">
        <f t="shared" si="0"/>
        <v>9805.0639253543504</v>
      </c>
      <c r="Z6" s="3">
        <f t="shared" si="0"/>
        <v>5467.2807116220683</v>
      </c>
      <c r="AA6" s="3">
        <f t="shared" si="0"/>
        <v>6746.690496703196</v>
      </c>
      <c r="AB6" s="3">
        <f t="shared" si="0"/>
        <v>8090.0707710383585</v>
      </c>
      <c r="AC6" s="3">
        <f t="shared" si="0"/>
        <v>9500.6200590902663</v>
      </c>
      <c r="AD6" s="3">
        <f t="shared" si="0"/>
        <v>10981.696811544778</v>
      </c>
      <c r="AE6" s="3">
        <f t="shared" si="0"/>
        <v>12536.827401622006</v>
      </c>
      <c r="AF6" s="3">
        <f t="shared" si="0"/>
        <v>14169.714521203117</v>
      </c>
      <c r="AG6" s="3">
        <f t="shared" si="0"/>
        <v>15884.245996763282</v>
      </c>
      <c r="AH6" s="3">
        <f t="shared" si="0"/>
        <v>17684.504046101465</v>
      </c>
      <c r="AI6" s="3">
        <f t="shared" si="0"/>
        <v>19574.774997906501</v>
      </c>
      <c r="AJ6" s="3">
        <f t="shared" si="0"/>
        <v>21559.559497301841</v>
      </c>
      <c r="AK6" s="3">
        <f t="shared" si="0"/>
        <v>23643.58322166693</v>
      </c>
      <c r="AL6" s="3">
        <f t="shared" ref="AL6:AR6" si="1">+SUM(AL3:AL5)</f>
        <v>23219.996583395714</v>
      </c>
      <c r="AM6" s="3">
        <f t="shared" si="1"/>
        <v>23981.819095132381</v>
      </c>
      <c r="AN6" s="3">
        <f t="shared" si="1"/>
        <v>24759.186270804843</v>
      </c>
      <c r="AO6" s="3">
        <f t="shared" si="1"/>
        <v>25552.413626897236</v>
      </c>
      <c r="AP6" s="3">
        <f t="shared" si="1"/>
        <v>26361.82305957163</v>
      </c>
      <c r="AQ6" s="3">
        <f t="shared" si="1"/>
        <v>27187.7429733016</v>
      </c>
      <c r="AR6" s="3">
        <f t="shared" si="1"/>
        <v>28030.508412094263</v>
      </c>
      <c r="AS6" s="3">
        <f>+SUM(AS3:AS5)</f>
        <v>28890.461193352585</v>
      </c>
      <c r="AT6" s="3">
        <f>+SUM(AT3:AT5)</f>
        <v>29767.950044431436</v>
      </c>
      <c r="AU6" s="3">
        <f>+SUM(AU3:AU5)</f>
        <v>30663.330741939953</v>
      </c>
      <c r="AV6" s="3">
        <f>+SUM(AV3:AV5)</f>
        <v>31576.966253848015</v>
      </c>
      <c r="AW6" s="3">
        <f>+SUM(AW3:AW5)</f>
        <v>32509.226884450214</v>
      </c>
    </row>
    <row r="7" spans="1:49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</row>
    <row r="8" spans="1:49" x14ac:dyDescent="0.25">
      <c r="A8" s="3" t="s">
        <v>83</v>
      </c>
      <c r="B8" s="3">
        <f t="shared" ref="B8:AW8" si="2">SUM(B9:B18)</f>
        <v>-30770.324999999997</v>
      </c>
      <c r="C8" s="3">
        <f t="shared" si="2"/>
        <v>-2778.0733333333319</v>
      </c>
      <c r="D8" s="3">
        <f t="shared" si="2"/>
        <v>-4499.8073333333305</v>
      </c>
      <c r="E8" s="3">
        <f t="shared" si="2"/>
        <v>-3266.8547333333363</v>
      </c>
      <c r="F8" s="3">
        <f t="shared" si="2"/>
        <v>-8264.8068733333312</v>
      </c>
      <c r="G8" s="3">
        <f t="shared" si="2"/>
        <v>-13262.554227333345</v>
      </c>
      <c r="H8" s="3">
        <f t="shared" si="2"/>
        <v>-3260.0763167333271</v>
      </c>
      <c r="I8" s="3">
        <f t="shared" si="2"/>
        <v>-3257.3506150733383</v>
      </c>
      <c r="J8" s="3">
        <f t="shared" si="2"/>
        <v>-3254.3523432473285</v>
      </c>
      <c r="K8" s="3">
        <f t="shared" si="2"/>
        <v>-3251.0542442387386</v>
      </c>
      <c r="L8" s="3">
        <f t="shared" si="2"/>
        <v>-3247.4263353292763</v>
      </c>
      <c r="M8" s="3">
        <f t="shared" si="2"/>
        <v>-10793.435635528867</v>
      </c>
      <c r="N8" s="3">
        <f t="shared" si="2"/>
        <v>-2460.6199895938671</v>
      </c>
      <c r="O8" s="3">
        <f t="shared" si="2"/>
        <v>-1901.6331762959553</v>
      </c>
      <c r="P8" s="3">
        <f t="shared" si="2"/>
        <v>-1660.475866470696</v>
      </c>
      <c r="Q8" s="3">
        <f t="shared" si="2"/>
        <v>-1582.8829931275623</v>
      </c>
      <c r="R8" s="3">
        <f t="shared" si="2"/>
        <v>-6576.4104761172912</v>
      </c>
      <c r="S8" s="3">
        <f t="shared" si="2"/>
        <v>-11490.864333256457</v>
      </c>
      <c r="T8" s="3">
        <f t="shared" si="2"/>
        <v>-3031.5084530676695</v>
      </c>
      <c r="U8" s="3">
        <f t="shared" si="2"/>
        <v>-4490.8461222706846</v>
      </c>
      <c r="V8" s="3">
        <f t="shared" si="2"/>
        <v>-4589.9717617175684</v>
      </c>
      <c r="W8" s="3">
        <f t="shared" si="2"/>
        <v>-4694.0536831367772</v>
      </c>
      <c r="X8" s="3">
        <f t="shared" si="2"/>
        <v>-4803.3397006269161</v>
      </c>
      <c r="Y8" s="3">
        <f t="shared" si="2"/>
        <v>-12519.090018991628</v>
      </c>
      <c r="Z8" s="3">
        <f t="shared" si="2"/>
        <v>-4329.0079832745423</v>
      </c>
      <c r="AA8" s="3">
        <f t="shared" si="2"/>
        <v>-4880.4817459382284</v>
      </c>
      <c r="AB8" s="3">
        <f t="shared" si="2"/>
        <v>-5013.3195832352112</v>
      </c>
      <c r="AC8" s="3">
        <f t="shared" si="2"/>
        <v>-5152.7993123969409</v>
      </c>
      <c r="AD8" s="3">
        <f t="shared" si="2"/>
        <v>-10450.378028016748</v>
      </c>
      <c r="AE8" s="3">
        <f t="shared" si="2"/>
        <v>-18104.154429417606</v>
      </c>
      <c r="AF8" s="3">
        <f t="shared" si="2"/>
        <v>-5614.4946508885005</v>
      </c>
      <c r="AG8" s="3">
        <f t="shared" si="2"/>
        <v>-5784.0331334329403</v>
      </c>
      <c r="AH8" s="3">
        <f t="shared" si="2"/>
        <v>-5962.0485401045798</v>
      </c>
      <c r="AI8" s="3">
        <f t="shared" si="2"/>
        <v>-6148.9647171097795</v>
      </c>
      <c r="AJ8" s="3">
        <f t="shared" si="2"/>
        <v>-6345.2267029652976</v>
      </c>
      <c r="AK8" s="3">
        <f t="shared" si="2"/>
        <v>-16704.321788113542</v>
      </c>
      <c r="AL8" s="3">
        <f t="shared" si="2"/>
        <v>-8039.5522344024121</v>
      </c>
      <c r="AM8" s="3">
        <f t="shared" si="2"/>
        <v>-7059.5410068236688</v>
      </c>
      <c r="AN8" s="3">
        <f t="shared" si="2"/>
        <v>-6723.1297523166068</v>
      </c>
      <c r="AO8" s="3">
        <f t="shared" si="2"/>
        <v>-3864.537438297953</v>
      </c>
      <c r="AP8" s="3">
        <f t="shared" si="2"/>
        <v>-3820.729836023082</v>
      </c>
      <c r="AQ8" s="3">
        <f t="shared" si="2"/>
        <v>-11276.292106437082</v>
      </c>
      <c r="AR8" s="3">
        <f t="shared" si="2"/>
        <v>-3731.215337364783</v>
      </c>
      <c r="AS8" s="3">
        <f t="shared" si="2"/>
        <v>-3685.4904937428983</v>
      </c>
      <c r="AT8" s="3">
        <f t="shared" si="2"/>
        <v>-3639.1084159931675</v>
      </c>
      <c r="AU8" s="3">
        <f t="shared" si="2"/>
        <v>-3592.0598183740749</v>
      </c>
      <c r="AV8" s="3">
        <f t="shared" si="2"/>
        <v>-3544.3352873135373</v>
      </c>
      <c r="AW8" s="3">
        <f t="shared" si="2"/>
        <v>-10995.925279720206</v>
      </c>
    </row>
    <row r="9" spans="1:49" x14ac:dyDescent="0.25">
      <c r="A9" s="4" t="s">
        <v>84</v>
      </c>
      <c r="B9" s="4">
        <f>-SPm!B9</f>
        <v>-6893</v>
      </c>
      <c r="C9" s="4">
        <f>+SPm!B9-SPm!C9</f>
        <v>0</v>
      </c>
      <c r="D9" s="4">
        <f>+SPm!C9-SPm!D9</f>
        <v>-689.29999999999927</v>
      </c>
      <c r="E9" s="4">
        <f>+SPm!D9-SPm!E9</f>
        <v>-758.23000000000138</v>
      </c>
      <c r="F9" s="4">
        <f>+SPm!E9-SPm!F9</f>
        <v>-834.0530000000017</v>
      </c>
      <c r="G9" s="4">
        <f>+SPm!F9-SPm!G9</f>
        <v>-917.45830000000569</v>
      </c>
      <c r="H9" s="4">
        <f>+SPm!G9-SPm!H9</f>
        <v>-1009.2041299999983</v>
      </c>
      <c r="I9" s="4">
        <f>+SPm!H9-SPm!I9</f>
        <v>-1110.1245430000054</v>
      </c>
      <c r="J9" s="4">
        <f>+SPm!I9-SPm!J9</f>
        <v>-1221.1369972999983</v>
      </c>
      <c r="K9" s="4">
        <f>+SPm!J9-SPm!K9</f>
        <v>-1343.2506970300092</v>
      </c>
      <c r="L9" s="4">
        <f>+SPm!K9-SPm!L9</f>
        <v>-1477.5757667329981</v>
      </c>
      <c r="M9" s="4">
        <f>+SPm!L9-SPm!M9</f>
        <v>-1625.3333434063024</v>
      </c>
      <c r="N9" s="4">
        <f>+SPm!M9-SPm!N9</f>
        <v>-1787.8666777469261</v>
      </c>
      <c r="O9" s="4">
        <f>+SPm!N9-SPm!O9</f>
        <v>-983.32667276082429</v>
      </c>
      <c r="P9" s="4">
        <f>+SPm!O9-SPm!P9</f>
        <v>-1032.4930063988504</v>
      </c>
      <c r="Q9" s="4">
        <f>+SPm!P9-SPm!Q9</f>
        <v>-1084.117656718794</v>
      </c>
      <c r="R9" s="4">
        <f>+SPm!Q9-SPm!R9</f>
        <v>-1138.3235395547454</v>
      </c>
      <c r="S9" s="4">
        <f>+SPm!R9-SPm!S9</f>
        <v>-1195.2397165324583</v>
      </c>
      <c r="T9" s="4">
        <f>+SPm!S9-SPm!T9</f>
        <v>-1255.0017023591063</v>
      </c>
      <c r="U9" s="4">
        <f>+SPm!T9-SPm!U9</f>
        <v>-1317.7517874770529</v>
      </c>
      <c r="V9" s="4">
        <f>+SPm!U9-SPm!V9</f>
        <v>-1383.6393768509115</v>
      </c>
      <c r="W9" s="4">
        <f>+SPm!V9-SPm!W9</f>
        <v>-1452.82134569345</v>
      </c>
      <c r="X9" s="4">
        <f>+SPm!W9-SPm!X9</f>
        <v>-1525.4624129781114</v>
      </c>
      <c r="Y9" s="4">
        <f>+SPm!X9-SPm!Y9</f>
        <v>-1601.735533627023</v>
      </c>
      <c r="Z9" s="4">
        <f>+SPm!Y9-SPm!Z9</f>
        <v>-1681.8223103083947</v>
      </c>
      <c r="AA9" s="4">
        <f>+SPm!Z9-SPm!AA9</f>
        <v>-1765.91342582379</v>
      </c>
      <c r="AB9" s="4">
        <f>+SPm!AA9-SPm!AB9</f>
        <v>-1854.2090971150101</v>
      </c>
      <c r="AC9" s="4">
        <f>+SPm!AB9-SPm!AC9</f>
        <v>-1946.9195519707428</v>
      </c>
      <c r="AD9" s="4">
        <f>+SPm!AC9-SPm!AD9</f>
        <v>-2044.2655295692457</v>
      </c>
      <c r="AE9" s="4">
        <f>+SPm!AD9-SPm!AE9</f>
        <v>-2146.4788060477586</v>
      </c>
      <c r="AF9" s="4">
        <f>+SPm!AE9-SPm!AF9</f>
        <v>-2253.8027463501203</v>
      </c>
      <c r="AG9" s="4">
        <f>+SPm!AF9-SPm!AG9</f>
        <v>-2366.4928836676409</v>
      </c>
      <c r="AH9" s="4">
        <f>+SPm!AG9-SPm!AH9</f>
        <v>-2484.8175278510098</v>
      </c>
      <c r="AI9" s="4">
        <f>+SPm!AH9-SPm!AI9</f>
        <v>-2609.0584042435512</v>
      </c>
      <c r="AJ9" s="4">
        <f>+SPm!AI9-SPm!AJ9</f>
        <v>-2739.5113244557724</v>
      </c>
      <c r="AK9" s="4">
        <f>+SPm!AJ9-SPm!AK9</f>
        <v>-2876.4868906785341</v>
      </c>
      <c r="AL9" s="4">
        <f>+SPm!AK9-SPm!AL9</f>
        <v>-3020.311235212459</v>
      </c>
      <c r="AM9" s="4">
        <f>+SPm!AL9-SPm!AM9</f>
        <v>-1268.5307187892467</v>
      </c>
      <c r="AN9" s="4">
        <f>+SPm!AM9-SPm!AN9</f>
        <v>-1293.9013331650131</v>
      </c>
      <c r="AO9" s="4">
        <f>+SPm!AN9-SPm!AO9</f>
        <v>-1319.7793598282879</v>
      </c>
      <c r="AP9" s="4">
        <f>+SPm!AO9-SPm!AP9</f>
        <v>-1346.174947024876</v>
      </c>
      <c r="AQ9" s="4">
        <f>+SPm!AP9-SPm!AQ9</f>
        <v>-1373.0984459653992</v>
      </c>
      <c r="AR9" s="4">
        <f>+SPm!AQ9-SPm!AR9</f>
        <v>-1400.5604148847051</v>
      </c>
      <c r="AS9" s="4">
        <f>+SPm!AR9-SPm!AS9</f>
        <v>-1428.5716231823608</v>
      </c>
      <c r="AT9" s="4">
        <f>+SPm!AS9-SPm!AT9</f>
        <v>-1457.1430556459964</v>
      </c>
      <c r="AU9" s="4">
        <f>+SPm!AT9-SPm!AU9</f>
        <v>-1486.2859167589486</v>
      </c>
      <c r="AV9" s="4">
        <f>+SPm!AU9-SPm!AV9</f>
        <v>-1516.0116350941826</v>
      </c>
      <c r="AW9" s="4">
        <f>+SPm!AV9-SPm!AW9</f>
        <v>-1546.3318677959905</v>
      </c>
    </row>
    <row r="10" spans="1:49" x14ac:dyDescent="0.25">
      <c r="A10" s="4" t="s">
        <v>85</v>
      </c>
      <c r="B10" s="4">
        <f>+SPm!B67-SPm!B14</f>
        <v>-26349.4</v>
      </c>
      <c r="C10" s="4">
        <f>+SPm!C67-SPm!B67+SPm!B14-SPm!C14</f>
        <v>370.26000000000204</v>
      </c>
      <c r="D10" s="4">
        <f>+SPm!D67-SPm!C67+SPm!C14-SPm!D14</f>
        <v>477.68600000000151</v>
      </c>
      <c r="E10" s="4">
        <f>+SPm!E67-SPm!D67+SPm!D14-SPm!E14</f>
        <v>595.85459999999875</v>
      </c>
      <c r="F10" s="4">
        <f>+SPm!F67-SPm!E67+SPm!E14-SPm!F14</f>
        <v>725.84006000000227</v>
      </c>
      <c r="G10" s="4">
        <f>+SPm!G67-SPm!F67+SPm!F14-SPm!G14</f>
        <v>868.82406600000104</v>
      </c>
      <c r="H10" s="4">
        <f>+SPm!H67-SPm!G67+SPm!G14-SPm!H14</f>
        <v>1026.1064726000004</v>
      </c>
      <c r="I10" s="4">
        <f>+SPm!I67-SPm!H67+SPm!H14-SPm!I14</f>
        <v>1199.1171198600023</v>
      </c>
      <c r="J10" s="4">
        <f>+SPm!J67-SPm!I67+SPm!I14-SPm!J14</f>
        <v>1389.4288318460021</v>
      </c>
      <c r="K10" s="4">
        <f>+SPm!K67-SPm!J67+SPm!J14-SPm!K14</f>
        <v>1598.7717150306016</v>
      </c>
      <c r="L10" s="4">
        <f>+SPm!L67-SPm!K67+SPm!K14-SPm!L14</f>
        <v>1829.0488865336629</v>
      </c>
      <c r="M10" s="4">
        <f>+SPm!M67-SPm!L67+SPm!L14-SPm!M14</f>
        <v>2082.3537751870281</v>
      </c>
      <c r="N10" s="4">
        <f>+SPm!N67-SPm!M67+SPm!M14-SPm!N14</f>
        <v>2253.3410593842018</v>
      </c>
      <c r="O10" s="4">
        <f>+SPm!O67-SPm!N67+SPm!N14-SPm!O14</f>
        <v>2401.2081123534135</v>
      </c>
      <c r="P10" s="4">
        <f>+SPm!P67-SPm!O67+SPm!O14-SPm!P14</f>
        <v>2556.4685179710814</v>
      </c>
      <c r="Q10" s="4">
        <f>+SPm!Q67-SPm!P67+SPm!P14-SPm!Q14</f>
        <v>2719.491943869637</v>
      </c>
      <c r="R10" s="4">
        <f>+SPm!R67-SPm!Q67+SPm!Q14-SPm!R14</f>
        <v>2890.666541063119</v>
      </c>
      <c r="S10" s="4">
        <f>+SPm!S67-SPm!R67+SPm!R14-SPm!S14</f>
        <v>3070.3998681162752</v>
      </c>
      <c r="T10" s="4">
        <f>+SPm!T67-SPm!S67+SPm!S14-SPm!T14</f>
        <v>1553.6522917070606</v>
      </c>
      <c r="U10" s="4">
        <f>+SPm!U67-SPm!T67+SPm!T14-SPm!U14</f>
        <v>198.15599307610364</v>
      </c>
      <c r="V10" s="4">
        <f>+SPm!V67-SPm!U67+SPm!U14-SPm!V14</f>
        <v>208.06379272990853</v>
      </c>
      <c r="W10" s="4">
        <f>+SPm!W67-SPm!V67+SPm!V14-SPm!W14</f>
        <v>218.46698236640668</v>
      </c>
      <c r="X10" s="4">
        <f>+SPm!X67-SPm!W67+SPm!W14-SPm!X14</f>
        <v>229.39033148472572</v>
      </c>
      <c r="Y10" s="4">
        <f>+SPm!Y67-SPm!X67+SPm!X14-SPm!Y14</f>
        <v>240.85984805895805</v>
      </c>
      <c r="Z10" s="4">
        <f>+SPm!Z67-SPm!Y67+SPm!Y14-SPm!Z14</f>
        <v>252.902840461913</v>
      </c>
      <c r="AA10" s="4">
        <f>+SPm!AA67-SPm!Z67+SPm!Z14-SPm!AA14</f>
        <v>265.54798248500629</v>
      </c>
      <c r="AB10" s="4">
        <f>+SPm!AB67-SPm!AA67+SPm!AA14-SPm!AB14</f>
        <v>278.8253816092556</v>
      </c>
      <c r="AC10" s="4">
        <f>+SPm!AC67-SPm!AB67+SPm!AB14-SPm!AC14</f>
        <v>292.76665068971852</v>
      </c>
      <c r="AD10" s="4">
        <f>+SPm!AD67-SPm!AC67+SPm!AC14-SPm!AD14</f>
        <v>307.40498322420262</v>
      </c>
      <c r="AE10" s="4">
        <f>+SPm!AE67-SPm!AD67+SPm!AD14-SPm!AE14</f>
        <v>322.77523238541653</v>
      </c>
      <c r="AF10" s="4">
        <f>+SPm!AF67-SPm!AE67+SPm!AE14-SPm!AF14</f>
        <v>338.91399400468617</v>
      </c>
      <c r="AG10" s="4">
        <f>+SPm!AG67-SPm!AF67+SPm!AF14-SPm!AG14</f>
        <v>355.85969370492057</v>
      </c>
      <c r="AH10" s="4">
        <f>+SPm!AH67-SPm!AG67+SPm!AG14-SPm!AH14</f>
        <v>373.65267839016542</v>
      </c>
      <c r="AI10" s="4">
        <f>+SPm!AI67-SPm!AH67+SPm!AH14-SPm!AI14</f>
        <v>392.33531230967401</v>
      </c>
      <c r="AJ10" s="4">
        <f>+SPm!AJ67-SPm!AI67+SPm!AI14-SPm!AJ14</f>
        <v>411.95207792515976</v>
      </c>
      <c r="AK10" s="4">
        <f>+SPm!AK67-SPm!AJ67+SPm!AJ14-SPm!AK14</f>
        <v>432.54968182142147</v>
      </c>
      <c r="AL10" s="4">
        <f>+SPm!AL67-SPm!AK67+SPm!AK14-SPm!AL14</f>
        <v>245.87165008518423</v>
      </c>
      <c r="AM10" s="4">
        <f>+SPm!AM67-SPm!AL67+SPm!AL14-SPm!AM14</f>
        <v>186.58829936670372</v>
      </c>
      <c r="AN10" s="4">
        <f>+SPm!AN67-SPm!AM67+SPm!AM14-SPm!AN14</f>
        <v>190.32006535402979</v>
      </c>
      <c r="AO10" s="4">
        <f>+SPm!AO67-SPm!AN67+SPm!AN14-SPm!AO14</f>
        <v>194.12646666110777</v>
      </c>
      <c r="AP10" s="4">
        <f>+SPm!AP67-SPm!AO67+SPm!AO14-SPm!AP14</f>
        <v>198.00899599433797</v>
      </c>
      <c r="AQ10" s="4">
        <f>+SPm!AQ67-SPm!AP67+SPm!AP14-SPm!AQ14</f>
        <v>201.96917591422243</v>
      </c>
      <c r="AR10" s="4">
        <f>+SPm!AR67-SPm!AQ67+SPm!AQ14-SPm!AR14</f>
        <v>206.00855943251008</v>
      </c>
      <c r="AS10" s="4">
        <f>+SPm!AS67-SPm!AR67+SPm!AR14-SPm!AS14</f>
        <v>210.1287306211525</v>
      </c>
      <c r="AT10" s="4">
        <f>+SPm!AT67-SPm!AS67+SPm!AS14-SPm!AT14</f>
        <v>214.33130523357613</v>
      </c>
      <c r="AU10" s="4">
        <f>+SPm!AU67-SPm!AT67+SPm!AT14-SPm!AU14</f>
        <v>218.61793133824722</v>
      </c>
      <c r="AV10" s="4">
        <f>+SPm!AV67-SPm!AU67+SPm!AU14-SPm!AV14</f>
        <v>222.99028996501693</v>
      </c>
      <c r="AW10" s="4">
        <f>+SPm!AW67-SPm!AV67+SPm!AV14-SPm!AW14</f>
        <v>227.4500957643213</v>
      </c>
    </row>
    <row r="11" spans="1:49" x14ac:dyDescent="0.25">
      <c r="A11" s="4" t="s">
        <v>86</v>
      </c>
      <c r="B11" s="4">
        <f>-SPm!B22</f>
        <v>-5650</v>
      </c>
      <c r="C11" s="4">
        <f>+SPm!B22-SPm!C22</f>
        <v>-565.00000000000091</v>
      </c>
      <c r="D11" s="4">
        <f>+SPm!C22-SPm!D22</f>
        <v>-621.5</v>
      </c>
      <c r="E11" s="4">
        <f>+SPm!D22-SPm!E22</f>
        <v>-683.65000000000055</v>
      </c>
      <c r="F11" s="4">
        <f>+SPm!E22-SPm!F22</f>
        <v>-752.01500000000124</v>
      </c>
      <c r="G11" s="4">
        <f>+SPm!F22-SPm!G22</f>
        <v>-827.21650000000591</v>
      </c>
      <c r="H11" s="4">
        <f>+SPm!G22-SPm!H22</f>
        <v>-909.93814999999813</v>
      </c>
      <c r="I11" s="4">
        <f>+SPm!H22-SPm!I22</f>
        <v>-1000.9319650000034</v>
      </c>
      <c r="J11" s="4">
        <f>+SPm!I22-SPm!J22</f>
        <v>-1101.0251614999979</v>
      </c>
      <c r="K11" s="4">
        <f>+SPm!J22-SPm!K22</f>
        <v>-1211.1276776500017</v>
      </c>
      <c r="L11" s="4">
        <f>+SPm!K22-SPm!L22</f>
        <v>-1332.2404454150055</v>
      </c>
      <c r="M11" s="4">
        <f>+SPm!L22-SPm!M22</f>
        <v>-1465.4644899564992</v>
      </c>
      <c r="N11" s="4">
        <f>+SPm!M22-SPm!N22</f>
        <v>-806.00546947607836</v>
      </c>
      <c r="O11" s="4">
        <f>+SPm!N22-SPm!O22</f>
        <v>-846.30574294988401</v>
      </c>
      <c r="P11" s="4">
        <f>+SPm!O22-SPm!P22</f>
        <v>-888.62103009737621</v>
      </c>
      <c r="Q11" s="4">
        <f>+SPm!P22-SPm!Q22</f>
        <v>-933.05208160223992</v>
      </c>
      <c r="R11" s="4">
        <f>+SPm!Q22-SPm!R22</f>
        <v>-979.70468568236174</v>
      </c>
      <c r="S11" s="4">
        <f>+SPm!R22-SPm!S22</f>
        <v>-1028.6899199664585</v>
      </c>
      <c r="T11" s="4">
        <f>+SPm!S22-SPm!T22</f>
        <v>-1080.1244159648013</v>
      </c>
      <c r="U11" s="4">
        <f>+SPm!T22-SPm!U22</f>
        <v>-1134.1306367630386</v>
      </c>
      <c r="V11" s="4">
        <f>+SPm!U22-SPm!V22</f>
        <v>-1190.8371686011815</v>
      </c>
      <c r="W11" s="4">
        <f>+SPm!V22-SPm!W22</f>
        <v>-1250.3790270312638</v>
      </c>
      <c r="X11" s="4">
        <f>+SPm!W22-SPm!X22</f>
        <v>-1312.8979783828036</v>
      </c>
      <c r="Y11" s="4">
        <f>+SPm!X22-SPm!Y22</f>
        <v>-1378.5428773019521</v>
      </c>
      <c r="Z11" s="4">
        <f>+SPm!Y22-SPm!Z22</f>
        <v>-1447.4700211670388</v>
      </c>
      <c r="AA11" s="4">
        <f>+SPm!Z22-SPm!AA22</f>
        <v>-1519.8435222254084</v>
      </c>
      <c r="AB11" s="4">
        <f>+SPm!AA22-SPm!AB22</f>
        <v>-1595.8356983366793</v>
      </c>
      <c r="AC11" s="4">
        <f>+SPm!AB22-SPm!AC22</f>
        <v>-1675.6274832535055</v>
      </c>
      <c r="AD11" s="4">
        <f>+SPm!AC22-SPm!AD22</f>
        <v>-1759.4088574161724</v>
      </c>
      <c r="AE11" s="4">
        <f>+SPm!AD22-SPm!AE22</f>
        <v>-1847.3793002869861</v>
      </c>
      <c r="AF11" s="4">
        <f>+SPm!AE22-SPm!AF22</f>
        <v>-1939.7482653013431</v>
      </c>
      <c r="AG11" s="4">
        <f>+SPm!AF22-SPm!AG22</f>
        <v>-2036.7356785664088</v>
      </c>
      <c r="AH11" s="4">
        <f>+SPm!AG22-SPm!AH22</f>
        <v>-2138.5724624947325</v>
      </c>
      <c r="AI11" s="4">
        <f>+SPm!AH22-SPm!AI22</f>
        <v>-2245.5010856194567</v>
      </c>
      <c r="AJ11" s="4">
        <f>+SPm!AI22-SPm!AJ22</f>
        <v>-2357.7761399004376</v>
      </c>
      <c r="AK11" s="4">
        <f>+SPm!AJ22-SPm!AK22</f>
        <v>-2475.6649468954565</v>
      </c>
      <c r="AL11" s="4">
        <f>+SPm!AK22-SPm!AL22</f>
        <v>-1039.7792776960996</v>
      </c>
      <c r="AM11" s="4">
        <f>+SPm!AL22-SPm!AM22</f>
        <v>-1060.5748632500108</v>
      </c>
      <c r="AN11" s="4">
        <f>+SPm!AM22-SPm!AN22</f>
        <v>-1081.7863605150269</v>
      </c>
      <c r="AO11" s="4">
        <f>+SPm!AN22-SPm!AO22</f>
        <v>-1103.4220877253174</v>
      </c>
      <c r="AP11" s="4">
        <f>+SPm!AO22-SPm!AP22</f>
        <v>-1125.4905294798009</v>
      </c>
      <c r="AQ11" s="4">
        <f>+SPm!AP22-SPm!AQ22</f>
        <v>-1148.0003400694113</v>
      </c>
      <c r="AR11" s="4">
        <f>+SPm!AQ22-SPm!AR22</f>
        <v>-1170.9603468708228</v>
      </c>
      <c r="AS11" s="4">
        <f>+SPm!AR22-SPm!AS22</f>
        <v>-1194.3795538081904</v>
      </c>
      <c r="AT11" s="4">
        <f>+SPm!AS22-SPm!AT22</f>
        <v>-1218.2671448843976</v>
      </c>
      <c r="AU11" s="4">
        <f>+SPm!AT22-SPm!AU22</f>
        <v>-1242.6324877820662</v>
      </c>
      <c r="AV11" s="4">
        <f>+SPm!AU22-SPm!AV22</f>
        <v>-1267.4851375377257</v>
      </c>
      <c r="AW11" s="4">
        <f>+SPm!AV22-SPm!AW22</f>
        <v>-1292.8348402884585</v>
      </c>
    </row>
    <row r="12" spans="1:49" x14ac:dyDescent="0.25">
      <c r="A12" s="1" t="s">
        <v>87</v>
      </c>
      <c r="B12" s="4">
        <f>+SPm!B62</f>
        <v>6612.4</v>
      </c>
      <c r="C12" s="4">
        <f>+SPm!C62-SPm!B62</f>
        <v>0</v>
      </c>
      <c r="D12" s="4">
        <f>+SPm!D62-SPm!C62</f>
        <v>-1083.3599999999997</v>
      </c>
      <c r="E12" s="4">
        <f>+SPm!E62-SPm!D62</f>
        <v>162.50399999999991</v>
      </c>
      <c r="F12" s="4">
        <f>+SPm!F62-SPm!E62</f>
        <v>178.75440000000071</v>
      </c>
      <c r="G12" s="4">
        <f>+SPm!G62-SPm!F62</f>
        <v>196.62984000000051</v>
      </c>
      <c r="H12" s="4">
        <f>+SPm!H62-SPm!G62</f>
        <v>216.29282400000102</v>
      </c>
      <c r="I12" s="4">
        <f>+SPm!I62-SPm!H62</f>
        <v>237.9221064000003</v>
      </c>
      <c r="J12" s="4">
        <f>+SPm!J62-SPm!I62</f>
        <v>261.71431704000133</v>
      </c>
      <c r="K12" s="4">
        <f>+SPm!K62-SPm!J62</f>
        <v>287.8857487439991</v>
      </c>
      <c r="L12" s="4">
        <f>+SPm!L62-SPm!K62</f>
        <v>316.67432361840019</v>
      </c>
      <c r="M12" s="4">
        <f>+SPm!M62-SPm!L62</f>
        <v>348.34175598024194</v>
      </c>
      <c r="N12" s="4">
        <f>+SPm!N62-SPm!M62</f>
        <v>383.17593157826377</v>
      </c>
      <c r="O12" s="4">
        <f>+SPm!O62-SPm!N62</f>
        <v>35.124460394675225</v>
      </c>
      <c r="P12" s="4">
        <f>+SPm!P62-SPm!O62</f>
        <v>212.5029853877777</v>
      </c>
      <c r="Q12" s="4">
        <f>+SPm!Q62-SPm!P62</f>
        <v>223.12813465717045</v>
      </c>
      <c r="R12" s="4">
        <f>+SPm!R62-SPm!Q62</f>
        <v>234.28454139002497</v>
      </c>
      <c r="S12" s="4">
        <f>+SPm!S62-SPm!R62</f>
        <v>245.99876845952713</v>
      </c>
      <c r="T12" s="4">
        <f>+SPm!T62-SPm!S62</f>
        <v>258.29870688250594</v>
      </c>
      <c r="U12" s="4">
        <f>+SPm!U62-SPm!T62</f>
        <v>271.21364222663215</v>
      </c>
      <c r="V12" s="4">
        <f>+SPm!V62-SPm!U62</f>
        <v>284.77432433795911</v>
      </c>
      <c r="W12" s="4">
        <f>+SPm!W62-SPm!V62</f>
        <v>299.01304055485889</v>
      </c>
      <c r="X12" s="4">
        <f>+SPm!X62-SPm!W62</f>
        <v>313.96369258260165</v>
      </c>
      <c r="Y12" s="4">
        <f>+SPm!Y62-SPm!X62</f>
        <v>329.66187721173264</v>
      </c>
      <c r="Z12" s="4">
        <f>+SPm!Z62-SPm!Y62</f>
        <v>346.14497107231728</v>
      </c>
      <c r="AA12" s="4">
        <f>+SPm!AA62-SPm!Z62</f>
        <v>363.45221962594042</v>
      </c>
      <c r="AB12" s="4">
        <f>+SPm!AB62-SPm!AA62</f>
        <v>381.62483060722843</v>
      </c>
      <c r="AC12" s="4">
        <f>+SPm!AC62-SPm!AB62</f>
        <v>400.70607213759467</v>
      </c>
      <c r="AD12" s="4">
        <f>+SPm!AD62-SPm!AC62</f>
        <v>420.74137574447195</v>
      </c>
      <c r="AE12" s="4">
        <f>+SPm!AE62-SPm!AD62</f>
        <v>441.77844453169928</v>
      </c>
      <c r="AF12" s="4">
        <f>+SPm!AF62-SPm!AE62</f>
        <v>463.86736675828251</v>
      </c>
      <c r="AG12" s="4">
        <f>+SPm!AG62-SPm!AF62</f>
        <v>487.06073509619455</v>
      </c>
      <c r="AH12" s="4">
        <f>+SPm!AH62-SPm!AG62</f>
        <v>511.41377185100282</v>
      </c>
      <c r="AI12" s="4">
        <f>+SPm!AI62-SPm!AH62</f>
        <v>536.98446044356024</v>
      </c>
      <c r="AJ12" s="4">
        <f>+SPm!AJ62-SPm!AI62</f>
        <v>563.83368346572934</v>
      </c>
      <c r="AK12" s="4">
        <f>+SPm!AK62-SPm!AJ62</f>
        <v>592.0253676390239</v>
      </c>
      <c r="AL12" s="4">
        <f>+SPm!AL62-SPm!AK62</f>
        <v>621.62663602096836</v>
      </c>
      <c r="AM12" s="4">
        <f>+SPm!AM62-SPm!AL62</f>
        <v>-94.939340774115408</v>
      </c>
      <c r="AN12" s="4">
        <f>+SPm!AN62-SPm!AM62</f>
        <v>259.18440031333012</v>
      </c>
      <c r="AO12" s="4">
        <f>+SPm!AO62-SPm!AN62</f>
        <v>264.3680883195957</v>
      </c>
      <c r="AP12" s="4">
        <f>+SPm!AP62-SPm!AO62</f>
        <v>269.65545008597837</v>
      </c>
      <c r="AQ12" s="4">
        <f>+SPm!AQ62-SPm!AP62</f>
        <v>275.04855908770696</v>
      </c>
      <c r="AR12" s="4">
        <f>+SPm!AR62-SPm!AQ62</f>
        <v>280.54953026945805</v>
      </c>
      <c r="AS12" s="4">
        <f>+SPm!AS62-SPm!AR62</f>
        <v>286.16052087484422</v>
      </c>
      <c r="AT12" s="4">
        <f>+SPm!AT62-SPm!AS62</f>
        <v>291.88373129234606</v>
      </c>
      <c r="AU12" s="4">
        <f>+SPm!AU62-SPm!AT62</f>
        <v>297.72140591818606</v>
      </c>
      <c r="AV12" s="4">
        <f>+SPm!AV62-SPm!AU62</f>
        <v>303.67583403655954</v>
      </c>
      <c r="AW12" s="4">
        <f>+SPm!AW62-SPm!AV62</f>
        <v>309.74935071728396</v>
      </c>
    </row>
    <row r="13" spans="1:49" x14ac:dyDescent="0.25">
      <c r="A13" s="1" t="s">
        <v>100</v>
      </c>
      <c r="B13" s="4">
        <f>+SPm!B63</f>
        <v>0</v>
      </c>
      <c r="C13" s="4">
        <f>+SPm!C63-SPm!B63</f>
        <v>0</v>
      </c>
      <c r="D13" s="4">
        <f>+SPm!D63-SPm!C63</f>
        <v>0</v>
      </c>
      <c r="E13" s="4">
        <f>+SPm!E63-SPm!D63</f>
        <v>0</v>
      </c>
      <c r="F13" s="4">
        <f>+SPm!F63-SPm!E63</f>
        <v>0</v>
      </c>
      <c r="G13" s="4">
        <f>+SPm!G63-SPm!F63</f>
        <v>0</v>
      </c>
      <c r="H13" s="4">
        <f>+SPm!H63-SPm!G63</f>
        <v>0</v>
      </c>
      <c r="I13" s="4">
        <f>+SPm!I63-SPm!H63</f>
        <v>0</v>
      </c>
      <c r="J13" s="4">
        <f>+SPm!J63-SPm!I63</f>
        <v>0</v>
      </c>
      <c r="K13" s="4">
        <f>+SPm!K63-SPm!J63</f>
        <v>0</v>
      </c>
      <c r="L13" s="4">
        <f>+SPm!L63-SPm!K63</f>
        <v>0</v>
      </c>
      <c r="M13" s="4">
        <f>+SPm!M63-SPm!L63</f>
        <v>0</v>
      </c>
      <c r="N13" s="4">
        <f>+SPm!N63-SPm!M63</f>
        <v>0</v>
      </c>
      <c r="O13" s="4">
        <f>+SPm!O63-SPm!N63</f>
        <v>0</v>
      </c>
      <c r="P13" s="4">
        <f>+SPm!P63-SPm!O63</f>
        <v>0</v>
      </c>
      <c r="Q13" s="4">
        <f>+SPm!Q63-SPm!P63</f>
        <v>0</v>
      </c>
      <c r="R13" s="4">
        <f>+SPm!R63-SPm!Q63</f>
        <v>0</v>
      </c>
      <c r="S13" s="4">
        <f>+SPm!S63-SPm!R63</f>
        <v>0</v>
      </c>
      <c r="T13" s="4">
        <f>+SPm!T63-SPm!S63</f>
        <v>0</v>
      </c>
      <c r="U13" s="4">
        <f>+SPm!U63-SPm!T63</f>
        <v>0</v>
      </c>
      <c r="V13" s="4">
        <f>+SPm!V63-SPm!U63</f>
        <v>0</v>
      </c>
      <c r="W13" s="4">
        <f>+SPm!W63-SPm!V63</f>
        <v>0</v>
      </c>
      <c r="X13" s="4">
        <f>+SPm!X63-SPm!W63</f>
        <v>0</v>
      </c>
      <c r="Y13" s="4">
        <f>+SPm!Y63-SPm!X63</f>
        <v>0</v>
      </c>
      <c r="Z13" s="4">
        <f>+SPm!Z63-SPm!Y63</f>
        <v>0</v>
      </c>
      <c r="AA13" s="4">
        <f>+SPm!AA63-SPm!Z63</f>
        <v>0</v>
      </c>
      <c r="AB13" s="4">
        <f>+SPm!AB63-SPm!AA63</f>
        <v>0</v>
      </c>
      <c r="AC13" s="4">
        <f>+SPm!AC63-SPm!AB63</f>
        <v>0</v>
      </c>
      <c r="AD13" s="4">
        <f>+SPm!AD63-SPm!AC63</f>
        <v>0</v>
      </c>
      <c r="AE13" s="4">
        <f>+SPm!AE63-SPm!AD63</f>
        <v>0</v>
      </c>
      <c r="AF13" s="4">
        <f>+SPm!AF63-SPm!AE63</f>
        <v>0</v>
      </c>
      <c r="AG13" s="4">
        <f>+SPm!AG63-SPm!AF63</f>
        <v>0</v>
      </c>
      <c r="AH13" s="4">
        <f>+SPm!AH63-SPm!AG63</f>
        <v>0</v>
      </c>
      <c r="AI13" s="4">
        <f>+SPm!AI63-SPm!AH63</f>
        <v>0</v>
      </c>
      <c r="AJ13" s="4">
        <f>+SPm!AJ63-SPm!AI63</f>
        <v>0</v>
      </c>
      <c r="AK13" s="4">
        <f>+SPm!AK63-SPm!AJ63</f>
        <v>0</v>
      </c>
      <c r="AL13" s="4">
        <f>+SPm!AL63-SPm!AK63</f>
        <v>0</v>
      </c>
      <c r="AM13" s="4">
        <f>+SPm!AM63-SPm!AL63</f>
        <v>0</v>
      </c>
      <c r="AN13" s="4">
        <f>+SPm!AN63-SPm!AM63</f>
        <v>0</v>
      </c>
      <c r="AO13" s="4">
        <f>+SPm!AO63-SPm!AN63</f>
        <v>0</v>
      </c>
      <c r="AP13" s="4">
        <f>+SPm!AP63-SPm!AO63</f>
        <v>0</v>
      </c>
      <c r="AQ13" s="4">
        <f>+SPm!AQ63-SPm!AP63</f>
        <v>0</v>
      </c>
      <c r="AR13" s="4">
        <f>+SPm!AR63-SPm!AQ63</f>
        <v>0</v>
      </c>
      <c r="AS13" s="4">
        <f>+SPm!AS63-SPm!AR63</f>
        <v>0</v>
      </c>
      <c r="AT13" s="4">
        <f>+SPm!AT63-SPm!AS63</f>
        <v>0</v>
      </c>
      <c r="AU13" s="4">
        <f>+SPm!AU63-SPm!AT63</f>
        <v>0</v>
      </c>
      <c r="AV13" s="4">
        <f>+SPm!AV63-SPm!AU63</f>
        <v>0</v>
      </c>
      <c r="AW13" s="4">
        <f>+SPm!AW63-SPm!AV63</f>
        <v>0</v>
      </c>
    </row>
    <row r="14" spans="1:49" x14ac:dyDescent="0.25">
      <c r="A14" s="1" t="s">
        <v>88</v>
      </c>
      <c r="B14" s="4">
        <f>+SPm!B64-SPm!B10</f>
        <v>416.66666666666697</v>
      </c>
      <c r="C14" s="4">
        <f>+SPm!B10-SPm!C10+SPm!C64-SPm!B64</f>
        <v>-2583.333333333333</v>
      </c>
      <c r="D14" s="4">
        <f>+SPm!C10-SPm!D10+SPm!D64-SPm!C64</f>
        <v>-2583.333333333333</v>
      </c>
      <c r="E14" s="4">
        <f>+SPm!D10-SPm!E10+SPm!E64-SPm!D64</f>
        <v>-2583.333333333333</v>
      </c>
      <c r="F14" s="4">
        <f>+SPm!E10-SPm!F10+SPm!F64-SPm!E64</f>
        <v>-7583.3333333333321</v>
      </c>
      <c r="G14" s="4">
        <f>+SPm!F10-SPm!G10+SPm!G64-SPm!F64</f>
        <v>-12583.333333333336</v>
      </c>
      <c r="H14" s="4">
        <f>+SPm!G10-SPm!H10+SPm!H64-SPm!G64</f>
        <v>-2583.3333333333321</v>
      </c>
      <c r="I14" s="4">
        <f>+SPm!H10-SPm!I10+SPm!I64-SPm!H64</f>
        <v>-2583.3333333333321</v>
      </c>
      <c r="J14" s="4">
        <f>+SPm!I10-SPm!J10+SPm!J64-SPm!I64</f>
        <v>-2583.3333333333358</v>
      </c>
      <c r="K14" s="4">
        <f>+SPm!J10-SPm!K10+SPm!K64-SPm!J64</f>
        <v>-2583.3333333333285</v>
      </c>
      <c r="L14" s="4">
        <f>+SPm!K10-SPm!L10+SPm!L64-SPm!K64</f>
        <v>-2583.3333333333358</v>
      </c>
      <c r="M14" s="4">
        <f>+SPm!L10-SPm!M10+SPm!M64-SPm!L64</f>
        <v>-10133.333333333336</v>
      </c>
      <c r="N14" s="4">
        <f>+SPm!M10-SPm!N10+SPm!N64-SPm!M64</f>
        <v>-2508.3333333333285</v>
      </c>
      <c r="O14" s="4">
        <f>+SPm!N10-SPm!O10+SPm!O64-SPm!N64</f>
        <v>-2508.3333333333358</v>
      </c>
      <c r="P14" s="4">
        <f>+SPm!O10-SPm!P10+SPm!P64-SPm!O64</f>
        <v>-2508.3333333333285</v>
      </c>
      <c r="Q14" s="4">
        <f>+SPm!P10-SPm!Q10+SPm!Q64-SPm!P64</f>
        <v>-2508.3333333333358</v>
      </c>
      <c r="R14" s="4">
        <f>+SPm!Q10-SPm!R10+SPm!R64-SPm!Q64</f>
        <v>-7583.3333333333285</v>
      </c>
      <c r="S14" s="4">
        <f>+SPm!R10-SPm!S10+SPm!S64-SPm!R64</f>
        <v>-12583.333333333343</v>
      </c>
      <c r="T14" s="4">
        <f>+SPm!S10-SPm!T10+SPm!T64-SPm!S64</f>
        <v>-2508.3333333333285</v>
      </c>
      <c r="U14" s="4">
        <f>+SPm!T10-SPm!U10+SPm!U64-SPm!T64</f>
        <v>-2508.3333333333285</v>
      </c>
      <c r="V14" s="4">
        <f>+SPm!U10-SPm!V10+SPm!V64-SPm!U64</f>
        <v>-2508.333333333343</v>
      </c>
      <c r="W14" s="4">
        <f>+SPm!V10-SPm!W10+SPm!W64-SPm!V64</f>
        <v>-2508.3333333333285</v>
      </c>
      <c r="X14" s="4">
        <f>+SPm!W10-SPm!X10+SPm!X64-SPm!W64</f>
        <v>-2508.3333333333285</v>
      </c>
      <c r="Y14" s="4">
        <f>+SPm!X10-SPm!Y10+SPm!Y64-SPm!X64</f>
        <v>-10109.333333333343</v>
      </c>
      <c r="Z14" s="4">
        <f>+SPm!Y10-SPm!Z10+SPm!Z64-SPm!Y64</f>
        <v>-2223.7250000000058</v>
      </c>
      <c r="AA14" s="4">
        <f>+SPm!Z10-SPm!AA10+SPm!AA64-SPm!Z64</f>
        <v>-2223.7249999999767</v>
      </c>
      <c r="AB14" s="4">
        <f>+SPm!AA10-SPm!AB10+SPm!AB64-SPm!AA64</f>
        <v>-2223.7250000000058</v>
      </c>
      <c r="AC14" s="4">
        <f>+SPm!AB10-SPm!AC10+SPm!AC64-SPm!AB64</f>
        <v>-2223.7250000000058</v>
      </c>
      <c r="AD14" s="4">
        <f>+SPm!AC10-SPm!AD10+SPm!AD64-SPm!AC64</f>
        <v>-7374.8500000000058</v>
      </c>
      <c r="AE14" s="4">
        <f>+SPm!AD10-SPm!AE10+SPm!AE64-SPm!AD64</f>
        <v>-14874.849999999977</v>
      </c>
      <c r="AF14" s="4">
        <f>+SPm!AE10-SPm!AF10+SPm!AF64-SPm!AE64</f>
        <v>-2223.7250000000058</v>
      </c>
      <c r="AG14" s="4">
        <f>+SPm!AF10-SPm!AG10+SPm!AG64-SPm!AF64</f>
        <v>-2223.7250000000058</v>
      </c>
      <c r="AH14" s="4">
        <f>+SPm!AG10-SPm!AH10+SPm!AH64-SPm!AG64</f>
        <v>-2223.7250000000058</v>
      </c>
      <c r="AI14" s="4">
        <f>+SPm!AH10-SPm!AI10+SPm!AI64-SPm!AH64</f>
        <v>-2223.7250000000058</v>
      </c>
      <c r="AJ14" s="4">
        <f>+SPm!AI10-SPm!AJ10+SPm!AJ64-SPm!AI64</f>
        <v>-2223.7249999999767</v>
      </c>
      <c r="AK14" s="4">
        <f>+SPm!AJ10-SPm!AK10+SPm!AK64-SPm!AJ64</f>
        <v>-12376.744999999995</v>
      </c>
      <c r="AL14" s="4">
        <f>+SPm!AK10-SPm!AL10+SPm!AL64-SPm!AK64</f>
        <v>-4852.233275000006</v>
      </c>
      <c r="AM14" s="4">
        <f>+SPm!AL10-SPm!AM10+SPm!AM64-SPm!AL64</f>
        <v>-4827.4631161249999</v>
      </c>
      <c r="AN14" s="4">
        <f>+SPm!AM10-SPm!AN10+SPm!AN64-SPm!AM64</f>
        <v>-4802.4328317068866</v>
      </c>
      <c r="AO14" s="4">
        <f>+SPm!AN10-SPm!AO10+SPm!AO64-SPm!AN64</f>
        <v>-1905.4265792760707</v>
      </c>
      <c r="AP14" s="4">
        <f>+SPm!AO10-SPm!AP10+SPm!AP64-SPm!AO64</f>
        <v>-1822.4367598207609</v>
      </c>
      <c r="AQ14" s="4">
        <f>+SPm!AP10-SPm!AQ10+SPm!AQ64-SPm!AP64</f>
        <v>-9238.0331687106809</v>
      </c>
      <c r="AR14" s="4">
        <f>+SPm!AQ10-SPm!AR10+SPm!AR64-SPm!AQ64</f>
        <v>-1652.191220883833</v>
      </c>
      <c r="AS14" s="4">
        <f>+SPm!AR10-SPm!AS10+SPm!AS64-SPm!AR64</f>
        <v>-1564.8858949324058</v>
      </c>
      <c r="AT14" s="4">
        <f>+SPm!AS10-SPm!AT10+SPm!AT64-SPm!AS64</f>
        <v>-1476.0917252064392</v>
      </c>
      <c r="AU14" s="4">
        <f>+SPm!AT10-SPm!AU10+SPm!AU64-SPm!AT64</f>
        <v>-1385.782793771592</v>
      </c>
      <c r="AV14" s="4">
        <f>+SPm!AU10-SPm!AV10+SPm!AV64-SPm!AU64</f>
        <v>-1293.9327222189459</v>
      </c>
      <c r="AW14" s="4">
        <f>+SPm!AV10-SPm!AW10+SPm!AW64-SPm!AV64</f>
        <v>-8700.5146633238182</v>
      </c>
    </row>
    <row r="15" spans="1:49" x14ac:dyDescent="0.25">
      <c r="A15" s="1" t="s">
        <v>89</v>
      </c>
      <c r="B15" s="4">
        <f>+SPm!B65-SPm!B11</f>
        <v>1093.0083333333334</v>
      </c>
      <c r="C15" s="4">
        <f>+SPm!B11-SPm!C11+SPm!C65-SPm!B65</f>
        <v>0</v>
      </c>
      <c r="D15" s="4">
        <f>+SPm!C11-SPm!D11+SPm!D65-SPm!C65</f>
        <v>0</v>
      </c>
      <c r="E15" s="4">
        <f>+SPm!D11-SPm!E11+SPm!E65-SPm!D65</f>
        <v>0</v>
      </c>
      <c r="F15" s="4">
        <f>+SPm!E11-SPm!F11+SPm!F65-SPm!E65</f>
        <v>0</v>
      </c>
      <c r="G15" s="4">
        <f>+SPm!F11-SPm!G11+SPm!G65-SPm!F65</f>
        <v>0</v>
      </c>
      <c r="H15" s="4">
        <f>+SPm!G11-SPm!H11+SPm!H65-SPm!G65</f>
        <v>0</v>
      </c>
      <c r="I15" s="4">
        <f>+SPm!H11-SPm!I11+SPm!I65-SPm!H65</f>
        <v>0</v>
      </c>
      <c r="J15" s="4">
        <f>+SPm!I11-SPm!J11+SPm!J65-SPm!I65</f>
        <v>0</v>
      </c>
      <c r="K15" s="4">
        <f>+SPm!J11-SPm!K11+SPm!K65-SPm!J65</f>
        <v>0</v>
      </c>
      <c r="L15" s="4">
        <f>+SPm!K11-SPm!L11+SPm!L65-SPm!K65</f>
        <v>0</v>
      </c>
      <c r="M15" s="4">
        <f>+SPm!L11-SPm!M11+SPm!M65-SPm!L65</f>
        <v>0</v>
      </c>
      <c r="N15" s="4">
        <f>+SPm!M11-SPm!N11+SPm!N65-SPm!M65</f>
        <v>5.0685000000000855</v>
      </c>
      <c r="O15" s="4">
        <f>+SPm!N11-SPm!O11+SPm!O65-SPm!N65</f>
        <v>0</v>
      </c>
      <c r="P15" s="4">
        <f>+SPm!O11-SPm!P11+SPm!P65-SPm!O65</f>
        <v>0</v>
      </c>
      <c r="Q15" s="4">
        <f>+SPm!P11-SPm!Q11+SPm!Q65-SPm!P65</f>
        <v>0</v>
      </c>
      <c r="R15" s="4">
        <f>+SPm!Q11-SPm!R11+SPm!R65-SPm!Q65</f>
        <v>0</v>
      </c>
      <c r="S15" s="4">
        <f>+SPm!R11-SPm!S11+SPm!S65-SPm!R65</f>
        <v>0</v>
      </c>
      <c r="T15" s="4">
        <f>+SPm!S11-SPm!T11+SPm!T65-SPm!S65</f>
        <v>0</v>
      </c>
      <c r="U15" s="4">
        <f>+SPm!T11-SPm!U11+SPm!U65-SPm!T65</f>
        <v>0</v>
      </c>
      <c r="V15" s="4">
        <f>+SPm!U11-SPm!V11+SPm!V65-SPm!U65</f>
        <v>0</v>
      </c>
      <c r="W15" s="4">
        <f>+SPm!V11-SPm!W11+SPm!W65-SPm!V65</f>
        <v>0</v>
      </c>
      <c r="X15" s="4">
        <f>+SPm!W11-SPm!X11+SPm!X65-SPm!W65</f>
        <v>0</v>
      </c>
      <c r="Y15" s="4">
        <f>+SPm!X11-SPm!Y11+SPm!Y65-SPm!X65</f>
        <v>0</v>
      </c>
      <c r="Z15" s="4">
        <f>+SPm!Y11-SPm!Z11+SPm!Z65-SPm!Y65</f>
        <v>424.96153666666669</v>
      </c>
      <c r="AA15" s="4">
        <f>+SPm!Z11-SPm!AA11+SPm!AA65-SPm!Z65</f>
        <v>0</v>
      </c>
      <c r="AB15" s="4">
        <f>+SPm!AA11-SPm!AB11+SPm!AB65-SPm!AA65</f>
        <v>0</v>
      </c>
      <c r="AC15" s="4">
        <f>+SPm!AB11-SPm!AC11+SPm!AC65-SPm!AB65</f>
        <v>0</v>
      </c>
      <c r="AD15" s="4">
        <f>+SPm!AC11-SPm!AD11+SPm!AD65-SPm!AC65</f>
        <v>0</v>
      </c>
      <c r="AE15" s="4">
        <f>+SPm!AD11-SPm!AE11+SPm!AE65-SPm!AD65</f>
        <v>0</v>
      </c>
      <c r="AF15" s="4">
        <f>+SPm!AE11-SPm!AF11+SPm!AF65-SPm!AE65</f>
        <v>0</v>
      </c>
      <c r="AG15" s="4">
        <f>+SPm!AF11-SPm!AG11+SPm!AG65-SPm!AF65</f>
        <v>0</v>
      </c>
      <c r="AH15" s="4">
        <f>+SPm!AG11-SPm!AH11+SPm!AH65-SPm!AG65</f>
        <v>0</v>
      </c>
      <c r="AI15" s="4">
        <f>+SPm!AH11-SPm!AI11+SPm!AI65-SPm!AH65</f>
        <v>0</v>
      </c>
      <c r="AJ15" s="4">
        <f>+SPm!AI11-SPm!AJ11+SPm!AJ65-SPm!AI65</f>
        <v>0</v>
      </c>
      <c r="AK15" s="4">
        <f>+SPm!AJ11-SPm!AK11+SPm!AK65-SPm!AJ65</f>
        <v>0</v>
      </c>
      <c r="AL15" s="4">
        <f>+SPm!AK11-SPm!AL11+SPm!AL65-SPm!AK65</f>
        <v>5.2732674000001225</v>
      </c>
      <c r="AM15" s="4">
        <f>+SPm!AL11-SPm!AM11+SPm!AM65-SPm!AL65</f>
        <v>5.3787327479999476</v>
      </c>
      <c r="AN15" s="4">
        <f>+SPm!AM11-SPm!AN11+SPm!AN65-SPm!AM65</f>
        <v>5.4863074029599375</v>
      </c>
      <c r="AO15" s="4">
        <f>+SPm!AN11-SPm!AO11+SPm!AO65-SPm!AN65</f>
        <v>5.5960335510194454</v>
      </c>
      <c r="AP15" s="4">
        <f>+SPm!AO11-SPm!AP11+SPm!AP65-SPm!AO65</f>
        <v>5.7079542220394615</v>
      </c>
      <c r="AQ15" s="4">
        <f>+SPm!AP11-SPm!AQ11+SPm!AQ65-SPm!AP65</f>
        <v>5.8221133064805599</v>
      </c>
      <c r="AR15" s="4">
        <f>+SPm!AQ11-SPm!AR11+SPm!AR65-SPm!AQ65</f>
        <v>5.9385555726098573</v>
      </c>
      <c r="AS15" s="4">
        <f>+SPm!AR11-SPm!AS11+SPm!AS65-SPm!AR65</f>
        <v>6.0573266840622182</v>
      </c>
      <c r="AT15" s="4">
        <f>+SPm!AS11-SPm!AT11+SPm!AT65-SPm!AS65</f>
        <v>6.1784732177434307</v>
      </c>
      <c r="AU15" s="4">
        <f>+SPm!AT11-SPm!AU11+SPm!AU65-SPm!AT65</f>
        <v>6.3020426820983175</v>
      </c>
      <c r="AV15" s="4">
        <f>+SPm!AU11-SPm!AV11+SPm!AV65-SPm!AU65</f>
        <v>6.4280835357403703</v>
      </c>
      <c r="AW15" s="4">
        <f>+SPm!AV11-SPm!AW11+SPm!AW65-SPm!AV65</f>
        <v>6.5566452064551868</v>
      </c>
    </row>
    <row r="16" spans="1:49" x14ac:dyDescent="0.25">
      <c r="A16" s="1" t="s">
        <v>90</v>
      </c>
      <c r="B16" s="4">
        <f>+SPm!B69</f>
        <v>0</v>
      </c>
      <c r="C16" s="4">
        <f>+SPm!C69-SPm!B69</f>
        <v>0</v>
      </c>
      <c r="D16" s="4">
        <f>+SPm!D69-SPm!C69</f>
        <v>0</v>
      </c>
      <c r="E16" s="4">
        <f>+SPm!E69-SPm!D69</f>
        <v>0</v>
      </c>
      <c r="F16" s="4">
        <f>+SPm!F69-SPm!E69</f>
        <v>0</v>
      </c>
      <c r="G16" s="4">
        <f>+SPm!G69-SPm!F69</f>
        <v>0</v>
      </c>
      <c r="H16" s="4">
        <f>+SPm!H69-SPm!G69</f>
        <v>0</v>
      </c>
      <c r="I16" s="4">
        <f>+SPm!I69-SPm!H69</f>
        <v>0</v>
      </c>
      <c r="J16" s="4">
        <f>+SPm!J69-SPm!I69</f>
        <v>0</v>
      </c>
      <c r="K16" s="4">
        <f>+SPm!K69-SPm!J69</f>
        <v>0</v>
      </c>
      <c r="L16" s="4">
        <f>+SPm!L69-SPm!K69</f>
        <v>0</v>
      </c>
      <c r="M16" s="4">
        <f>+SPm!M69-SPm!L69</f>
        <v>0</v>
      </c>
      <c r="N16" s="4">
        <f>+SPm!N69-SPm!M69</f>
        <v>0</v>
      </c>
      <c r="O16" s="4">
        <f>+SPm!O69-SPm!N69</f>
        <v>0</v>
      </c>
      <c r="P16" s="4">
        <f>+SPm!P69-SPm!O69</f>
        <v>0</v>
      </c>
      <c r="Q16" s="4">
        <f>+SPm!Q69-SPm!P69</f>
        <v>0</v>
      </c>
      <c r="R16" s="4">
        <f>+SPm!R69-SPm!Q69</f>
        <v>0</v>
      </c>
      <c r="S16" s="4">
        <f>+SPm!S69-SPm!R69</f>
        <v>0</v>
      </c>
      <c r="T16" s="4">
        <f>+SPm!T69-SPm!S69</f>
        <v>0</v>
      </c>
      <c r="U16" s="4">
        <f>+SPm!U69-SPm!T69</f>
        <v>0</v>
      </c>
      <c r="V16" s="4">
        <f>+SPm!V69-SPm!U69</f>
        <v>0</v>
      </c>
      <c r="W16" s="4">
        <f>+SPm!W69-SPm!V69</f>
        <v>0</v>
      </c>
      <c r="X16" s="4">
        <f>+SPm!X69-SPm!W69</f>
        <v>0</v>
      </c>
      <c r="Y16" s="4">
        <f>+SPm!Y69-SPm!X69</f>
        <v>0</v>
      </c>
      <c r="Z16" s="4">
        <f>+SPm!Z69-SPm!Y69</f>
        <v>0</v>
      </c>
      <c r="AA16" s="4">
        <f>+SPm!AA69-SPm!Z69</f>
        <v>0</v>
      </c>
      <c r="AB16" s="4">
        <f>+SPm!AB69-SPm!AA69</f>
        <v>0</v>
      </c>
      <c r="AC16" s="4">
        <f>+SPm!AC69-SPm!AB69</f>
        <v>0</v>
      </c>
      <c r="AD16" s="4">
        <f>+SPm!AD69-SPm!AC69</f>
        <v>0</v>
      </c>
      <c r="AE16" s="4">
        <f>+SPm!AE69-SPm!AD69</f>
        <v>0</v>
      </c>
      <c r="AF16" s="4">
        <f>+SPm!AF69-SPm!AE69</f>
        <v>0</v>
      </c>
      <c r="AG16" s="4">
        <f>+SPm!AG69-SPm!AF69</f>
        <v>0</v>
      </c>
      <c r="AH16" s="4">
        <f>+SPm!AH69-SPm!AG69</f>
        <v>0</v>
      </c>
      <c r="AI16" s="4">
        <f>+SPm!AI69-SPm!AH69</f>
        <v>0</v>
      </c>
      <c r="AJ16" s="4">
        <f>+SPm!AJ69-SPm!AI69</f>
        <v>0</v>
      </c>
      <c r="AK16" s="4">
        <f>+SPm!AK69-SPm!AJ69</f>
        <v>0</v>
      </c>
      <c r="AL16" s="4">
        <f>+SPm!AL69-SPm!AK69</f>
        <v>0</v>
      </c>
      <c r="AM16" s="4">
        <f>+SPm!AM69-SPm!AL69</f>
        <v>0</v>
      </c>
      <c r="AN16" s="4">
        <f>+SPm!AN69-SPm!AM69</f>
        <v>0</v>
      </c>
      <c r="AO16" s="4">
        <f>+SPm!AO69-SPm!AN69</f>
        <v>0</v>
      </c>
      <c r="AP16" s="4">
        <f>+SPm!AP69-SPm!AO69</f>
        <v>0</v>
      </c>
      <c r="AQ16" s="4">
        <f>+SPm!AQ69-SPm!AP69</f>
        <v>0</v>
      </c>
      <c r="AR16" s="4">
        <f>+SPm!AR69-SPm!AQ69</f>
        <v>0</v>
      </c>
      <c r="AS16" s="4">
        <f>+SPm!AS69-SPm!AR69</f>
        <v>0</v>
      </c>
      <c r="AT16" s="4">
        <f>+SPm!AT69-SPm!AS69</f>
        <v>0</v>
      </c>
      <c r="AU16" s="4">
        <f>+SPm!AU69-SPm!AT69</f>
        <v>0</v>
      </c>
      <c r="AV16" s="4">
        <f>+SPm!AV69-SPm!AU69</f>
        <v>0</v>
      </c>
      <c r="AW16" s="4">
        <f>+SPm!AW69-SPm!AV69</f>
        <v>0</v>
      </c>
    </row>
    <row r="17" spans="1:49" x14ac:dyDescent="0.25">
      <c r="A17" s="1" t="s">
        <v>390</v>
      </c>
      <c r="B17" s="4">
        <f>-SPm!B17</f>
        <v>0</v>
      </c>
      <c r="C17" s="4">
        <f>+SPm!B17-SPm!C17</f>
        <v>0</v>
      </c>
      <c r="D17" s="4">
        <f>+SPm!C17-SPm!D17</f>
        <v>0</v>
      </c>
      <c r="E17" s="4">
        <f>+SPm!D17-SPm!E17</f>
        <v>0</v>
      </c>
      <c r="F17" s="4">
        <f>+SPm!E17-SPm!F17</f>
        <v>0</v>
      </c>
      <c r="G17" s="4">
        <f>+SPm!F17-SPm!G17</f>
        <v>0</v>
      </c>
      <c r="H17" s="4">
        <f>+SPm!G17-SPm!H17</f>
        <v>0</v>
      </c>
      <c r="I17" s="4">
        <f>+SPm!H17-SPm!I17</f>
        <v>0</v>
      </c>
      <c r="J17" s="4">
        <f>+SPm!I17-SPm!J17</f>
        <v>0</v>
      </c>
      <c r="K17" s="4">
        <f>+SPm!J17-SPm!K17</f>
        <v>0</v>
      </c>
      <c r="L17" s="4">
        <f>+SPm!K17-SPm!L17</f>
        <v>0</v>
      </c>
      <c r="M17" s="4">
        <f>+SPm!L17-SPm!M17</f>
        <v>0</v>
      </c>
      <c r="N17" s="4">
        <f>+SPm!M17-SPm!N17</f>
        <v>0</v>
      </c>
      <c r="O17" s="4">
        <f>+SPm!N17-SPm!O17</f>
        <v>0</v>
      </c>
      <c r="P17" s="4">
        <f>+SPm!O17-SPm!P17</f>
        <v>0</v>
      </c>
      <c r="Q17" s="4">
        <f>+SPm!P17-SPm!Q17</f>
        <v>0</v>
      </c>
      <c r="R17" s="4">
        <f>+SPm!Q17-SPm!R17</f>
        <v>0</v>
      </c>
      <c r="S17" s="4">
        <f>+SPm!R17-SPm!S17</f>
        <v>0</v>
      </c>
      <c r="T17" s="4">
        <f>+SPm!S17-SPm!T17</f>
        <v>0</v>
      </c>
      <c r="U17" s="4">
        <f>+SPm!T17-SPm!U17</f>
        <v>0</v>
      </c>
      <c r="V17" s="4">
        <f>+SPm!U17-SPm!V17</f>
        <v>0</v>
      </c>
      <c r="W17" s="4">
        <f>+SPm!V17-SPm!W17</f>
        <v>0</v>
      </c>
      <c r="X17" s="4">
        <f>+SPm!W17-SPm!X17</f>
        <v>0</v>
      </c>
      <c r="Y17" s="4">
        <f>+SPm!X17-SPm!Y17</f>
        <v>0</v>
      </c>
      <c r="Z17" s="4">
        <f>+SPm!Y17-SPm!Z17</f>
        <v>0</v>
      </c>
      <c r="AA17" s="4">
        <f>+SPm!Z17-SPm!AA17</f>
        <v>0</v>
      </c>
      <c r="AB17" s="4">
        <f>+SPm!AA17-SPm!AB17</f>
        <v>0</v>
      </c>
      <c r="AC17" s="4">
        <f>+SPm!AB17-SPm!AC17</f>
        <v>0</v>
      </c>
      <c r="AD17" s="4">
        <f>+SPm!AC17-SPm!AD17</f>
        <v>0</v>
      </c>
      <c r="AE17" s="4">
        <f>+SPm!AD17-SPm!AE17</f>
        <v>0</v>
      </c>
      <c r="AF17" s="4">
        <f>+SPm!AE17-SPm!AF17</f>
        <v>0</v>
      </c>
      <c r="AG17" s="4">
        <f>+SPm!AF17-SPm!AG17</f>
        <v>0</v>
      </c>
      <c r="AH17" s="4">
        <f>+SPm!AG17-SPm!AH17</f>
        <v>0</v>
      </c>
      <c r="AI17" s="4">
        <f>+SPm!AH17-SPm!AI17</f>
        <v>0</v>
      </c>
      <c r="AJ17" s="4">
        <f>+SPm!AI17-SPm!AJ17</f>
        <v>0</v>
      </c>
      <c r="AK17" s="4">
        <f>+SPm!AJ17-SPm!AK17</f>
        <v>0</v>
      </c>
      <c r="AL17" s="4">
        <f>+SPm!AK17-SPm!AL17</f>
        <v>0</v>
      </c>
      <c r="AM17" s="4">
        <f>+SPm!AL17-SPm!AM17</f>
        <v>0</v>
      </c>
      <c r="AN17" s="4">
        <f>+SPm!AM17-SPm!AN17</f>
        <v>0</v>
      </c>
      <c r="AO17" s="4">
        <f>+SPm!AN17-SPm!AO17</f>
        <v>0</v>
      </c>
      <c r="AP17" s="4">
        <f>+SPm!AO17-SPm!AP17</f>
        <v>0</v>
      </c>
      <c r="AQ17" s="4">
        <f>+SPm!AP17-SPm!AQ17</f>
        <v>0</v>
      </c>
      <c r="AR17" s="4">
        <f>+SPm!AQ17-SPm!AR17</f>
        <v>0</v>
      </c>
      <c r="AS17" s="4">
        <f>+SPm!AR17-SPm!AS17</f>
        <v>0</v>
      </c>
      <c r="AT17" s="4">
        <f>+SPm!AS17-SPm!AT17</f>
        <v>0</v>
      </c>
      <c r="AU17" s="4">
        <f>+SPm!AT17-SPm!AU17</f>
        <v>0</v>
      </c>
      <c r="AV17" s="4">
        <f>+SPm!AU17-SPm!AV17</f>
        <v>0</v>
      </c>
      <c r="AW17" s="4">
        <f>+SPm!AV17-SPm!AW17</f>
        <v>0</v>
      </c>
    </row>
    <row r="18" spans="1:49" x14ac:dyDescent="0.25">
      <c r="A18" s="1" t="s">
        <v>391</v>
      </c>
      <c r="B18" s="4">
        <f>+SPm!B70</f>
        <v>0</v>
      </c>
      <c r="C18" s="4">
        <f>+SPm!C70-SPm!B70</f>
        <v>0</v>
      </c>
      <c r="D18" s="4">
        <f>+SPm!D70-SPm!C70</f>
        <v>0</v>
      </c>
      <c r="E18" s="4">
        <f>+SPm!E70-SPm!D70</f>
        <v>0</v>
      </c>
      <c r="F18" s="4">
        <f>+SPm!F70-SPm!E70</f>
        <v>0</v>
      </c>
      <c r="G18" s="4">
        <f>+SPm!G70-SPm!F70</f>
        <v>0</v>
      </c>
      <c r="H18" s="4">
        <f>+SPm!H70-SPm!G70</f>
        <v>0</v>
      </c>
      <c r="I18" s="4">
        <f>+SPm!I70-SPm!H70</f>
        <v>0</v>
      </c>
      <c r="J18" s="4">
        <f>+SPm!J70-SPm!I70</f>
        <v>0</v>
      </c>
      <c r="K18" s="4">
        <f>+SPm!K70-SPm!J70</f>
        <v>0</v>
      </c>
      <c r="L18" s="4">
        <f>+SPm!L70-SPm!K70</f>
        <v>0</v>
      </c>
      <c r="M18" s="4">
        <f>+SPm!M70-SPm!L70</f>
        <v>0</v>
      </c>
      <c r="N18" s="4">
        <f>+SPm!N70-SPm!M70</f>
        <v>0</v>
      </c>
      <c r="O18" s="4">
        <f>+SPm!O70-SPm!N70</f>
        <v>0</v>
      </c>
      <c r="P18" s="4">
        <f>+SPm!P70-SPm!O70</f>
        <v>0</v>
      </c>
      <c r="Q18" s="4">
        <f>+SPm!Q70-SPm!P70</f>
        <v>0</v>
      </c>
      <c r="R18" s="4">
        <f>+SPm!R70-SPm!Q70</f>
        <v>0</v>
      </c>
      <c r="S18" s="4">
        <f>+SPm!S70-SPm!R70</f>
        <v>0</v>
      </c>
      <c r="T18" s="4">
        <f>+SPm!T70-SPm!S70</f>
        <v>0</v>
      </c>
      <c r="U18" s="4">
        <f>+SPm!U70-SPm!T70</f>
        <v>0</v>
      </c>
      <c r="V18" s="4">
        <f>+SPm!V70-SPm!U70</f>
        <v>0</v>
      </c>
      <c r="W18" s="4">
        <f>+SPm!W70-SPm!V70</f>
        <v>0</v>
      </c>
      <c r="X18" s="4">
        <f>+SPm!X70-SPm!W70</f>
        <v>0</v>
      </c>
      <c r="Y18" s="4">
        <f>+SPm!Y70-SPm!X70</f>
        <v>0</v>
      </c>
      <c r="Z18" s="4">
        <f>+SPm!Z70-SPm!Y70</f>
        <v>0</v>
      </c>
      <c r="AA18" s="4">
        <f>+SPm!AA70-SPm!Z70</f>
        <v>0</v>
      </c>
      <c r="AB18" s="4">
        <f>+SPm!AB70-SPm!AA70</f>
        <v>0</v>
      </c>
      <c r="AC18" s="4">
        <f>+SPm!AC70-SPm!AB70</f>
        <v>0</v>
      </c>
      <c r="AD18" s="4">
        <f>+SPm!AD70-SPm!AC70</f>
        <v>0</v>
      </c>
      <c r="AE18" s="4">
        <f>+SPm!AE70-SPm!AD70</f>
        <v>0</v>
      </c>
      <c r="AF18" s="4">
        <f>+SPm!AF70-SPm!AE70</f>
        <v>0</v>
      </c>
      <c r="AG18" s="4">
        <f>+SPm!AG70-SPm!AF70</f>
        <v>0</v>
      </c>
      <c r="AH18" s="4">
        <f>+SPm!AH70-SPm!AG70</f>
        <v>0</v>
      </c>
      <c r="AI18" s="4">
        <f>+SPm!AI70-SPm!AH70</f>
        <v>0</v>
      </c>
      <c r="AJ18" s="4">
        <f>+SPm!AJ70-SPm!AI70</f>
        <v>0</v>
      </c>
      <c r="AK18" s="4">
        <f>+SPm!AK70-SPm!AJ70</f>
        <v>0</v>
      </c>
      <c r="AL18" s="4">
        <f>+SPm!AL70-SPm!AK70</f>
        <v>0</v>
      </c>
      <c r="AM18" s="4">
        <f>+SPm!AM70-SPm!AL70</f>
        <v>0</v>
      </c>
      <c r="AN18" s="4">
        <f>+SPm!AN70-SPm!AM70</f>
        <v>0</v>
      </c>
      <c r="AO18" s="4">
        <f>+SPm!AO70-SPm!AN70</f>
        <v>0</v>
      </c>
      <c r="AP18" s="4">
        <f>+SPm!AP70-SPm!AO70</f>
        <v>0</v>
      </c>
      <c r="AQ18" s="4">
        <f>+SPm!AQ70-SPm!AP70</f>
        <v>0</v>
      </c>
      <c r="AR18" s="4">
        <f>+SPm!AR70-SPm!AQ70</f>
        <v>0</v>
      </c>
      <c r="AS18" s="4">
        <f>+SPm!AS70-SPm!AR70</f>
        <v>0</v>
      </c>
      <c r="AT18" s="4">
        <f>+SPm!AT70-SPm!AS70</f>
        <v>0</v>
      </c>
      <c r="AU18" s="4">
        <f>+SPm!AU70-SPm!AT70</f>
        <v>0</v>
      </c>
      <c r="AV18" s="4">
        <f>+SPm!AV70-SPm!AU70</f>
        <v>0</v>
      </c>
      <c r="AW18" s="4">
        <f>+SPm!AW70-SPm!AV70</f>
        <v>0</v>
      </c>
    </row>
    <row r="20" spans="1:49" x14ac:dyDescent="0.25">
      <c r="A20" s="3" t="s">
        <v>91</v>
      </c>
      <c r="B20" s="3">
        <f t="shared" ref="B20:AW20" si="3">+B6+B8</f>
        <v>-36162.471666666665</v>
      </c>
      <c r="C20" s="3">
        <f t="shared" si="3"/>
        <v>-11802.219999999998</v>
      </c>
      <c r="D20" s="3">
        <f t="shared" si="3"/>
        <v>-12979.153999999997</v>
      </c>
      <c r="E20" s="3">
        <f t="shared" si="3"/>
        <v>-11146.921400000001</v>
      </c>
      <c r="F20" s="3">
        <f t="shared" si="3"/>
        <v>-15485.665539999996</v>
      </c>
      <c r="G20" s="3">
        <f t="shared" si="3"/>
        <v>-19758.284093999999</v>
      </c>
      <c r="H20" s="3">
        <f t="shared" si="3"/>
        <v>-8958.1645033999921</v>
      </c>
      <c r="I20" s="3">
        <f t="shared" si="3"/>
        <v>-8078.0329537399984</v>
      </c>
      <c r="J20" s="3">
        <f t="shared" si="3"/>
        <v>-7109.888249113993</v>
      </c>
      <c r="K20" s="3">
        <f t="shared" si="3"/>
        <v>-6044.9290740253946</v>
      </c>
      <c r="L20" s="3">
        <f t="shared" si="3"/>
        <v>-4873.4739814279264</v>
      </c>
      <c r="M20" s="3">
        <f t="shared" si="3"/>
        <v>-11134.873379570727</v>
      </c>
      <c r="N20" s="3">
        <f t="shared" si="3"/>
        <v>-2776.8014259471784</v>
      </c>
      <c r="O20" s="3">
        <f t="shared" si="3"/>
        <v>-1505.3913711335908</v>
      </c>
      <c r="P20" s="3">
        <f t="shared" si="3"/>
        <v>-516.18965771687886</v>
      </c>
      <c r="Q20" s="3">
        <f t="shared" si="3"/>
        <v>346.84983939726908</v>
      </c>
      <c r="R20" s="3">
        <f t="shared" si="3"/>
        <v>-3821.9586886328671</v>
      </c>
      <c r="S20" s="3">
        <f t="shared" si="3"/>
        <v>-7870.4576430645138</v>
      </c>
      <c r="T20" s="3">
        <f t="shared" si="3"/>
        <v>1498.1508849672273</v>
      </c>
      <c r="U20" s="3">
        <f t="shared" si="3"/>
        <v>993.52849599928959</v>
      </c>
      <c r="V20" s="3">
        <f t="shared" si="3"/>
        <v>1896.8539007992231</v>
      </c>
      <c r="W20" s="3">
        <f t="shared" si="3"/>
        <v>2845.3455758392265</v>
      </c>
      <c r="X20" s="3">
        <f t="shared" si="3"/>
        <v>3841.2618346311929</v>
      </c>
      <c r="Y20" s="3">
        <f t="shared" si="3"/>
        <v>-2714.0260936372779</v>
      </c>
      <c r="Z20" s="3">
        <f t="shared" si="3"/>
        <v>1138.272728347526</v>
      </c>
      <c r="AA20" s="3">
        <f t="shared" si="3"/>
        <v>1866.2087507649676</v>
      </c>
      <c r="AB20" s="3">
        <f t="shared" si="3"/>
        <v>3076.7511878031473</v>
      </c>
      <c r="AC20" s="3">
        <f t="shared" si="3"/>
        <v>4347.8207466933254</v>
      </c>
      <c r="AD20" s="3">
        <f t="shared" si="3"/>
        <v>531.3187835280296</v>
      </c>
      <c r="AE20" s="3">
        <f t="shared" si="3"/>
        <v>-5567.3270277955999</v>
      </c>
      <c r="AF20" s="3">
        <f t="shared" si="3"/>
        <v>8555.2198703146169</v>
      </c>
      <c r="AG20" s="3">
        <f t="shared" si="3"/>
        <v>10100.212863330342</v>
      </c>
      <c r="AH20" s="3">
        <f t="shared" si="3"/>
        <v>11722.455505996884</v>
      </c>
      <c r="AI20" s="3">
        <f t="shared" si="3"/>
        <v>13425.810280796723</v>
      </c>
      <c r="AJ20" s="3">
        <f t="shared" si="3"/>
        <v>15214.332794336544</v>
      </c>
      <c r="AK20" s="3">
        <f t="shared" si="3"/>
        <v>6939.2614335533872</v>
      </c>
      <c r="AL20" s="3">
        <f t="shared" si="3"/>
        <v>15180.444348993302</v>
      </c>
      <c r="AM20" s="3">
        <f t="shared" si="3"/>
        <v>16922.278088308711</v>
      </c>
      <c r="AN20" s="3">
        <f t="shared" si="3"/>
        <v>18036.056518488236</v>
      </c>
      <c r="AO20" s="3">
        <f t="shared" si="3"/>
        <v>21687.876188599283</v>
      </c>
      <c r="AP20" s="3">
        <f t="shared" si="3"/>
        <v>22541.093223548549</v>
      </c>
      <c r="AQ20" s="3">
        <f t="shared" si="3"/>
        <v>15911.450866864518</v>
      </c>
      <c r="AR20" s="3">
        <f t="shared" si="3"/>
        <v>24299.293074729481</v>
      </c>
      <c r="AS20" s="3">
        <f t="shared" si="3"/>
        <v>25204.970699609687</v>
      </c>
      <c r="AT20" s="3">
        <f t="shared" si="3"/>
        <v>26128.841628438269</v>
      </c>
      <c r="AU20" s="3">
        <f t="shared" si="3"/>
        <v>27071.270923565877</v>
      </c>
      <c r="AV20" s="3">
        <f t="shared" si="3"/>
        <v>28032.630966534478</v>
      </c>
      <c r="AW20" s="3">
        <f t="shared" si="3"/>
        <v>21513.301604730008</v>
      </c>
    </row>
    <row r="21" spans="1:49" x14ac:dyDescent="0.25">
      <c r="A21" s="2"/>
      <c r="B21" s="2"/>
    </row>
    <row r="22" spans="1:49" x14ac:dyDescent="0.25">
      <c r="A22" s="2" t="s">
        <v>92</v>
      </c>
      <c r="B22" s="3">
        <f>+B23</f>
        <v>-122030.20333333334</v>
      </c>
      <c r="C22" s="3">
        <f t="shared" ref="C22:AW22" si="4">+C23</f>
        <v>-2078.2033333333311</v>
      </c>
      <c r="D22" s="3">
        <f t="shared" si="4"/>
        <v>-2126.2033333333347</v>
      </c>
      <c r="E22" s="3">
        <f t="shared" si="4"/>
        <v>-2174.2033333333311</v>
      </c>
      <c r="F22" s="3">
        <f t="shared" si="4"/>
        <v>-2222.2033333333347</v>
      </c>
      <c r="G22" s="3">
        <f t="shared" si="4"/>
        <v>-2270.2033333333347</v>
      </c>
      <c r="H22" s="3">
        <f t="shared" si="4"/>
        <v>-2318.2033333333311</v>
      </c>
      <c r="I22" s="3">
        <f t="shared" si="4"/>
        <v>-2366.2033333333311</v>
      </c>
      <c r="J22" s="3">
        <f t="shared" si="4"/>
        <v>-2414.2033333333384</v>
      </c>
      <c r="K22" s="3">
        <f t="shared" si="4"/>
        <v>-2462.2033333333384</v>
      </c>
      <c r="L22" s="3">
        <f t="shared" si="4"/>
        <v>-2510.2033333333311</v>
      </c>
      <c r="M22" s="3">
        <f t="shared" si="4"/>
        <v>-2558.2033333333311</v>
      </c>
      <c r="N22" s="3">
        <f t="shared" si="4"/>
        <v>-2616.2107333333406</v>
      </c>
      <c r="O22" s="3">
        <f t="shared" si="4"/>
        <v>-2664.9307333333272</v>
      </c>
      <c r="P22" s="3">
        <f t="shared" si="4"/>
        <v>-2713.6507333333357</v>
      </c>
      <c r="Q22" s="3">
        <f t="shared" si="4"/>
        <v>-2762.3707333333368</v>
      </c>
      <c r="R22" s="3">
        <f t="shared" si="4"/>
        <v>-2811.0907333333307</v>
      </c>
      <c r="S22" s="3">
        <f t="shared" si="4"/>
        <v>-2859.8107333333319</v>
      </c>
      <c r="T22" s="3">
        <f t="shared" si="4"/>
        <v>-2908.530733333333</v>
      </c>
      <c r="U22" s="3">
        <f t="shared" si="4"/>
        <v>-2957.2507333333342</v>
      </c>
      <c r="V22" s="3">
        <f t="shared" si="4"/>
        <v>-3005.9707333333354</v>
      </c>
      <c r="W22" s="3">
        <f t="shared" si="4"/>
        <v>-3054.6907333333365</v>
      </c>
      <c r="X22" s="3">
        <f t="shared" si="4"/>
        <v>-3103.4107333333377</v>
      </c>
      <c r="Y22" s="3">
        <f t="shared" si="4"/>
        <v>-3152.1307333333389</v>
      </c>
      <c r="Z22" s="3">
        <f t="shared" si="4"/>
        <v>-1160.6399999999849</v>
      </c>
      <c r="AA22" s="3">
        <f t="shared" si="4"/>
        <v>-1160.640000000014</v>
      </c>
      <c r="AB22" s="3">
        <f t="shared" si="4"/>
        <v>-1160.6399999999994</v>
      </c>
      <c r="AC22" s="3">
        <f t="shared" si="4"/>
        <v>-1160.6399999999994</v>
      </c>
      <c r="AD22" s="3">
        <f t="shared" si="4"/>
        <v>-1160.6399999999994</v>
      </c>
      <c r="AE22" s="3">
        <f t="shared" si="4"/>
        <v>-1160.6399999999994</v>
      </c>
      <c r="AF22" s="3">
        <f t="shared" si="4"/>
        <v>-1160.6399999999994</v>
      </c>
      <c r="AG22" s="3">
        <f t="shared" si="4"/>
        <v>-1160.6399999999994</v>
      </c>
      <c r="AH22" s="3">
        <f t="shared" si="4"/>
        <v>-1160.6399999999994</v>
      </c>
      <c r="AI22" s="3">
        <f t="shared" si="4"/>
        <v>-1160.6399999999994</v>
      </c>
      <c r="AJ22" s="3">
        <f t="shared" si="4"/>
        <v>-1160.6399999999994</v>
      </c>
      <c r="AK22" s="3">
        <f t="shared" si="4"/>
        <v>-1160.6399999999994</v>
      </c>
      <c r="AL22" s="3">
        <f t="shared" si="4"/>
        <v>-1160.6399999999994</v>
      </c>
      <c r="AM22" s="3">
        <f t="shared" si="4"/>
        <v>-1160.6399999999994</v>
      </c>
      <c r="AN22" s="3">
        <f t="shared" si="4"/>
        <v>-1160.6399999999994</v>
      </c>
      <c r="AO22" s="3">
        <f t="shared" si="4"/>
        <v>-1160.6399999999994</v>
      </c>
      <c r="AP22" s="3">
        <f t="shared" si="4"/>
        <v>-1160.6399999999994</v>
      </c>
      <c r="AQ22" s="3">
        <f t="shared" si="4"/>
        <v>-1160.6399999999994</v>
      </c>
      <c r="AR22" s="3">
        <f t="shared" si="4"/>
        <v>-1160.6399999999994</v>
      </c>
      <c r="AS22" s="3">
        <f t="shared" si="4"/>
        <v>-1160.6399999999994</v>
      </c>
      <c r="AT22" s="3">
        <f t="shared" si="4"/>
        <v>-1160.6399999999994</v>
      </c>
      <c r="AU22" s="3">
        <f t="shared" si="4"/>
        <v>-1160.6399999999994</v>
      </c>
      <c r="AV22" s="3">
        <f t="shared" si="4"/>
        <v>-1160.6399999999994</v>
      </c>
      <c r="AW22" s="3">
        <f t="shared" si="4"/>
        <v>-1160.6399999999994</v>
      </c>
    </row>
    <row r="23" spans="1:49" x14ac:dyDescent="0.25">
      <c r="A23" s="1" t="s">
        <v>93</v>
      </c>
      <c r="B23" s="4">
        <f>SUM(B24:B25)</f>
        <v>-122030.20333333334</v>
      </c>
      <c r="C23" s="4">
        <f>SUM(C24:C25)</f>
        <v>-2078.2033333333311</v>
      </c>
      <c r="D23" s="4">
        <f t="shared" ref="D23:AK23" si="5">SUM(D24:D25)</f>
        <v>-2126.2033333333347</v>
      </c>
      <c r="E23" s="4">
        <f t="shared" si="5"/>
        <v>-2174.2033333333311</v>
      </c>
      <c r="F23" s="4">
        <f t="shared" si="5"/>
        <v>-2222.2033333333347</v>
      </c>
      <c r="G23" s="4">
        <f t="shared" si="5"/>
        <v>-2270.2033333333347</v>
      </c>
      <c r="H23" s="4">
        <f t="shared" si="5"/>
        <v>-2318.2033333333311</v>
      </c>
      <c r="I23" s="4">
        <f t="shared" si="5"/>
        <v>-2366.2033333333311</v>
      </c>
      <c r="J23" s="4">
        <f t="shared" si="5"/>
        <v>-2414.2033333333384</v>
      </c>
      <c r="K23" s="4">
        <f t="shared" si="5"/>
        <v>-2462.2033333333384</v>
      </c>
      <c r="L23" s="4">
        <f t="shared" si="5"/>
        <v>-2510.2033333333311</v>
      </c>
      <c r="M23" s="4">
        <f t="shared" si="5"/>
        <v>-2558.2033333333311</v>
      </c>
      <c r="N23" s="4">
        <f t="shared" si="5"/>
        <v>-2616.2107333333406</v>
      </c>
      <c r="O23" s="4">
        <f t="shared" si="5"/>
        <v>-2664.9307333333272</v>
      </c>
      <c r="P23" s="4">
        <f t="shared" si="5"/>
        <v>-2713.6507333333357</v>
      </c>
      <c r="Q23" s="4">
        <f t="shared" si="5"/>
        <v>-2762.3707333333368</v>
      </c>
      <c r="R23" s="4">
        <f t="shared" si="5"/>
        <v>-2811.0907333333307</v>
      </c>
      <c r="S23" s="4">
        <f t="shared" si="5"/>
        <v>-2859.8107333333319</v>
      </c>
      <c r="T23" s="4">
        <f t="shared" si="5"/>
        <v>-2908.530733333333</v>
      </c>
      <c r="U23" s="4">
        <f t="shared" si="5"/>
        <v>-2957.2507333333342</v>
      </c>
      <c r="V23" s="4">
        <f t="shared" si="5"/>
        <v>-3005.9707333333354</v>
      </c>
      <c r="W23" s="4">
        <f t="shared" si="5"/>
        <v>-3054.6907333333365</v>
      </c>
      <c r="X23" s="4">
        <f t="shared" si="5"/>
        <v>-3103.4107333333377</v>
      </c>
      <c r="Y23" s="4">
        <f t="shared" si="5"/>
        <v>-3152.1307333333389</v>
      </c>
      <c r="Z23" s="4">
        <f t="shared" si="5"/>
        <v>-1160.6399999999849</v>
      </c>
      <c r="AA23" s="4">
        <f t="shared" si="5"/>
        <v>-1160.640000000014</v>
      </c>
      <c r="AB23" s="4">
        <f t="shared" si="5"/>
        <v>-1160.6399999999994</v>
      </c>
      <c r="AC23" s="4">
        <f t="shared" si="5"/>
        <v>-1160.6399999999994</v>
      </c>
      <c r="AD23" s="4">
        <f t="shared" si="5"/>
        <v>-1160.6399999999994</v>
      </c>
      <c r="AE23" s="4">
        <f t="shared" si="5"/>
        <v>-1160.6399999999994</v>
      </c>
      <c r="AF23" s="4">
        <f t="shared" si="5"/>
        <v>-1160.6399999999994</v>
      </c>
      <c r="AG23" s="4">
        <f t="shared" si="5"/>
        <v>-1160.6399999999994</v>
      </c>
      <c r="AH23" s="4">
        <f t="shared" si="5"/>
        <v>-1160.6399999999994</v>
      </c>
      <c r="AI23" s="4">
        <f t="shared" si="5"/>
        <v>-1160.6399999999994</v>
      </c>
      <c r="AJ23" s="4">
        <f t="shared" si="5"/>
        <v>-1160.6399999999994</v>
      </c>
      <c r="AK23" s="4">
        <f t="shared" si="5"/>
        <v>-1160.6399999999994</v>
      </c>
      <c r="AL23" s="4">
        <f t="shared" ref="AL23:AR23" si="6">SUM(AL24:AL25)</f>
        <v>-1160.6399999999994</v>
      </c>
      <c r="AM23" s="4">
        <f t="shared" si="6"/>
        <v>-1160.6399999999994</v>
      </c>
      <c r="AN23" s="4">
        <f t="shared" si="6"/>
        <v>-1160.6399999999994</v>
      </c>
      <c r="AO23" s="4">
        <f t="shared" si="6"/>
        <v>-1160.6399999999994</v>
      </c>
      <c r="AP23" s="4">
        <f t="shared" si="6"/>
        <v>-1160.6399999999994</v>
      </c>
      <c r="AQ23" s="4">
        <f t="shared" si="6"/>
        <v>-1160.6399999999994</v>
      </c>
      <c r="AR23" s="4">
        <f t="shared" si="6"/>
        <v>-1160.6399999999994</v>
      </c>
      <c r="AS23" s="4">
        <f>SUM(AS24:AS25)</f>
        <v>-1160.6399999999994</v>
      </c>
      <c r="AT23" s="4">
        <f>SUM(AT24:AT25)</f>
        <v>-1160.6399999999994</v>
      </c>
      <c r="AU23" s="4">
        <f>SUM(AU24:AU25)</f>
        <v>-1160.6399999999994</v>
      </c>
      <c r="AV23" s="4">
        <f>SUM(AV24:AV25)</f>
        <v>-1160.6399999999994</v>
      </c>
      <c r="AW23" s="4">
        <f>SUM(AW24:AW25)</f>
        <v>-1160.6399999999994</v>
      </c>
    </row>
    <row r="24" spans="1:49" x14ac:dyDescent="0.25">
      <c r="A24" s="1" t="s">
        <v>94</v>
      </c>
      <c r="B24" s="4">
        <f>-SPm!B28-SPm!B32-SPm!B40</f>
        <v>-122030.20333333334</v>
      </c>
      <c r="C24" s="4">
        <f>+SPm!B28-SPm!C28+SPm!B32-SPm!C32+SPm!B40-SPm!C40</f>
        <v>-2078.2033333333311</v>
      </c>
      <c r="D24" s="4">
        <f>+SPm!C28-SPm!D28+SPm!C32-SPm!D32+SPm!C40-SPm!D40</f>
        <v>-2126.2033333333347</v>
      </c>
      <c r="E24" s="4">
        <f>+SPm!D28-SPm!E28+SPm!D32-SPm!E32+SPm!D40-SPm!E40</f>
        <v>-2174.2033333333311</v>
      </c>
      <c r="F24" s="4">
        <f>+SPm!E28-SPm!F28+SPm!E32-SPm!F32+SPm!E40-SPm!F40</f>
        <v>-2222.2033333333347</v>
      </c>
      <c r="G24" s="4">
        <f>+SPm!F28-SPm!G28+SPm!F32-SPm!G32+SPm!F40-SPm!G40</f>
        <v>-2270.2033333333347</v>
      </c>
      <c r="H24" s="4">
        <f>+SPm!G28-SPm!H28+SPm!G32-SPm!H32+SPm!G40-SPm!H40</f>
        <v>-2318.2033333333311</v>
      </c>
      <c r="I24" s="4">
        <f>+SPm!H28-SPm!I28+SPm!H32-SPm!I32+SPm!H40-SPm!I40</f>
        <v>-2366.2033333333311</v>
      </c>
      <c r="J24" s="4">
        <f>+SPm!I28-SPm!J28+SPm!I32-SPm!J32+SPm!I40-SPm!J40</f>
        <v>-2414.2033333333384</v>
      </c>
      <c r="K24" s="4">
        <f>+SPm!J28-SPm!K28+SPm!J32-SPm!K32+SPm!J40-SPm!K40</f>
        <v>-2462.2033333333384</v>
      </c>
      <c r="L24" s="4">
        <f>+SPm!K28-SPm!L28+SPm!K32-SPm!L32+SPm!K40-SPm!L40</f>
        <v>-2510.2033333333311</v>
      </c>
      <c r="M24" s="4">
        <f>+SPm!L28-SPm!M28+SPm!L32-SPm!M32+SPm!L40-SPm!M40</f>
        <v>-2558.2033333333311</v>
      </c>
      <c r="N24" s="4">
        <f>+SPm!M28-SPm!N28+SPm!M32-SPm!N32+SPm!M40-SPm!N40</f>
        <v>-2616.2107333333406</v>
      </c>
      <c r="O24" s="4">
        <f>+SPm!N28-SPm!O28+SPm!N32-SPm!O32+SPm!N40-SPm!O40</f>
        <v>-2664.9307333333272</v>
      </c>
      <c r="P24" s="4">
        <f>+SPm!O28-SPm!P28+SPm!O32-SPm!P32+SPm!O40-SPm!P40</f>
        <v>-2713.6507333333357</v>
      </c>
      <c r="Q24" s="4">
        <f>+SPm!P28-SPm!Q28+SPm!P32-SPm!Q32+SPm!P40-SPm!Q40</f>
        <v>-2762.3707333333368</v>
      </c>
      <c r="R24" s="4">
        <f>+SPm!Q28-SPm!R28+SPm!Q32-SPm!R32+SPm!Q40-SPm!R40</f>
        <v>-2811.0907333333307</v>
      </c>
      <c r="S24" s="4">
        <f>+SPm!R28-SPm!S28+SPm!R32-SPm!S32+SPm!R40-SPm!S40</f>
        <v>-2859.8107333333319</v>
      </c>
      <c r="T24" s="4">
        <f>+SPm!S28-SPm!T28+SPm!S32-SPm!T32+SPm!S40-SPm!T40</f>
        <v>-2908.530733333333</v>
      </c>
      <c r="U24" s="4">
        <f>+SPm!T28-SPm!U28+SPm!T32-SPm!U32+SPm!T40-SPm!U40</f>
        <v>-2957.2507333333342</v>
      </c>
      <c r="V24" s="4">
        <f>+SPm!U28-SPm!V28+SPm!U32-SPm!V32+SPm!U40-SPm!V40</f>
        <v>-3005.9707333333354</v>
      </c>
      <c r="W24" s="4">
        <f>+SPm!V28-SPm!W28+SPm!V32-SPm!W32+SPm!V40-SPm!W40</f>
        <v>-3054.6907333333365</v>
      </c>
      <c r="X24" s="4">
        <f>+SPm!W28-SPm!X28+SPm!W32-SPm!X32+SPm!W40-SPm!X40</f>
        <v>-3103.4107333333377</v>
      </c>
      <c r="Y24" s="4">
        <f>+SPm!X28-SPm!Y28+SPm!X32-SPm!Y32+SPm!X40-SPm!Y40</f>
        <v>-3152.1307333333389</v>
      </c>
      <c r="Z24" s="4">
        <f>+SPm!Y28-SPm!Z28+SPm!Y32-SPm!Z32+SPm!Y40-SPm!Z40</f>
        <v>-1160.6399999999849</v>
      </c>
      <c r="AA24" s="4">
        <f>+SPm!Z28-SPm!AA28+SPm!Z32-SPm!AA32+SPm!Z40-SPm!AA40</f>
        <v>-1160.640000000014</v>
      </c>
      <c r="AB24" s="4">
        <f>+SPm!AA28-SPm!AB28+SPm!AA32-SPm!AB32+SPm!AA40-SPm!AB40</f>
        <v>-1160.6399999999994</v>
      </c>
      <c r="AC24" s="4">
        <f>+SPm!AB28-SPm!AC28+SPm!AB32-SPm!AC32+SPm!AB40-SPm!AC40</f>
        <v>-1160.6399999999994</v>
      </c>
      <c r="AD24" s="4">
        <f>+SPm!AC28-SPm!AD28+SPm!AC32-SPm!AD32+SPm!AC40-SPm!AD40</f>
        <v>-1160.6399999999994</v>
      </c>
      <c r="AE24" s="4">
        <f>+SPm!AD28-SPm!AE28+SPm!AD32-SPm!AE32+SPm!AD40-SPm!AE40</f>
        <v>-1160.6399999999994</v>
      </c>
      <c r="AF24" s="4">
        <f>+SPm!AE28-SPm!AF28+SPm!AE32-SPm!AF32+SPm!AE40-SPm!AF40</f>
        <v>-1160.6399999999994</v>
      </c>
      <c r="AG24" s="4">
        <f>+SPm!AF28-SPm!AG28+SPm!AF32-SPm!AG32+SPm!AF40-SPm!AG40</f>
        <v>-1160.6399999999994</v>
      </c>
      <c r="AH24" s="4">
        <f>+SPm!AG28-SPm!AH28+SPm!AG32-SPm!AH32+SPm!AG40-SPm!AH40</f>
        <v>-1160.6399999999994</v>
      </c>
      <c r="AI24" s="4">
        <f>+SPm!AH28-SPm!AI28+SPm!AH32-SPm!AI32+SPm!AH40-SPm!AI40</f>
        <v>-1160.6399999999994</v>
      </c>
      <c r="AJ24" s="4">
        <f>+SPm!AI28-SPm!AJ28+SPm!AI32-SPm!AJ32+SPm!AI40-SPm!AJ40</f>
        <v>-1160.6399999999994</v>
      </c>
      <c r="AK24" s="4">
        <f>+SPm!AJ28-SPm!AK28+SPm!AJ32-SPm!AK32+SPm!AJ40-SPm!AK40</f>
        <v>-1160.6399999999994</v>
      </c>
      <c r="AL24" s="4">
        <f>+SPm!AK28-SPm!AL28+SPm!AK32-SPm!AL32+SPm!AK40-SPm!AL40</f>
        <v>-1160.6399999999994</v>
      </c>
      <c r="AM24" s="4">
        <f>+SPm!AL28-SPm!AM28+SPm!AL32-SPm!AM32+SPm!AL40-SPm!AM40</f>
        <v>-1160.6399999999994</v>
      </c>
      <c r="AN24" s="4">
        <f>+SPm!AM28-SPm!AN28+SPm!AM32-SPm!AN32+SPm!AM40-SPm!AN40</f>
        <v>-1160.6399999999994</v>
      </c>
      <c r="AO24" s="4">
        <f>+SPm!AN28-SPm!AO28+SPm!AN32-SPm!AO32+SPm!AN40-SPm!AO40</f>
        <v>-1160.6399999999994</v>
      </c>
      <c r="AP24" s="4">
        <f>+SPm!AO28-SPm!AP28+SPm!AO32-SPm!AP32+SPm!AO40-SPm!AP40</f>
        <v>-1160.6399999999994</v>
      </c>
      <c r="AQ24" s="4">
        <f>+SPm!AP28-SPm!AQ28+SPm!AP32-SPm!AQ32+SPm!AP40-SPm!AQ40</f>
        <v>-1160.6399999999994</v>
      </c>
      <c r="AR24" s="4">
        <f>+SPm!AQ28-SPm!AR28+SPm!AQ32-SPm!AR32+SPm!AQ40-SPm!AR40</f>
        <v>-1160.6399999999994</v>
      </c>
      <c r="AS24" s="4">
        <f>+SPm!AR28-SPm!AS28+SPm!AR32-SPm!AS32+SPm!AR40-SPm!AS40</f>
        <v>-1160.6399999999994</v>
      </c>
      <c r="AT24" s="4">
        <f>+SPm!AS28-SPm!AT28+SPm!AS32-SPm!AT32+SPm!AS40-SPm!AT40</f>
        <v>-1160.6399999999994</v>
      </c>
      <c r="AU24" s="4">
        <f>+SPm!AT28-SPm!AU28+SPm!AT32-SPm!AU32+SPm!AT40-SPm!AU40</f>
        <v>-1160.6399999999994</v>
      </c>
      <c r="AV24" s="4">
        <f>+SPm!AU28-SPm!AV28+SPm!AU32-SPm!AV32+SPm!AU40-SPm!AV40</f>
        <v>-1160.6399999999994</v>
      </c>
      <c r="AW24" s="4">
        <f>+SPm!AV28-SPm!AW28+SPm!AV32-SPm!AW32+SPm!AV40-SPm!AW40</f>
        <v>-1160.6399999999994</v>
      </c>
    </row>
    <row r="25" spans="1:49" x14ac:dyDescent="0.25">
      <c r="A25" s="1" t="s">
        <v>95</v>
      </c>
      <c r="B25" s="4"/>
    </row>
    <row r="27" spans="1:49" x14ac:dyDescent="0.25">
      <c r="A27" s="3" t="s">
        <v>96</v>
      </c>
      <c r="B27" s="3">
        <f>+B20+B22</f>
        <v>-158192.67499999999</v>
      </c>
      <c r="C27" s="3">
        <f t="shared" ref="C27:AK27" si="7">+C20+C22</f>
        <v>-13880.423333333329</v>
      </c>
      <c r="D27" s="3">
        <f t="shared" si="7"/>
        <v>-15105.357333333332</v>
      </c>
      <c r="E27" s="3">
        <f t="shared" si="7"/>
        <v>-13321.124733333332</v>
      </c>
      <c r="F27" s="3">
        <f t="shared" si="7"/>
        <v>-17707.868873333333</v>
      </c>
      <c r="G27" s="3">
        <f t="shared" si="7"/>
        <v>-22028.487427333333</v>
      </c>
      <c r="H27" s="3">
        <f t="shared" si="7"/>
        <v>-11276.367836733323</v>
      </c>
      <c r="I27" s="3">
        <f t="shared" si="7"/>
        <v>-10444.23628707333</v>
      </c>
      <c r="J27" s="3">
        <f t="shared" si="7"/>
        <v>-9524.0915824473304</v>
      </c>
      <c r="K27" s="3">
        <f t="shared" si="7"/>
        <v>-8507.132407358733</v>
      </c>
      <c r="L27" s="3">
        <f t="shared" si="7"/>
        <v>-7383.6773147612575</v>
      </c>
      <c r="M27" s="3">
        <f t="shared" si="7"/>
        <v>-13693.076712904058</v>
      </c>
      <c r="N27" s="3">
        <f t="shared" si="7"/>
        <v>-5393.012159280519</v>
      </c>
      <c r="O27" s="3">
        <f t="shared" si="7"/>
        <v>-4170.3221044669181</v>
      </c>
      <c r="P27" s="3">
        <f t="shared" si="7"/>
        <v>-3229.8403910502147</v>
      </c>
      <c r="Q27" s="3">
        <f t="shared" si="7"/>
        <v>-2415.5208939360678</v>
      </c>
      <c r="R27" s="3">
        <f t="shared" si="7"/>
        <v>-6633.0494219661978</v>
      </c>
      <c r="S27" s="3">
        <f t="shared" si="7"/>
        <v>-10730.268376397846</v>
      </c>
      <c r="T27" s="3">
        <f t="shared" si="7"/>
        <v>-1410.3798483661058</v>
      </c>
      <c r="U27" s="3">
        <f t="shared" si="7"/>
        <v>-1963.7222373340446</v>
      </c>
      <c r="V27" s="3">
        <f t="shared" si="7"/>
        <v>-1109.1168325341123</v>
      </c>
      <c r="W27" s="3">
        <f t="shared" si="7"/>
        <v>-209.34515749411003</v>
      </c>
      <c r="X27" s="3">
        <f t="shared" si="7"/>
        <v>737.85110129785517</v>
      </c>
      <c r="Y27" s="3">
        <f t="shared" si="7"/>
        <v>-5866.1568269706167</v>
      </c>
      <c r="Z27" s="3">
        <f t="shared" si="7"/>
        <v>-22.36727165245884</v>
      </c>
      <c r="AA27" s="3">
        <f t="shared" si="7"/>
        <v>705.56875076495362</v>
      </c>
      <c r="AB27" s="3">
        <f t="shared" si="7"/>
        <v>1916.1111878031479</v>
      </c>
      <c r="AC27" s="3">
        <f t="shared" si="7"/>
        <v>3187.180746693326</v>
      </c>
      <c r="AD27" s="3">
        <f t="shared" si="7"/>
        <v>-629.32121647196982</v>
      </c>
      <c r="AE27" s="3">
        <f t="shared" si="7"/>
        <v>-6727.9670277955993</v>
      </c>
      <c r="AF27" s="3">
        <f t="shared" si="7"/>
        <v>7394.5798703146174</v>
      </c>
      <c r="AG27" s="3">
        <f t="shared" si="7"/>
        <v>8939.5728633303424</v>
      </c>
      <c r="AH27" s="3">
        <f t="shared" si="7"/>
        <v>10561.815505996885</v>
      </c>
      <c r="AI27" s="3">
        <f t="shared" si="7"/>
        <v>12265.170280796723</v>
      </c>
      <c r="AJ27" s="3">
        <f t="shared" si="7"/>
        <v>14053.692794336544</v>
      </c>
      <c r="AK27" s="3">
        <f t="shared" si="7"/>
        <v>5778.6214335533878</v>
      </c>
      <c r="AL27" s="3">
        <f t="shared" ref="AL27:AR27" si="8">+AL20+AL22</f>
        <v>14019.804348993302</v>
      </c>
      <c r="AM27" s="3">
        <f t="shared" si="8"/>
        <v>15761.638088308711</v>
      </c>
      <c r="AN27" s="3">
        <f t="shared" si="8"/>
        <v>16875.416518488237</v>
      </c>
      <c r="AO27" s="3">
        <f t="shared" si="8"/>
        <v>20527.236188599283</v>
      </c>
      <c r="AP27" s="3">
        <f t="shared" si="8"/>
        <v>21380.453223548549</v>
      </c>
      <c r="AQ27" s="3">
        <f t="shared" si="8"/>
        <v>14750.810866864518</v>
      </c>
      <c r="AR27" s="3">
        <f t="shared" si="8"/>
        <v>23138.653074729482</v>
      </c>
      <c r="AS27" s="3">
        <f>+AS20+AS22</f>
        <v>24044.330699609687</v>
      </c>
      <c r="AT27" s="3">
        <f>+AT20+AT22</f>
        <v>24968.20162843827</v>
      </c>
      <c r="AU27" s="3">
        <f>+AU20+AU22</f>
        <v>25910.630923565877</v>
      </c>
      <c r="AV27" s="3">
        <f>+AV20+AV22</f>
        <v>26871.990966534479</v>
      </c>
      <c r="AW27" s="3">
        <f>+AW20+AW22</f>
        <v>20352.661604730009</v>
      </c>
    </row>
    <row r="29" spans="1:49" x14ac:dyDescent="0.25">
      <c r="A29" s="3" t="s">
        <v>97</v>
      </c>
      <c r="B29" s="3">
        <f t="shared" ref="B29:AW29" si="9">SUM(B30:B32)</f>
        <v>160134.66666666666</v>
      </c>
      <c r="C29" s="3">
        <f t="shared" si="9"/>
        <v>182.66666666666674</v>
      </c>
      <c r="D29" s="3">
        <f t="shared" si="9"/>
        <v>-884.65827189000765</v>
      </c>
      <c r="E29" s="3">
        <f t="shared" si="9"/>
        <v>-284.42470314690308</v>
      </c>
      <c r="F29" s="3">
        <f t="shared" si="9"/>
        <v>74760.834421137653</v>
      </c>
      <c r="G29" s="3">
        <f t="shared" si="9"/>
        <v>-193.9197959289782</v>
      </c>
      <c r="H29" s="3">
        <f t="shared" si="9"/>
        <v>-148.68741928645392</v>
      </c>
      <c r="I29" s="3">
        <f t="shared" si="9"/>
        <v>-103.4685141905116</v>
      </c>
      <c r="J29" s="3">
        <f t="shared" si="9"/>
        <v>-58.263146214701464</v>
      </c>
      <c r="K29" s="3">
        <f t="shared" si="9"/>
        <v>-13.071381251550974</v>
      </c>
      <c r="L29" s="3">
        <f t="shared" si="9"/>
        <v>32.106714485571956</v>
      </c>
      <c r="M29" s="3">
        <f t="shared" si="9"/>
        <v>77.271074460972613</v>
      </c>
      <c r="N29" s="3">
        <f t="shared" si="9"/>
        <v>123.14163181518575</v>
      </c>
      <c r="O29" s="3">
        <f t="shared" si="9"/>
        <v>75168.998319363222</v>
      </c>
      <c r="P29" s="3">
        <f t="shared" si="9"/>
        <v>214.84106959315727</v>
      </c>
      <c r="Q29" s="3">
        <f t="shared" si="9"/>
        <v>260.66981466429388</v>
      </c>
      <c r="R29" s="3">
        <f t="shared" si="9"/>
        <v>306.48448640588754</v>
      </c>
      <c r="S29" s="3">
        <f t="shared" si="9"/>
        <v>352.28501631526478</v>
      </c>
      <c r="T29" s="3">
        <f t="shared" si="9"/>
        <v>398.07133555639689</v>
      </c>
      <c r="U29" s="3">
        <f t="shared" si="9"/>
        <v>443.84337495802993</v>
      </c>
      <c r="V29" s="3">
        <f t="shared" si="9"/>
        <v>489.60106501245332</v>
      </c>
      <c r="W29" s="3">
        <f t="shared" si="9"/>
        <v>535.34433587334979</v>
      </c>
      <c r="X29" s="3">
        <f t="shared" si="9"/>
        <v>581.0731173547058</v>
      </c>
      <c r="Y29" s="3">
        <f t="shared" si="9"/>
        <v>626.78733892863784</v>
      </c>
      <c r="Z29" s="3">
        <f t="shared" si="9"/>
        <v>537.10026305740757</v>
      </c>
      <c r="AA29" s="3">
        <f t="shared" si="9"/>
        <v>534.06515185836543</v>
      </c>
      <c r="AB29" s="3">
        <f t="shared" si="9"/>
        <v>531.01526710206235</v>
      </c>
      <c r="AC29" s="3">
        <f t="shared" si="9"/>
        <v>527.95053687748441</v>
      </c>
      <c r="AD29" s="3">
        <f t="shared" si="9"/>
        <v>524.87088892360407</v>
      </c>
      <c r="AE29" s="3">
        <f t="shared" si="9"/>
        <v>521.77625062751395</v>
      </c>
      <c r="AF29" s="3">
        <f t="shared" si="9"/>
        <v>518.66654902311348</v>
      </c>
      <c r="AG29" s="3">
        <f t="shared" si="9"/>
        <v>515.54171078883883</v>
      </c>
      <c r="AH29" s="3">
        <f t="shared" si="9"/>
        <v>512.40166224650966</v>
      </c>
      <c r="AI29" s="3">
        <f t="shared" si="9"/>
        <v>509.24632935911359</v>
      </c>
      <c r="AJ29" s="3">
        <f t="shared" si="9"/>
        <v>506.07563772930371</v>
      </c>
      <c r="AK29" s="3">
        <f t="shared" si="9"/>
        <v>502.8895125976851</v>
      </c>
      <c r="AL29" s="3">
        <f t="shared" si="9"/>
        <v>499.68787884087965</v>
      </c>
      <c r="AM29" s="3">
        <f t="shared" si="9"/>
        <v>496.47066096986418</v>
      </c>
      <c r="AN29" s="3">
        <f t="shared" si="9"/>
        <v>493.23778312818376</v>
      </c>
      <c r="AO29" s="3">
        <f t="shared" si="9"/>
        <v>489.98916909012178</v>
      </c>
      <c r="AP29" s="3">
        <f t="shared" si="9"/>
        <v>486.72474225900328</v>
      </c>
      <c r="AQ29" s="3">
        <f t="shared" si="9"/>
        <v>483.44442566517864</v>
      </c>
      <c r="AR29" s="3">
        <f t="shared" si="9"/>
        <v>480.14814196449902</v>
      </c>
      <c r="AS29" s="3">
        <f t="shared" si="9"/>
        <v>476.83581343617607</v>
      </c>
      <c r="AT29" s="3">
        <f t="shared" si="9"/>
        <v>473.50736198130653</v>
      </c>
      <c r="AU29" s="3">
        <f t="shared" si="9"/>
        <v>470.16270912064783</v>
      </c>
      <c r="AV29" s="3">
        <f t="shared" si="9"/>
        <v>466.80177599306307</v>
      </c>
      <c r="AW29" s="3">
        <f t="shared" si="9"/>
        <v>463.42448335353697</v>
      </c>
    </row>
    <row r="30" spans="1:49" x14ac:dyDescent="0.25">
      <c r="A30" s="1" t="s">
        <v>98</v>
      </c>
      <c r="B30" s="4">
        <f>+SPm!B76</f>
        <v>160000</v>
      </c>
      <c r="C30" s="4">
        <f>+SPm!C76-SPm!B76</f>
        <v>0</v>
      </c>
      <c r="D30" s="4">
        <f>+SPm!D76-SPm!C76</f>
        <v>-1115.3249385566742</v>
      </c>
      <c r="E30" s="4">
        <f>+SPm!E76-SPm!D76</f>
        <v>-563.09136981357005</v>
      </c>
      <c r="F30" s="4">
        <f>+SPm!F76-SPm!E76</f>
        <v>-565.83224552901811</v>
      </c>
      <c r="G30" s="4">
        <f>+SPm!G76-SPm!F76</f>
        <v>-568.58646259564557</v>
      </c>
      <c r="H30" s="4">
        <f>+SPm!H76-SPm!G76</f>
        <v>-571.35408595312038</v>
      </c>
      <c r="I30" s="4">
        <f>+SPm!I76-SPm!H76</f>
        <v>-574.13518085717806</v>
      </c>
      <c r="J30" s="4">
        <f>+SPm!J76-SPm!I76</f>
        <v>-576.92981288136798</v>
      </c>
      <c r="K30" s="4">
        <f>+SPm!K76-SPm!J76</f>
        <v>-579.73804791821749</v>
      </c>
      <c r="L30" s="4">
        <f>+SPm!L76-SPm!K76</f>
        <v>-582.55995218109456</v>
      </c>
      <c r="M30" s="4">
        <f>+SPm!M76-SPm!L76</f>
        <v>-585.39559220569208</v>
      </c>
      <c r="N30" s="4">
        <f>+SPm!N76-SPm!M76</f>
        <v>-588.24503485148307</v>
      </c>
      <c r="O30" s="4">
        <f>+SPm!O76-SPm!N76</f>
        <v>-591.10834730343777</v>
      </c>
      <c r="P30" s="4">
        <f>+SPm!P76-SPm!O76</f>
        <v>-593.98559707350796</v>
      </c>
      <c r="Q30" s="4">
        <f>+SPm!Q76-SPm!P76</f>
        <v>-596.8768520023732</v>
      </c>
      <c r="R30" s="4">
        <f>+SPm!R76-SPm!Q76</f>
        <v>-599.78218026077957</v>
      </c>
      <c r="S30" s="4">
        <f>+SPm!S76-SPm!R76</f>
        <v>-602.70165035140235</v>
      </c>
      <c r="T30" s="4">
        <f>+SPm!T76-SPm!S76</f>
        <v>-605.63533111027209</v>
      </c>
      <c r="U30" s="4">
        <f>+SPm!U76-SPm!T76</f>
        <v>-608.58329170863726</v>
      </c>
      <c r="V30" s="4">
        <f>+SPm!V76-SPm!U76</f>
        <v>-611.54560165421572</v>
      </c>
      <c r="W30" s="4">
        <f>+SPm!W76-SPm!V76</f>
        <v>-614.52233079331927</v>
      </c>
      <c r="X30" s="4">
        <f>+SPm!X76-SPm!W76</f>
        <v>-617.51354931195965</v>
      </c>
      <c r="Y30" s="4">
        <f>+SPm!Y76-SPm!X76</f>
        <v>-620.51932773803128</v>
      </c>
      <c r="Z30" s="4">
        <f>+SPm!Z76-SPm!Y76</f>
        <v>-623.53973694259184</v>
      </c>
      <c r="AA30" s="4">
        <f>+SPm!AA76-SPm!Z76</f>
        <v>-626.57484814163763</v>
      </c>
      <c r="AB30" s="4">
        <f>+SPm!AB76-SPm!AA76</f>
        <v>-629.62473289793706</v>
      </c>
      <c r="AC30" s="4">
        <f>+SPm!AC76-SPm!AB76</f>
        <v>-632.68946312251501</v>
      </c>
      <c r="AD30" s="4">
        <f>+SPm!AD76-SPm!AC76</f>
        <v>-635.76911107639899</v>
      </c>
      <c r="AE30" s="4">
        <f>+SPm!AE76-SPm!AD76</f>
        <v>-638.86374937248183</v>
      </c>
      <c r="AF30" s="4">
        <f>+SPm!AF76-SPm!AE76</f>
        <v>-641.97345097688958</v>
      </c>
      <c r="AG30" s="4">
        <f>+SPm!AG76-SPm!AF76</f>
        <v>-645.09828921116423</v>
      </c>
      <c r="AH30" s="4">
        <f>+SPm!AH76-SPm!AG76</f>
        <v>-648.23833775348612</v>
      </c>
      <c r="AI30" s="4">
        <f>+SPm!AI76-SPm!AH76</f>
        <v>-651.39367064088583</v>
      </c>
      <c r="AJ30" s="4">
        <f>+SPm!AJ76-SPm!AI76</f>
        <v>-654.56436227069935</v>
      </c>
      <c r="AK30" s="4">
        <f>+SPm!AK76-SPm!AJ76</f>
        <v>-657.75048740231432</v>
      </c>
      <c r="AL30" s="4">
        <f>+SPm!AL76-SPm!AK76</f>
        <v>-660.95212115912</v>
      </c>
      <c r="AM30" s="4">
        <f>+SPm!AM76-SPm!AL76</f>
        <v>-664.16933903013705</v>
      </c>
      <c r="AN30" s="4">
        <f>+SPm!AN76-SPm!AM76</f>
        <v>-667.40221687182202</v>
      </c>
      <c r="AO30" s="4">
        <f>+SPm!AO76-SPm!AN76</f>
        <v>-670.65083090987173</v>
      </c>
      <c r="AP30" s="4">
        <f>+SPm!AP76-SPm!AO76</f>
        <v>-673.91525774099864</v>
      </c>
      <c r="AQ30" s="4">
        <f>+SPm!AQ76-SPm!AP76</f>
        <v>-677.1955743348226</v>
      </c>
      <c r="AR30" s="4">
        <f>+SPm!AR76-SPm!AQ76</f>
        <v>-680.49185803550063</v>
      </c>
      <c r="AS30" s="4">
        <f>+SPm!AS76-SPm!AR76</f>
        <v>-683.80418656382244</v>
      </c>
      <c r="AT30" s="4">
        <f>+SPm!AT76-SPm!AS76</f>
        <v>-687.13263801869471</v>
      </c>
      <c r="AU30" s="4">
        <f>+SPm!AU76-SPm!AT76</f>
        <v>-690.47729087935295</v>
      </c>
      <c r="AV30" s="4">
        <f>+SPm!AV76-SPm!AU76</f>
        <v>-693.83822400693316</v>
      </c>
      <c r="AW30" s="4">
        <f>+SPm!AW76-SPm!AV76</f>
        <v>-697.2155166464654</v>
      </c>
    </row>
    <row r="31" spans="1:49" x14ac:dyDescent="0.25">
      <c r="A31" s="1" t="s">
        <v>99</v>
      </c>
      <c r="B31" s="4">
        <f>+SPm!B78-'Cash Flow'!B4</f>
        <v>134.66666666666674</v>
      </c>
      <c r="C31" s="4">
        <f>+SPm!C78-SPm!B78-'Cash Flow'!C4</f>
        <v>182.66666666666674</v>
      </c>
      <c r="D31" s="4">
        <f>+SPm!D78-SPm!C78-'Cash Flow'!D4</f>
        <v>230.66666666666652</v>
      </c>
      <c r="E31" s="4">
        <f>+SPm!E78-SPm!D78-'Cash Flow'!E4</f>
        <v>278.66666666666697</v>
      </c>
      <c r="F31" s="4">
        <f>+SPm!F78-SPm!E78-'Cash Flow'!F4</f>
        <v>326.66666666666646</v>
      </c>
      <c r="G31" s="4">
        <f>+SPm!G78-SPm!F78-'Cash Flow'!G4</f>
        <v>374.66666666666737</v>
      </c>
      <c r="H31" s="4">
        <f>+SPm!H78-SPm!G78-'Cash Flow'!H4</f>
        <v>422.66666666666646</v>
      </c>
      <c r="I31" s="4">
        <f>+SPm!I78-SPm!H78-'Cash Flow'!I4</f>
        <v>470.66666666666646</v>
      </c>
      <c r="J31" s="4">
        <f>+SPm!J78-SPm!I78-'Cash Flow'!J4</f>
        <v>518.66666666666652</v>
      </c>
      <c r="K31" s="4">
        <f>+SPm!K78-SPm!J78-'Cash Flow'!K4</f>
        <v>566.66666666666652</v>
      </c>
      <c r="L31" s="4">
        <f>+SPm!L78-SPm!K78-'Cash Flow'!L4</f>
        <v>614.66666666666652</v>
      </c>
      <c r="M31" s="4">
        <f>+SPm!M78-SPm!L78-'Cash Flow'!M4</f>
        <v>662.6666666666647</v>
      </c>
      <c r="N31" s="4">
        <f>+SPm!N78-SPm!M78-'Cash Flow'!N4</f>
        <v>711.38666666666882</v>
      </c>
      <c r="O31" s="4">
        <f>+SPm!O78-SPm!N78-'Cash Flow'!O4</f>
        <v>760.10666666666521</v>
      </c>
      <c r="P31" s="4">
        <f>+SPm!P78-SPm!O78-'Cash Flow'!P4</f>
        <v>808.82666666666523</v>
      </c>
      <c r="Q31" s="4">
        <f>+SPm!Q78-SPm!P78-'Cash Flow'!Q4</f>
        <v>857.54666666666708</v>
      </c>
      <c r="R31" s="4">
        <f>+SPm!R78-SPm!Q78-'Cash Flow'!R4</f>
        <v>906.26666666666711</v>
      </c>
      <c r="S31" s="4">
        <f>+SPm!S78-SPm!R78-'Cash Flow'!S4</f>
        <v>954.98666666666713</v>
      </c>
      <c r="T31" s="4">
        <f>+SPm!T78-SPm!S78-'Cash Flow'!T4</f>
        <v>1003.706666666669</v>
      </c>
      <c r="U31" s="4">
        <f>+SPm!U78-SPm!T78-'Cash Flow'!U4</f>
        <v>1052.4266666666672</v>
      </c>
      <c r="V31" s="4">
        <f>+SPm!V78-SPm!U78-'Cash Flow'!V4</f>
        <v>1101.146666666669</v>
      </c>
      <c r="W31" s="4">
        <f>+SPm!W78-SPm!V78-'Cash Flow'!W4</f>
        <v>1149.8666666666691</v>
      </c>
      <c r="X31" s="4">
        <f>+SPm!X78-SPm!W78-'Cash Flow'!X4</f>
        <v>1198.5866666666655</v>
      </c>
      <c r="Y31" s="4">
        <f>+SPm!Y78-SPm!X78-'Cash Flow'!Y4</f>
        <v>1247.3066666666691</v>
      </c>
      <c r="Z31" s="4">
        <f>+SPm!Z78-SPm!Y78-'Cash Flow'!Z4</f>
        <v>1160.6399999999994</v>
      </c>
      <c r="AA31" s="4">
        <f>+SPm!AA78-SPm!Z78-'Cash Flow'!AA4</f>
        <v>1160.6400000000031</v>
      </c>
      <c r="AB31" s="4">
        <f>+SPm!AB78-SPm!AA78-'Cash Flow'!AB4</f>
        <v>1160.6399999999994</v>
      </c>
      <c r="AC31" s="4">
        <f>+SPm!AC78-SPm!AB78-'Cash Flow'!AC4</f>
        <v>1160.6399999999994</v>
      </c>
      <c r="AD31" s="4">
        <f>+SPm!AD78-SPm!AC78-'Cash Flow'!AD4</f>
        <v>1160.6400000000031</v>
      </c>
      <c r="AE31" s="4">
        <f>+SPm!AE78-SPm!AD78-'Cash Flow'!AE4</f>
        <v>1160.6399999999958</v>
      </c>
      <c r="AF31" s="4">
        <f>+SPm!AF78-SPm!AE78-'Cash Flow'!AF4</f>
        <v>1160.6400000000031</v>
      </c>
      <c r="AG31" s="4">
        <f>+SPm!AG78-SPm!AF78-'Cash Flow'!AG4</f>
        <v>1160.6400000000031</v>
      </c>
      <c r="AH31" s="4">
        <f>+SPm!AH78-SPm!AG78-'Cash Flow'!AH4</f>
        <v>1160.6399999999958</v>
      </c>
      <c r="AI31" s="4">
        <f>+SPm!AI78-SPm!AH78-'Cash Flow'!AI4</f>
        <v>1160.6399999999994</v>
      </c>
      <c r="AJ31" s="4">
        <f>+SPm!AJ78-SPm!AI78-'Cash Flow'!AJ4</f>
        <v>1160.6400000000031</v>
      </c>
      <c r="AK31" s="4">
        <f>+SPm!AK78-SPm!AJ78-'Cash Flow'!AK4</f>
        <v>1160.6399999999994</v>
      </c>
      <c r="AL31" s="4">
        <f>+SPm!AL78-SPm!AK78-'Cash Flow'!AL4</f>
        <v>1160.6399999999996</v>
      </c>
      <c r="AM31" s="4">
        <f>+SPm!AM78-SPm!AL78-'Cash Flow'!AM4</f>
        <v>1160.6400000000012</v>
      </c>
      <c r="AN31" s="4">
        <f>+SPm!AN78-SPm!AM78-'Cash Flow'!AN4</f>
        <v>1160.6400000000058</v>
      </c>
      <c r="AO31" s="4">
        <f>+SPm!AO78-SPm!AN78-'Cash Flow'!AO4</f>
        <v>1160.6399999999935</v>
      </c>
      <c r="AP31" s="4">
        <f>+SPm!AP78-SPm!AO78-'Cash Flow'!AP4</f>
        <v>1160.6400000000019</v>
      </c>
      <c r="AQ31" s="4">
        <f>+SPm!AQ78-SPm!AP78-'Cash Flow'!AQ4</f>
        <v>1160.6400000000012</v>
      </c>
      <c r="AR31" s="4">
        <f>+SPm!AR78-SPm!AQ78-'Cash Flow'!AR4</f>
        <v>1160.6399999999996</v>
      </c>
      <c r="AS31" s="4">
        <f>+SPm!AS78-SPm!AR78-'Cash Flow'!AS4</f>
        <v>1160.6399999999985</v>
      </c>
      <c r="AT31" s="4">
        <f>+SPm!AT78-SPm!AS78-'Cash Flow'!AT4</f>
        <v>1160.6400000000012</v>
      </c>
      <c r="AU31" s="4">
        <f>+SPm!AU78-SPm!AT78-'Cash Flow'!AU4</f>
        <v>1160.6400000000008</v>
      </c>
      <c r="AV31" s="4">
        <f>+SPm!AV78-SPm!AU78-'Cash Flow'!AV4</f>
        <v>1160.6399999999962</v>
      </c>
      <c r="AW31" s="4">
        <f>+SPm!AW78-SPm!AV78-'Cash Flow'!AW4</f>
        <v>1160.6400000000024</v>
      </c>
    </row>
    <row r="32" spans="1:49" x14ac:dyDescent="0.25">
      <c r="A32" s="1" t="s">
        <v>653</v>
      </c>
      <c r="B32" s="4">
        <f>+Banca!C8</f>
        <v>0</v>
      </c>
      <c r="C32" s="4">
        <f>+Banca!D8</f>
        <v>0</v>
      </c>
      <c r="D32" s="4">
        <f>+Banca!E8</f>
        <v>0</v>
      </c>
      <c r="E32" s="4">
        <f>+Banca!F8</f>
        <v>0</v>
      </c>
      <c r="F32" s="4">
        <f>+Banca!G8</f>
        <v>75000</v>
      </c>
      <c r="G32" s="4">
        <f>+Banca!H8</f>
        <v>0</v>
      </c>
      <c r="H32" s="4">
        <f>+Banca!I8</f>
        <v>0</v>
      </c>
      <c r="I32" s="4">
        <f>+Banca!J8</f>
        <v>0</v>
      </c>
      <c r="J32" s="4">
        <f>+Banca!K8</f>
        <v>0</v>
      </c>
      <c r="K32" s="4">
        <f>+Banca!L8</f>
        <v>0</v>
      </c>
      <c r="L32" s="4">
        <f>+Banca!M8</f>
        <v>0</v>
      </c>
      <c r="M32" s="4">
        <f>+Banca!N8</f>
        <v>0</v>
      </c>
      <c r="N32" s="4">
        <f>+Banca!O8</f>
        <v>0</v>
      </c>
      <c r="O32" s="4">
        <f>+Banca!P8</f>
        <v>75000</v>
      </c>
      <c r="P32" s="4">
        <f>+Banca!Q8</f>
        <v>0</v>
      </c>
      <c r="Q32" s="4">
        <f>+Banca!R8</f>
        <v>0</v>
      </c>
      <c r="R32" s="4">
        <f>+Banca!S8</f>
        <v>0</v>
      </c>
      <c r="S32" s="4">
        <f>+Banca!T8</f>
        <v>0</v>
      </c>
      <c r="T32" s="4">
        <f>+Banca!U8</f>
        <v>0</v>
      </c>
      <c r="U32" s="4">
        <f>+Banca!V8</f>
        <v>0</v>
      </c>
      <c r="V32" s="4">
        <f>+Banca!W8</f>
        <v>0</v>
      </c>
      <c r="W32" s="4">
        <f>+Banca!X8</f>
        <v>0</v>
      </c>
      <c r="X32" s="4">
        <f>+Banca!Y8</f>
        <v>0</v>
      </c>
      <c r="Y32" s="4">
        <f>+Banca!Z8</f>
        <v>0</v>
      </c>
      <c r="Z32" s="4">
        <f>+Banca!AA8</f>
        <v>0</v>
      </c>
      <c r="AA32" s="4">
        <f>+Banca!AB8</f>
        <v>0</v>
      </c>
      <c r="AB32" s="4">
        <f>+Banca!AC8</f>
        <v>0</v>
      </c>
      <c r="AC32" s="4">
        <f>+Banca!AD8</f>
        <v>0</v>
      </c>
      <c r="AD32" s="4">
        <f>+Banca!AE8</f>
        <v>0</v>
      </c>
      <c r="AE32" s="4">
        <f>+Banca!AF8</f>
        <v>0</v>
      </c>
      <c r="AF32" s="4">
        <f>+Banca!AG8</f>
        <v>0</v>
      </c>
      <c r="AG32" s="4">
        <f>+Banca!AH8</f>
        <v>0</v>
      </c>
      <c r="AH32" s="4">
        <f>+Banca!AI8</f>
        <v>0</v>
      </c>
      <c r="AI32" s="4">
        <f>+Banca!AJ8</f>
        <v>0</v>
      </c>
      <c r="AJ32" s="4">
        <f>+Banca!AK8</f>
        <v>0</v>
      </c>
      <c r="AK32" s="4">
        <f>+Banca!AL8</f>
        <v>0</v>
      </c>
      <c r="AL32" s="4">
        <f>+Banca!AM8</f>
        <v>0</v>
      </c>
      <c r="AM32" s="4">
        <f>+Banca!AN8</f>
        <v>0</v>
      </c>
      <c r="AN32" s="4">
        <f>+Banca!AO8</f>
        <v>0</v>
      </c>
      <c r="AO32" s="4">
        <f>+Banca!AP8</f>
        <v>0</v>
      </c>
      <c r="AP32" s="4">
        <f>+Banca!AQ8</f>
        <v>0</v>
      </c>
      <c r="AQ32" s="4">
        <f>+Banca!AR8</f>
        <v>0</v>
      </c>
      <c r="AR32" s="4">
        <f>+Banca!AS8</f>
        <v>0</v>
      </c>
      <c r="AS32" s="4">
        <f>+Banca!AT8</f>
        <v>0</v>
      </c>
      <c r="AT32" s="4">
        <f>+Banca!AU8</f>
        <v>0</v>
      </c>
      <c r="AU32" s="4">
        <f>+Banca!AV8</f>
        <v>0</v>
      </c>
      <c r="AV32" s="4">
        <f>+Banca!AW8</f>
        <v>0</v>
      </c>
      <c r="AW32" s="4">
        <f>+Banca!AX8</f>
        <v>0</v>
      </c>
    </row>
    <row r="33" spans="1:49" x14ac:dyDescent="0.25"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</row>
    <row r="34" spans="1:49" x14ac:dyDescent="0.25">
      <c r="A34" s="1" t="s">
        <v>101</v>
      </c>
      <c r="B34" s="4">
        <f>-CEm!B50-CEm!B51</f>
        <v>0</v>
      </c>
      <c r="C34" s="4">
        <f>-CEm!C50-CEm!C51</f>
        <v>-778.80809045488775</v>
      </c>
      <c r="D34" s="4">
        <f>-CEm!D50-CEm!D51</f>
        <v>-778.80809045488775</v>
      </c>
      <c r="E34" s="4">
        <f>-CEm!E50-CEm!E51</f>
        <v>-773.37918991967501</v>
      </c>
      <c r="F34" s="4">
        <f>-CEm!F50-CEm!F51</f>
        <v>-770.63831420419922</v>
      </c>
      <c r="G34" s="4">
        <f>-CEm!G50-CEm!G51</f>
        <v>-767.88409713758506</v>
      </c>
      <c r="H34" s="4">
        <f>-CEm!H50-CEm!H51</f>
        <v>-765.11647378013129</v>
      </c>
      <c r="I34" s="4">
        <f>-CEm!I50-CEm!I51</f>
        <v>-762.33537887603904</v>
      </c>
      <c r="J34" s="4">
        <f>-CEm!J50-CEm!J51</f>
        <v>-759.54074685187436</v>
      </c>
      <c r="K34" s="4">
        <f>-CEm!K50-CEm!K51</f>
        <v>-756.73251181502042</v>
      </c>
      <c r="L34" s="4">
        <f>-CEm!L50-CEm!L51</f>
        <v>-753.91060755212527</v>
      </c>
      <c r="M34" s="4">
        <f>-CEm!M50-CEm!M51</f>
        <v>-751.07496752753991</v>
      </c>
      <c r="N34" s="4">
        <f>-CEm!N50-CEm!N51</f>
        <v>-748.22552488174972</v>
      </c>
      <c r="O34" s="4">
        <f>-CEm!O50-CEm!O51</f>
        <v>-745.36221242979821</v>
      </c>
      <c r="P34" s="4">
        <f>-CEm!P50-CEm!P51</f>
        <v>-742.48496265970232</v>
      </c>
      <c r="Q34" s="4">
        <f>-CEm!Q50-CEm!Q51</f>
        <v>-739.59370773086152</v>
      </c>
      <c r="R34" s="4">
        <f>-CEm!R50-CEm!R51</f>
        <v>-736.6883794724572</v>
      </c>
      <c r="S34" s="4">
        <f>-CEm!S50-CEm!S51</f>
        <v>-733.76890938184624</v>
      </c>
      <c r="T34" s="4">
        <f>-CEm!T50-CEm!T51</f>
        <v>-730.83522862294501</v>
      </c>
      <c r="U34" s="4">
        <f>-CEm!U50-CEm!U51</f>
        <v>-727.88726802460747</v>
      </c>
      <c r="V34" s="4">
        <f>-CEm!V50-CEm!V51</f>
        <v>-724.92495807899274</v>
      </c>
      <c r="W34" s="4">
        <f>-CEm!W50-CEm!W51</f>
        <v>-721.94822893992773</v>
      </c>
      <c r="X34" s="4">
        <f>-CEm!X50-CEm!X51</f>
        <v>-718.95701042125881</v>
      </c>
      <c r="Y34" s="4">
        <f>-CEm!Y50-CEm!Y51</f>
        <v>-715.95123199519844</v>
      </c>
      <c r="Z34" s="4">
        <f>-CEm!Z50-CEm!Z51</f>
        <v>-712.93082279066084</v>
      </c>
      <c r="AA34" s="4">
        <f>-CEm!AA50-CEm!AA51</f>
        <v>-709.89571159159209</v>
      </c>
      <c r="AB34" s="4">
        <f>-CEm!AB50-CEm!AB51</f>
        <v>-706.8458268352905</v>
      </c>
      <c r="AC34" s="4">
        <f>-CEm!AC50-CEm!AC51</f>
        <v>-703.78109661071915</v>
      </c>
      <c r="AD34" s="4">
        <f>-CEm!AD50-CEm!AD51</f>
        <v>-700.70144865681061</v>
      </c>
      <c r="AE34" s="4">
        <f>-CEm!AE50-CEm!AE51</f>
        <v>-697.60681036076301</v>
      </c>
      <c r="AF34" s="4">
        <f>-CEm!AF50-CEm!AF51</f>
        <v>-694.49710875632786</v>
      </c>
      <c r="AG34" s="4">
        <f>-CEm!AG50-CEm!AG51</f>
        <v>-691.37227052209005</v>
      </c>
      <c r="AH34" s="4">
        <f>-CEm!AH50-CEm!AH51</f>
        <v>-688.23222197973837</v>
      </c>
      <c r="AI34" s="4">
        <f>-CEm!AI50-CEm!AI51</f>
        <v>-685.07688909232934</v>
      </c>
      <c r="AJ34" s="4">
        <f>-CEm!AJ50-CEm!AJ51</f>
        <v>-681.90619746254049</v>
      </c>
      <c r="AK34" s="4">
        <f>-CEm!AK50-CEm!AK51</f>
        <v>-678.72007233091631</v>
      </c>
      <c r="AL34" s="4">
        <f>-CEm!AL50-CEm!AL51</f>
        <v>-675.51843857410654</v>
      </c>
      <c r="AM34" s="4">
        <f>-CEm!AM50-CEm!AM51</f>
        <v>-672.30122070309369</v>
      </c>
      <c r="AN34" s="4">
        <f>-CEm!AN50-CEm!AN51</f>
        <v>-669.06834286141407</v>
      </c>
      <c r="AO34" s="4">
        <f>-CEm!AO50-CEm!AO51</f>
        <v>-665.81972882336845</v>
      </c>
      <c r="AP34" s="4">
        <f>-CEm!AP50-CEm!AP51</f>
        <v>-662.55530199222528</v>
      </c>
      <c r="AQ34" s="4">
        <f>-CEm!AQ50-CEm!AQ51</f>
        <v>-659.27498539841486</v>
      </c>
      <c r="AR34" s="4">
        <f>-CEm!AR50-CEm!AR51</f>
        <v>-655.97870169771352</v>
      </c>
      <c r="AS34" s="4">
        <f>-CEm!AS50-CEm!AS51</f>
        <v>-652.66637316942149</v>
      </c>
      <c r="AT34" s="4">
        <f>-CEm!AT50-CEm!AT51</f>
        <v>-649.33792171452876</v>
      </c>
      <c r="AU34" s="4">
        <f>-CEm!AU50-CEm!AU51</f>
        <v>-645.99326885387529</v>
      </c>
      <c r="AV34" s="4">
        <f>-CEm!AV50-CEm!AV51</f>
        <v>-642.63233572629895</v>
      </c>
      <c r="AW34" s="4">
        <f>-CEm!AW50-CEm!AW51</f>
        <v>-639.25504308677739</v>
      </c>
    </row>
    <row r="35" spans="1:49" x14ac:dyDescent="0.25">
      <c r="A35" s="1" t="s">
        <v>102</v>
      </c>
      <c r="B35" s="4">
        <f>+CEm!B45-'Gestione Contributi'!C14-'Gestione Contributi'!C31</f>
        <v>0</v>
      </c>
      <c r="C35" s="4">
        <f>+CEm!C45-'Gestione Contributi'!D14-'Gestione Contributi'!D31</f>
        <v>0</v>
      </c>
      <c r="D35" s="4">
        <f>+CEm!D45-'Gestione Contributi'!E14-'Gestione Contributi'!E31</f>
        <v>0</v>
      </c>
      <c r="E35" s="4">
        <f>+CEm!E45-'Gestione Contributi'!F14-'Gestione Contributi'!F31</f>
        <v>0</v>
      </c>
      <c r="F35" s="4">
        <f>+CEm!F45-'Gestione Contributi'!G14-'Gestione Contributi'!G31</f>
        <v>0</v>
      </c>
      <c r="G35" s="4">
        <f>+CEm!G45-'Gestione Contributi'!H14-'Gestione Contributi'!H31</f>
        <v>0</v>
      </c>
      <c r="H35" s="4">
        <f>+CEm!H45-'Gestione Contributi'!I14-'Gestione Contributi'!I31</f>
        <v>0</v>
      </c>
      <c r="I35" s="4">
        <f>+CEm!I45-'Gestione Contributi'!J14-'Gestione Contributi'!J31</f>
        <v>0</v>
      </c>
      <c r="J35" s="4">
        <f>+CEm!J45-'Gestione Contributi'!K14-'Gestione Contributi'!K31</f>
        <v>0</v>
      </c>
      <c r="K35" s="4">
        <f>+CEm!K45-'Gestione Contributi'!L14-'Gestione Contributi'!L31</f>
        <v>0</v>
      </c>
      <c r="L35" s="4">
        <f>+CEm!L45-'Gestione Contributi'!M14-'Gestione Contributi'!M31</f>
        <v>0</v>
      </c>
      <c r="M35" s="4">
        <f>+CEm!M45-'Gestione Contributi'!N14-'Gestione Contributi'!N31</f>
        <v>0</v>
      </c>
      <c r="N35" s="4">
        <f>+CEm!N45-'Gestione Contributi'!O14-'Gestione Contributi'!O31</f>
        <v>0</v>
      </c>
      <c r="O35" s="4">
        <f>+CEm!O45-'Gestione Contributi'!P14-'Gestione Contributi'!P31</f>
        <v>0</v>
      </c>
      <c r="P35" s="4">
        <f>+CEm!P45-'Gestione Contributi'!Q14-'Gestione Contributi'!Q31</f>
        <v>0</v>
      </c>
      <c r="Q35" s="4">
        <f>+CEm!Q45-'Gestione Contributi'!R14-'Gestione Contributi'!R31</f>
        <v>0</v>
      </c>
      <c r="R35" s="4">
        <f>+CEm!R45-'Gestione Contributi'!S14-'Gestione Contributi'!S31</f>
        <v>0</v>
      </c>
      <c r="S35" s="4">
        <f>+CEm!S45-'Gestione Contributi'!T14-'Gestione Contributi'!T31</f>
        <v>0</v>
      </c>
      <c r="T35" s="4">
        <f>+CEm!T45-'Gestione Contributi'!U14-'Gestione Contributi'!U31</f>
        <v>1705.467569815029</v>
      </c>
      <c r="U35" s="4">
        <f>+CEm!U45-'Gestione Contributi'!V14-'Gestione Contributi'!V31</f>
        <v>3259.119861522091</v>
      </c>
      <c r="V35" s="4">
        <f>+CEm!V45-'Gestione Contributi'!W14-'Gestione Contributi'!W31</f>
        <v>35.412568662880403</v>
      </c>
      <c r="W35" s="4">
        <f>+CEm!W45-'Gestione Contributi'!X14-'Gestione Contributi'!X31</f>
        <v>0</v>
      </c>
      <c r="X35" s="4">
        <f>+CEm!X45-'Gestione Contributi'!Y14-'Gestione Contributi'!Y31</f>
        <v>0</v>
      </c>
      <c r="Y35" s="4">
        <f>+CEm!Y45-'Gestione Contributi'!Z14-'Gestione Contributi'!Z31</f>
        <v>0</v>
      </c>
      <c r="Z35" s="4">
        <f>+CEm!Z45-'Gestione Contributi'!AA14-'Gestione Contributi'!AA31</f>
        <v>0</v>
      </c>
      <c r="AA35" s="4">
        <f>+CEm!AA45-'Gestione Contributi'!AB14-'Gestione Contributi'!AB31</f>
        <v>0</v>
      </c>
      <c r="AB35" s="4">
        <f>+CEm!AB45-'Gestione Contributi'!AC14-'Gestione Contributi'!AC31</f>
        <v>0</v>
      </c>
      <c r="AC35" s="4">
        <f>+CEm!AC45-'Gestione Contributi'!AD14-'Gestione Contributi'!AD31</f>
        <v>0</v>
      </c>
      <c r="AD35" s="4">
        <f>+CEm!AD45-'Gestione Contributi'!AE14-'Gestione Contributi'!AE31</f>
        <v>0</v>
      </c>
      <c r="AE35" s="4">
        <f>+CEm!AE45-'Gestione Contributi'!AF14-'Gestione Contributi'!AF31</f>
        <v>0</v>
      </c>
      <c r="AF35" s="4">
        <f>+CEm!AF45-'Gestione Contributi'!AG14-'Gestione Contributi'!AG31</f>
        <v>0</v>
      </c>
      <c r="AG35" s="4">
        <f>+CEm!AG45-'Gestione Contributi'!AH14-'Gestione Contributi'!AH31</f>
        <v>0</v>
      </c>
      <c r="AH35" s="4">
        <f>+CEm!AH45-'Gestione Contributi'!AI14-'Gestione Contributi'!AI31</f>
        <v>0</v>
      </c>
      <c r="AI35" s="4">
        <f>+CEm!AI45-'Gestione Contributi'!AJ14-'Gestione Contributi'!AJ31</f>
        <v>0</v>
      </c>
      <c r="AJ35" s="4">
        <f>+CEm!AJ45-'Gestione Contributi'!AK14-'Gestione Contributi'!AK31</f>
        <v>0</v>
      </c>
      <c r="AK35" s="4">
        <f>+CEm!AK45-'Gestione Contributi'!AL14-'Gestione Contributi'!AL31</f>
        <v>0</v>
      </c>
      <c r="AL35" s="4">
        <f>+CEm!AL45-'Gestione Contributi'!AM14-'Gestione Contributi'!AM31</f>
        <v>0</v>
      </c>
      <c r="AM35" s="4">
        <f>+CEm!AM45-'Gestione Contributi'!AN14-'Gestione Contributi'!AN31</f>
        <v>0</v>
      </c>
      <c r="AN35" s="4">
        <f>+CEm!AN45-'Gestione Contributi'!AO14-'Gestione Contributi'!AO31</f>
        <v>0</v>
      </c>
      <c r="AO35" s="4">
        <f>+CEm!AO45-'Gestione Contributi'!AP14-'Gestione Contributi'!AP31</f>
        <v>0</v>
      </c>
      <c r="AP35" s="4">
        <f>+CEm!AP45-'Gestione Contributi'!AQ14-'Gestione Contributi'!AQ31</f>
        <v>0</v>
      </c>
      <c r="AQ35" s="4">
        <f>+CEm!AQ45-'Gestione Contributi'!AR14-'Gestione Contributi'!AR31</f>
        <v>0</v>
      </c>
      <c r="AR35" s="4">
        <f>+CEm!AR45-'Gestione Contributi'!AS14-'Gestione Contributi'!AS31</f>
        <v>0</v>
      </c>
      <c r="AS35" s="4">
        <f>+CEm!AS45-'Gestione Contributi'!AT14-'Gestione Contributi'!AT31</f>
        <v>0</v>
      </c>
      <c r="AT35" s="4">
        <f>+CEm!AT45-'Gestione Contributi'!AU14-'Gestione Contributi'!AU31</f>
        <v>0</v>
      </c>
      <c r="AU35" s="4">
        <f>+CEm!AU45-'Gestione Contributi'!AV14-'Gestione Contributi'!AV31</f>
        <v>0</v>
      </c>
      <c r="AV35" s="4">
        <f>+CEm!AV45-'Gestione Contributi'!AW14-'Gestione Contributi'!AW31</f>
        <v>0</v>
      </c>
      <c r="AW35" s="4">
        <f>+CEm!AW45-'Gestione Contributi'!AX14-'Gestione Contributi'!AX31</f>
        <v>0</v>
      </c>
    </row>
    <row r="36" spans="1:49" x14ac:dyDescent="0.25">
      <c r="A36" s="1" t="s">
        <v>103</v>
      </c>
      <c r="B36" s="4">
        <f>-CEm!B56-CEm!B57</f>
        <v>0</v>
      </c>
      <c r="C36" s="4">
        <f>-CEm!C56-CEm!C57</f>
        <v>0</v>
      </c>
      <c r="D36" s="4">
        <f>-CEm!D56-CEm!D57</f>
        <v>0</v>
      </c>
      <c r="E36" s="4">
        <f>-CEm!E56-CEm!E57</f>
        <v>0</v>
      </c>
      <c r="F36" s="4">
        <f>-CEm!F56-CEm!F57</f>
        <v>0</v>
      </c>
      <c r="G36" s="4">
        <f>-CEm!G56-CEm!G57</f>
        <v>0</v>
      </c>
      <c r="H36" s="4">
        <f>-CEm!H56-CEm!H57</f>
        <v>0</v>
      </c>
      <c r="I36" s="4">
        <f>-CEm!I56-CEm!I57</f>
        <v>0</v>
      </c>
      <c r="J36" s="4">
        <f>-CEm!J56-CEm!J57</f>
        <v>0</v>
      </c>
      <c r="K36" s="4">
        <f>-CEm!K56-CEm!K57</f>
        <v>0</v>
      </c>
      <c r="L36" s="4">
        <f>-CEm!L56-CEm!L57</f>
        <v>0</v>
      </c>
      <c r="M36" s="4">
        <f>-CEm!M56-CEm!M57</f>
        <v>0</v>
      </c>
      <c r="N36" s="4">
        <f>-CEm!N56-CEm!N57</f>
        <v>0</v>
      </c>
      <c r="O36" s="4">
        <f>-CEm!O56-CEm!O57</f>
        <v>0</v>
      </c>
      <c r="P36" s="4">
        <f>-CEm!P56-CEm!P57</f>
        <v>0</v>
      </c>
      <c r="Q36" s="4">
        <f>-CEm!Q56-CEm!Q57</f>
        <v>0</v>
      </c>
      <c r="R36" s="4">
        <f>-CEm!R56-CEm!R57</f>
        <v>0</v>
      </c>
      <c r="S36" s="4">
        <f>-CEm!S56-CEm!S57</f>
        <v>0</v>
      </c>
      <c r="T36" s="4">
        <f>-CEm!T56-CEm!T57</f>
        <v>0</v>
      </c>
      <c r="U36" s="4">
        <f>-CEm!U56-CEm!U57</f>
        <v>0</v>
      </c>
      <c r="V36" s="4">
        <f>-CEm!V56-CEm!V57</f>
        <v>0</v>
      </c>
      <c r="W36" s="4">
        <f>-CEm!W56-CEm!W57</f>
        <v>0</v>
      </c>
      <c r="X36" s="4">
        <f>-CEm!X56-CEm!X57</f>
        <v>0</v>
      </c>
      <c r="Y36" s="4">
        <f>-CEm!Y56-CEm!Y57</f>
        <v>-11140.254702954411</v>
      </c>
      <c r="Z36" s="4">
        <f>-CEm!Z56-CEm!Z57</f>
        <v>0</v>
      </c>
      <c r="AA36" s="4">
        <f>-CEm!AA56-CEm!AA57</f>
        <v>0</v>
      </c>
      <c r="AB36" s="4">
        <f>-CEm!AB56-CEm!AB57</f>
        <v>0</v>
      </c>
      <c r="AC36" s="4">
        <f>-CEm!AC56-CEm!AC57</f>
        <v>0</v>
      </c>
      <c r="AD36" s="4">
        <f>-CEm!AD56-CEm!AD57</f>
        <v>0</v>
      </c>
      <c r="AE36" s="4">
        <f>-CEm!AE56-CEm!AE57</f>
        <v>0</v>
      </c>
      <c r="AF36" s="4">
        <f>-CEm!AF56-CEm!AF57</f>
        <v>0</v>
      </c>
      <c r="AG36" s="4">
        <f>-CEm!AG56-CEm!AG57</f>
        <v>0</v>
      </c>
      <c r="AH36" s="4">
        <f>-CEm!AH56-CEm!AH57</f>
        <v>0</v>
      </c>
      <c r="AI36" s="4">
        <f>-CEm!AI56-CEm!AI57</f>
        <v>0</v>
      </c>
      <c r="AJ36" s="4">
        <f>-CEm!AJ56-CEm!AJ57</f>
        <v>0</v>
      </c>
      <c r="AK36" s="4">
        <f>-CEm!AK56-CEm!AK57</f>
        <v>-44391.741120604995</v>
      </c>
      <c r="AL36" s="4">
        <f>-CEm!AL56-CEm!AL57</f>
        <v>0</v>
      </c>
      <c r="AM36" s="4">
        <f>-CEm!AM56-CEm!AM57</f>
        <v>0</v>
      </c>
      <c r="AN36" s="4">
        <f>-CEm!AN56-CEm!AN57</f>
        <v>0</v>
      </c>
      <c r="AO36" s="4">
        <f>-CEm!AO56-CEm!AO57</f>
        <v>0</v>
      </c>
      <c r="AP36" s="4">
        <f>-CEm!AP56-CEm!AP57</f>
        <v>0</v>
      </c>
      <c r="AQ36" s="4">
        <f>-CEm!AQ56-CEm!AQ57</f>
        <v>0</v>
      </c>
      <c r="AR36" s="4">
        <f>-CEm!AR56-CEm!AR57</f>
        <v>0</v>
      </c>
      <c r="AS36" s="4">
        <f>-CEm!AS56-CEm!AS57</f>
        <v>0</v>
      </c>
      <c r="AT36" s="4">
        <f>-CEm!AT56-CEm!AT57</f>
        <v>0</v>
      </c>
      <c r="AU36" s="4">
        <f>-CEm!AU56-CEm!AU57</f>
        <v>0</v>
      </c>
      <c r="AV36" s="4">
        <f>-CEm!AV56-CEm!AV57</f>
        <v>0</v>
      </c>
      <c r="AW36" s="4">
        <f>-CEm!AW56-CEm!AW57</f>
        <v>-85545.64788772742</v>
      </c>
    </row>
    <row r="37" spans="1:49" x14ac:dyDescent="0.25">
      <c r="A37" s="1" t="s">
        <v>104</v>
      </c>
      <c r="B37" s="4"/>
    </row>
    <row r="38" spans="1:49" x14ac:dyDescent="0.25">
      <c r="A38" s="1" t="s">
        <v>105</v>
      </c>
      <c r="B38" s="4">
        <f>+SPm!B68-SPm!B13</f>
        <v>0</v>
      </c>
      <c r="C38" s="4">
        <f>+SPm!C68-SPm!B68+SPm!B13-SPm!C13</f>
        <v>0</v>
      </c>
      <c r="D38" s="4">
        <f>+SPm!D68-SPm!C68+SPm!C13-SPm!D13</f>
        <v>0</v>
      </c>
      <c r="E38" s="4">
        <f>+SPm!E68-SPm!D68+SPm!D13-SPm!E13</f>
        <v>0</v>
      </c>
      <c r="F38" s="4">
        <f>+SPm!F68-SPm!E68+SPm!E13-SPm!F13</f>
        <v>0</v>
      </c>
      <c r="G38" s="4">
        <f>+SPm!G68-SPm!F68+SPm!F13-SPm!G13</f>
        <v>0</v>
      </c>
      <c r="H38" s="4">
        <f>+SPm!H68-SPm!G68+SPm!G13-SPm!H13</f>
        <v>0</v>
      </c>
      <c r="I38" s="4">
        <f>+SPm!I68-SPm!H68+SPm!H13-SPm!I13</f>
        <v>0</v>
      </c>
      <c r="J38" s="4">
        <f>+SPm!J68-SPm!I68+SPm!I13-SPm!J13</f>
        <v>0</v>
      </c>
      <c r="K38" s="4">
        <f>+SPm!K68-SPm!J68+SPm!J13-SPm!K13</f>
        <v>0</v>
      </c>
      <c r="L38" s="4">
        <f>+SPm!L68-SPm!K68+SPm!K13-SPm!L13</f>
        <v>0</v>
      </c>
      <c r="M38" s="4">
        <f>+SPm!M68-SPm!L68+SPm!L13-SPm!M13</f>
        <v>0</v>
      </c>
      <c r="N38" s="4">
        <f>+SPm!N68-SPm!M68+SPm!M13-SPm!N13</f>
        <v>0</v>
      </c>
      <c r="O38" s="4">
        <f>+SPm!O68-SPm!N68+SPm!N13-SPm!O13</f>
        <v>0</v>
      </c>
      <c r="P38" s="4">
        <f>+SPm!P68-SPm!O68+SPm!O13-SPm!P13</f>
        <v>0</v>
      </c>
      <c r="Q38" s="4">
        <f>+SPm!Q68-SPm!P68+SPm!P13-SPm!Q13</f>
        <v>0</v>
      </c>
      <c r="R38" s="4">
        <f>+SPm!R68-SPm!Q68+SPm!Q13-SPm!R13</f>
        <v>0</v>
      </c>
      <c r="S38" s="4">
        <f>+SPm!S68-SPm!R68+SPm!R13-SPm!S13</f>
        <v>0</v>
      </c>
      <c r="T38" s="4">
        <f>+SPm!T68-SPm!S68+SPm!S13-SPm!T13</f>
        <v>0</v>
      </c>
      <c r="U38" s="4">
        <f>+SPm!U68-SPm!T68+SPm!T13-SPm!U13</f>
        <v>0</v>
      </c>
      <c r="V38" s="4">
        <f>+SPm!V68-SPm!U68+SPm!U13-SPm!V13</f>
        <v>0</v>
      </c>
      <c r="W38" s="4">
        <f>+SPm!W68-SPm!V68+SPm!V13-SPm!W13</f>
        <v>0</v>
      </c>
      <c r="X38" s="4">
        <f>+SPm!X68-SPm!W68+SPm!W13-SPm!X13</f>
        <v>0</v>
      </c>
      <c r="Y38" s="4">
        <f>+SPm!Y68-SPm!X68+SPm!X13-SPm!Y13</f>
        <v>11140.254702954411</v>
      </c>
      <c r="Z38" s="4">
        <f>+SPm!Z68-SPm!Y68+SPm!Y13-SPm!Z13</f>
        <v>0</v>
      </c>
      <c r="AA38" s="4">
        <f>+SPm!AA68-SPm!Z68+SPm!Z13-SPm!AA13</f>
        <v>0</v>
      </c>
      <c r="AB38" s="4">
        <f>+SPm!AB68-SPm!AA68+SPm!AA13-SPm!AB13</f>
        <v>0</v>
      </c>
      <c r="AC38" s="4">
        <f>+SPm!AC68-SPm!AB68+SPm!AB13-SPm!AC13</f>
        <v>0</v>
      </c>
      <c r="AD38" s="4">
        <f>+SPm!AD68-SPm!AC68+SPm!AC13-SPm!AD13</f>
        <v>0</v>
      </c>
      <c r="AE38" s="4">
        <f>+SPm!AE68-SPm!AD68+SPm!AD13-SPm!AE13</f>
        <v>-15596.356584136176</v>
      </c>
      <c r="AF38" s="4">
        <f>+SPm!AF68-SPm!AE68+SPm!AE13-SPm!AF13</f>
        <v>0</v>
      </c>
      <c r="AG38" s="4">
        <f>+SPm!AG68-SPm!AF68+SPm!AF13-SPm!AG13</f>
        <v>0</v>
      </c>
      <c r="AH38" s="4">
        <f>+SPm!AH68-SPm!AG68+SPm!AG13-SPm!AH13</f>
        <v>0</v>
      </c>
      <c r="AI38" s="4">
        <f>+SPm!AI68-SPm!AH68+SPm!AH13-SPm!AI13</f>
        <v>0</v>
      </c>
      <c r="AJ38" s="4">
        <f>+SPm!AJ68-SPm!AI68+SPm!AI13-SPm!AJ13</f>
        <v>-6684.1528217726463</v>
      </c>
      <c r="AK38" s="4">
        <f>+SPm!AK68-SPm!AJ68+SPm!AJ13-SPm!AK13</f>
        <v>44391.741120605002</v>
      </c>
      <c r="AL38" s="4">
        <f>+SPm!AL68-SPm!AK68+SPm!AK13-SPm!AL13</f>
        <v>0</v>
      </c>
      <c r="AM38" s="4">
        <f>+SPm!AM68-SPm!AL68+SPm!AL13-SPm!AM13</f>
        <v>0</v>
      </c>
      <c r="AN38" s="4">
        <f>+SPm!AN68-SPm!AM68+SPm!AM13-SPm!AN13</f>
        <v>0</v>
      </c>
      <c r="AO38" s="4">
        <f>+SPm!AO68-SPm!AN68+SPm!AN13-SPm!AO13</f>
        <v>0</v>
      </c>
      <c r="AP38" s="4">
        <f>+SPm!AP68-SPm!AO68+SPm!AO13-SPm!AP13</f>
        <v>0</v>
      </c>
      <c r="AQ38" s="4">
        <f>+SPm!AQ68-SPm!AP68+SPm!AP13-SPm!AQ13</f>
        <v>-51008.182865892588</v>
      </c>
      <c r="AR38" s="4">
        <f>+SPm!AR68-SPm!AQ68+SPm!AQ13-SPm!AR13</f>
        <v>0</v>
      </c>
      <c r="AS38" s="4">
        <f>+SPm!AS68-SPm!AR68+SPm!AR13-SPm!AS13</f>
        <v>0</v>
      </c>
      <c r="AT38" s="4">
        <f>+SPm!AT68-SPm!AS68+SPm!AS13-SPm!AT13</f>
        <v>0</v>
      </c>
      <c r="AU38" s="4">
        <f>+SPm!AU68-SPm!AT68+SPm!AT13-SPm!AU13</f>
        <v>0</v>
      </c>
      <c r="AV38" s="4">
        <f>+SPm!AV68-SPm!AU68+SPm!AU13-SPm!AV13</f>
        <v>-26635.044672363001</v>
      </c>
      <c r="AW38" s="4">
        <f>+SPm!AW68-SPm!AV68+SPm!AV13-SPm!AW13</f>
        <v>85545.64788772742</v>
      </c>
    </row>
    <row r="40" spans="1:49" x14ac:dyDescent="0.25">
      <c r="A40" s="3" t="s">
        <v>106</v>
      </c>
      <c r="B40" s="3">
        <f>+SUM(B41:B44)</f>
        <v>0</v>
      </c>
      <c r="C40" s="3">
        <f t="shared" ref="C40:AK40" si="10">+SUM(C41:C44)</f>
        <v>0</v>
      </c>
      <c r="D40" s="3">
        <f t="shared" si="10"/>
        <v>50000</v>
      </c>
      <c r="E40" s="3">
        <f t="shared" si="10"/>
        <v>0</v>
      </c>
      <c r="F40" s="3">
        <f t="shared" si="10"/>
        <v>0</v>
      </c>
      <c r="G40" s="3">
        <f t="shared" si="10"/>
        <v>0</v>
      </c>
      <c r="H40" s="3">
        <f t="shared" si="10"/>
        <v>0</v>
      </c>
      <c r="I40" s="3">
        <f t="shared" si="10"/>
        <v>0</v>
      </c>
      <c r="J40" s="3">
        <f t="shared" si="10"/>
        <v>3.637978807091713E-12</v>
      </c>
      <c r="K40" s="3">
        <f t="shared" si="10"/>
        <v>0</v>
      </c>
      <c r="L40" s="3">
        <f t="shared" si="10"/>
        <v>0</v>
      </c>
      <c r="M40" s="3">
        <f t="shared" si="10"/>
        <v>0</v>
      </c>
      <c r="N40" s="3">
        <f t="shared" si="10"/>
        <v>-2.5011104298755527E-12</v>
      </c>
      <c r="O40" s="3">
        <f t="shared" si="10"/>
        <v>1.9326762412674725E-12</v>
      </c>
      <c r="P40" s="3">
        <f t="shared" si="10"/>
        <v>0</v>
      </c>
      <c r="Q40" s="3">
        <f t="shared" si="10"/>
        <v>0</v>
      </c>
      <c r="R40" s="3">
        <f t="shared" si="10"/>
        <v>0</v>
      </c>
      <c r="S40" s="3">
        <f t="shared" si="10"/>
        <v>0</v>
      </c>
      <c r="T40" s="3">
        <f t="shared" si="10"/>
        <v>0</v>
      </c>
      <c r="U40" s="3">
        <f t="shared" si="10"/>
        <v>0</v>
      </c>
      <c r="V40" s="3">
        <f t="shared" si="10"/>
        <v>0</v>
      </c>
      <c r="W40" s="3">
        <f t="shared" si="10"/>
        <v>0</v>
      </c>
      <c r="X40" s="3">
        <f t="shared" si="10"/>
        <v>0</v>
      </c>
      <c r="Y40" s="3">
        <f t="shared" si="10"/>
        <v>0</v>
      </c>
      <c r="Z40" s="3">
        <f t="shared" si="10"/>
        <v>0</v>
      </c>
      <c r="AA40" s="3">
        <f t="shared" si="10"/>
        <v>0</v>
      </c>
      <c r="AB40" s="3">
        <f t="shared" si="10"/>
        <v>0</v>
      </c>
      <c r="AC40" s="3">
        <f t="shared" si="10"/>
        <v>0</v>
      </c>
      <c r="AD40" s="3">
        <f t="shared" si="10"/>
        <v>0</v>
      </c>
      <c r="AE40" s="3">
        <f t="shared" si="10"/>
        <v>0</v>
      </c>
      <c r="AF40" s="3">
        <f t="shared" si="10"/>
        <v>0</v>
      </c>
      <c r="AG40" s="3">
        <f t="shared" si="10"/>
        <v>0</v>
      </c>
      <c r="AH40" s="3">
        <f t="shared" si="10"/>
        <v>0</v>
      </c>
      <c r="AI40" s="3">
        <f t="shared" si="10"/>
        <v>0</v>
      </c>
      <c r="AJ40" s="3">
        <f t="shared" si="10"/>
        <v>0</v>
      </c>
      <c r="AK40" s="3">
        <f t="shared" si="10"/>
        <v>0</v>
      </c>
      <c r="AL40" s="3">
        <f t="shared" ref="AL40:AR40" si="11">+SUM(AL41:AL44)</f>
        <v>0</v>
      </c>
      <c r="AM40" s="3">
        <f t="shared" si="11"/>
        <v>0</v>
      </c>
      <c r="AN40" s="3">
        <f t="shared" si="11"/>
        <v>0</v>
      </c>
      <c r="AO40" s="3">
        <f t="shared" si="11"/>
        <v>0</v>
      </c>
      <c r="AP40" s="3">
        <f t="shared" si="11"/>
        <v>0</v>
      </c>
      <c r="AQ40" s="3">
        <f t="shared" si="11"/>
        <v>0</v>
      </c>
      <c r="AR40" s="3">
        <f t="shared" si="11"/>
        <v>0</v>
      </c>
      <c r="AS40" s="3">
        <f>+SUM(AS41:AS44)</f>
        <v>0</v>
      </c>
      <c r="AT40" s="3">
        <f>+SUM(AT41:AT44)</f>
        <v>0</v>
      </c>
      <c r="AU40" s="3">
        <f>+SUM(AU41:AU44)</f>
        <v>0</v>
      </c>
      <c r="AV40" s="3">
        <f>+SUM(AV41:AV44)</f>
        <v>0</v>
      </c>
      <c r="AW40" s="3">
        <f>+SUM(AW41:AW44)</f>
        <v>0</v>
      </c>
    </row>
    <row r="41" spans="1:49" x14ac:dyDescent="0.25">
      <c r="A41" s="1" t="s">
        <v>107</v>
      </c>
      <c r="B41" s="4">
        <f>+SPm!B82</f>
        <v>0</v>
      </c>
      <c r="C41" s="4">
        <f>+SPm!C82-SPm!B82</f>
        <v>0</v>
      </c>
      <c r="D41" s="4">
        <f>+SPm!D82-SPm!C82</f>
        <v>50000</v>
      </c>
      <c r="E41" s="4">
        <f>+SPm!E82-SPm!D82</f>
        <v>0</v>
      </c>
      <c r="F41" s="4">
        <f>+SPm!F82-SPm!E82</f>
        <v>0</v>
      </c>
      <c r="G41" s="4">
        <f>+SPm!G82-SPm!F82</f>
        <v>0</v>
      </c>
      <c r="H41" s="4">
        <f>+SPm!H82-SPm!G82</f>
        <v>0</v>
      </c>
      <c r="I41" s="4">
        <f>+SPm!I82-SPm!H82</f>
        <v>0</v>
      </c>
      <c r="J41" s="4">
        <f>+SPm!J82-SPm!I82</f>
        <v>0</v>
      </c>
      <c r="K41" s="4">
        <f>+SPm!K82-SPm!J82</f>
        <v>0</v>
      </c>
      <c r="L41" s="4">
        <f>+SPm!L82-SPm!K82</f>
        <v>0</v>
      </c>
      <c r="M41" s="4">
        <f>+SPm!M82-SPm!L82</f>
        <v>0</v>
      </c>
      <c r="N41" s="4">
        <f>+SPm!N82-SPm!M82</f>
        <v>0</v>
      </c>
      <c r="O41" s="4">
        <f>+SPm!O82-SPm!N82</f>
        <v>0</v>
      </c>
      <c r="P41" s="4">
        <f>+SPm!P82-SPm!O82</f>
        <v>0</v>
      </c>
      <c r="Q41" s="4">
        <f>+SPm!Q82-SPm!P82</f>
        <v>0</v>
      </c>
      <c r="R41" s="4">
        <f>+SPm!R82-SPm!Q82</f>
        <v>0</v>
      </c>
      <c r="S41" s="4">
        <f>+SPm!S82-SPm!R82</f>
        <v>0</v>
      </c>
      <c r="T41" s="4">
        <f>+SPm!T82-SPm!S82</f>
        <v>0</v>
      </c>
      <c r="U41" s="4">
        <f>+SPm!U82-SPm!T82</f>
        <v>0</v>
      </c>
      <c r="V41" s="4">
        <f>+SPm!V82-SPm!U82</f>
        <v>0</v>
      </c>
      <c r="W41" s="4">
        <f>+SPm!W82-SPm!V82</f>
        <v>0</v>
      </c>
      <c r="X41" s="4">
        <f>+SPm!X82-SPm!W82</f>
        <v>0</v>
      </c>
      <c r="Y41" s="4">
        <f>+SPm!Y82-SPm!X82</f>
        <v>0</v>
      </c>
      <c r="Z41" s="4">
        <f>+SPm!Z82-SPm!Y82</f>
        <v>0</v>
      </c>
      <c r="AA41" s="4">
        <f>+SPm!AA82-SPm!Z82</f>
        <v>0</v>
      </c>
      <c r="AB41" s="4">
        <f>+SPm!AB82-SPm!AA82</f>
        <v>0</v>
      </c>
      <c r="AC41" s="4">
        <f>+SPm!AC82-SPm!AB82</f>
        <v>0</v>
      </c>
      <c r="AD41" s="4">
        <f>+SPm!AD82-SPm!AC82</f>
        <v>0</v>
      </c>
      <c r="AE41" s="4">
        <f>+SPm!AE82-SPm!AD82</f>
        <v>0</v>
      </c>
      <c r="AF41" s="4">
        <f>+SPm!AF82-SPm!AE82</f>
        <v>0</v>
      </c>
      <c r="AG41" s="4">
        <f>+SPm!AG82-SPm!AF82</f>
        <v>0</v>
      </c>
      <c r="AH41" s="4">
        <f>+SPm!AH82-SPm!AG82</f>
        <v>0</v>
      </c>
      <c r="AI41" s="4">
        <f>+SPm!AI82-SPm!AH82</f>
        <v>0</v>
      </c>
      <c r="AJ41" s="4">
        <f>+SPm!AJ82-SPm!AI82</f>
        <v>0</v>
      </c>
      <c r="AK41" s="4">
        <f>+SPm!AK82-SPm!AJ82</f>
        <v>0</v>
      </c>
      <c r="AL41" s="4">
        <f>+SPm!AL82-SPm!AK82</f>
        <v>0</v>
      </c>
      <c r="AM41" s="4">
        <f>+SPm!AM82-SPm!AL82</f>
        <v>0</v>
      </c>
      <c r="AN41" s="4">
        <f>+SPm!AN82-SPm!AM82</f>
        <v>0</v>
      </c>
      <c r="AO41" s="4">
        <f>+SPm!AO82-SPm!AN82</f>
        <v>0</v>
      </c>
      <c r="AP41" s="4">
        <f>+SPm!AP82-SPm!AO82</f>
        <v>0</v>
      </c>
      <c r="AQ41" s="4">
        <f>+SPm!AQ82-SPm!AP82</f>
        <v>0</v>
      </c>
      <c r="AR41" s="4">
        <f>+SPm!AR82-SPm!AQ82</f>
        <v>0</v>
      </c>
      <c r="AS41" s="4">
        <f>+SPm!AS82-SPm!AR82</f>
        <v>0</v>
      </c>
      <c r="AT41" s="4">
        <f>+SPm!AT82-SPm!AS82</f>
        <v>0</v>
      </c>
      <c r="AU41" s="4">
        <f>+SPm!AU82-SPm!AT82</f>
        <v>0</v>
      </c>
      <c r="AV41" s="4">
        <f>+SPm!AV82-SPm!AU82</f>
        <v>0</v>
      </c>
      <c r="AW41" s="4">
        <f>+SPm!AW82-SPm!AV82</f>
        <v>0</v>
      </c>
    </row>
    <row r="42" spans="1:49" x14ac:dyDescent="0.25">
      <c r="A42" s="1" t="s">
        <v>108</v>
      </c>
      <c r="B42" s="4">
        <f>+SPm!B83</f>
        <v>0</v>
      </c>
      <c r="C42" s="4">
        <f>+SPm!C83-SPm!B83</f>
        <v>0</v>
      </c>
      <c r="D42" s="4">
        <f>+SPm!D83-SPm!C83</f>
        <v>0</v>
      </c>
      <c r="E42" s="4">
        <f>+SPm!E83-SPm!D83</f>
        <v>0</v>
      </c>
      <c r="F42" s="4">
        <f>+SPm!F83-SPm!E83</f>
        <v>0</v>
      </c>
      <c r="G42" s="4">
        <f>+SPm!G83-SPm!F83</f>
        <v>0</v>
      </c>
      <c r="H42" s="4">
        <f>+SPm!H83-SPm!G83</f>
        <v>0</v>
      </c>
      <c r="I42" s="4">
        <f>+SPm!I83-SPm!H83</f>
        <v>0</v>
      </c>
      <c r="J42" s="4">
        <f>+SPm!J83-SPm!I83</f>
        <v>0</v>
      </c>
      <c r="K42" s="4">
        <f>+SPm!K83-SPm!J83</f>
        <v>0</v>
      </c>
      <c r="L42" s="4">
        <f>+SPm!L83-SPm!K83</f>
        <v>0</v>
      </c>
      <c r="M42" s="4">
        <f>+SPm!M83-SPm!L83</f>
        <v>0</v>
      </c>
      <c r="N42" s="4">
        <f>+SPm!N83-SPm!M83</f>
        <v>0</v>
      </c>
      <c r="O42" s="4">
        <f>+SPm!O83-SPm!N83</f>
        <v>0</v>
      </c>
      <c r="P42" s="4">
        <f>+SPm!P83-SPm!O83</f>
        <v>0</v>
      </c>
      <c r="Q42" s="4">
        <f>+SPm!Q83-SPm!P83</f>
        <v>0</v>
      </c>
      <c r="R42" s="4">
        <f>+SPm!R83-SPm!Q83</f>
        <v>0</v>
      </c>
      <c r="S42" s="4">
        <f>+SPm!S83-SPm!R83</f>
        <v>0</v>
      </c>
      <c r="T42" s="4">
        <f>+SPm!T83-SPm!S83</f>
        <v>0</v>
      </c>
      <c r="U42" s="4">
        <f>+SPm!U83-SPm!T83</f>
        <v>0</v>
      </c>
      <c r="V42" s="4">
        <f>+SPm!V83-SPm!U83</f>
        <v>0</v>
      </c>
      <c r="W42" s="4">
        <f>+SPm!W83-SPm!V83</f>
        <v>0</v>
      </c>
      <c r="X42" s="4">
        <f>+SPm!X83-SPm!W83</f>
        <v>0</v>
      </c>
      <c r="Y42" s="4">
        <f>+SPm!Y83-SPm!X83</f>
        <v>0</v>
      </c>
      <c r="Z42" s="4">
        <f>+SPm!Z83-SPm!Y83</f>
        <v>0</v>
      </c>
      <c r="AA42" s="4">
        <f>+SPm!AA83-SPm!Z83</f>
        <v>0</v>
      </c>
      <c r="AB42" s="4">
        <f>+SPm!AB83-SPm!AA83</f>
        <v>0</v>
      </c>
      <c r="AC42" s="4">
        <f>+SPm!AC83-SPm!AB83</f>
        <v>0</v>
      </c>
      <c r="AD42" s="4">
        <f>+SPm!AD83-SPm!AC83</f>
        <v>0</v>
      </c>
      <c r="AE42" s="4">
        <f>+SPm!AE83-SPm!AD83</f>
        <v>0</v>
      </c>
      <c r="AF42" s="4">
        <f>+SPm!AF83-SPm!AE83</f>
        <v>0</v>
      </c>
      <c r="AG42" s="4">
        <f>+SPm!AG83-SPm!AF83</f>
        <v>0</v>
      </c>
      <c r="AH42" s="4">
        <f>+SPm!AH83-SPm!AG83</f>
        <v>0</v>
      </c>
      <c r="AI42" s="4">
        <f>+SPm!AI83-SPm!AH83</f>
        <v>0</v>
      </c>
      <c r="AJ42" s="4">
        <f>+SPm!AJ83-SPm!AI83</f>
        <v>0</v>
      </c>
      <c r="AK42" s="4">
        <f>+SPm!AK83-SPm!AJ83</f>
        <v>0</v>
      </c>
      <c r="AL42" s="4">
        <f>+SPm!AL83-SPm!AK83</f>
        <v>0</v>
      </c>
      <c r="AM42" s="4">
        <f>+SPm!AM83-SPm!AL83</f>
        <v>0</v>
      </c>
      <c r="AN42" s="4">
        <f>+SPm!AN83-SPm!AM83</f>
        <v>0</v>
      </c>
      <c r="AO42" s="4">
        <f>+SPm!AO83-SPm!AN83</f>
        <v>0</v>
      </c>
      <c r="AP42" s="4">
        <f>+SPm!AP83-SPm!AO83</f>
        <v>0</v>
      </c>
      <c r="AQ42" s="4">
        <f>+SPm!AQ83-SPm!AP83</f>
        <v>0</v>
      </c>
      <c r="AR42" s="4">
        <f>+SPm!AR83-SPm!AQ83</f>
        <v>0</v>
      </c>
      <c r="AS42" s="4">
        <f>+SPm!AS83-SPm!AR83</f>
        <v>0</v>
      </c>
      <c r="AT42" s="4">
        <f>+SPm!AT83-SPm!AS83</f>
        <v>0</v>
      </c>
      <c r="AU42" s="4">
        <f>+SPm!AU83-SPm!AT83</f>
        <v>0</v>
      </c>
      <c r="AV42" s="4">
        <f>+SPm!AV83-SPm!AU83</f>
        <v>0</v>
      </c>
      <c r="AW42" s="4">
        <f>+SPm!AW83-SPm!AV83</f>
        <v>0</v>
      </c>
    </row>
    <row r="43" spans="1:49" x14ac:dyDescent="0.25">
      <c r="A43" s="1" t="s">
        <v>109</v>
      </c>
      <c r="B43" s="4">
        <f>+SPm!B84</f>
        <v>0</v>
      </c>
      <c r="C43" s="4">
        <f>+SPm!C84-SPm!B84</f>
        <v>0</v>
      </c>
      <c r="D43" s="4">
        <f>+SPm!D84-SPm!C84</f>
        <v>0</v>
      </c>
      <c r="E43" s="4">
        <f>+SPm!E84-SPm!D84</f>
        <v>0</v>
      </c>
      <c r="F43" s="4">
        <f>+SPm!F84-SPm!E84</f>
        <v>0</v>
      </c>
      <c r="G43" s="4">
        <f>+SPm!G84-SPm!F84</f>
        <v>0</v>
      </c>
      <c r="H43" s="4">
        <f>+SPm!H84-SPm!G84</f>
        <v>0</v>
      </c>
      <c r="I43" s="4">
        <f>+SPm!I84-SPm!H84</f>
        <v>0</v>
      </c>
      <c r="J43" s="4">
        <f>+SPm!J84-SPm!I84</f>
        <v>0</v>
      </c>
      <c r="K43" s="4">
        <f>+SPm!K84-SPm!J84</f>
        <v>0</v>
      </c>
      <c r="L43" s="4">
        <f>+SPm!L84-SPm!K84</f>
        <v>0</v>
      </c>
      <c r="M43" s="4">
        <f>+SPm!M84-SPm!L84</f>
        <v>0</v>
      </c>
      <c r="N43" s="4">
        <f>+SPm!N84-SPm!M84</f>
        <v>0</v>
      </c>
      <c r="O43" s="4">
        <f>+SPm!O84-SPm!N84</f>
        <v>0</v>
      </c>
      <c r="P43" s="4">
        <f>+SPm!P84-SPm!O84</f>
        <v>0</v>
      </c>
      <c r="Q43" s="4">
        <f>+SPm!Q84-SPm!P84</f>
        <v>0</v>
      </c>
      <c r="R43" s="4">
        <f>+SPm!R84-SPm!Q84</f>
        <v>0</v>
      </c>
      <c r="S43" s="4">
        <f>+SPm!S84-SPm!R84</f>
        <v>0</v>
      </c>
      <c r="T43" s="4">
        <f>+SPm!T84-SPm!S84</f>
        <v>0</v>
      </c>
      <c r="U43" s="4">
        <f>+SPm!U84-SPm!T84</f>
        <v>0</v>
      </c>
      <c r="V43" s="4">
        <f>+SPm!V84-SPm!U84</f>
        <v>0</v>
      </c>
      <c r="W43" s="4">
        <f>+SPm!W84-SPm!V84</f>
        <v>0</v>
      </c>
      <c r="X43" s="4">
        <f>+SPm!X84-SPm!W84</f>
        <v>0</v>
      </c>
      <c r="Y43" s="4">
        <f>+SPm!Y84-SPm!X84</f>
        <v>0</v>
      </c>
      <c r="Z43" s="4">
        <f>+SPm!Z84-SPm!Y84</f>
        <v>0</v>
      </c>
      <c r="AA43" s="4">
        <f>+SPm!AA84-SPm!Z84</f>
        <v>0</v>
      </c>
      <c r="AB43" s="4">
        <f>+SPm!AB84-SPm!AA84</f>
        <v>0</v>
      </c>
      <c r="AC43" s="4">
        <f>+SPm!AC84-SPm!AB84</f>
        <v>0</v>
      </c>
      <c r="AD43" s="4">
        <f>+SPm!AD84-SPm!AC84</f>
        <v>0</v>
      </c>
      <c r="AE43" s="4">
        <f>+SPm!AE84-SPm!AD84</f>
        <v>0</v>
      </c>
      <c r="AF43" s="4">
        <f>+SPm!AF84-SPm!AE84</f>
        <v>0</v>
      </c>
      <c r="AG43" s="4">
        <f>+SPm!AG84-SPm!AF84</f>
        <v>0</v>
      </c>
      <c r="AH43" s="4">
        <f>+SPm!AH84-SPm!AG84</f>
        <v>0</v>
      </c>
      <c r="AI43" s="4">
        <f>+SPm!AI84-SPm!AH84</f>
        <v>0</v>
      </c>
      <c r="AJ43" s="4">
        <f>+SPm!AJ84-SPm!AI84</f>
        <v>0</v>
      </c>
      <c r="AK43" s="4">
        <f>+SPm!AK84-SPm!AJ84</f>
        <v>0</v>
      </c>
      <c r="AL43" s="4">
        <f>+SPm!AL84-SPm!AK84</f>
        <v>0</v>
      </c>
      <c r="AM43" s="4">
        <f>+SPm!AM84-SPm!AL84</f>
        <v>0</v>
      </c>
      <c r="AN43" s="4">
        <f>+SPm!AN84-SPm!AM84</f>
        <v>0</v>
      </c>
      <c r="AO43" s="4">
        <f>+SPm!AO84-SPm!AN84</f>
        <v>0</v>
      </c>
      <c r="AP43" s="4">
        <f>+SPm!AP84-SPm!AO84</f>
        <v>0</v>
      </c>
      <c r="AQ43" s="4">
        <f>+SPm!AQ84-SPm!AP84</f>
        <v>0</v>
      </c>
      <c r="AR43" s="4">
        <f>+SPm!AR84-SPm!AQ84</f>
        <v>0</v>
      </c>
      <c r="AS43" s="4">
        <f>+SPm!AS84-SPm!AR84</f>
        <v>0</v>
      </c>
      <c r="AT43" s="4">
        <f>+SPm!AT84-SPm!AS84</f>
        <v>0</v>
      </c>
      <c r="AU43" s="4">
        <f>+SPm!AU84-SPm!AT84</f>
        <v>0</v>
      </c>
      <c r="AV43" s="4">
        <f>+SPm!AV84-SPm!AU84</f>
        <v>0</v>
      </c>
      <c r="AW43" s="4">
        <f>+SPm!AW84-SPm!AV84</f>
        <v>0</v>
      </c>
    </row>
    <row r="44" spans="1:49" x14ac:dyDescent="0.25">
      <c r="A44" s="1" t="s">
        <v>114</v>
      </c>
      <c r="B44" s="4"/>
      <c r="C44" s="4">
        <f>+SPm!C88-SPm!B89</f>
        <v>0</v>
      </c>
      <c r="D44" s="4">
        <f>+SPm!D88-SPm!C88-SPm!C89</f>
        <v>0</v>
      </c>
      <c r="E44" s="4">
        <f>+SPm!E88-SPm!D88-SPm!D89</f>
        <v>0</v>
      </c>
      <c r="F44" s="4">
        <f>+SPm!F88-SPm!E88-SPm!E89</f>
        <v>0</v>
      </c>
      <c r="G44" s="4">
        <f>+SPm!G88-SPm!F88-SPm!F89</f>
        <v>0</v>
      </c>
      <c r="H44" s="4">
        <f>+SPm!H88-SPm!G88-SPm!G89</f>
        <v>0</v>
      </c>
      <c r="I44" s="4">
        <f>+SPm!I88-SPm!H88-SPm!H89</f>
        <v>0</v>
      </c>
      <c r="J44" s="4">
        <f>+SPm!J88-SPm!I88-SPm!I89</f>
        <v>3.637978807091713E-12</v>
      </c>
      <c r="K44" s="4">
        <f>+SPm!K88-SPm!J88-SPm!J89</f>
        <v>0</v>
      </c>
      <c r="L44" s="4">
        <f>+SPm!L88-SPm!K88-SPm!K89</f>
        <v>0</v>
      </c>
      <c r="M44" s="4">
        <f>+SPm!M88-SPm!L88-SPm!L89</f>
        <v>0</v>
      </c>
      <c r="N44" s="4">
        <f>+SPm!N88-SPm!M88-SPm!M89</f>
        <v>-2.5011104298755527E-12</v>
      </c>
      <c r="O44" s="4">
        <f>+SPm!O88-SPm!N88-SPm!N89</f>
        <v>1.9326762412674725E-12</v>
      </c>
      <c r="P44" s="4">
        <f>+SPm!P88-SPm!O88-SPm!O89</f>
        <v>0</v>
      </c>
      <c r="Q44" s="4">
        <f>+SPm!Q88-SPm!P88-SPm!P89</f>
        <v>0</v>
      </c>
      <c r="R44" s="4">
        <f>+SPm!R88-SPm!Q88-SPm!Q89</f>
        <v>0</v>
      </c>
      <c r="S44" s="4">
        <f>+SPm!S88-SPm!R88-SPm!R89</f>
        <v>0</v>
      </c>
      <c r="T44" s="4">
        <f>+SPm!T88-SPm!S88-SPm!S89</f>
        <v>0</v>
      </c>
      <c r="U44" s="4">
        <f>+SPm!U88-SPm!T88-SPm!T89</f>
        <v>0</v>
      </c>
      <c r="V44" s="4">
        <f>+SPm!V88-SPm!U88-SPm!U89</f>
        <v>0</v>
      </c>
      <c r="W44" s="4">
        <f>+SPm!W88-SPm!V88-SPm!V89</f>
        <v>0</v>
      </c>
      <c r="X44" s="4">
        <f>+SPm!X88-SPm!W88-SPm!W89</f>
        <v>0</v>
      </c>
      <c r="Y44" s="4">
        <f>+SPm!Y88-SPm!X88-SPm!X89</f>
        <v>0</v>
      </c>
      <c r="Z44" s="4">
        <f>+SPm!Z88-SPm!Y88-SPm!Y89</f>
        <v>0</v>
      </c>
      <c r="AA44" s="4">
        <f>+SPm!AA88-SPm!Z88-SPm!Z89</f>
        <v>0</v>
      </c>
      <c r="AB44" s="4">
        <f>+SPm!AB88-SPm!AA88-SPm!AA89</f>
        <v>0</v>
      </c>
      <c r="AC44" s="4">
        <f>+SPm!AC88-SPm!AB88-SPm!AB89</f>
        <v>0</v>
      </c>
      <c r="AD44" s="4">
        <f>+SPm!AD88-SPm!AC88-SPm!AC89</f>
        <v>0</v>
      </c>
      <c r="AE44" s="4">
        <f>+SPm!AE88-SPm!AD88-SPm!AD89</f>
        <v>0</v>
      </c>
      <c r="AF44" s="4">
        <f>+SPm!AF88-SPm!AE88-SPm!AE89</f>
        <v>0</v>
      </c>
      <c r="AG44" s="4">
        <f>+SPm!AG88-SPm!AF88-SPm!AF89</f>
        <v>0</v>
      </c>
      <c r="AH44" s="4">
        <f>+SPm!AH88-SPm!AG88-SPm!AG89</f>
        <v>0</v>
      </c>
      <c r="AI44" s="4">
        <f>+SPm!AI88-SPm!AH88-SPm!AH89</f>
        <v>0</v>
      </c>
      <c r="AJ44" s="4">
        <f>+SPm!AJ88-SPm!AI88-SPm!AI89</f>
        <v>0</v>
      </c>
      <c r="AK44" s="4">
        <f>+SPm!AK88-SPm!AJ88-SPm!AJ89</f>
        <v>0</v>
      </c>
      <c r="AL44" s="4">
        <f>+SPm!AL88-SPm!AK88-SPm!AK89</f>
        <v>0</v>
      </c>
      <c r="AM44" s="4">
        <f>+SPm!AM88-SPm!AL88-SPm!AL89</f>
        <v>0</v>
      </c>
      <c r="AN44" s="4">
        <f>+SPm!AN88-SPm!AM88-SPm!AM89</f>
        <v>0</v>
      </c>
      <c r="AO44" s="4">
        <f>+SPm!AO88-SPm!AN88-SPm!AN89</f>
        <v>0</v>
      </c>
      <c r="AP44" s="4">
        <f>+SPm!AP88-SPm!AO88-SPm!AO89</f>
        <v>0</v>
      </c>
      <c r="AQ44" s="4">
        <f>+SPm!AQ88-SPm!AP88-SPm!AP89</f>
        <v>0</v>
      </c>
      <c r="AR44" s="4">
        <f>+SPm!AR88-SPm!AQ88-SPm!AQ89</f>
        <v>0</v>
      </c>
      <c r="AS44" s="4">
        <f>+SPm!AS88-SPm!AR88-SPm!AR89</f>
        <v>0</v>
      </c>
      <c r="AT44" s="4">
        <f>+SPm!AT88-SPm!AS88-SPm!AS89</f>
        <v>0</v>
      </c>
      <c r="AU44" s="4">
        <f>+SPm!AU88-SPm!AT88-SPm!AT89</f>
        <v>0</v>
      </c>
      <c r="AV44" s="4">
        <f>+SPm!AV88-SPm!AU88-SPm!AU89</f>
        <v>0</v>
      </c>
      <c r="AW44" s="4">
        <f>+SPm!AW88-SPm!AV88-SPm!AV89</f>
        <v>0</v>
      </c>
    </row>
    <row r="46" spans="1:49" x14ac:dyDescent="0.25">
      <c r="A46" s="3" t="s">
        <v>110</v>
      </c>
      <c r="B46" s="3">
        <f t="shared" ref="B46:AW46" si="12">+B29+B34+B35+B40+B27+B36+B38+B37</f>
        <v>1941.9916666666686</v>
      </c>
      <c r="C46" s="3">
        <f t="shared" si="12"/>
        <v>-14476.56475712155</v>
      </c>
      <c r="D46" s="3">
        <f t="shared" si="12"/>
        <v>33231.176304321772</v>
      </c>
      <c r="E46" s="3">
        <f t="shared" si="12"/>
        <v>-14378.928626399909</v>
      </c>
      <c r="F46" s="3">
        <f t="shared" si="12"/>
        <v>56282.327233600117</v>
      </c>
      <c r="G46" s="3">
        <f t="shared" si="12"/>
        <v>-22990.291320399898</v>
      </c>
      <c r="H46" s="3">
        <f t="shared" si="12"/>
        <v>-12190.171729799909</v>
      </c>
      <c r="I46" s="3">
        <f t="shared" si="12"/>
        <v>-11310.04018013988</v>
      </c>
      <c r="J46" s="3">
        <f t="shared" si="12"/>
        <v>-10341.895475513902</v>
      </c>
      <c r="K46" s="3">
        <f t="shared" si="12"/>
        <v>-9276.9363004253046</v>
      </c>
      <c r="L46" s="3">
        <f t="shared" si="12"/>
        <v>-8105.481207827811</v>
      </c>
      <c r="M46" s="3">
        <f t="shared" si="12"/>
        <v>-14366.880605970626</v>
      </c>
      <c r="N46" s="3">
        <f t="shared" si="12"/>
        <v>-6018.0960523470858</v>
      </c>
      <c r="O46" s="3">
        <f t="shared" si="12"/>
        <v>70253.314002466504</v>
      </c>
      <c r="P46" s="3">
        <f t="shared" si="12"/>
        <v>-3757.4842841167597</v>
      </c>
      <c r="Q46" s="3">
        <f t="shared" si="12"/>
        <v>-2894.4447870026352</v>
      </c>
      <c r="R46" s="3">
        <f t="shared" si="12"/>
        <v>-7063.2533150327672</v>
      </c>
      <c r="S46" s="3">
        <f t="shared" si="12"/>
        <v>-11111.752269464427</v>
      </c>
      <c r="T46" s="3">
        <f t="shared" si="12"/>
        <v>-37.676171617624732</v>
      </c>
      <c r="U46" s="3">
        <f t="shared" si="12"/>
        <v>1011.3537311214686</v>
      </c>
      <c r="V46" s="3">
        <f t="shared" si="12"/>
        <v>-1309.0281569377712</v>
      </c>
      <c r="W46" s="3">
        <f t="shared" si="12"/>
        <v>-395.94905056068797</v>
      </c>
      <c r="X46" s="3">
        <f t="shared" si="12"/>
        <v>599.96720823130215</v>
      </c>
      <c r="Y46" s="3">
        <f t="shared" si="12"/>
        <v>-5955.3207200371762</v>
      </c>
      <c r="Z46" s="3">
        <f t="shared" si="12"/>
        <v>-198.19783138571211</v>
      </c>
      <c r="AA46" s="3">
        <f t="shared" si="12"/>
        <v>529.73819103172696</v>
      </c>
      <c r="AB46" s="3">
        <f t="shared" si="12"/>
        <v>1740.2806280699197</v>
      </c>
      <c r="AC46" s="3">
        <f t="shared" si="12"/>
        <v>3011.3501869600914</v>
      </c>
      <c r="AD46" s="3">
        <f t="shared" si="12"/>
        <v>-805.15177620517636</v>
      </c>
      <c r="AE46" s="3">
        <f t="shared" si="12"/>
        <v>-22500.154171665024</v>
      </c>
      <c r="AF46" s="3">
        <f t="shared" si="12"/>
        <v>7218.7493105814028</v>
      </c>
      <c r="AG46" s="3">
        <f t="shared" si="12"/>
        <v>8763.7423035970914</v>
      </c>
      <c r="AH46" s="3">
        <f t="shared" si="12"/>
        <v>10385.984946263656</v>
      </c>
      <c r="AI46" s="3">
        <f t="shared" si="12"/>
        <v>12089.339721063507</v>
      </c>
      <c r="AJ46" s="3">
        <f t="shared" si="12"/>
        <v>7193.7094128306617</v>
      </c>
      <c r="AK46" s="3">
        <f t="shared" si="12"/>
        <v>5602.7908738201659</v>
      </c>
      <c r="AL46" s="3">
        <f t="shared" si="12"/>
        <v>13843.973789260075</v>
      </c>
      <c r="AM46" s="3">
        <f t="shared" si="12"/>
        <v>15585.807528575482</v>
      </c>
      <c r="AN46" s="3">
        <f t="shared" si="12"/>
        <v>16699.585958755008</v>
      </c>
      <c r="AO46" s="3">
        <f t="shared" si="12"/>
        <v>20351.405628866036</v>
      </c>
      <c r="AP46" s="3">
        <f t="shared" si="12"/>
        <v>21204.622663815328</v>
      </c>
      <c r="AQ46" s="3">
        <f t="shared" si="12"/>
        <v>-36433.202558761302</v>
      </c>
      <c r="AR46" s="3">
        <f t="shared" si="12"/>
        <v>22962.822514996267</v>
      </c>
      <c r="AS46" s="3">
        <f t="shared" si="12"/>
        <v>23868.500139876443</v>
      </c>
      <c r="AT46" s="3">
        <f t="shared" si="12"/>
        <v>24792.371068705048</v>
      </c>
      <c r="AU46" s="3">
        <f t="shared" si="12"/>
        <v>25734.800363832648</v>
      </c>
      <c r="AV46" s="3">
        <f t="shared" si="12"/>
        <v>61.115734438240906</v>
      </c>
      <c r="AW46" s="3">
        <f t="shared" si="12"/>
        <v>20176.831044996768</v>
      </c>
    </row>
    <row r="47" spans="1:49" x14ac:dyDescent="0.25">
      <c r="A47" s="3"/>
      <c r="B47" s="3"/>
    </row>
    <row r="48" spans="1:49" x14ac:dyDescent="0.25"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</row>
    <row r="50" spans="1:49" x14ac:dyDescent="0.25">
      <c r="A50" s="1" t="s">
        <v>513</v>
      </c>
      <c r="B50" s="3">
        <f t="shared" ref="B50:H50" si="13">+B46-B48</f>
        <v>1941.9916666666686</v>
      </c>
      <c r="C50" s="3">
        <f t="shared" si="13"/>
        <v>-14476.56475712155</v>
      </c>
      <c r="D50" s="3">
        <f t="shared" si="13"/>
        <v>33231.176304321772</v>
      </c>
      <c r="E50" s="3">
        <f t="shared" si="13"/>
        <v>-14378.928626399909</v>
      </c>
      <c r="F50" s="3">
        <f t="shared" si="13"/>
        <v>56282.327233600117</v>
      </c>
      <c r="G50" s="3">
        <f t="shared" si="13"/>
        <v>-22990.291320399898</v>
      </c>
      <c r="H50" s="3">
        <f t="shared" si="13"/>
        <v>-12190.171729799909</v>
      </c>
      <c r="I50" s="3">
        <f>+I46-I48</f>
        <v>-11310.04018013988</v>
      </c>
      <c r="J50" s="3">
        <f t="shared" ref="J50:AW50" si="14">+J46-J48</f>
        <v>-10341.895475513902</v>
      </c>
      <c r="K50" s="3">
        <f t="shared" si="14"/>
        <v>-9276.9363004253046</v>
      </c>
      <c r="L50" s="3">
        <f t="shared" si="14"/>
        <v>-8105.481207827811</v>
      </c>
      <c r="M50" s="3">
        <f t="shared" si="14"/>
        <v>-14366.880605970626</v>
      </c>
      <c r="N50" s="3">
        <f t="shared" si="14"/>
        <v>-6018.0960523470858</v>
      </c>
      <c r="O50" s="3">
        <f t="shared" si="14"/>
        <v>70253.314002466504</v>
      </c>
      <c r="P50" s="3">
        <f t="shared" si="14"/>
        <v>-3757.4842841167597</v>
      </c>
      <c r="Q50" s="3">
        <f t="shared" si="14"/>
        <v>-2894.4447870026352</v>
      </c>
      <c r="R50" s="3">
        <f t="shared" si="14"/>
        <v>-7063.2533150327672</v>
      </c>
      <c r="S50" s="3">
        <f t="shared" si="14"/>
        <v>-11111.752269464427</v>
      </c>
      <c r="T50" s="3">
        <f t="shared" si="14"/>
        <v>-37.676171617624732</v>
      </c>
      <c r="U50" s="3">
        <f t="shared" si="14"/>
        <v>1011.3537311214686</v>
      </c>
      <c r="V50" s="3">
        <f t="shared" si="14"/>
        <v>-1309.0281569377712</v>
      </c>
      <c r="W50" s="3">
        <f t="shared" si="14"/>
        <v>-395.94905056068797</v>
      </c>
      <c r="X50" s="3">
        <f t="shared" si="14"/>
        <v>599.96720823130215</v>
      </c>
      <c r="Y50" s="3">
        <f t="shared" si="14"/>
        <v>-5955.3207200371762</v>
      </c>
      <c r="Z50" s="3">
        <f t="shared" si="14"/>
        <v>-198.19783138571211</v>
      </c>
      <c r="AA50" s="3">
        <f t="shared" si="14"/>
        <v>529.73819103172696</v>
      </c>
      <c r="AB50" s="3">
        <f t="shared" si="14"/>
        <v>1740.2806280699197</v>
      </c>
      <c r="AC50" s="3">
        <f t="shared" si="14"/>
        <v>3011.3501869600914</v>
      </c>
      <c r="AD50" s="3">
        <f t="shared" si="14"/>
        <v>-805.15177620517636</v>
      </c>
      <c r="AE50" s="3">
        <f t="shared" si="14"/>
        <v>-22500.154171665024</v>
      </c>
      <c r="AF50" s="3">
        <f t="shared" si="14"/>
        <v>7218.7493105814028</v>
      </c>
      <c r="AG50" s="3">
        <f t="shared" si="14"/>
        <v>8763.7423035970914</v>
      </c>
      <c r="AH50" s="3">
        <f t="shared" si="14"/>
        <v>10385.984946263656</v>
      </c>
      <c r="AI50" s="3">
        <f t="shared" si="14"/>
        <v>12089.339721063507</v>
      </c>
      <c r="AJ50" s="3">
        <f t="shared" si="14"/>
        <v>7193.7094128306617</v>
      </c>
      <c r="AK50" s="3">
        <f t="shared" si="14"/>
        <v>5602.7908738201659</v>
      </c>
      <c r="AL50" s="3">
        <f t="shared" si="14"/>
        <v>13843.973789260075</v>
      </c>
      <c r="AM50" s="3">
        <f t="shared" si="14"/>
        <v>15585.807528575482</v>
      </c>
      <c r="AN50" s="3">
        <f t="shared" si="14"/>
        <v>16699.585958755008</v>
      </c>
      <c r="AO50" s="3">
        <f t="shared" si="14"/>
        <v>20351.405628866036</v>
      </c>
      <c r="AP50" s="3">
        <f t="shared" si="14"/>
        <v>21204.622663815328</v>
      </c>
      <c r="AQ50" s="3">
        <f t="shared" si="14"/>
        <v>-36433.202558761302</v>
      </c>
      <c r="AR50" s="3">
        <f t="shared" si="14"/>
        <v>22962.822514996267</v>
      </c>
      <c r="AS50" s="3">
        <f t="shared" si="14"/>
        <v>23868.500139876443</v>
      </c>
      <c r="AT50" s="3">
        <f t="shared" si="14"/>
        <v>24792.371068705048</v>
      </c>
      <c r="AU50" s="3">
        <f t="shared" si="14"/>
        <v>25734.800363832648</v>
      </c>
      <c r="AV50" s="3">
        <f t="shared" si="14"/>
        <v>61.115734438240906</v>
      </c>
      <c r="AW50" s="3">
        <f t="shared" si="14"/>
        <v>20176.831044996768</v>
      </c>
    </row>
    <row r="51" spans="1:49" x14ac:dyDescent="0.25">
      <c r="A51" s="1" t="s">
        <v>514</v>
      </c>
      <c r="B51" s="3">
        <f>+B50</f>
        <v>1941.9916666666686</v>
      </c>
      <c r="C51" s="3">
        <f t="shared" ref="C51:AW51" si="15">+C50+B51</f>
        <v>-12534.573090454882</v>
      </c>
      <c r="D51" s="3">
        <f t="shared" si="15"/>
        <v>20696.603213866889</v>
      </c>
      <c r="E51" s="3">
        <f t="shared" si="15"/>
        <v>6317.6745874669796</v>
      </c>
      <c r="F51" s="3">
        <f t="shared" si="15"/>
        <v>62600.001821067097</v>
      </c>
      <c r="G51" s="3">
        <f t="shared" si="15"/>
        <v>39609.710500667199</v>
      </c>
      <c r="H51" s="3">
        <f t="shared" si="15"/>
        <v>27419.53877086729</v>
      </c>
      <c r="I51" s="3">
        <f t="shared" si="15"/>
        <v>16109.498590727409</v>
      </c>
      <c r="J51" s="3">
        <f t="shared" si="15"/>
        <v>5767.6031152135074</v>
      </c>
      <c r="K51" s="3">
        <f t="shared" si="15"/>
        <v>-3509.3331852117972</v>
      </c>
      <c r="L51" s="3">
        <f t="shared" si="15"/>
        <v>-11614.814393039607</v>
      </c>
      <c r="M51" s="3">
        <f t="shared" si="15"/>
        <v>-25981.694999010233</v>
      </c>
      <c r="N51" s="3">
        <f t="shared" si="15"/>
        <v>-31999.791051357319</v>
      </c>
      <c r="O51" s="3">
        <f t="shared" si="15"/>
        <v>38253.522951109189</v>
      </c>
      <c r="P51" s="3">
        <f t="shared" si="15"/>
        <v>34496.038666992426</v>
      </c>
      <c r="Q51" s="3">
        <f t="shared" si="15"/>
        <v>31601.593879989792</v>
      </c>
      <c r="R51" s="3">
        <f t="shared" si="15"/>
        <v>24538.340564957027</v>
      </c>
      <c r="S51" s="3">
        <f t="shared" si="15"/>
        <v>13426.5882954926</v>
      </c>
      <c r="T51" s="3">
        <f t="shared" si="15"/>
        <v>13388.912123874976</v>
      </c>
      <c r="U51" s="3">
        <f t="shared" si="15"/>
        <v>14400.265854996444</v>
      </c>
      <c r="V51" s="3">
        <f t="shared" si="15"/>
        <v>13091.237698058672</v>
      </c>
      <c r="W51" s="3">
        <f t="shared" si="15"/>
        <v>12695.288647497984</v>
      </c>
      <c r="X51" s="3">
        <f t="shared" si="15"/>
        <v>13295.255855729287</v>
      </c>
      <c r="Y51" s="3">
        <f t="shared" si="15"/>
        <v>7339.9351356921106</v>
      </c>
      <c r="Z51" s="3">
        <f t="shared" si="15"/>
        <v>7141.7373043063981</v>
      </c>
      <c r="AA51" s="3">
        <f t="shared" si="15"/>
        <v>7671.4754953381253</v>
      </c>
      <c r="AB51" s="3">
        <f t="shared" si="15"/>
        <v>9411.7561234080458</v>
      </c>
      <c r="AC51" s="3">
        <f t="shared" si="15"/>
        <v>12423.106310368137</v>
      </c>
      <c r="AD51" s="3">
        <f t="shared" si="15"/>
        <v>11617.95453416296</v>
      </c>
      <c r="AE51" s="3">
        <f t="shared" si="15"/>
        <v>-10882.199637502064</v>
      </c>
      <c r="AF51" s="3">
        <f t="shared" si="15"/>
        <v>-3663.4503269206616</v>
      </c>
      <c r="AG51" s="3">
        <f t="shared" si="15"/>
        <v>5100.2919766764298</v>
      </c>
      <c r="AH51" s="3">
        <f t="shared" si="15"/>
        <v>15486.276922940086</v>
      </c>
      <c r="AI51" s="3">
        <f t="shared" si="15"/>
        <v>27575.616644003592</v>
      </c>
      <c r="AJ51" s="3">
        <f t="shared" si="15"/>
        <v>34769.326056834252</v>
      </c>
      <c r="AK51" s="3">
        <f t="shared" si="15"/>
        <v>40372.116930654418</v>
      </c>
      <c r="AL51" s="3">
        <f t="shared" si="15"/>
        <v>54216.090719914493</v>
      </c>
      <c r="AM51" s="3">
        <f t="shared" si="15"/>
        <v>69801.898248489975</v>
      </c>
      <c r="AN51" s="3">
        <f t="shared" si="15"/>
        <v>86501.484207244983</v>
      </c>
      <c r="AO51" s="3">
        <f t="shared" si="15"/>
        <v>106852.88983611102</v>
      </c>
      <c r="AP51" s="3">
        <f t="shared" si="15"/>
        <v>128057.51249992635</v>
      </c>
      <c r="AQ51" s="3">
        <f t="shared" si="15"/>
        <v>91624.309941165047</v>
      </c>
      <c r="AR51" s="3">
        <f t="shared" si="15"/>
        <v>114587.13245616131</v>
      </c>
      <c r="AS51" s="3">
        <f t="shared" si="15"/>
        <v>138455.63259603776</v>
      </c>
      <c r="AT51" s="3">
        <f t="shared" si="15"/>
        <v>163248.00366474281</v>
      </c>
      <c r="AU51" s="3">
        <f t="shared" si="15"/>
        <v>188982.80402857545</v>
      </c>
      <c r="AV51" s="3">
        <f t="shared" si="15"/>
        <v>189043.91976301369</v>
      </c>
      <c r="AW51" s="3">
        <f t="shared" si="15"/>
        <v>209220.75080801046</v>
      </c>
    </row>
  </sheetData>
  <phoneticPr fontId="25" type="noConversion"/>
  <hyperlinks>
    <hyperlink ref="A1" location="VIEW!A1" display="VIEW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FF0000"/>
  </sheetPr>
  <dimension ref="A1:G94"/>
  <sheetViews>
    <sheetView showGridLines="0" workbookViewId="0"/>
  </sheetViews>
  <sheetFormatPr defaultRowHeight="15" x14ac:dyDescent="0.25"/>
  <cols>
    <col min="1" max="1" width="55.7109375" style="6" bestFit="1" customWidth="1"/>
    <col min="2" max="2" width="10.140625" bestFit="1" customWidth="1"/>
    <col min="3" max="4" width="11.85546875" bestFit="1" customWidth="1"/>
  </cols>
  <sheetData>
    <row r="1" spans="1:7" x14ac:dyDescent="0.25">
      <c r="A1" s="33" t="s">
        <v>115</v>
      </c>
      <c r="G1" s="23"/>
    </row>
    <row r="2" spans="1:7" x14ac:dyDescent="0.25">
      <c r="A2" s="7" t="s">
        <v>78</v>
      </c>
      <c r="B2" s="26">
        <f>+YEAR(Parametri!C3)</f>
        <v>2017</v>
      </c>
      <c r="C2" s="26">
        <f>+B2+1</f>
        <v>2018</v>
      </c>
      <c r="D2" s="26">
        <f>+C2+1</f>
        <v>2019</v>
      </c>
      <c r="E2" s="26">
        <f>+D2+1</f>
        <v>2020</v>
      </c>
    </row>
    <row r="3" spans="1:7" x14ac:dyDescent="0.25">
      <c r="A3" s="7" t="s">
        <v>0</v>
      </c>
    </row>
    <row r="4" spans="1:7" x14ac:dyDescent="0.25">
      <c r="A4" s="7"/>
    </row>
    <row r="5" spans="1:7" x14ac:dyDescent="0.25">
      <c r="A5" s="7" t="s">
        <v>1</v>
      </c>
      <c r="B5" s="24">
        <f>+SPm!M5</f>
        <v>0</v>
      </c>
      <c r="C5" s="24">
        <f>+SPm!Y5</f>
        <v>7339.9351356921543</v>
      </c>
      <c r="D5" s="24">
        <f>+SPm!AK5</f>
        <v>40372.116930654389</v>
      </c>
      <c r="E5" s="24">
        <f>+SPm!AW5</f>
        <v>209220.75080801061</v>
      </c>
    </row>
    <row r="6" spans="1:7" x14ac:dyDescent="0.25">
      <c r="A6" s="7"/>
    </row>
    <row r="8" spans="1:7" x14ac:dyDescent="0.25">
      <c r="A8" s="7" t="s">
        <v>2</v>
      </c>
      <c r="B8" s="25">
        <f>+B9+B11+B13+B14+B17+B20+B10</f>
        <v>157614.775250412</v>
      </c>
      <c r="C8" s="25">
        <f>+C9+C11+C13+C14+C17+C20+C10</f>
        <v>137037.44620616757</v>
      </c>
      <c r="D8" s="25">
        <f>+D9+D11+D13+D14+D17+D20+D10</f>
        <v>218447.19470424912</v>
      </c>
      <c r="E8" s="25">
        <f>+E9+E11+E13+E14+E17+E20+E10</f>
        <v>280425.32000857301</v>
      </c>
    </row>
    <row r="9" spans="1:7" x14ac:dyDescent="0.25">
      <c r="A9" s="6" t="s">
        <v>3</v>
      </c>
      <c r="B9" s="24">
        <f>+SPm!M9</f>
        <v>17878.66677746932</v>
      </c>
      <c r="C9" s="24">
        <f>+SPm!Y9</f>
        <v>33636.446206167573</v>
      </c>
      <c r="D9" s="24">
        <f>+SPm!AK9</f>
        <v>60406.224704249144</v>
      </c>
      <c r="E9" s="24">
        <f>+SPm!AW9</f>
        <v>78862.925257596609</v>
      </c>
    </row>
    <row r="10" spans="1:7" x14ac:dyDescent="0.25">
      <c r="A10" s="19" t="s">
        <v>4</v>
      </c>
      <c r="B10" s="24">
        <f>+SPm!M10</f>
        <v>50550</v>
      </c>
      <c r="C10" s="24">
        <f>+SPm!Y10</f>
        <v>103401</v>
      </c>
      <c r="D10" s="24">
        <f>+SPm!AK10</f>
        <v>158040.96999999997</v>
      </c>
      <c r="E10" s="24">
        <f>+SPm!AW10</f>
        <v>201562.39475097641</v>
      </c>
    </row>
    <row r="11" spans="1:7" x14ac:dyDescent="0.25">
      <c r="A11" s="6" t="s">
        <v>5</v>
      </c>
      <c r="B11" s="25">
        <f>+SUM(B12:B12)</f>
        <v>0</v>
      </c>
      <c r="C11" s="25">
        <f>+SUM(C12:C12)</f>
        <v>0</v>
      </c>
      <c r="D11" s="25">
        <f>+SUM(D12:D12)</f>
        <v>0</v>
      </c>
      <c r="E11" s="25">
        <f>+SUM(E12:E12)</f>
        <v>0</v>
      </c>
    </row>
    <row r="12" spans="1:7" x14ac:dyDescent="0.25">
      <c r="A12" s="6" t="s">
        <v>6</v>
      </c>
      <c r="B12" s="24">
        <f>+SPm!M12</f>
        <v>0</v>
      </c>
      <c r="C12" s="24">
        <f>+SPm!Y12</f>
        <v>0</v>
      </c>
      <c r="D12" s="24">
        <f>+SPm!AK12</f>
        <v>0</v>
      </c>
      <c r="E12" s="24">
        <f>+SPm!AW12</f>
        <v>0</v>
      </c>
    </row>
    <row r="13" spans="1:7" x14ac:dyDescent="0.25">
      <c r="A13" s="6" t="s">
        <v>7</v>
      </c>
      <c r="B13" s="24">
        <f>+SPm!M13</f>
        <v>0</v>
      </c>
      <c r="C13" s="24">
        <f>+SPm!Y13</f>
        <v>0</v>
      </c>
      <c r="D13" s="24">
        <f>+SPm!AK13</f>
        <v>0</v>
      </c>
      <c r="E13" s="24">
        <f>+SPm!AW13</f>
        <v>0</v>
      </c>
    </row>
    <row r="14" spans="1:7" x14ac:dyDescent="0.25">
      <c r="A14" s="6" t="s">
        <v>8</v>
      </c>
      <c r="B14" s="25">
        <f>+SUM(B15:B16)</f>
        <v>14186.108472942698</v>
      </c>
      <c r="C14" s="25">
        <f>+SUM(C15:C16)</f>
        <v>0</v>
      </c>
      <c r="D14" s="25">
        <f>+SUM(D15:D16)</f>
        <v>0</v>
      </c>
      <c r="E14" s="25">
        <f>+SUM(E15:E16)</f>
        <v>0</v>
      </c>
    </row>
    <row r="15" spans="1:7" x14ac:dyDescent="0.25">
      <c r="A15" s="6" t="s">
        <v>9</v>
      </c>
      <c r="B15" s="24">
        <f>+SPm!M15</f>
        <v>14186.108472942698</v>
      </c>
      <c r="C15" s="24">
        <f>+SPm!Y15</f>
        <v>0</v>
      </c>
      <c r="D15" s="24">
        <f>+SPm!AK15</f>
        <v>0</v>
      </c>
      <c r="E15" s="24">
        <f>+SPm!AW15</f>
        <v>0</v>
      </c>
    </row>
    <row r="16" spans="1:7" x14ac:dyDescent="0.25">
      <c r="A16" s="6" t="s">
        <v>10</v>
      </c>
      <c r="B16" s="24">
        <f>+SPm!M16</f>
        <v>0</v>
      </c>
      <c r="C16" s="24">
        <f>+SPm!Y16</f>
        <v>0</v>
      </c>
      <c r="D16" s="24">
        <f>+SPm!AK16</f>
        <v>0</v>
      </c>
      <c r="E16" s="24">
        <f>+SPm!AW16</f>
        <v>0</v>
      </c>
    </row>
    <row r="17" spans="1:5" x14ac:dyDescent="0.25">
      <c r="A17" s="6" t="s">
        <v>11</v>
      </c>
      <c r="B17" s="25">
        <f>+SUM(B18:B19)</f>
        <v>0</v>
      </c>
      <c r="C17" s="25">
        <f>+SUM(C18:C19)</f>
        <v>0</v>
      </c>
      <c r="D17" s="25">
        <f>+SUM(D18:D19)</f>
        <v>0</v>
      </c>
      <c r="E17" s="25">
        <f>+SUM(E18:E19)</f>
        <v>0</v>
      </c>
    </row>
    <row r="18" spans="1:5" x14ac:dyDescent="0.25">
      <c r="A18" s="6" t="s">
        <v>12</v>
      </c>
      <c r="B18" s="24">
        <f>+SPm!M18</f>
        <v>0</v>
      </c>
      <c r="C18" s="24">
        <f>+SPm!Y18</f>
        <v>0</v>
      </c>
      <c r="D18" s="24">
        <f>+SPm!AK18</f>
        <v>0</v>
      </c>
      <c r="E18" s="24">
        <f>+SPm!AW18</f>
        <v>0</v>
      </c>
    </row>
    <row r="19" spans="1:5" x14ac:dyDescent="0.25">
      <c r="A19" s="6" t="s">
        <v>13</v>
      </c>
      <c r="B19" s="24">
        <f>+SPm!M19</f>
        <v>0</v>
      </c>
      <c r="C19" s="24">
        <f>+SPm!Y19</f>
        <v>0</v>
      </c>
      <c r="D19" s="24">
        <f>+SPm!AK19</f>
        <v>0</v>
      </c>
      <c r="E19" s="24">
        <f>+SPm!AW19</f>
        <v>0</v>
      </c>
    </row>
    <row r="20" spans="1:5" x14ac:dyDescent="0.25">
      <c r="A20" s="6" t="s">
        <v>649</v>
      </c>
      <c r="B20" s="24">
        <f>+SPm!M20</f>
        <v>75000</v>
      </c>
      <c r="C20" s="24">
        <f>+SPm!Y20</f>
        <v>0</v>
      </c>
      <c r="D20" s="24">
        <f>+SPm!AK20</f>
        <v>0</v>
      </c>
      <c r="E20" s="24">
        <f>+SPm!AW20</f>
        <v>0</v>
      </c>
    </row>
    <row r="22" spans="1:5" x14ac:dyDescent="0.25">
      <c r="A22" s="7" t="s">
        <v>14</v>
      </c>
      <c r="B22" s="25">
        <f>+SUM(B23:B24)</f>
        <v>16120.109389521514</v>
      </c>
      <c r="C22" s="25">
        <f>+SUM(C23:C24)</f>
        <v>28949.400423340954</v>
      </c>
      <c r="D22" s="25">
        <f>+SUM(D23:D24)</f>
        <v>51988.96388480458</v>
      </c>
      <c r="E22" s="25">
        <f>+SUM(E23:E24)</f>
        <v>65934.576854711908</v>
      </c>
    </row>
    <row r="23" spans="1:5" x14ac:dyDescent="0.25">
      <c r="A23" s="6" t="s">
        <v>15</v>
      </c>
      <c r="B23" s="24">
        <f>+SPm!M23</f>
        <v>16120.109389521514</v>
      </c>
      <c r="C23" s="24">
        <f>+SPm!Y23</f>
        <v>28949.400423340954</v>
      </c>
      <c r="D23" s="24">
        <f>+SPm!AK23</f>
        <v>51988.96388480458</v>
      </c>
      <c r="E23" s="24">
        <f>+SPm!AW23</f>
        <v>65934.576854711908</v>
      </c>
    </row>
    <row r="24" spans="1:5" x14ac:dyDescent="0.25">
      <c r="A24" s="6" t="s">
        <v>16</v>
      </c>
      <c r="B24" s="24">
        <f>+SPm!M24</f>
        <v>0</v>
      </c>
      <c r="C24" s="24">
        <f>+SPm!Y24</f>
        <v>0</v>
      </c>
      <c r="D24" s="24">
        <f>+SPm!AK24</f>
        <v>0</v>
      </c>
      <c r="E24" s="24">
        <f>+SPm!AW24</f>
        <v>0</v>
      </c>
    </row>
    <row r="25" spans="1:5" x14ac:dyDescent="0.25">
      <c r="A25" s="19"/>
    </row>
    <row r="26" spans="1:5" x14ac:dyDescent="0.25">
      <c r="A26" s="19"/>
    </row>
    <row r="27" spans="1:5" x14ac:dyDescent="0.25">
      <c r="A27" s="7" t="s">
        <v>17</v>
      </c>
      <c r="B27" s="25">
        <f>+B28-B30+B32-B35</f>
        <v>87333.333333333328</v>
      </c>
      <c r="C27" s="25">
        <f>+C28-C30+C32-C35</f>
        <v>77333.333333333343</v>
      </c>
      <c r="D27" s="25">
        <f>+D28-D30+D32-D35</f>
        <v>67333.333333333314</v>
      </c>
      <c r="E27" s="25">
        <f>+E28-E30+E32-E35</f>
        <v>57333.333333333307</v>
      </c>
    </row>
    <row r="28" spans="1:5" x14ac:dyDescent="0.25">
      <c r="A28" s="19" t="s">
        <v>18</v>
      </c>
      <c r="B28" s="25">
        <f>+SUM(B29:B29)</f>
        <v>0</v>
      </c>
      <c r="C28" s="25">
        <f>+SUM(C29:C29)</f>
        <v>0</v>
      </c>
      <c r="D28" s="25">
        <f>+SUM(D29:D29)</f>
        <v>0</v>
      </c>
      <c r="E28" s="25">
        <f>+SUM(E29:E29)</f>
        <v>0</v>
      </c>
    </row>
    <row r="29" spans="1:5" hidden="1" x14ac:dyDescent="0.25">
      <c r="A29" s="6" t="s">
        <v>19</v>
      </c>
      <c r="B29" s="24">
        <f>+SPm!M29</f>
        <v>0</v>
      </c>
      <c r="C29" s="24">
        <f>+SPm!Y29</f>
        <v>0</v>
      </c>
      <c r="D29" s="24">
        <f>+SPm!AK29</f>
        <v>0</v>
      </c>
      <c r="E29" s="24">
        <f>+SPm!AW29</f>
        <v>0</v>
      </c>
    </row>
    <row r="30" spans="1:5" hidden="1" x14ac:dyDescent="0.25">
      <c r="A30" s="19" t="s">
        <v>20</v>
      </c>
      <c r="B30" s="25">
        <f>+B31</f>
        <v>0</v>
      </c>
      <c r="C30" s="25">
        <f>+C31</f>
        <v>0</v>
      </c>
      <c r="D30" s="25">
        <f>+D31</f>
        <v>0</v>
      </c>
      <c r="E30" s="25">
        <f>+E31</f>
        <v>0</v>
      </c>
    </row>
    <row r="31" spans="1:5" hidden="1" x14ac:dyDescent="0.25">
      <c r="A31" s="6" t="s">
        <v>21</v>
      </c>
      <c r="B31" s="24">
        <f>+SPm!M31</f>
        <v>0</v>
      </c>
      <c r="C31" s="24">
        <f>+SPm!Y31</f>
        <v>0</v>
      </c>
      <c r="D31" s="24">
        <f>+SPm!AK31</f>
        <v>0</v>
      </c>
      <c r="E31" s="24">
        <f>+SPm!AW31</f>
        <v>0</v>
      </c>
    </row>
    <row r="32" spans="1:5" x14ac:dyDescent="0.25">
      <c r="A32" s="19" t="s">
        <v>22</v>
      </c>
      <c r="B32" s="25">
        <f>SUM(B33:B34)</f>
        <v>100000</v>
      </c>
      <c r="C32" s="25">
        <f>SUM(C33:C34)</f>
        <v>100000</v>
      </c>
      <c r="D32" s="25">
        <f>SUM(D33:D34)</f>
        <v>100000</v>
      </c>
      <c r="E32" s="25">
        <f>SUM(E33:E34)</f>
        <v>100000</v>
      </c>
    </row>
    <row r="33" spans="1:5" x14ac:dyDescent="0.25">
      <c r="A33" s="6" t="s">
        <v>23</v>
      </c>
      <c r="B33" s="24">
        <f>+SPm!M33</f>
        <v>80000</v>
      </c>
      <c r="C33" s="24">
        <f>+SPm!Y33</f>
        <v>80000</v>
      </c>
      <c r="D33" s="24">
        <f>+SPm!AK33</f>
        <v>80000</v>
      </c>
      <c r="E33" s="24">
        <f>+SPm!AW33</f>
        <v>80000</v>
      </c>
    </row>
    <row r="34" spans="1:5" x14ac:dyDescent="0.25">
      <c r="A34" s="6" t="s">
        <v>24</v>
      </c>
      <c r="B34" s="24">
        <f>+SPm!M34</f>
        <v>20000</v>
      </c>
      <c r="C34" s="24">
        <f>+SPm!Y34</f>
        <v>20000</v>
      </c>
      <c r="D34" s="24">
        <f>+SPm!AK34</f>
        <v>20000</v>
      </c>
      <c r="E34" s="24">
        <f>+SPm!AW34</f>
        <v>20000</v>
      </c>
    </row>
    <row r="35" spans="1:5" x14ac:dyDescent="0.25">
      <c r="A35" s="19" t="s">
        <v>25</v>
      </c>
      <c r="B35" s="25">
        <f>+SUM(B36:B37)</f>
        <v>12666.666666666666</v>
      </c>
      <c r="C35" s="25">
        <f>+SUM(C36:C37)</f>
        <v>22666.666666666664</v>
      </c>
      <c r="D35" s="25">
        <f>+SUM(D36:D37)</f>
        <v>32666.666666666679</v>
      </c>
      <c r="E35" s="25">
        <f>+SUM(E36:E37)</f>
        <v>42666.666666666693</v>
      </c>
    </row>
    <row r="36" spans="1:5" x14ac:dyDescent="0.25">
      <c r="A36" s="6" t="s">
        <v>26</v>
      </c>
      <c r="B36" s="24">
        <f>+SPm!M36</f>
        <v>10666.666666666666</v>
      </c>
      <c r="C36" s="24">
        <f>+SPm!Y36</f>
        <v>18666.666666666664</v>
      </c>
      <c r="D36" s="24">
        <f>+SPm!AK36</f>
        <v>26666.666666666679</v>
      </c>
      <c r="E36" s="24">
        <f>+SPm!AW36</f>
        <v>34666.666666666686</v>
      </c>
    </row>
    <row r="37" spans="1:5" x14ac:dyDescent="0.25">
      <c r="A37" s="6" t="s">
        <v>27</v>
      </c>
      <c r="B37" s="24">
        <f>+SPm!M37</f>
        <v>2000.0000000000002</v>
      </c>
      <c r="C37" s="24">
        <f>+SPm!Y37</f>
        <v>3999.9999999999986</v>
      </c>
      <c r="D37" s="24">
        <f>+SPm!AK37</f>
        <v>6000.0000000000018</v>
      </c>
      <c r="E37" s="24">
        <f>+SPm!AW37</f>
        <v>8000.0000000000055</v>
      </c>
    </row>
    <row r="38" spans="1:5" x14ac:dyDescent="0.25">
      <c r="A38" s="19"/>
      <c r="B38" s="20"/>
      <c r="C38" s="20"/>
      <c r="D38" s="20"/>
    </row>
    <row r="39" spans="1:5" x14ac:dyDescent="0.25">
      <c r="A39" s="7" t="s">
        <v>28</v>
      </c>
      <c r="B39" s="25">
        <f>+B40-B44</f>
        <v>45530.44</v>
      </c>
      <c r="C39" s="25">
        <f>+C40-C44</f>
        <v>78140.488800000021</v>
      </c>
      <c r="D39" s="25">
        <f>+D40-D44</f>
        <v>85299.735920000006</v>
      </c>
      <c r="E39" s="25">
        <f>+E40-E44</f>
        <v>92458.983040000006</v>
      </c>
    </row>
    <row r="40" spans="1:5" x14ac:dyDescent="0.25">
      <c r="A40" s="19" t="s">
        <v>29</v>
      </c>
      <c r="B40" s="25">
        <f>+SUM(B41:B43)</f>
        <v>47530.44</v>
      </c>
      <c r="C40" s="25">
        <f>+SUM(C41:C43)</f>
        <v>82140.488800000021</v>
      </c>
      <c r="D40" s="25">
        <f>+SUM(D41:D43)</f>
        <v>96068.168800000014</v>
      </c>
      <c r="E40" s="25">
        <f>+SUM(E41:E43)</f>
        <v>109995.84880000001</v>
      </c>
    </row>
    <row r="41" spans="1:5" x14ac:dyDescent="0.25">
      <c r="A41" s="6" t="s">
        <v>30</v>
      </c>
      <c r="B41" s="24">
        <f>+SPm!M41</f>
        <v>15000</v>
      </c>
      <c r="C41" s="24">
        <f>+SPm!Y41</f>
        <v>15000</v>
      </c>
      <c r="D41" s="24">
        <f>+SPm!AK41</f>
        <v>15000</v>
      </c>
      <c r="E41" s="24">
        <f>+SPm!AW41</f>
        <v>15000</v>
      </c>
    </row>
    <row r="42" spans="1:5" x14ac:dyDescent="0.25">
      <c r="A42" s="6" t="s">
        <v>31</v>
      </c>
      <c r="B42" s="24">
        <f>+SPm!M42</f>
        <v>27530.440000000006</v>
      </c>
      <c r="C42" s="24">
        <f>+SPm!Y42</f>
        <v>62140.488800000014</v>
      </c>
      <c r="D42" s="24">
        <f>+SPm!AK42</f>
        <v>76068.168800000014</v>
      </c>
      <c r="E42" s="24">
        <f>+SPm!AW42</f>
        <v>89995.848800000007</v>
      </c>
    </row>
    <row r="43" spans="1:5" x14ac:dyDescent="0.25">
      <c r="A43" s="6" t="s">
        <v>32</v>
      </c>
      <c r="B43" s="24">
        <f>+SPm!M43</f>
        <v>5000</v>
      </c>
      <c r="C43" s="24">
        <f>+SPm!Y43</f>
        <v>5000</v>
      </c>
      <c r="D43" s="24">
        <f>+SPm!AK43</f>
        <v>5000</v>
      </c>
      <c r="E43" s="24">
        <f>+SPm!AW43</f>
        <v>5000</v>
      </c>
    </row>
    <row r="44" spans="1:5" x14ac:dyDescent="0.25">
      <c r="A44" s="19" t="s">
        <v>33</v>
      </c>
      <c r="B44" s="25">
        <f>SUM(B45:B47)</f>
        <v>2000</v>
      </c>
      <c r="C44" s="25">
        <f>SUM(C45:C47)</f>
        <v>3999.9999999999995</v>
      </c>
      <c r="D44" s="25">
        <f>SUM(D45:D47)</f>
        <v>10768.43288</v>
      </c>
      <c r="E44" s="25">
        <f>SUM(E45:E47)</f>
        <v>17536.865760000004</v>
      </c>
    </row>
    <row r="45" spans="1:5" x14ac:dyDescent="0.25">
      <c r="A45" s="6" t="s">
        <v>34</v>
      </c>
      <c r="B45" s="24">
        <f>+SPm!M45</f>
        <v>1500</v>
      </c>
      <c r="C45" s="24">
        <f>+SPm!Y45</f>
        <v>3000</v>
      </c>
      <c r="D45" s="24">
        <f>+SPm!AK45</f>
        <v>4500</v>
      </c>
      <c r="E45" s="24">
        <f>+SPm!AW45</f>
        <v>6000</v>
      </c>
    </row>
    <row r="46" spans="1:5" x14ac:dyDescent="0.25">
      <c r="A46" s="6" t="s">
        <v>35</v>
      </c>
      <c r="B46" s="24">
        <f>+SPm!M46</f>
        <v>0</v>
      </c>
      <c r="C46" s="24">
        <f>+SPm!Y46</f>
        <v>0</v>
      </c>
      <c r="D46" s="24">
        <f>+SPm!AK46</f>
        <v>4768.4328800000012</v>
      </c>
      <c r="E46" s="24">
        <f>+SPm!AW46</f>
        <v>9536.8657600000024</v>
      </c>
    </row>
    <row r="47" spans="1:5" x14ac:dyDescent="0.25">
      <c r="A47" s="6" t="s">
        <v>36</v>
      </c>
      <c r="B47" s="24">
        <f>+SPm!M47</f>
        <v>500.00000000000006</v>
      </c>
      <c r="C47" s="24">
        <f>+SPm!Y47</f>
        <v>999.99999999999966</v>
      </c>
      <c r="D47" s="24">
        <f>+SPm!AK47</f>
        <v>1500.0000000000005</v>
      </c>
      <c r="E47" s="24">
        <f>+SPm!AW47</f>
        <v>2000.0000000000014</v>
      </c>
    </row>
    <row r="48" spans="1:5" x14ac:dyDescent="0.25">
      <c r="B48" s="27"/>
      <c r="C48" s="27"/>
      <c r="D48" s="27"/>
    </row>
    <row r="49" spans="1:5" x14ac:dyDescent="0.25">
      <c r="A49" s="7" t="s">
        <v>37</v>
      </c>
      <c r="B49" s="25">
        <f>+B39+B27+B22+B8+B5</f>
        <v>306598.65797326679</v>
      </c>
      <c r="C49" s="25">
        <f>+C39+C27+C22+C8+C5</f>
        <v>328800.60389853409</v>
      </c>
      <c r="D49" s="25">
        <f>+D39+D27+D22+D8+D5</f>
        <v>463441.34477304143</v>
      </c>
      <c r="E49" s="25">
        <f>+E39+E27+E22+E8+E5</f>
        <v>705372.96404462878</v>
      </c>
    </row>
    <row r="50" spans="1:5" x14ac:dyDescent="0.25">
      <c r="B50" s="27"/>
      <c r="C50" s="27"/>
      <c r="D50" s="27"/>
    </row>
    <row r="51" spans="1:5" x14ac:dyDescent="0.25">
      <c r="A51" s="7" t="s">
        <v>38</v>
      </c>
      <c r="B51" s="27"/>
      <c r="C51" s="27"/>
      <c r="D51" s="27"/>
    </row>
    <row r="52" spans="1:5" x14ac:dyDescent="0.25">
      <c r="B52" s="27"/>
      <c r="C52" s="27"/>
      <c r="D52" s="27"/>
    </row>
    <row r="53" spans="1:5" x14ac:dyDescent="0.25">
      <c r="A53" s="7" t="s">
        <v>39</v>
      </c>
      <c r="B53" s="25">
        <f>+B54</f>
        <v>25981.694999010204</v>
      </c>
      <c r="C53" s="25">
        <f>+C54</f>
        <v>0</v>
      </c>
      <c r="D53" s="25">
        <f>+D54</f>
        <v>0</v>
      </c>
      <c r="E53" s="25">
        <f>+E54</f>
        <v>0</v>
      </c>
    </row>
    <row r="54" spans="1:5" x14ac:dyDescent="0.25">
      <c r="A54" s="19" t="s">
        <v>40</v>
      </c>
      <c r="B54" s="24">
        <f>+SPm!M58</f>
        <v>25981.694999010204</v>
      </c>
      <c r="C54" s="24">
        <f>+SPm!Y58</f>
        <v>0</v>
      </c>
      <c r="D54" s="24">
        <f>+SPm!AK58</f>
        <v>0</v>
      </c>
      <c r="E54" s="24">
        <f>+SPm!AW58</f>
        <v>0</v>
      </c>
    </row>
    <row r="55" spans="1:5" x14ac:dyDescent="0.25">
      <c r="A55" s="19"/>
      <c r="B55" s="20"/>
      <c r="C55" s="20"/>
      <c r="D55" s="20"/>
    </row>
    <row r="56" spans="1:5" x14ac:dyDescent="0.25">
      <c r="A56" s="7" t="s">
        <v>41</v>
      </c>
      <c r="B56" s="25">
        <f>+B57+B60+B61+B62+B64+B65+B66</f>
        <v>8828.7676491159782</v>
      </c>
      <c r="C56" s="25">
        <f>+C57+C60+C61+C62+C64+C65+C66</f>
        <v>27419.287766972309</v>
      </c>
      <c r="D56" s="25">
        <f>+D57+D60+D61+D62+D64+D65+D66</f>
        <v>59490.600826319744</v>
      </c>
      <c r="E56" s="25">
        <f>+E57+E60+E61+E62+E64+E65+E66</f>
        <v>73344.842443213332</v>
      </c>
    </row>
    <row r="57" spans="1:5" x14ac:dyDescent="0.25">
      <c r="A57" s="19" t="s">
        <v>42</v>
      </c>
      <c r="B57" s="25">
        <f>+SUM(B58:B59)</f>
        <v>7735.759315782645</v>
      </c>
      <c r="C57" s="25">
        <f>+SUM(C58:C59)</f>
        <v>10826.899421446375</v>
      </c>
      <c r="D57" s="25">
        <f>+SUM(D58:D59)</f>
        <v>16336.53272041942</v>
      </c>
      <c r="E57" s="25">
        <f>+SUM(E58:E59)</f>
        <v>19701.216886581562</v>
      </c>
    </row>
    <row r="58" spans="1:5" x14ac:dyDescent="0.25">
      <c r="A58" s="6" t="s">
        <v>43</v>
      </c>
      <c r="B58" s="24">
        <f>+SPm!M62</f>
        <v>7735.759315782645</v>
      </c>
      <c r="C58" s="24">
        <f>+SPm!Y62</f>
        <v>10826.899421446375</v>
      </c>
      <c r="D58" s="24">
        <f>+SPm!AK62</f>
        <v>16336.53272041942</v>
      </c>
      <c r="E58" s="24">
        <f>+SPm!AW62</f>
        <v>19701.216886581562</v>
      </c>
    </row>
    <row r="59" spans="1:5" x14ac:dyDescent="0.25">
      <c r="A59" s="6" t="s">
        <v>44</v>
      </c>
      <c r="B59" s="24">
        <f>+SPm!M63</f>
        <v>0</v>
      </c>
      <c r="C59" s="24">
        <f>+SPm!Y63</f>
        <v>0</v>
      </c>
      <c r="D59" s="24">
        <f>+SPm!AK63</f>
        <v>0</v>
      </c>
      <c r="E59" s="24">
        <f>+SPm!AW63</f>
        <v>0</v>
      </c>
    </row>
    <row r="60" spans="1:5" x14ac:dyDescent="0.25">
      <c r="A60" s="6" t="s">
        <v>45</v>
      </c>
      <c r="B60" s="24">
        <f>+SPm!M64</f>
        <v>0</v>
      </c>
      <c r="C60" s="24">
        <f>+SPm!Y64</f>
        <v>0</v>
      </c>
      <c r="D60" s="24">
        <f>+SPm!AK64</f>
        <v>0</v>
      </c>
      <c r="E60" s="24">
        <f>+SPm!AW64</f>
        <v>0</v>
      </c>
    </row>
    <row r="61" spans="1:5" x14ac:dyDescent="0.25">
      <c r="A61" s="19" t="s">
        <v>46</v>
      </c>
      <c r="B61" s="24">
        <f>+SPm!M65</f>
        <v>1093.0083333333334</v>
      </c>
      <c r="C61" s="24">
        <f>+SPm!Y65</f>
        <v>1098.0768333333335</v>
      </c>
      <c r="D61" s="24">
        <f>+SPm!AK65</f>
        <v>1523.03837</v>
      </c>
      <c r="E61" s="24">
        <f>+SPm!AW65</f>
        <v>1593.7639055292088</v>
      </c>
    </row>
    <row r="62" spans="1:5" x14ac:dyDescent="0.25">
      <c r="A62" s="7" t="s">
        <v>47</v>
      </c>
      <c r="B62" s="25">
        <f>+B63</f>
        <v>0</v>
      </c>
      <c r="C62" s="25">
        <f>+C63</f>
        <v>4354.0568092381927</v>
      </c>
      <c r="D62" s="25">
        <f>+D63</f>
        <v>8379.5433182497327</v>
      </c>
      <c r="E62" s="25">
        <f>+E63</f>
        <v>10895.954883980143</v>
      </c>
    </row>
    <row r="63" spans="1:5" x14ac:dyDescent="0.25">
      <c r="A63" s="6" t="s">
        <v>48</v>
      </c>
      <c r="B63" s="24">
        <f>+SPm!M67</f>
        <v>0</v>
      </c>
      <c r="C63" s="24">
        <f>+SPm!Y67</f>
        <v>4354.0568092381927</v>
      </c>
      <c r="D63" s="24">
        <f>+SPm!AK67</f>
        <v>8379.5433182497327</v>
      </c>
      <c r="E63" s="24">
        <f>+SPm!AW67</f>
        <v>10895.954883980143</v>
      </c>
    </row>
    <row r="64" spans="1:5" x14ac:dyDescent="0.25">
      <c r="A64" s="19" t="s">
        <v>49</v>
      </c>
      <c r="B64" s="24">
        <f>+SPm!M68</f>
        <v>0</v>
      </c>
      <c r="C64" s="24">
        <f>+SPm!Y68</f>
        <v>11140.254702954411</v>
      </c>
      <c r="D64" s="24">
        <f>+SPm!AK68</f>
        <v>33251.486417650587</v>
      </c>
      <c r="E64" s="24">
        <f>+SPm!AW68</f>
        <v>41153.906767122418</v>
      </c>
    </row>
    <row r="65" spans="1:5" hidden="1" x14ac:dyDescent="0.25">
      <c r="A65" s="19" t="s">
        <v>50</v>
      </c>
      <c r="B65" s="24">
        <f>+SPm!M69</f>
        <v>0</v>
      </c>
      <c r="C65" s="24">
        <f>+SPm!Y69</f>
        <v>0</v>
      </c>
      <c r="D65" s="24">
        <f>+SPm!AK69</f>
        <v>0</v>
      </c>
      <c r="E65" s="24">
        <f>+SPm!AW69</f>
        <v>0</v>
      </c>
    </row>
    <row r="66" spans="1:5" hidden="1" x14ac:dyDescent="0.25">
      <c r="A66" s="19" t="s">
        <v>51</v>
      </c>
      <c r="B66" s="25">
        <f>+SUM(B67:B68)</f>
        <v>0</v>
      </c>
      <c r="C66" s="25">
        <f>+SUM(C67:C68)</f>
        <v>0</v>
      </c>
      <c r="D66" s="25">
        <f>+SUM(D67:D68)</f>
        <v>0</v>
      </c>
      <c r="E66" s="25">
        <f>+SUM(E67:E68)</f>
        <v>0</v>
      </c>
    </row>
    <row r="67" spans="1:5" hidden="1" x14ac:dyDescent="0.25">
      <c r="A67" s="6" t="s">
        <v>52</v>
      </c>
      <c r="B67" s="24">
        <f>+SPm!M71</f>
        <v>0</v>
      </c>
      <c r="C67" s="24">
        <f>+SPm!Y71</f>
        <v>0</v>
      </c>
      <c r="D67" s="24">
        <f>+SPm!AK71</f>
        <v>0</v>
      </c>
      <c r="E67" s="24">
        <f>+SPm!AW71</f>
        <v>0</v>
      </c>
    </row>
    <row r="68" spans="1:5" hidden="1" x14ac:dyDescent="0.25">
      <c r="A68" s="6" t="s">
        <v>53</v>
      </c>
      <c r="B68" s="24">
        <f>+SPm!M72</f>
        <v>0</v>
      </c>
      <c r="C68" s="24">
        <f>+SPm!Y72</f>
        <v>0</v>
      </c>
      <c r="D68" s="24">
        <f>+SPm!AK72</f>
        <v>0</v>
      </c>
      <c r="E68" s="24">
        <f>+SPm!AW72</f>
        <v>0</v>
      </c>
    </row>
    <row r="69" spans="1:5" hidden="1" x14ac:dyDescent="0.25">
      <c r="B69" s="20"/>
      <c r="C69" s="20"/>
      <c r="D69" s="20"/>
    </row>
    <row r="70" spans="1:5" hidden="1" x14ac:dyDescent="0.25">
      <c r="A70" s="7"/>
      <c r="B70" s="28"/>
      <c r="C70" s="28"/>
      <c r="D70" s="28"/>
    </row>
    <row r="71" spans="1:5" x14ac:dyDescent="0.25">
      <c r="A71" s="7" t="s">
        <v>54</v>
      </c>
      <c r="B71" s="25">
        <f>+B72+B73+B75</f>
        <v>284199.9856448418</v>
      </c>
      <c r="C71" s="25">
        <f>+C72+C73+C75</f>
        <v>251673.1585506823</v>
      </c>
      <c r="D71" s="25">
        <f>+D72+D73+D75</f>
        <v>242220.47148420665</v>
      </c>
      <c r="E71" s="25">
        <f>+E72+E73+E75</f>
        <v>247007.76410911884</v>
      </c>
    </row>
    <row r="72" spans="1:5" x14ac:dyDescent="0.25">
      <c r="A72" s="7" t="s">
        <v>55</v>
      </c>
      <c r="B72" s="24">
        <f>+SPm!M76</f>
        <v>153717.05231150842</v>
      </c>
      <c r="C72" s="24">
        <f>+SPm!Y76</f>
        <v>146466.033217349</v>
      </c>
      <c r="D72" s="24">
        <f>+SPm!AK76</f>
        <v>138779.95297754</v>
      </c>
      <c r="E72" s="24">
        <f>+SPm!AW76</f>
        <v>130632.70792334246</v>
      </c>
    </row>
    <row r="73" spans="1:5" x14ac:dyDescent="0.25">
      <c r="A73" s="7" t="s">
        <v>56</v>
      </c>
      <c r="B73" s="25">
        <f>SUM(B74:B74)</f>
        <v>9649.5999999999985</v>
      </c>
      <c r="C73" s="25">
        <f>SUM(C74:C74)</f>
        <v>19373.792000000005</v>
      </c>
      <c r="D73" s="25">
        <f>SUM(D74:D74)</f>
        <v>31773.851840000003</v>
      </c>
      <c r="E73" s="24">
        <f>+SPm!AW77</f>
        <v>44708.389519109718</v>
      </c>
    </row>
    <row r="74" spans="1:5" x14ac:dyDescent="0.25">
      <c r="A74" s="6" t="s">
        <v>57</v>
      </c>
      <c r="B74" s="24">
        <f>+SPm!M78</f>
        <v>9649.5999999999985</v>
      </c>
      <c r="C74" s="24">
        <f>+SPm!Y78</f>
        <v>19373.792000000005</v>
      </c>
      <c r="D74" s="24">
        <f>+SPm!AK78</f>
        <v>31773.851840000003</v>
      </c>
      <c r="E74" s="24">
        <f>+SPm!AW78</f>
        <v>44708.389519109718</v>
      </c>
    </row>
    <row r="75" spans="1:5" x14ac:dyDescent="0.25">
      <c r="A75" s="7" t="s">
        <v>651</v>
      </c>
      <c r="B75" s="24">
        <f>+SPm!M79</f>
        <v>120833.33333333334</v>
      </c>
      <c r="C75" s="24">
        <f>+SPm!Y79</f>
        <v>85833.333333333285</v>
      </c>
      <c r="D75" s="24">
        <f>+SPm!AK79</f>
        <v>71666.666666666657</v>
      </c>
      <c r="E75" s="24">
        <f>+SPm!AW79</f>
        <v>71666.666666666657</v>
      </c>
    </row>
    <row r="76" spans="1:5" x14ac:dyDescent="0.25">
      <c r="A76" s="19"/>
      <c r="B76" s="20"/>
      <c r="C76" s="20"/>
      <c r="D76" s="20"/>
    </row>
    <row r="77" spans="1:5" x14ac:dyDescent="0.25">
      <c r="A77" s="7" t="s">
        <v>58</v>
      </c>
      <c r="B77" s="25">
        <f>+B78+B79+B80+B84+B85</f>
        <v>-12411.790319701111</v>
      </c>
      <c r="C77" s="25">
        <f>+C78+C79+C80+C84+C85</f>
        <v>49708.157580879364</v>
      </c>
      <c r="D77" s="25">
        <f>+D78+D79+D80+D84+D85</f>
        <v>161730.27246251519</v>
      </c>
      <c r="E77" s="25">
        <f>+E78+E79+E80+E84+E85</f>
        <v>385020.35749229672</v>
      </c>
    </row>
    <row r="78" spans="1:5" x14ac:dyDescent="0.25">
      <c r="A78" s="7" t="s">
        <v>59</v>
      </c>
      <c r="B78" s="24">
        <f>+SPm!M82</f>
        <v>50000</v>
      </c>
      <c r="C78" s="24">
        <f>+SPm!Y82</f>
        <v>50000</v>
      </c>
      <c r="D78" s="24">
        <f>+SPm!AK82</f>
        <v>50000</v>
      </c>
      <c r="E78" s="24">
        <f>+SPm!AL82</f>
        <v>50000</v>
      </c>
    </row>
    <row r="79" spans="1:5" x14ac:dyDescent="0.25">
      <c r="A79" s="7" t="s">
        <v>60</v>
      </c>
      <c r="B79" s="24">
        <f>+SPm!M83</f>
        <v>0</v>
      </c>
      <c r="C79" s="24">
        <f>+SPm!Y83</f>
        <v>0</v>
      </c>
      <c r="D79" s="24">
        <f>+SPm!AK83</f>
        <v>0</v>
      </c>
      <c r="E79" s="24">
        <f>+SPm!AL83</f>
        <v>0</v>
      </c>
    </row>
    <row r="80" spans="1:5" x14ac:dyDescent="0.25">
      <c r="A80" s="7" t="s">
        <v>61</v>
      </c>
      <c r="B80" s="25">
        <f>+SUM(B81:B83)</f>
        <v>0</v>
      </c>
      <c r="C80" s="25">
        <f>+SUM(C81:C83)</f>
        <v>0</v>
      </c>
      <c r="D80" s="25">
        <f>+SUM(D81:D83)</f>
        <v>0</v>
      </c>
      <c r="E80" s="25">
        <f>+SUM(E81:E83)</f>
        <v>0</v>
      </c>
    </row>
    <row r="81" spans="1:5" x14ac:dyDescent="0.25">
      <c r="A81" s="6" t="s">
        <v>62</v>
      </c>
      <c r="B81" s="24">
        <f>+SPm!M85</f>
        <v>0</v>
      </c>
      <c r="C81" s="24">
        <f>+SPm!Y85</f>
        <v>0</v>
      </c>
      <c r="D81" s="24">
        <f>+SPm!AK85</f>
        <v>0</v>
      </c>
      <c r="E81" s="24">
        <f>+SPm!AL85</f>
        <v>0</v>
      </c>
    </row>
    <row r="82" spans="1:5" x14ac:dyDescent="0.25">
      <c r="A82" s="6" t="s">
        <v>63</v>
      </c>
      <c r="B82" s="24">
        <f>+SPm!M86</f>
        <v>0</v>
      </c>
      <c r="C82" s="24">
        <f>+SPm!Y86</f>
        <v>0</v>
      </c>
      <c r="D82" s="24">
        <f>+SPm!AK86</f>
        <v>0</v>
      </c>
      <c r="E82" s="24">
        <f>+SPm!AL86</f>
        <v>0</v>
      </c>
    </row>
    <row r="83" spans="1:5" x14ac:dyDescent="0.25">
      <c r="A83" s="6" t="s">
        <v>64</v>
      </c>
      <c r="B83" s="24">
        <f>+SPm!M87</f>
        <v>0</v>
      </c>
      <c r="C83" s="24">
        <f>+SPm!Y87</f>
        <v>0</v>
      </c>
      <c r="D83" s="24">
        <f>+SPm!AK87</f>
        <v>0</v>
      </c>
      <c r="E83" s="24">
        <f>+SPm!AL87</f>
        <v>0</v>
      </c>
    </row>
    <row r="84" spans="1:5" x14ac:dyDescent="0.25">
      <c r="A84" s="7" t="s">
        <v>65</v>
      </c>
      <c r="B84" s="25"/>
      <c r="C84" s="25">
        <f>+B85-'Distribuzione Utile'!C6</f>
        <v>-62411.790319701111</v>
      </c>
      <c r="D84" s="25">
        <f>+C84+C85-'Distribuzione Utile'!D6</f>
        <v>-291.8424191206359</v>
      </c>
      <c r="E84" s="25">
        <f>+D84+D85-'Distribuzione Utile'!E6</f>
        <v>111730.27246251519</v>
      </c>
    </row>
    <row r="85" spans="1:5" x14ac:dyDescent="0.25">
      <c r="A85" s="7" t="s">
        <v>66</v>
      </c>
      <c r="B85" s="25">
        <f>+'Ce annuo'!B58</f>
        <v>-62411.790319701111</v>
      </c>
      <c r="C85" s="25">
        <f>+'Ce annuo'!C58</f>
        <v>62119.947900580475</v>
      </c>
      <c r="D85" s="25">
        <f>+'Ce annuo'!D58</f>
        <v>112022.11488163582</v>
      </c>
      <c r="E85" s="25">
        <f>+'Ce annuo'!E58</f>
        <v>223290.0850297815</v>
      </c>
    </row>
    <row r="86" spans="1:5" x14ac:dyDescent="0.25">
      <c r="B86" s="27"/>
      <c r="C86" s="27"/>
      <c r="D86" s="27"/>
    </row>
    <row r="87" spans="1:5" x14ac:dyDescent="0.25">
      <c r="A87" s="7" t="s">
        <v>67</v>
      </c>
      <c r="B87" s="18">
        <f>+B77+B71+B56+B53</f>
        <v>306598.65797326685</v>
      </c>
      <c r="C87" s="18">
        <f>+C77+C71+C56+C53</f>
        <v>328800.60389853397</v>
      </c>
      <c r="D87" s="18">
        <f>+D77+D71+D56+D53</f>
        <v>463441.34477304155</v>
      </c>
      <c r="E87" s="18">
        <f>+E77+E71+E56+E53</f>
        <v>705372.9640446289</v>
      </c>
    </row>
    <row r="91" spans="1:5" x14ac:dyDescent="0.25">
      <c r="A91" s="7" t="s">
        <v>68</v>
      </c>
      <c r="B91" s="18">
        <f>+B87-B49</f>
        <v>0</v>
      </c>
      <c r="C91" s="18">
        <f>+C87-C49</f>
        <v>0</v>
      </c>
      <c r="D91" s="18">
        <f>+D87-D49</f>
        <v>0</v>
      </c>
      <c r="E91" s="18">
        <f>+E87-E49</f>
        <v>0</v>
      </c>
    </row>
    <row r="94" spans="1:5" x14ac:dyDescent="0.25">
      <c r="A94" s="20"/>
    </row>
  </sheetData>
  <phoneticPr fontId="25" type="noConversion"/>
  <hyperlinks>
    <hyperlink ref="A1" location="VIEW!A1" display="VIEW"/>
  </hyperlink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FF0000"/>
  </sheetPr>
  <dimension ref="A1:E77"/>
  <sheetViews>
    <sheetView showGridLines="0" topLeftCell="A38" workbookViewId="0">
      <selection activeCell="I53" sqref="I53"/>
    </sheetView>
  </sheetViews>
  <sheetFormatPr defaultRowHeight="15" x14ac:dyDescent="0.25"/>
  <cols>
    <col min="1" max="1" width="35.7109375" style="6" bestFit="1" customWidth="1"/>
    <col min="2" max="4" width="11.140625" bestFit="1" customWidth="1"/>
    <col min="5" max="5" width="10.140625" bestFit="1" customWidth="1"/>
  </cols>
  <sheetData>
    <row r="1" spans="1:5" x14ac:dyDescent="0.25">
      <c r="A1" s="33" t="s">
        <v>115</v>
      </c>
    </row>
    <row r="2" spans="1:5" x14ac:dyDescent="0.25">
      <c r="A2" s="7" t="s">
        <v>69</v>
      </c>
      <c r="B2" s="26">
        <f>+'Sp annuo'!B2</f>
        <v>2017</v>
      </c>
      <c r="C2" s="26">
        <f>+'Sp annuo'!C2</f>
        <v>2018</v>
      </c>
      <c r="D2" s="26">
        <f>+'Sp annuo'!D2</f>
        <v>2019</v>
      </c>
      <c r="E2" s="26">
        <f>+'Sp annuo'!E2</f>
        <v>2020</v>
      </c>
    </row>
    <row r="3" spans="1:5" x14ac:dyDescent="0.25">
      <c r="A3" s="11" t="str">
        <f>+CEm!A4</f>
        <v xml:space="preserve">    - Fatturato</v>
      </c>
      <c r="B3" s="29">
        <f>SUM(B4:B5)</f>
        <v>120821.20328473658</v>
      </c>
      <c r="C3" s="29">
        <f>SUM(C4:C5)</f>
        <v>285535.22109972948</v>
      </c>
      <c r="D3" s="29">
        <f>SUM(D4:D5)</f>
        <v>512780.23311407678</v>
      </c>
      <c r="E3" s="29">
        <f>SUM(E4:E5)</f>
        <v>763215.22535007889</v>
      </c>
    </row>
    <row r="4" spans="1:5" x14ac:dyDescent="0.25">
      <c r="A4" s="10" t="str">
        <f>+CEm!A4</f>
        <v xml:space="preserve">    - Fatturato</v>
      </c>
      <c r="B4" s="30">
        <f>+SUM(CEm!B4:M4)</f>
        <v>120821.20328473658</v>
      </c>
      <c r="C4" s="30">
        <f>+SUM(CEm!N4:Y4)</f>
        <v>269415.11171020794</v>
      </c>
      <c r="D4" s="30">
        <f>+SUM(CEm!Z4:AK4)</f>
        <v>483830.83269073581</v>
      </c>
      <c r="E4" s="30">
        <f>+SUM(CEm!AL4:AW4)</f>
        <v>711226.26146527426</v>
      </c>
    </row>
    <row r="5" spans="1:5" x14ac:dyDescent="0.25">
      <c r="A5" s="10" t="str">
        <f>+CEm!A5</f>
        <v xml:space="preserve">    - Magazzino Iniziale</v>
      </c>
      <c r="B5" s="31">
        <f>+CEm!B5</f>
        <v>0</v>
      </c>
      <c r="C5" s="31">
        <f>+B6</f>
        <v>16120.109389521514</v>
      </c>
      <c r="D5" s="31">
        <f>+C6</f>
        <v>28949.400423340954</v>
      </c>
      <c r="E5" s="31">
        <f>+D6</f>
        <v>51988.96388480458</v>
      </c>
    </row>
    <row r="6" spans="1:5" x14ac:dyDescent="0.25">
      <c r="A6" s="10" t="str">
        <f>+CEm!A6</f>
        <v xml:space="preserve">    - Magazzino Finale</v>
      </c>
      <c r="B6" s="30">
        <f>+CEm!M6</f>
        <v>16120.109389521514</v>
      </c>
      <c r="C6" s="30">
        <f>+CEm!Y6</f>
        <v>28949.400423340954</v>
      </c>
      <c r="D6" s="30">
        <f>+CEm!AK6</f>
        <v>51988.96388480458</v>
      </c>
      <c r="E6" s="30">
        <f>+CEm!AW6</f>
        <v>65934.576854711908</v>
      </c>
    </row>
    <row r="7" spans="1:5" x14ac:dyDescent="0.25">
      <c r="A7" s="10" t="str">
        <f>+CEm!A7</f>
        <v>Valore della Produzione</v>
      </c>
      <c r="B7" s="31">
        <f>+B4+B6-B5</f>
        <v>136941.31267425808</v>
      </c>
      <c r="C7" s="31">
        <f>+C4+C6-C5</f>
        <v>282244.40274402738</v>
      </c>
      <c r="D7" s="31">
        <f>+D4+D6-D5</f>
        <v>506870.39615219948</v>
      </c>
      <c r="E7" s="31">
        <f>+E4+E6-E5</f>
        <v>725171.8744351815</v>
      </c>
    </row>
    <row r="8" spans="1:5" x14ac:dyDescent="0.25">
      <c r="A8" s="10"/>
      <c r="B8" s="31"/>
      <c r="C8" s="31"/>
      <c r="D8" s="31"/>
    </row>
    <row r="9" spans="1:5" x14ac:dyDescent="0.25">
      <c r="A9" s="11" t="str">
        <f>+CEm!A9</f>
        <v>Acuqisti Materie prime</v>
      </c>
      <c r="B9" s="30">
        <f>+SUM(CEm!B9:M9)</f>
        <v>26903.514525385217</v>
      </c>
      <c r="C9" s="30">
        <f>+SUM(CEm!N9:Y9)</f>
        <v>55449.785317853166</v>
      </c>
      <c r="D9" s="30">
        <f>+SUM(CEm!Z9:AK9)</f>
        <v>99579.847739635647</v>
      </c>
      <c r="E9" s="30">
        <f>+SUM(CEm!AL9:AW9)</f>
        <v>142467.39480054012</v>
      </c>
    </row>
    <row r="10" spans="1:5" x14ac:dyDescent="0.25">
      <c r="A10" s="10"/>
      <c r="B10" s="30"/>
      <c r="C10" s="30"/>
      <c r="D10" s="30"/>
      <c r="E10" s="30"/>
    </row>
    <row r="11" spans="1:5" x14ac:dyDescent="0.25">
      <c r="A11" s="11" t="str">
        <f>+CEm!A11</f>
        <v>Margine Contribuzione</v>
      </c>
      <c r="B11" s="30">
        <f>+B7-B9</f>
        <v>110037.79814887285</v>
      </c>
      <c r="C11" s="30">
        <f>+C7-C9</f>
        <v>226794.61742617423</v>
      </c>
      <c r="D11" s="30">
        <f>+D7-D9</f>
        <v>407290.54841256386</v>
      </c>
      <c r="E11" s="30">
        <f>+E7-E9</f>
        <v>582704.47963464144</v>
      </c>
    </row>
    <row r="12" spans="1:5" x14ac:dyDescent="0.25">
      <c r="A12" s="10"/>
      <c r="B12" s="30"/>
      <c r="C12" s="30"/>
      <c r="D12" s="30"/>
      <c r="E12" s="30"/>
    </row>
    <row r="13" spans="1:5" x14ac:dyDescent="0.25">
      <c r="A13" s="10"/>
      <c r="B13" s="31"/>
      <c r="C13" s="31"/>
      <c r="D13" s="31"/>
    </row>
    <row r="14" spans="1:5" x14ac:dyDescent="0.25">
      <c r="A14" s="11" t="str">
        <f>+CEm!A14</f>
        <v>Costi  Fissi</v>
      </c>
      <c r="B14" s="12">
        <f>SUM(B15:B33)</f>
        <v>38400</v>
      </c>
      <c r="C14" s="12">
        <f>SUM(C15:C33)</f>
        <v>38400</v>
      </c>
      <c r="D14" s="12">
        <f>SUM(D15:D33)</f>
        <v>38400</v>
      </c>
      <c r="E14" s="12">
        <f>SUM(E15:E33)</f>
        <v>38400</v>
      </c>
    </row>
    <row r="15" spans="1:5" x14ac:dyDescent="0.25">
      <c r="A15" s="10" t="str">
        <f>+CEm!A15</f>
        <v>Altre spese</v>
      </c>
      <c r="B15" s="30">
        <f>+SUM(CEm!B15:M15)</f>
        <v>0</v>
      </c>
      <c r="C15" s="30">
        <f>+SUM(CEm!N15:Y15)</f>
        <v>0</v>
      </c>
      <c r="D15" s="30">
        <f>+SUM(CEm!Z15:AK15)</f>
        <v>0</v>
      </c>
      <c r="E15" s="30">
        <f>+SUM(CEm!AL15:AW15)</f>
        <v>0</v>
      </c>
    </row>
    <row r="16" spans="1:5" x14ac:dyDescent="0.25">
      <c r="A16" s="10" t="str">
        <f>+CEm!A16</f>
        <v>Spese di pubblicità e promozioni</v>
      </c>
      <c r="B16" s="30">
        <f>+SUM(CEm!B16:M16)</f>
        <v>6000</v>
      </c>
      <c r="C16" s="30">
        <f>+SUM(CEm!N16:Y16)</f>
        <v>6000</v>
      </c>
      <c r="D16" s="30">
        <f>+SUM(CEm!Z16:AK16)</f>
        <v>6000</v>
      </c>
      <c r="E16" s="30">
        <f>+SUM(CEm!AL16:AW16)</f>
        <v>6000</v>
      </c>
    </row>
    <row r="17" spans="1:5" x14ac:dyDescent="0.25">
      <c r="A17" s="10" t="str">
        <f>+CEm!A17</f>
        <v>Compensi Amministratori</v>
      </c>
      <c r="B17" s="30">
        <f>+SUM(CEm!B17:M17)</f>
        <v>0</v>
      </c>
      <c r="C17" s="30">
        <f>+SUM(CEm!N17:Y17)</f>
        <v>0</v>
      </c>
      <c r="D17" s="30">
        <f>+SUM(CEm!Z17:AK17)</f>
        <v>0</v>
      </c>
      <c r="E17" s="30">
        <f>+SUM(CEm!AL17:AW17)</f>
        <v>0</v>
      </c>
    </row>
    <row r="18" spans="1:5" x14ac:dyDescent="0.25">
      <c r="A18" s="10" t="str">
        <f>+CEm!A18</f>
        <v>Spese di trasporto</v>
      </c>
      <c r="B18" s="30">
        <f>+SUM(CEm!B18:M18)</f>
        <v>0</v>
      </c>
      <c r="C18" s="30">
        <f>+SUM(CEm!N18:Y18)</f>
        <v>0</v>
      </c>
      <c r="D18" s="30">
        <f>+SUM(CEm!Z18:AK18)</f>
        <v>0</v>
      </c>
      <c r="E18" s="30">
        <f>+SUM(CEm!AL18:AW18)</f>
        <v>0</v>
      </c>
    </row>
    <row r="19" spans="1:5" x14ac:dyDescent="0.25">
      <c r="A19" s="10" t="str">
        <f>+CEm!A19</f>
        <v>Lavorazioni presso terzi</v>
      </c>
      <c r="B19" s="30">
        <f>+SUM(CEm!B19:M19)</f>
        <v>0</v>
      </c>
      <c r="C19" s="30">
        <f>+SUM(CEm!N19:Y19)</f>
        <v>0</v>
      </c>
      <c r="D19" s="30">
        <f>+SUM(CEm!Z19:AK19)</f>
        <v>0</v>
      </c>
      <c r="E19" s="30">
        <f>+SUM(CEm!AL19:AW19)</f>
        <v>0</v>
      </c>
    </row>
    <row r="20" spans="1:5" x14ac:dyDescent="0.25">
      <c r="A20" s="10" t="str">
        <f>+CEm!A20</f>
        <v>Consulenze tecnico-produttive</v>
      </c>
      <c r="B20" s="30">
        <f>+SUM(CEm!B20:M20)</f>
        <v>1200</v>
      </c>
      <c r="C20" s="30">
        <f>+SUM(CEm!N20:Y20)</f>
        <v>1200</v>
      </c>
      <c r="D20" s="30">
        <f>+SUM(CEm!Z20:AK20)</f>
        <v>1200</v>
      </c>
      <c r="E20" s="30">
        <f>+SUM(CEm!AL20:AW20)</f>
        <v>1200</v>
      </c>
    </row>
    <row r="21" spans="1:5" x14ac:dyDescent="0.25">
      <c r="A21" s="10" t="str">
        <f>+CEm!A21</f>
        <v>Manutenzioni industriali</v>
      </c>
      <c r="B21" s="30">
        <f>+SUM(CEm!B21:M21)</f>
        <v>1200</v>
      </c>
      <c r="C21" s="30">
        <f>+SUM(CEm!N21:Y21)</f>
        <v>1200</v>
      </c>
      <c r="D21" s="30">
        <f>+SUM(CEm!Z21:AK21)</f>
        <v>1200</v>
      </c>
      <c r="E21" s="30">
        <f>+SUM(CEm!AL21:AW21)</f>
        <v>1200</v>
      </c>
    </row>
    <row r="22" spans="1:5" x14ac:dyDescent="0.25">
      <c r="A22" s="10" t="str">
        <f>+CEm!A22</f>
        <v>Servizi vari</v>
      </c>
      <c r="B22" s="30">
        <f>+SUM(CEm!B22:M22)</f>
        <v>0</v>
      </c>
      <c r="C22" s="30">
        <f>+SUM(CEm!N22:Y22)</f>
        <v>0</v>
      </c>
      <c r="D22" s="30">
        <f>+SUM(CEm!Z22:AK22)</f>
        <v>0</v>
      </c>
      <c r="E22" s="30">
        <f>+SUM(CEm!AL22:AW22)</f>
        <v>0</v>
      </c>
    </row>
    <row r="23" spans="1:5" x14ac:dyDescent="0.25">
      <c r="A23" s="10" t="str">
        <f>+CEm!A23</f>
        <v>Provvigioni</v>
      </c>
      <c r="B23" s="30">
        <f>+SUM(CEm!B23:M23)</f>
        <v>0</v>
      </c>
      <c r="C23" s="30">
        <f>+SUM(CEm!N23:Y23)</f>
        <v>0</v>
      </c>
      <c r="D23" s="30">
        <f>+SUM(CEm!Z23:AK23)</f>
        <v>0</v>
      </c>
      <c r="E23" s="30">
        <f>+SUM(CEm!AL23:AW23)</f>
        <v>0</v>
      </c>
    </row>
    <row r="24" spans="1:5" x14ac:dyDescent="0.25">
      <c r="A24" s="10" t="str">
        <f>+CEm!A24</f>
        <v>Noleggi</v>
      </c>
      <c r="B24" s="30">
        <f>+SUM(CEm!B24:M24)</f>
        <v>18000</v>
      </c>
      <c r="C24" s="30">
        <f>+SUM(CEm!N24:Y24)</f>
        <v>18000</v>
      </c>
      <c r="D24" s="30">
        <f>+SUM(CEm!Z24:AK24)</f>
        <v>18000</v>
      </c>
      <c r="E24" s="30">
        <f>+SUM(CEm!AL24:AW24)</f>
        <v>18000</v>
      </c>
    </row>
    <row r="25" spans="1:5" x14ac:dyDescent="0.25">
      <c r="A25" s="10" t="str">
        <f>+CEm!A25</f>
        <v>Traffico dati</v>
      </c>
      <c r="B25" s="30">
        <f>+SUM(CEm!B25:M25)</f>
        <v>0</v>
      </c>
      <c r="C25" s="30">
        <f>+SUM(CEm!N25:Y25)</f>
        <v>0</v>
      </c>
      <c r="D25" s="30">
        <f>+SUM(CEm!Z25:AK25)</f>
        <v>0</v>
      </c>
      <c r="E25" s="30">
        <f>+SUM(CEm!AL25:AW25)</f>
        <v>0</v>
      </c>
    </row>
    <row r="26" spans="1:5" x14ac:dyDescent="0.25">
      <c r="A26" s="10" t="str">
        <f>+CEm!A26</f>
        <v>Spese varie</v>
      </c>
      <c r="B26" s="30">
        <f>+SUM(CEm!B26:M26)</f>
        <v>3600</v>
      </c>
      <c r="C26" s="30">
        <f>+SUM(CEm!N26:Y26)</f>
        <v>3600</v>
      </c>
      <c r="D26" s="30">
        <f>+SUM(CEm!Z26:AK26)</f>
        <v>3600</v>
      </c>
      <c r="E26" s="30">
        <f>+SUM(CEm!AL26:AW26)</f>
        <v>3600</v>
      </c>
    </row>
    <row r="27" spans="1:5" x14ac:dyDescent="0.25">
      <c r="A27" s="10" t="str">
        <f>+CEm!A27</f>
        <v>Royalties</v>
      </c>
      <c r="B27" s="30">
        <f>+SUM(CEm!B27:M27)</f>
        <v>0</v>
      </c>
      <c r="C27" s="30">
        <f>+SUM(CEm!N27:Y27)</f>
        <v>0</v>
      </c>
      <c r="D27" s="30">
        <f>+SUM(CEm!Z27:AK27)</f>
        <v>0</v>
      </c>
      <c r="E27" s="30">
        <f>+SUM(CEm!AL27:AW27)</f>
        <v>0</v>
      </c>
    </row>
    <row r="28" spans="1:5" x14ac:dyDescent="0.25">
      <c r="A28" s="10" t="str">
        <f>+CEm!A28</f>
        <v>Consulenze legali, fiscali, notarili, ecc…</v>
      </c>
      <c r="B28" s="30">
        <f>+SUM(CEm!B28:M28)</f>
        <v>3600</v>
      </c>
      <c r="C28" s="30">
        <f>+SUM(CEm!N28:Y28)</f>
        <v>3600</v>
      </c>
      <c r="D28" s="30">
        <f>+SUM(CEm!Z28:AK28)</f>
        <v>3600</v>
      </c>
      <c r="E28" s="30">
        <f>+SUM(CEm!AL28:AW28)</f>
        <v>3600</v>
      </c>
    </row>
    <row r="29" spans="1:5" x14ac:dyDescent="0.25">
      <c r="A29" s="10" t="str">
        <f>+CEm!A29</f>
        <v>Altre consulenze</v>
      </c>
      <c r="B29" s="30">
        <f>+SUM(CEm!B29:M29)</f>
        <v>0</v>
      </c>
      <c r="C29" s="30">
        <f>+SUM(CEm!N29:Y29)</f>
        <v>0</v>
      </c>
      <c r="D29" s="30">
        <f>+SUM(CEm!Z29:AK29)</f>
        <v>0</v>
      </c>
      <c r="E29" s="30">
        <f>+SUM(CEm!AL29:AW29)</f>
        <v>0</v>
      </c>
    </row>
    <row r="30" spans="1:5" x14ac:dyDescent="0.25">
      <c r="A30" s="10" t="str">
        <f>+CEm!A30</f>
        <v>Utenze</v>
      </c>
      <c r="B30" s="30">
        <f>+SUM(CEm!B30:M30)</f>
        <v>2400</v>
      </c>
      <c r="C30" s="30">
        <f>+SUM(CEm!N30:Y30)</f>
        <v>2400</v>
      </c>
      <c r="D30" s="30">
        <f>+SUM(CEm!Z30:AK30)</f>
        <v>2400</v>
      </c>
      <c r="E30" s="30">
        <f>+SUM(CEm!AL30:AW30)</f>
        <v>2400</v>
      </c>
    </row>
    <row r="31" spans="1:5" x14ac:dyDescent="0.25">
      <c r="A31" s="10" t="str">
        <f>+CEm!A31</f>
        <v>Affitti e locazioni passive</v>
      </c>
      <c r="B31" s="30">
        <f>+SUM(CEm!B31:M31)</f>
        <v>0</v>
      </c>
      <c r="C31" s="30">
        <f>+SUM(CEm!N31:Y31)</f>
        <v>0</v>
      </c>
      <c r="D31" s="30">
        <f>+SUM(CEm!Z31:AK31)</f>
        <v>0</v>
      </c>
      <c r="E31" s="30">
        <f>+SUM(CEm!AL31:AW31)</f>
        <v>0</v>
      </c>
    </row>
    <row r="32" spans="1:5" x14ac:dyDescent="0.25">
      <c r="A32" s="10" t="str">
        <f>+CEm!A32</f>
        <v>Spese amministrative</v>
      </c>
      <c r="B32" s="30">
        <f>+SUM(CEm!B32:M32)</f>
        <v>1200</v>
      </c>
      <c r="C32" s="30">
        <f>+SUM(CEm!N32:Y32)</f>
        <v>1200</v>
      </c>
      <c r="D32" s="30">
        <f>+SUM(CEm!Z32:AK32)</f>
        <v>1200</v>
      </c>
      <c r="E32" s="30">
        <f>+SUM(CEm!AL32:AW32)</f>
        <v>1200</v>
      </c>
    </row>
    <row r="33" spans="1:5" x14ac:dyDescent="0.25">
      <c r="A33" s="10" t="str">
        <f>+CEm!A33</f>
        <v>Premi assicurativi</v>
      </c>
      <c r="B33" s="30">
        <f>+SUM(CEm!B33:M33)</f>
        <v>1200</v>
      </c>
      <c r="C33" s="30">
        <f>+SUM(CEm!N33:Y33)</f>
        <v>1200</v>
      </c>
      <c r="D33" s="30">
        <f>+SUM(CEm!Z33:AK33)</f>
        <v>1200</v>
      </c>
      <c r="E33" s="30">
        <f>+SUM(CEm!AL33:AW33)</f>
        <v>1200</v>
      </c>
    </row>
    <row r="34" spans="1:5" x14ac:dyDescent="0.25">
      <c r="A34" s="10"/>
      <c r="B34" s="30"/>
      <c r="C34" s="30"/>
      <c r="D34" s="30"/>
      <c r="E34" s="30"/>
    </row>
    <row r="35" spans="1:5" x14ac:dyDescent="0.25">
      <c r="A35" s="11" t="str">
        <f>+CEm!A35</f>
        <v>Ammortamenti</v>
      </c>
      <c r="B35" s="29">
        <f>+SUM(B36:B37)</f>
        <v>14666.666666666666</v>
      </c>
      <c r="C35" s="29">
        <f>+SUM(C36:C37)</f>
        <v>11999.999999999998</v>
      </c>
      <c r="D35" s="29">
        <f>+SUM(D36:D37)</f>
        <v>16768.432880000015</v>
      </c>
      <c r="E35" s="29">
        <f>+SUM(E36:E37)</f>
        <v>16768.432880000015</v>
      </c>
    </row>
    <row r="36" spans="1:5" x14ac:dyDescent="0.25">
      <c r="A36" s="10" t="str">
        <f>+CEm!A36</f>
        <v xml:space="preserve"> ammortamenti immateriali</v>
      </c>
      <c r="B36" s="30">
        <f>+SUM(CEm!B36:M36)</f>
        <v>12666.666666666666</v>
      </c>
      <c r="C36" s="30">
        <f>+SUM(CEm!N36:Y36)</f>
        <v>9999.9999999999982</v>
      </c>
      <c r="D36" s="30">
        <f>+SUM(CEm!Z36:AK36)</f>
        <v>14768.432880000015</v>
      </c>
      <c r="E36" s="30">
        <f>+SUM(CEm!AL36:AW36)</f>
        <v>14768.432880000015</v>
      </c>
    </row>
    <row r="37" spans="1:5" x14ac:dyDescent="0.25">
      <c r="A37" s="10" t="str">
        <f>+CEm!A37</f>
        <v xml:space="preserve"> ammortamenti materiali</v>
      </c>
      <c r="B37" s="30">
        <f>+SUM(CEm!B37:M37)</f>
        <v>2000</v>
      </c>
      <c r="C37" s="30">
        <f>+SUM(CEm!N37:Y37)</f>
        <v>1999.9999999999995</v>
      </c>
      <c r="D37" s="30">
        <f>+SUM(CEm!Z37:AK37)</f>
        <v>2000.0000000000005</v>
      </c>
      <c r="E37" s="30">
        <f>+SUM(CEm!AL37:AW37)</f>
        <v>2000.0000000000018</v>
      </c>
    </row>
    <row r="38" spans="1:5" x14ac:dyDescent="0.25">
      <c r="A38" s="10"/>
      <c r="B38" s="30"/>
      <c r="C38" s="30"/>
      <c r="D38" s="30"/>
      <c r="E38" s="30"/>
    </row>
    <row r="39" spans="1:5" x14ac:dyDescent="0.25">
      <c r="A39" s="11" t="str">
        <f>+CEm!A39</f>
        <v>Costo del Personale</v>
      </c>
      <c r="B39" s="29">
        <f>+SUM(B40:B41)</f>
        <v>140131.36000000002</v>
      </c>
      <c r="C39" s="29">
        <f>+SUM(C40:C41)</f>
        <v>134347.78719999999</v>
      </c>
      <c r="D39" s="29">
        <f>+SUM(D40:D41)</f>
        <v>201523.35971999989</v>
      </c>
      <c r="E39" s="29">
        <f>+SUM(E40:E41)</f>
        <v>210809.91217453132</v>
      </c>
    </row>
    <row r="40" spans="1:5" x14ac:dyDescent="0.25">
      <c r="A40" s="10" t="str">
        <f>+CEm!A40</f>
        <v>5) costi del personale dipendente</v>
      </c>
      <c r="B40" s="30">
        <f>+SUM(CEm!B40:M40)</f>
        <v>135265.76</v>
      </c>
      <c r="C40" s="30">
        <f>+SUM(CEm!N40:Y40)</f>
        <v>136375.75519999999</v>
      </c>
      <c r="D40" s="30">
        <f>+SUM(CEm!Z40:AK40)</f>
        <v>203050.97987999991</v>
      </c>
      <c r="E40" s="30">
        <f>+SUM(CEm!AL40:AW40)</f>
        <v>211803.05449542162</v>
      </c>
    </row>
    <row r="41" spans="1:5" x14ac:dyDescent="0.25">
      <c r="A41" s="10" t="str">
        <f>+CEm!A41</f>
        <v>6) accantonamento al TFR</v>
      </c>
      <c r="B41" s="30">
        <f>+SUM(CEm!B41:M41)</f>
        <v>4865.6000000000022</v>
      </c>
      <c r="C41" s="30">
        <f>+SUM(CEm!N41:Y41)</f>
        <v>-2027.968000000003</v>
      </c>
      <c r="D41" s="30">
        <f>+SUM(CEm!Z41:AK41)</f>
        <v>-1527.6201600000059</v>
      </c>
      <c r="E41" s="30">
        <f>+SUM(CEm!AL41:AW41)</f>
        <v>-993.14232089028701</v>
      </c>
    </row>
    <row r="42" spans="1:5" x14ac:dyDescent="0.25">
      <c r="A42" s="10"/>
      <c r="B42" s="10"/>
      <c r="C42" s="29"/>
      <c r="D42" s="29"/>
      <c r="E42" s="29"/>
    </row>
    <row r="43" spans="1:5" x14ac:dyDescent="0.25">
      <c r="A43" s="11" t="str">
        <f>+CEm!A43</f>
        <v>REDDITO OPERATIVO</v>
      </c>
      <c r="B43" s="12">
        <f>+B11-B14-B35-B39</f>
        <v>-83160.228517793817</v>
      </c>
      <c r="C43" s="12">
        <f>+C11-C14-C35-C39</f>
        <v>42046.830226174236</v>
      </c>
      <c r="D43" s="12">
        <f>+D11-D14-D35-D39</f>
        <v>150598.75581256393</v>
      </c>
      <c r="E43" s="12">
        <f>+E11-E14-E35-E39</f>
        <v>316726.13458011014</v>
      </c>
    </row>
    <row r="44" spans="1:5" x14ac:dyDescent="0.25">
      <c r="A44" s="10"/>
      <c r="B44" s="10"/>
      <c r="C44" s="30"/>
      <c r="D44" s="30"/>
      <c r="E44" s="30"/>
    </row>
    <row r="45" spans="1:5" x14ac:dyDescent="0.25">
      <c r="A45" s="10" t="str">
        <f>+CEm!A45</f>
        <v>Gestione straordinaria</v>
      </c>
      <c r="B45" s="12">
        <f>SUM(B46:B47)</f>
        <v>29166.666666666672</v>
      </c>
      <c r="C45" s="12">
        <f>SUM(C46:C47)</f>
        <v>40000.000000000007</v>
      </c>
      <c r="D45" s="12">
        <f>SUM(D46:D47)</f>
        <v>14166.66666666667</v>
      </c>
      <c r="E45" s="12">
        <f>SUM(E46:E47)</f>
        <v>0</v>
      </c>
    </row>
    <row r="46" spans="1:5" hidden="1" x14ac:dyDescent="0.25">
      <c r="A46" s="10" t="str">
        <f>+CEm!A46</f>
        <v xml:space="preserve">    - Credito Imposta</v>
      </c>
      <c r="B46" s="30">
        <f>+SUM(CEm!B46:M46)</f>
        <v>0</v>
      </c>
      <c r="C46" s="30">
        <f>+SUM(CEm!N46:Y46)</f>
        <v>5000</v>
      </c>
      <c r="D46" s="30">
        <f>+SUM(CEm!Z46:AK46)</f>
        <v>0</v>
      </c>
      <c r="E46" s="30">
        <f>+SUM(CEm!AL46:AW46)</f>
        <v>0</v>
      </c>
    </row>
    <row r="47" spans="1:5" hidden="1" x14ac:dyDescent="0.25">
      <c r="A47" s="10" t="str">
        <f>+CEm!A47</f>
        <v xml:space="preserve">    - Risconti attivi Contributi Fondo Perduto</v>
      </c>
      <c r="B47" s="30">
        <f>+SUM(CEm!B47:M47)</f>
        <v>29166.666666666672</v>
      </c>
      <c r="C47" s="30">
        <f>+SUM(CEm!N47:Y47)</f>
        <v>35000.000000000007</v>
      </c>
      <c r="D47" s="30">
        <f>+SUM(CEm!Z47:AK47)</f>
        <v>14166.66666666667</v>
      </c>
      <c r="E47" s="30">
        <f>+SUM(CEm!AL47:AW47)</f>
        <v>0</v>
      </c>
    </row>
    <row r="48" spans="1:5" hidden="1" x14ac:dyDescent="0.25">
      <c r="A48" s="10"/>
      <c r="B48" s="14"/>
      <c r="C48" s="30"/>
      <c r="D48" s="30"/>
      <c r="E48" s="30"/>
    </row>
    <row r="49" spans="1:5" x14ac:dyDescent="0.25">
      <c r="A49" s="10" t="str">
        <f>+CEm!A49</f>
        <v>Gestione finaziaria</v>
      </c>
      <c r="B49" s="12">
        <f>-SUM(B50:B51)+B52</f>
        <v>-8418.2284685739633</v>
      </c>
      <c r="C49" s="12">
        <f>-SUM(C50:C51)+C52</f>
        <v>-8786.6276226393456</v>
      </c>
      <c r="D49" s="12">
        <f>-SUM(D50:D51)+D52</f>
        <v>-8351.5664769897776</v>
      </c>
      <c r="E49" s="12">
        <f>-SUM(E50:E51)+E52</f>
        <v>-7890.401662601239</v>
      </c>
    </row>
    <row r="50" spans="1:5" x14ac:dyDescent="0.25">
      <c r="A50" s="10" t="str">
        <f>+CEm!A50</f>
        <v xml:space="preserve">    - Oneri Finanziari a breve termine</v>
      </c>
      <c r="B50" s="30">
        <f>+SUM(CEm!B50:M50)</f>
        <v>0</v>
      </c>
      <c r="C50" s="30">
        <f>+SUM(CEm!N50:Y50)</f>
        <v>0</v>
      </c>
      <c r="D50" s="30">
        <f>+SUM(CEm!Z50:AK50)</f>
        <v>0</v>
      </c>
      <c r="E50" s="30">
        <f>+SUM(CEm!AL50:AW50)</f>
        <v>0</v>
      </c>
    </row>
    <row r="51" spans="1:5" x14ac:dyDescent="0.25">
      <c r="A51" s="10" t="str">
        <f>+CEm!A51</f>
        <v xml:space="preserve">    - Oneri Finanziari a medio/lungo termine</v>
      </c>
      <c r="B51" s="30">
        <f>+SUM(CEm!B51:M51)</f>
        <v>8418.2284685739633</v>
      </c>
      <c r="C51" s="30">
        <f>+SUM(CEm!N51:Y51)</f>
        <v>8786.6276226393456</v>
      </c>
      <c r="D51" s="30">
        <f>+SUM(CEm!Z51:AK51)</f>
        <v>8351.5664769897776</v>
      </c>
      <c r="E51" s="30">
        <f>+SUM(CEm!AL51:AW51)</f>
        <v>7890.401662601239</v>
      </c>
    </row>
    <row r="52" spans="1:5" x14ac:dyDescent="0.25">
      <c r="A52" s="10" t="str">
        <f>+CEm!A52</f>
        <v xml:space="preserve">    - Proventi Finanziari</v>
      </c>
      <c r="B52" s="30">
        <f>+SUM(CEm!B52:M52)</f>
        <v>0</v>
      </c>
      <c r="C52" s="30">
        <f>+SUM(CEm!N52:Y52)</f>
        <v>0</v>
      </c>
      <c r="D52" s="30">
        <f>+SUM(CEm!Z52:AK52)</f>
        <v>0</v>
      </c>
      <c r="E52" s="30">
        <f>+SUM(CEm!AL52:AW52)</f>
        <v>0</v>
      </c>
    </row>
    <row r="53" spans="1:5" x14ac:dyDescent="0.25">
      <c r="A53" s="10"/>
      <c r="B53" s="10"/>
      <c r="C53" s="30"/>
      <c r="D53" s="30"/>
      <c r="E53" s="30"/>
    </row>
    <row r="54" spans="1:5" x14ac:dyDescent="0.25">
      <c r="A54" s="11" t="str">
        <f>+CEm!A54</f>
        <v>REDDITO ANTEIMPOSTE</v>
      </c>
      <c r="B54" s="12">
        <f>+B43+B45+B49</f>
        <v>-62411.790319701111</v>
      </c>
      <c r="C54" s="12">
        <f>+C43+C45+C49</f>
        <v>73260.202603534883</v>
      </c>
      <c r="D54" s="12">
        <f>+D43+D45+D49</f>
        <v>156413.85600224082</v>
      </c>
      <c r="E54" s="12">
        <f>+E43+E45+E49</f>
        <v>308835.73291750893</v>
      </c>
    </row>
    <row r="55" spans="1:5" x14ac:dyDescent="0.25">
      <c r="A55" s="10"/>
      <c r="B55" s="15"/>
      <c r="C55" s="30"/>
      <c r="D55" s="30"/>
      <c r="E55" s="30"/>
    </row>
    <row r="56" spans="1:5" x14ac:dyDescent="0.25">
      <c r="A56" s="10" t="str">
        <f>+CEm!A56</f>
        <v>IRES</v>
      </c>
      <c r="B56" s="30">
        <f>+SUM(CEm!B56:M56)</f>
        <v>0</v>
      </c>
      <c r="C56" s="30">
        <f>+SUM(CEm!N56:Y56)</f>
        <v>11140.254702954411</v>
      </c>
      <c r="D56" s="30">
        <f>+SUM(CEm!Z56:AK56)</f>
        <v>44391.741120604995</v>
      </c>
      <c r="E56" s="30">
        <f>+SUM(CEm!AL56:AW56)</f>
        <v>85545.64788772742</v>
      </c>
    </row>
    <row r="57" spans="1:5" x14ac:dyDescent="0.25">
      <c r="A57" s="10" t="str">
        <f>+CEm!A57</f>
        <v>Irap</v>
      </c>
      <c r="B57" s="30">
        <f>+SUM(CEm!B57:M57)</f>
        <v>0</v>
      </c>
      <c r="C57" s="30">
        <f>+SUM(CEm!N57:Y57)</f>
        <v>0</v>
      </c>
      <c r="D57" s="30">
        <f>+SUM(CEm!Z57:AK57)</f>
        <v>0</v>
      </c>
      <c r="E57" s="30">
        <f>+SUM(CEm!AL57:AW57)</f>
        <v>0</v>
      </c>
    </row>
    <row r="58" spans="1:5" x14ac:dyDescent="0.25">
      <c r="A58" s="11" t="str">
        <f>+CEm!A58</f>
        <v>REDDITO NETTO</v>
      </c>
      <c r="B58" s="12">
        <f>+B54-SUM(B56:B57)</f>
        <v>-62411.790319701111</v>
      </c>
      <c r="C58" s="12">
        <f>+C54-SUM(C56:C57)</f>
        <v>62119.947900580475</v>
      </c>
      <c r="D58" s="12">
        <f>+D54-SUM(D56:D57)</f>
        <v>112022.11488163582</v>
      </c>
      <c r="E58" s="12">
        <f>+E54-SUM(E56:E57)</f>
        <v>223290.0850297815</v>
      </c>
    </row>
    <row r="59" spans="1:5" x14ac:dyDescent="0.25">
      <c r="A59" s="10"/>
      <c r="B59" s="29"/>
      <c r="C59" s="29"/>
      <c r="D59" s="29"/>
      <c r="E59" s="29"/>
    </row>
    <row r="60" spans="1:5" x14ac:dyDescent="0.25">
      <c r="A60" s="10"/>
      <c r="B60" s="31"/>
      <c r="C60" s="31"/>
      <c r="D60" s="31"/>
    </row>
    <row r="61" spans="1:5" x14ac:dyDescent="0.25">
      <c r="A61" s="11"/>
      <c r="B61" s="29"/>
      <c r="C61" s="29"/>
      <c r="D61" s="29"/>
      <c r="E61" s="29"/>
    </row>
    <row r="62" spans="1:5" x14ac:dyDescent="0.25">
      <c r="A62" s="10"/>
      <c r="B62" s="30"/>
      <c r="C62" s="30"/>
      <c r="D62" s="30"/>
      <c r="E62" s="30"/>
    </row>
    <row r="63" spans="1:5" x14ac:dyDescent="0.25">
      <c r="A63" s="10"/>
      <c r="B63" s="30"/>
      <c r="C63" s="30"/>
      <c r="D63" s="30"/>
      <c r="E63" s="30"/>
    </row>
    <row r="64" spans="1:5" x14ac:dyDescent="0.25">
      <c r="A64" s="10"/>
      <c r="B64" s="31"/>
      <c r="C64" s="31"/>
      <c r="D64" s="31"/>
    </row>
    <row r="65" spans="1:5" x14ac:dyDescent="0.25">
      <c r="A65" s="11"/>
      <c r="B65" s="29"/>
      <c r="C65" s="29"/>
      <c r="D65" s="29"/>
      <c r="E65" s="29"/>
    </row>
    <row r="66" spans="1:5" x14ac:dyDescent="0.25">
      <c r="A66" s="10"/>
      <c r="B66" s="30"/>
      <c r="C66" s="30"/>
      <c r="D66" s="30"/>
      <c r="E66" s="30"/>
    </row>
    <row r="67" spans="1:5" x14ac:dyDescent="0.25">
      <c r="A67" s="10"/>
      <c r="B67" s="30"/>
      <c r="C67" s="30"/>
      <c r="D67" s="30"/>
      <c r="E67" s="30"/>
    </row>
    <row r="68" spans="1:5" x14ac:dyDescent="0.25">
      <c r="A68" s="10"/>
      <c r="B68" s="30"/>
      <c r="C68" s="30"/>
      <c r="D68" s="30"/>
      <c r="E68" s="30"/>
    </row>
    <row r="69" spans="1:5" x14ac:dyDescent="0.25">
      <c r="A69" s="10"/>
      <c r="B69" s="31"/>
      <c r="C69" s="31"/>
      <c r="D69" s="31"/>
    </row>
    <row r="70" spans="1:5" x14ac:dyDescent="0.25">
      <c r="A70" s="11"/>
      <c r="B70" s="29"/>
      <c r="C70" s="29"/>
      <c r="D70" s="29"/>
      <c r="E70" s="29"/>
    </row>
    <row r="71" spans="1:5" x14ac:dyDescent="0.25">
      <c r="A71" s="11"/>
      <c r="B71" s="32"/>
      <c r="C71" s="32"/>
      <c r="D71" s="32"/>
    </row>
    <row r="72" spans="1:5" x14ac:dyDescent="0.25">
      <c r="A72" s="10"/>
      <c r="B72" s="30"/>
      <c r="C72" s="30"/>
      <c r="D72" s="30"/>
      <c r="E72" s="30"/>
    </row>
    <row r="73" spans="1:5" x14ac:dyDescent="0.25">
      <c r="A73" s="10"/>
      <c r="B73" s="30"/>
      <c r="C73" s="30"/>
      <c r="D73" s="30"/>
      <c r="E73" s="30"/>
    </row>
    <row r="74" spans="1:5" x14ac:dyDescent="0.25">
      <c r="A74" s="11"/>
      <c r="B74" s="29"/>
      <c r="C74" s="29"/>
      <c r="D74" s="29"/>
      <c r="E74" s="29"/>
    </row>
    <row r="75" spans="1:5" x14ac:dyDescent="0.25">
      <c r="A75" s="7"/>
    </row>
    <row r="76" spans="1:5" x14ac:dyDescent="0.25">
      <c r="B76" s="30"/>
      <c r="C76" s="30"/>
      <c r="D76" s="30"/>
      <c r="E76" s="30"/>
    </row>
    <row r="77" spans="1:5" x14ac:dyDescent="0.25">
      <c r="A77" s="20"/>
    </row>
  </sheetData>
  <phoneticPr fontId="25" type="noConversion"/>
  <hyperlinks>
    <hyperlink ref="A1" location="VIEW!A1" display="VIEW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rgb="FFFF0000"/>
  </sheetPr>
  <dimension ref="A1:AO51"/>
  <sheetViews>
    <sheetView showGridLines="0" workbookViewId="0"/>
  </sheetViews>
  <sheetFormatPr defaultRowHeight="15" x14ac:dyDescent="0.25"/>
  <cols>
    <col min="1" max="1" width="49.5703125" style="1" bestFit="1" customWidth="1"/>
    <col min="2" max="2" width="11.28515625" bestFit="1" customWidth="1"/>
    <col min="3" max="3" width="10.5703125" bestFit="1" customWidth="1"/>
    <col min="4" max="4" width="11.28515625" bestFit="1" customWidth="1"/>
    <col min="5" max="5" width="12.28515625" bestFit="1" customWidth="1"/>
  </cols>
  <sheetData>
    <row r="1" spans="1:41" x14ac:dyDescent="0.25">
      <c r="A1" s="33" t="s">
        <v>115</v>
      </c>
    </row>
    <row r="2" spans="1:41" s="6" customFormat="1" x14ac:dyDescent="0.25">
      <c r="A2" s="7" t="s">
        <v>111</v>
      </c>
      <c r="B2" s="26">
        <f>+'Ce annuo'!B2</f>
        <v>2017</v>
      </c>
      <c r="C2" s="26">
        <f>+'Ce annuo'!C2</f>
        <v>2018</v>
      </c>
      <c r="D2" s="26">
        <f>+'Ce annuo'!D2</f>
        <v>2019</v>
      </c>
      <c r="E2" s="26">
        <f>+'Ce annuo'!E2</f>
        <v>2020</v>
      </c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8"/>
      <c r="AM2" s="8"/>
      <c r="AN2" s="8"/>
      <c r="AO2" s="8"/>
    </row>
    <row r="3" spans="1:41" x14ac:dyDescent="0.25">
      <c r="A3" s="3" t="s">
        <v>79</v>
      </c>
      <c r="B3" s="4">
        <f>+SUM('Cash Flow'!B3:M3)</f>
        <v>-83160.228517793788</v>
      </c>
      <c r="C3" s="4">
        <f>+SUM('Cash Flow'!N3:Y3)</f>
        <v>42046.830226174199</v>
      </c>
      <c r="D3" s="4">
        <f>+SUM('Cash Flow'!Z3:AK3)</f>
        <v>150598.75581256379</v>
      </c>
      <c r="E3" s="4">
        <f>+SUM('Cash Flow'!AL3:AW3)</f>
        <v>316726.13458011014</v>
      </c>
    </row>
    <row r="4" spans="1:41" x14ac:dyDescent="0.25">
      <c r="A4" s="1" t="s">
        <v>80</v>
      </c>
      <c r="B4" s="4">
        <f>+SUM('Cash Flow'!B4:M4)</f>
        <v>4865.6000000000022</v>
      </c>
      <c r="C4" s="4">
        <f>+SUM('Cash Flow'!N4:Y4)</f>
        <v>-2027.968000000003</v>
      </c>
      <c r="D4" s="4">
        <f>+SUM('Cash Flow'!Z4:AK4)</f>
        <v>-1527.6201600000059</v>
      </c>
      <c r="E4" s="4">
        <f>+SUM('Cash Flow'!AL4:AW4)</f>
        <v>-993.14232089028701</v>
      </c>
    </row>
    <row r="5" spans="1:41" x14ac:dyDescent="0.25">
      <c r="A5" s="5" t="s">
        <v>81</v>
      </c>
      <c r="B5" s="4">
        <f>+SUM('Cash Flow'!B5:M5)</f>
        <v>14666.666666666662</v>
      </c>
      <c r="C5" s="4">
        <f>+SUM('Cash Flow'!N5:Y5)</f>
        <v>11999.999999999995</v>
      </c>
      <c r="D5" s="4">
        <f>+SUM('Cash Flow'!Z5:AK5)</f>
        <v>16768.432880000011</v>
      </c>
      <c r="E5" s="4">
        <f>+SUM('Cash Flow'!AL5:AW5)</f>
        <v>16768.432880000011</v>
      </c>
    </row>
    <row r="6" spans="1:41" x14ac:dyDescent="0.25">
      <c r="A6" s="3" t="s">
        <v>82</v>
      </c>
      <c r="B6" s="3">
        <f>+SUM(B3:B5)</f>
        <v>-63627.961851127118</v>
      </c>
      <c r="C6" s="3">
        <f>+SUM(C3:C5)</f>
        <v>52018.862226174191</v>
      </c>
      <c r="D6" s="3">
        <f>+SUM(D3:D5)</f>
        <v>165839.56853256378</v>
      </c>
      <c r="E6" s="3">
        <f>+SUM(E3:E5)</f>
        <v>332501.42513921991</v>
      </c>
    </row>
    <row r="7" spans="1:41" x14ac:dyDescent="0.25">
      <c r="A7" s="2"/>
    </row>
    <row r="8" spans="1:41" x14ac:dyDescent="0.25">
      <c r="A8" s="3" t="s">
        <v>83</v>
      </c>
      <c r="B8" s="3">
        <f>+SUM(B9:B16)</f>
        <v>-89906.116990817551</v>
      </c>
      <c r="C8" s="3">
        <f>+SUM(C9:C16)</f>
        <v>-59801.696574673064</v>
      </c>
      <c r="D8" s="3">
        <f>+SUM(D9:D16)</f>
        <v>-94489.23061489391</v>
      </c>
      <c r="E8" s="3">
        <f>+SUM(E9:E16)</f>
        <v>-69971.917006809468</v>
      </c>
    </row>
    <row r="9" spans="1:41" x14ac:dyDescent="0.25">
      <c r="A9" s="4" t="s">
        <v>84</v>
      </c>
      <c r="B9" s="4">
        <f>+SUM('Cash Flow'!B9:M9)</f>
        <v>-17878.66677746932</v>
      </c>
      <c r="C9" s="4">
        <f>+SUM('Cash Flow'!N9:Y9)</f>
        <v>-15757.779428698253</v>
      </c>
      <c r="D9" s="4">
        <f>+SUM('Cash Flow'!Z9:AK9)</f>
        <v>-26769.77849808157</v>
      </c>
      <c r="E9" s="4">
        <f>+SUM('Cash Flow'!AL9:AW9)</f>
        <v>-18456.700553347466</v>
      </c>
    </row>
    <row r="10" spans="1:41" x14ac:dyDescent="0.25">
      <c r="A10" s="4" t="s">
        <v>85</v>
      </c>
      <c r="B10" s="4">
        <f>+SUM('Cash Flow'!B10:M10)</f>
        <v>-14186.108472942698</v>
      </c>
      <c r="C10" s="4">
        <f>+SUM('Cash Flow'!N10:Y10)</f>
        <v>18540.165282180897</v>
      </c>
      <c r="D10" s="4">
        <f>+SUM('Cash Flow'!Z10:AK10)</f>
        <v>4025.48650901154</v>
      </c>
      <c r="E10" s="4">
        <f>+SUM('Cash Flow'!AL10:AW10)</f>
        <v>2516.4115657304101</v>
      </c>
    </row>
    <row r="11" spans="1:41" x14ac:dyDescent="0.25">
      <c r="A11" s="4" t="s">
        <v>86</v>
      </c>
      <c r="B11" s="4">
        <f>+SUM('Cash Flow'!B11:M11)</f>
        <v>-16120.109389521514</v>
      </c>
      <c r="C11" s="4">
        <f>+SUM('Cash Flow'!N11:Y11)</f>
        <v>-12829.29103381944</v>
      </c>
      <c r="D11" s="4">
        <f>+SUM('Cash Flow'!Z11:AK11)</f>
        <v>-23039.563461463626</v>
      </c>
      <c r="E11" s="4">
        <f>+SUM('Cash Flow'!AL11:AW11)</f>
        <v>-13945.612969907328</v>
      </c>
    </row>
    <row r="12" spans="1:41" x14ac:dyDescent="0.25">
      <c r="A12" s="1" t="s">
        <v>87</v>
      </c>
      <c r="B12" s="4">
        <f>+SUM('Cash Flow'!B12:M12)</f>
        <v>7735.759315782645</v>
      </c>
      <c r="C12" s="4">
        <f>+SUM('Cash Flow'!N12:Y12)</f>
        <v>3091.1401056637296</v>
      </c>
      <c r="D12" s="4">
        <f>+SUM('Cash Flow'!Z12:AK12)</f>
        <v>5509.6332989730454</v>
      </c>
      <c r="E12" s="4">
        <f>+SUM('Cash Flow'!AL12:AW12)</f>
        <v>3364.684166162142</v>
      </c>
    </row>
    <row r="13" spans="1:41" x14ac:dyDescent="0.25">
      <c r="A13" s="1" t="s">
        <v>100</v>
      </c>
      <c r="B13" s="4">
        <f>+SUM('Cash Flow'!B13:M13)</f>
        <v>0</v>
      </c>
      <c r="C13" s="4">
        <f>+SUM('Cash Flow'!N13:Y13)</f>
        <v>0</v>
      </c>
      <c r="D13" s="4">
        <f>+SUM('Cash Flow'!Z13:AK13)</f>
        <v>0</v>
      </c>
      <c r="E13" s="4">
        <f>+SUM('Cash Flow'!AL13:AW13)</f>
        <v>0</v>
      </c>
    </row>
    <row r="14" spans="1:41" x14ac:dyDescent="0.25">
      <c r="A14" s="1" t="s">
        <v>88</v>
      </c>
      <c r="B14" s="4">
        <f>+SUM('Cash Flow'!B14:M14)</f>
        <v>-50550</v>
      </c>
      <c r="C14" s="4">
        <f>+SUM('Cash Flow'!N14:Y14)</f>
        <v>-52851</v>
      </c>
      <c r="D14" s="4">
        <f>+SUM('Cash Flow'!Z14:AK14)</f>
        <v>-54639.969999999972</v>
      </c>
      <c r="E14" s="4">
        <f>+SUM('Cash Flow'!AL14:AW14)</f>
        <v>-43521.424750976439</v>
      </c>
    </row>
    <row r="15" spans="1:41" x14ac:dyDescent="0.25">
      <c r="A15" s="1" t="s">
        <v>89</v>
      </c>
      <c r="B15" s="4">
        <f>+SUM('Cash Flow'!B15:M15)</f>
        <v>1093.0083333333334</v>
      </c>
      <c r="C15" s="4">
        <f>+SUM('Cash Flow'!N15:Y15)</f>
        <v>5.0685000000000855</v>
      </c>
      <c r="D15" s="4">
        <f>+SUM('Cash Flow'!Z15:AK15)</f>
        <v>424.96153666666669</v>
      </c>
      <c r="E15" s="4">
        <f>+SUM('Cash Flow'!AL15:AW15)</f>
        <v>70.725535529208855</v>
      </c>
    </row>
    <row r="16" spans="1:41" x14ac:dyDescent="0.25">
      <c r="A16" s="1" t="s">
        <v>90</v>
      </c>
      <c r="B16" s="4">
        <f>+SUM('Cash Flow'!B16:M16)</f>
        <v>0</v>
      </c>
      <c r="C16" s="4">
        <f>+SUM('Cash Flow'!N16:Y16)</f>
        <v>0</v>
      </c>
      <c r="D16" s="4">
        <f>+SUM('Cash Flow'!Z16:AK16)</f>
        <v>0</v>
      </c>
      <c r="E16" s="4">
        <f>+SUM('Cash Flow'!AL16:AW16)</f>
        <v>0</v>
      </c>
    </row>
    <row r="17" spans="1:5" x14ac:dyDescent="0.25">
      <c r="A17" s="1" t="s">
        <v>390</v>
      </c>
      <c r="B17" s="4">
        <f>+SUM('Cash Flow'!B17:M17)</f>
        <v>0</v>
      </c>
      <c r="C17" s="4">
        <f>+SUM('Cash Flow'!N17:Y17)</f>
        <v>0</v>
      </c>
      <c r="D17" s="4">
        <f>+SUM('Cash Flow'!Z17:AK17)</f>
        <v>0</v>
      </c>
      <c r="E17" s="4">
        <f>+SUM('Cash Flow'!AL17:AW17)</f>
        <v>0</v>
      </c>
    </row>
    <row r="18" spans="1:5" x14ac:dyDescent="0.25">
      <c r="A18" s="1" t="s">
        <v>391</v>
      </c>
      <c r="B18" s="4">
        <f>+SUM('Cash Flow'!B18:M18)</f>
        <v>0</v>
      </c>
      <c r="C18" s="4">
        <f>+SUM('Cash Flow'!N18:Y18)</f>
        <v>0</v>
      </c>
      <c r="D18" s="4">
        <f>+SUM('Cash Flow'!Z18:AK18)</f>
        <v>0</v>
      </c>
      <c r="E18" s="4">
        <f>+SUM('Cash Flow'!AL18:AW18)</f>
        <v>0</v>
      </c>
    </row>
    <row r="20" spans="1:5" x14ac:dyDescent="0.25">
      <c r="A20" s="3" t="s">
        <v>91</v>
      </c>
      <c r="B20" s="3">
        <f>+B6+B8</f>
        <v>-153534.07884194466</v>
      </c>
      <c r="C20" s="3">
        <f>+C6+C8</f>
        <v>-7782.8343484988727</v>
      </c>
      <c r="D20" s="3">
        <f>+D6+D8</f>
        <v>71350.337917669865</v>
      </c>
      <c r="E20" s="3">
        <f>+E6+E8</f>
        <v>262529.50813241047</v>
      </c>
    </row>
    <row r="21" spans="1:5" x14ac:dyDescent="0.25">
      <c r="A21" s="2"/>
    </row>
    <row r="22" spans="1:5" x14ac:dyDescent="0.25">
      <c r="A22" s="2" t="s">
        <v>92</v>
      </c>
      <c r="B22" s="3">
        <f>+B23</f>
        <v>-147530.44000000006</v>
      </c>
      <c r="C22" s="3">
        <f>+C23</f>
        <v>-34610.048800000019</v>
      </c>
      <c r="D22" s="3">
        <f>+D23</f>
        <v>-13927.679999999993</v>
      </c>
      <c r="E22" s="3">
        <f>+E23</f>
        <v>-13927.679999999993</v>
      </c>
    </row>
    <row r="23" spans="1:5" x14ac:dyDescent="0.25">
      <c r="A23" s="1" t="s">
        <v>93</v>
      </c>
      <c r="B23" s="4">
        <f>SUM(B24:B25)</f>
        <v>-147530.44000000006</v>
      </c>
      <c r="C23" s="4">
        <f>SUM(C24:C25)</f>
        <v>-34610.048800000019</v>
      </c>
      <c r="D23" s="4">
        <f>SUM(D24:D25)</f>
        <v>-13927.679999999993</v>
      </c>
      <c r="E23" s="4">
        <f>+SUM('Cash Flow'!AL23:AW23)</f>
        <v>-13927.679999999993</v>
      </c>
    </row>
    <row r="24" spans="1:5" x14ac:dyDescent="0.25">
      <c r="A24" s="1" t="s">
        <v>94</v>
      </c>
      <c r="B24" s="4">
        <f>+SUM('Cash Flow'!B24:M24)</f>
        <v>-147530.44000000006</v>
      </c>
      <c r="C24" s="4">
        <f>+SUM('Cash Flow'!N24:Y24)</f>
        <v>-34610.048800000019</v>
      </c>
      <c r="D24" s="4">
        <f>+SUM('Cash Flow'!Z24:AK24)</f>
        <v>-13927.679999999993</v>
      </c>
      <c r="E24" s="4">
        <f>+SUM('Cash Flow'!AL24:AW24)</f>
        <v>-13927.679999999993</v>
      </c>
    </row>
    <row r="25" spans="1:5" x14ac:dyDescent="0.25">
      <c r="A25" s="1" t="s">
        <v>95</v>
      </c>
      <c r="B25" s="4">
        <f>+SUM('Cash Flow'!B25:M25)</f>
        <v>0</v>
      </c>
      <c r="C25" s="4">
        <f>+SUM('Cash Flow'!N25:Y25)</f>
        <v>0</v>
      </c>
      <c r="D25" s="4">
        <f>+SUM('Cash Flow'!Z25:AK25)</f>
        <v>0</v>
      </c>
      <c r="E25" s="4">
        <f>+SUM('Cash Flow'!AL25:AW25)</f>
        <v>0</v>
      </c>
    </row>
    <row r="26" spans="1:5" x14ac:dyDescent="0.25">
      <c r="B26" s="1"/>
      <c r="C26" s="1"/>
      <c r="D26" s="1"/>
    </row>
    <row r="27" spans="1:5" x14ac:dyDescent="0.25">
      <c r="A27" s="3" t="s">
        <v>96</v>
      </c>
      <c r="B27" s="3">
        <f>+B20+B22</f>
        <v>-301064.51884194475</v>
      </c>
      <c r="C27" s="3">
        <f>+C20+C22</f>
        <v>-42392.883148498891</v>
      </c>
      <c r="D27" s="3">
        <f>+D20+D22</f>
        <v>57422.657917669872</v>
      </c>
      <c r="E27" s="3">
        <f>+E20+E22</f>
        <v>248601.82813241048</v>
      </c>
    </row>
    <row r="28" spans="1:5" x14ac:dyDescent="0.25">
      <c r="B28" s="1"/>
      <c r="C28" s="1"/>
      <c r="D28" s="1"/>
    </row>
    <row r="29" spans="1:5" x14ac:dyDescent="0.25">
      <c r="A29" s="3" t="s">
        <v>97</v>
      </c>
      <c r="B29" s="3">
        <f>SUM(B30:B32)</f>
        <v>233501.05231150842</v>
      </c>
      <c r="C29" s="3">
        <f>SUM(C30:C32)</f>
        <v>79501.140905840584</v>
      </c>
      <c r="D29" s="3">
        <f>SUM(D30:D32)</f>
        <v>6241.5997601910021</v>
      </c>
      <c r="E29" s="3">
        <f>SUM(E30:E32)</f>
        <v>5780.4349458024608</v>
      </c>
    </row>
    <row r="30" spans="1:5" x14ac:dyDescent="0.25">
      <c r="A30" s="1" t="s">
        <v>98</v>
      </c>
      <c r="B30" s="4">
        <f>+SUM('Cash Flow'!B30:M30)</f>
        <v>153717.05231150842</v>
      </c>
      <c r="C30" s="4">
        <f>+SUM('Cash Flow'!N30:Y30)</f>
        <v>-7251.0190941594192</v>
      </c>
      <c r="D30" s="4">
        <f>+SUM('Cash Flow'!Z30:AK30)</f>
        <v>-7686.0802398090018</v>
      </c>
      <c r="E30" s="4">
        <f>+SUM('Cash Flow'!AL30:AW30)</f>
        <v>-8147.2450541975413</v>
      </c>
    </row>
    <row r="31" spans="1:5" x14ac:dyDescent="0.25">
      <c r="A31" s="1" t="s">
        <v>99</v>
      </c>
      <c r="B31" s="4">
        <f>+SUM('Cash Flow'!B31:M31)</f>
        <v>4783.9999999999982</v>
      </c>
      <c r="C31" s="4">
        <f>+SUM('Cash Flow'!N31:Y31)</f>
        <v>11752.160000000011</v>
      </c>
      <c r="D31" s="4">
        <f>+SUM('Cash Flow'!Z31:AK31)</f>
        <v>13927.680000000004</v>
      </c>
      <c r="E31" s="4">
        <f>+SUM('Cash Flow'!AL31:AW31)</f>
        <v>13927.680000000002</v>
      </c>
    </row>
    <row r="32" spans="1:5" x14ac:dyDescent="0.25">
      <c r="A32" s="1" t="s">
        <v>653</v>
      </c>
      <c r="B32" s="4">
        <f>+SUM('Cash Flow'!B32:M32)</f>
        <v>75000</v>
      </c>
      <c r="C32" s="4">
        <f>+SUM('Cash Flow'!N32:Y32)</f>
        <v>75000</v>
      </c>
      <c r="D32" s="4">
        <f>+SUM('Cash Flow'!Z32:AK32)</f>
        <v>0</v>
      </c>
      <c r="E32" s="4">
        <f>+SUM('Cash Flow'!AL32:AW32)</f>
        <v>0</v>
      </c>
    </row>
    <row r="33" spans="1:6" x14ac:dyDescent="0.25">
      <c r="B33" s="4"/>
      <c r="C33" s="4"/>
      <c r="D33" s="4"/>
      <c r="E33" s="4"/>
    </row>
    <row r="34" spans="1:6" x14ac:dyDescent="0.25">
      <c r="A34" s="1" t="s">
        <v>101</v>
      </c>
      <c r="B34" s="4">
        <f>+SUM('Cash Flow'!B34:M34)</f>
        <v>-8418.2284685739633</v>
      </c>
      <c r="C34" s="4">
        <f>+SUM('Cash Flow'!N34:Y34)</f>
        <v>-8786.6276226393456</v>
      </c>
      <c r="D34" s="4">
        <f>+SUM('Cash Flow'!Z34:AK34)</f>
        <v>-8351.5664769897776</v>
      </c>
      <c r="E34" s="4">
        <f>+SUM('Cash Flow'!AL34:AW34)</f>
        <v>-7890.401662601239</v>
      </c>
    </row>
    <row r="35" spans="1:6" x14ac:dyDescent="0.25">
      <c r="A35" s="1" t="s">
        <v>102</v>
      </c>
      <c r="B35" s="4">
        <f>+SUM('Cash Flow'!B35:M35)</f>
        <v>0</v>
      </c>
      <c r="C35" s="4">
        <f>+SUM('Cash Flow'!N35:Y35)</f>
        <v>5000.0000000000009</v>
      </c>
      <c r="D35" s="4">
        <f>+SUM('Cash Flow'!Z35:AK35)</f>
        <v>0</v>
      </c>
      <c r="E35" s="4">
        <f>+SUM('Cash Flow'!AL35:AW35)</f>
        <v>0</v>
      </c>
    </row>
    <row r="36" spans="1:6" x14ac:dyDescent="0.25">
      <c r="A36" s="1" t="s">
        <v>103</v>
      </c>
      <c r="B36" s="4">
        <f>+SUM('Cash Flow'!B36:M36)</f>
        <v>0</v>
      </c>
      <c r="C36" s="4">
        <f>+SUM('Cash Flow'!N36:Y36)</f>
        <v>-11140.254702954411</v>
      </c>
      <c r="D36" s="4">
        <f>+SUM('Cash Flow'!Z36:AK36)</f>
        <v>-44391.741120604995</v>
      </c>
      <c r="E36" s="4">
        <f>+SUM('Cash Flow'!AL36:AW36)</f>
        <v>-85545.64788772742</v>
      </c>
    </row>
    <row r="37" spans="1:6" x14ac:dyDescent="0.25">
      <c r="A37" s="1" t="s">
        <v>104</v>
      </c>
      <c r="B37" s="4">
        <f>+SUM('Cash Flow'!B37:M37)</f>
        <v>0</v>
      </c>
      <c r="C37" s="4">
        <f>+SUM('Cash Flow'!N37:Y37)</f>
        <v>0</v>
      </c>
      <c r="D37" s="4">
        <f>+SUM('Cash Flow'!Z37:AK37)</f>
        <v>0</v>
      </c>
      <c r="E37" s="4">
        <f>+SUM('Cash Flow'!AL37:AW37)</f>
        <v>0</v>
      </c>
    </row>
    <row r="38" spans="1:6" x14ac:dyDescent="0.25">
      <c r="A38" s="1" t="s">
        <v>105</v>
      </c>
      <c r="B38" s="4">
        <f>+SUM('Cash Flow'!B38:M38)</f>
        <v>0</v>
      </c>
      <c r="C38" s="4">
        <f>+SUM('Cash Flow'!N38:Y38)</f>
        <v>11140.254702954411</v>
      </c>
      <c r="D38" s="4">
        <f>+SUM('Cash Flow'!Z38:AK38)</f>
        <v>22111.23171469618</v>
      </c>
      <c r="E38" s="4">
        <f>+SUM('Cash Flow'!AL38:AW38)</f>
        <v>7902.420349471824</v>
      </c>
    </row>
    <row r="39" spans="1:6" x14ac:dyDescent="0.25">
      <c r="B39" s="1"/>
      <c r="C39" s="1"/>
      <c r="D39" s="1"/>
    </row>
    <row r="40" spans="1:6" x14ac:dyDescent="0.25">
      <c r="A40" s="3" t="s">
        <v>106</v>
      </c>
      <c r="B40" s="3">
        <f>+SUM(B41:B44)</f>
        <v>50000</v>
      </c>
      <c r="C40" s="3">
        <f>+SUM(C41:C44)</f>
        <v>-5.6843418860808015E-13</v>
      </c>
      <c r="D40" s="3">
        <f>+SUM(D41:D44)</f>
        <v>0</v>
      </c>
      <c r="E40" s="3">
        <f>+SUM(E41:E44)</f>
        <v>0</v>
      </c>
    </row>
    <row r="41" spans="1:6" x14ac:dyDescent="0.25">
      <c r="A41" s="1" t="s">
        <v>107</v>
      </c>
      <c r="B41" s="4">
        <f>+SUM('Cash Flow'!B41:M41)</f>
        <v>50000</v>
      </c>
      <c r="C41" s="4">
        <f>+SUM('Cash Flow'!N41:Y41)</f>
        <v>0</v>
      </c>
      <c r="D41" s="4">
        <f>+SUM('Cash Flow'!Z41:AK41)</f>
        <v>0</v>
      </c>
      <c r="E41" s="4">
        <f>+SUM('Cash Flow'!AL41:AW41)</f>
        <v>0</v>
      </c>
    </row>
    <row r="42" spans="1:6" x14ac:dyDescent="0.25">
      <c r="A42" s="1" t="s">
        <v>108</v>
      </c>
      <c r="B42" s="4">
        <f>+SUM('Cash Flow'!B42:M42)</f>
        <v>0</v>
      </c>
      <c r="C42" s="4">
        <f>+SUM('Cash Flow'!N42:Y42)</f>
        <v>0</v>
      </c>
      <c r="D42" s="4">
        <f>+SUM('Cash Flow'!Z42:AK42)</f>
        <v>0</v>
      </c>
      <c r="E42" s="4">
        <f>+SUM('Cash Flow'!AL42:AW42)</f>
        <v>0</v>
      </c>
    </row>
    <row r="43" spans="1:6" x14ac:dyDescent="0.25">
      <c r="A43" s="1" t="s">
        <v>109</v>
      </c>
      <c r="B43" s="4">
        <f>+SUM('Cash Flow'!B43:M43)</f>
        <v>0</v>
      </c>
      <c r="C43" s="4">
        <f>+SUM('Cash Flow'!N43:Y43)</f>
        <v>0</v>
      </c>
      <c r="D43" s="4">
        <f>+SUM('Cash Flow'!Z43:AK43)</f>
        <v>0</v>
      </c>
      <c r="E43" s="4">
        <f>+SUM('Cash Flow'!AL43:AW43)</f>
        <v>0</v>
      </c>
    </row>
    <row r="44" spans="1:6" x14ac:dyDescent="0.25">
      <c r="A44" s="1" t="s">
        <v>114</v>
      </c>
      <c r="B44" s="4">
        <f>+SUM('Cash Flow'!B44:M44)</f>
        <v>3.637978807091713E-12</v>
      </c>
      <c r="C44" s="4">
        <f>+SUM('Cash Flow'!N44:Y44)</f>
        <v>-5.6843418860808015E-13</v>
      </c>
      <c r="D44" s="4">
        <f>+SUM('Cash Flow'!Z44:AK44)</f>
        <v>0</v>
      </c>
      <c r="E44" s="4">
        <f>+SUM('Cash Flow'!AL44:AW44)</f>
        <v>0</v>
      </c>
    </row>
    <row r="45" spans="1:6" x14ac:dyDescent="0.25">
      <c r="B45" s="1"/>
      <c r="C45" s="1"/>
      <c r="D45" s="1"/>
    </row>
    <row r="46" spans="1:6" x14ac:dyDescent="0.25">
      <c r="A46" s="3" t="s">
        <v>110</v>
      </c>
      <c r="B46" s="3">
        <f>+B29+B34+B35+B40+B27+B36+B38+B37</f>
        <v>-25981.694999010302</v>
      </c>
      <c r="C46" s="3">
        <f>+C29+C34+C35+C40+C27+C36+C38+C37</f>
        <v>33321.63013470234</v>
      </c>
      <c r="D46" s="3">
        <f>+D29+D34+D35+D40+D27+D36+D38+D37</f>
        <v>33032.181794962278</v>
      </c>
      <c r="E46" s="3">
        <f>+E29+E34+E35+E40+E27+E36+E38+E37</f>
        <v>168848.6338773561</v>
      </c>
      <c r="F46" s="3"/>
    </row>
    <row r="47" spans="1:6" x14ac:dyDescent="0.25">
      <c r="A47" s="3"/>
      <c r="B47" s="3"/>
      <c r="C47" s="3"/>
      <c r="D47" s="3"/>
    </row>
    <row r="48" spans="1:6" x14ac:dyDescent="0.25">
      <c r="A48" s="1" t="s">
        <v>512</v>
      </c>
      <c r="B48" s="4">
        <f>+SUM('Cash Flow'!B48:M48)</f>
        <v>0</v>
      </c>
      <c r="C48" s="4">
        <f>+SUM('Cash Flow'!N48:Y48)</f>
        <v>0</v>
      </c>
      <c r="D48" s="4">
        <f>+SUM('Cash Flow'!Z48:AK48)</f>
        <v>0</v>
      </c>
      <c r="E48" s="4">
        <f>+SUM('Cash Flow'!AL48:AW48)</f>
        <v>0</v>
      </c>
    </row>
    <row r="49" spans="1:5" x14ac:dyDescent="0.25">
      <c r="B49" s="1"/>
    </row>
    <row r="50" spans="1:5" x14ac:dyDescent="0.25">
      <c r="A50" s="1" t="s">
        <v>514</v>
      </c>
      <c r="B50" s="3">
        <f>+B46-B48</f>
        <v>-25981.694999010302</v>
      </c>
      <c r="C50" s="3">
        <f>+C46-C48+B50</f>
        <v>7339.9351356920379</v>
      </c>
      <c r="D50" s="3">
        <f>+D46-D48+C50</f>
        <v>40372.116930654316</v>
      </c>
      <c r="E50" s="3">
        <f>+E46-E48+D50</f>
        <v>209220.7508080104</v>
      </c>
    </row>
    <row r="51" spans="1:5" x14ac:dyDescent="0.25">
      <c r="B51" s="3"/>
      <c r="C51" s="3"/>
      <c r="D51" s="3"/>
      <c r="E51" s="3"/>
    </row>
  </sheetData>
  <phoneticPr fontId="25" type="noConversion"/>
  <hyperlinks>
    <hyperlink ref="A1" location="VIEW!A1" display="VIEW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70"/>
  <sheetViews>
    <sheetView showGridLines="0" tabSelected="1" workbookViewId="0">
      <selection activeCell="C2" sqref="C2"/>
    </sheetView>
  </sheetViews>
  <sheetFormatPr defaultRowHeight="15" x14ac:dyDescent="0.25"/>
  <cols>
    <col min="1" max="1" width="10.7109375" style="259" customWidth="1"/>
    <col min="2" max="2" width="21.7109375" bestFit="1" customWidth="1"/>
    <col min="3" max="3" width="34" bestFit="1" customWidth="1"/>
    <col min="4" max="4" width="6.5703125" bestFit="1" customWidth="1"/>
    <col min="5" max="5" width="13.140625" bestFit="1" customWidth="1"/>
    <col min="6" max="7" width="12" bestFit="1" customWidth="1"/>
    <col min="8" max="14" width="13.140625" bestFit="1" customWidth="1"/>
  </cols>
  <sheetData>
    <row r="1" spans="1:14" x14ac:dyDescent="0.25">
      <c r="A1" s="258" t="s">
        <v>115</v>
      </c>
    </row>
    <row r="2" spans="1:14" x14ac:dyDescent="0.25">
      <c r="E2" s="259" t="s">
        <v>699</v>
      </c>
    </row>
    <row r="4" spans="1:14" x14ac:dyDescent="0.25">
      <c r="B4" s="177" t="s">
        <v>612</v>
      </c>
      <c r="C4" s="240">
        <v>10000</v>
      </c>
    </row>
    <row r="5" spans="1:14" x14ac:dyDescent="0.25">
      <c r="B5" s="177" t="s">
        <v>613</v>
      </c>
      <c r="C5" s="241">
        <v>0.1</v>
      </c>
    </row>
    <row r="6" spans="1:14" x14ac:dyDescent="0.25">
      <c r="B6" s="177"/>
    </row>
    <row r="7" spans="1:14" hidden="1" x14ac:dyDescent="0.25">
      <c r="E7" s="255">
        <v>0.5</v>
      </c>
      <c r="F7" s="255">
        <f>+E7+1</f>
        <v>1.5</v>
      </c>
      <c r="G7" s="255">
        <f t="shared" ref="G7:N7" si="0">+F7+1</f>
        <v>2.5</v>
      </c>
      <c r="H7" s="255">
        <f t="shared" si="0"/>
        <v>3.5</v>
      </c>
      <c r="I7" s="255">
        <f t="shared" si="0"/>
        <v>4.5</v>
      </c>
      <c r="J7" s="255">
        <f t="shared" si="0"/>
        <v>5.5</v>
      </c>
      <c r="K7" s="255">
        <f t="shared" si="0"/>
        <v>6.5</v>
      </c>
      <c r="L7" s="255">
        <f t="shared" si="0"/>
        <v>7.5</v>
      </c>
      <c r="M7" s="255">
        <f t="shared" si="0"/>
        <v>8.5</v>
      </c>
      <c r="N7" s="255">
        <f t="shared" si="0"/>
        <v>9.5</v>
      </c>
    </row>
    <row r="8" spans="1:14" ht="15.75" thickBot="1" x14ac:dyDescent="0.3">
      <c r="E8" s="237">
        <f>+'Sp annuo'!B2</f>
        <v>2017</v>
      </c>
      <c r="F8" s="237">
        <f>+'Sp annuo'!C2</f>
        <v>2018</v>
      </c>
      <c r="G8" s="237">
        <f>+'Sp annuo'!D2</f>
        <v>2019</v>
      </c>
      <c r="H8" s="237">
        <f>+'Sp annuo'!E2</f>
        <v>2020</v>
      </c>
      <c r="I8" s="237">
        <f t="shared" ref="I8:N8" si="1">+H8+1</f>
        <v>2021</v>
      </c>
      <c r="J8" s="237">
        <f t="shared" si="1"/>
        <v>2022</v>
      </c>
      <c r="K8" s="237">
        <f t="shared" si="1"/>
        <v>2023</v>
      </c>
      <c r="L8" s="237">
        <f t="shared" si="1"/>
        <v>2024</v>
      </c>
      <c r="M8" s="237">
        <f t="shared" si="1"/>
        <v>2025</v>
      </c>
      <c r="N8" s="237">
        <f t="shared" si="1"/>
        <v>2026</v>
      </c>
    </row>
    <row r="9" spans="1:14" ht="16.5" thickTop="1" thickBot="1" x14ac:dyDescent="0.3">
      <c r="C9" t="s">
        <v>654</v>
      </c>
      <c r="E9" s="256">
        <f>+'Cash Flow annuo'!B27+'Cash Flow annuo'!B38+'Cash Flow annuo'!B36</f>
        <v>-301064.51884194475</v>
      </c>
      <c r="F9" s="256">
        <f>+'Cash Flow annuo'!C27+'Cash Flow annuo'!C38+'Cash Flow annuo'!C36</f>
        <v>-42392.883148498891</v>
      </c>
      <c r="G9" s="256">
        <f>+'Cash Flow annuo'!D27+'Cash Flow annuo'!D38+'Cash Flow annuo'!D36</f>
        <v>35142.14851176105</v>
      </c>
      <c r="H9" s="256">
        <f>+'Cash Flow annuo'!E27+'Cash Flow annuo'!E38+'Cash Flow annuo'!E36</f>
        <v>170958.60059415488</v>
      </c>
      <c r="I9" s="256">
        <f t="shared" ref="I9:N9" si="2">+H9</f>
        <v>170958.60059415488</v>
      </c>
      <c r="J9" s="256">
        <f t="shared" si="2"/>
        <v>170958.60059415488</v>
      </c>
      <c r="K9" s="256">
        <f t="shared" si="2"/>
        <v>170958.60059415488</v>
      </c>
      <c r="L9" s="256">
        <f t="shared" si="2"/>
        <v>170958.60059415488</v>
      </c>
      <c r="M9" s="256">
        <f t="shared" si="2"/>
        <v>170958.60059415488</v>
      </c>
      <c r="N9" s="256">
        <f t="shared" si="2"/>
        <v>170958.60059415488</v>
      </c>
    </row>
    <row r="10" spans="1:14" ht="16.5" thickTop="1" thickBot="1" x14ac:dyDescent="0.3">
      <c r="C10" t="s">
        <v>658</v>
      </c>
      <c r="E10" s="256">
        <f>+E9*$C$5</f>
        <v>-30106.451884194477</v>
      </c>
      <c r="F10" s="256">
        <f t="shared" ref="F10:N10" si="3">+F9*$C$5</f>
        <v>-4239.2883148498895</v>
      </c>
      <c r="G10" s="256">
        <f t="shared" si="3"/>
        <v>3514.2148511761052</v>
      </c>
      <c r="H10" s="256">
        <f t="shared" si="3"/>
        <v>17095.860059415489</v>
      </c>
      <c r="I10" s="256">
        <f t="shared" si="3"/>
        <v>17095.860059415489</v>
      </c>
      <c r="J10" s="256">
        <f t="shared" si="3"/>
        <v>17095.860059415489</v>
      </c>
      <c r="K10" s="256">
        <f t="shared" si="3"/>
        <v>17095.860059415489</v>
      </c>
      <c r="L10" s="256">
        <f t="shared" si="3"/>
        <v>17095.860059415489</v>
      </c>
      <c r="M10" s="256">
        <f t="shared" si="3"/>
        <v>17095.860059415489</v>
      </c>
      <c r="N10" s="256">
        <f t="shared" si="3"/>
        <v>17095.860059415489</v>
      </c>
    </row>
    <row r="11" spans="1:14" ht="16.5" thickTop="1" thickBot="1" x14ac:dyDescent="0.3">
      <c r="C11" t="s">
        <v>659</v>
      </c>
      <c r="E11" s="256">
        <f>+C4*0.4</f>
        <v>4000</v>
      </c>
      <c r="F11" s="256">
        <f t="shared" ref="F11:N11" si="4">+D4*0.4</f>
        <v>0</v>
      </c>
      <c r="G11" s="256">
        <f t="shared" si="4"/>
        <v>0</v>
      </c>
      <c r="H11" s="256">
        <f t="shared" si="4"/>
        <v>0</v>
      </c>
      <c r="I11" s="256">
        <f t="shared" si="4"/>
        <v>0</v>
      </c>
      <c r="J11" s="256">
        <f t="shared" si="4"/>
        <v>0</v>
      </c>
      <c r="K11" s="256">
        <f t="shared" si="4"/>
        <v>0</v>
      </c>
      <c r="L11" s="256">
        <f t="shared" si="4"/>
        <v>0</v>
      </c>
      <c r="M11" s="256">
        <f t="shared" si="4"/>
        <v>0</v>
      </c>
      <c r="N11" s="256">
        <f t="shared" si="4"/>
        <v>0</v>
      </c>
    </row>
    <row r="12" spans="1:14" ht="16.5" thickTop="1" thickBot="1" x14ac:dyDescent="0.3">
      <c r="C12" t="s">
        <v>660</v>
      </c>
      <c r="E12" s="256">
        <f>+E10+E11</f>
        <v>-26106.451884194477</v>
      </c>
      <c r="F12" s="256">
        <f t="shared" ref="F12:N12" si="5">+F10+F11</f>
        <v>-4239.2883148498895</v>
      </c>
      <c r="G12" s="256">
        <f t="shared" si="5"/>
        <v>3514.2148511761052</v>
      </c>
      <c r="H12" s="256">
        <f t="shared" si="5"/>
        <v>17095.860059415489</v>
      </c>
      <c r="I12" s="256">
        <f t="shared" si="5"/>
        <v>17095.860059415489</v>
      </c>
      <c r="J12" s="256">
        <f t="shared" si="5"/>
        <v>17095.860059415489</v>
      </c>
      <c r="K12" s="256">
        <f t="shared" si="5"/>
        <v>17095.860059415489</v>
      </c>
      <c r="L12" s="256">
        <f t="shared" si="5"/>
        <v>17095.860059415489</v>
      </c>
      <c r="M12" s="256">
        <f t="shared" si="5"/>
        <v>17095.860059415489</v>
      </c>
      <c r="N12" s="256">
        <f t="shared" si="5"/>
        <v>17095.860059415489</v>
      </c>
    </row>
    <row r="13" spans="1:14" ht="15.75" hidden="1" thickTop="1" x14ac:dyDescent="0.25">
      <c r="E13" s="262">
        <f>+IF(E12&gt;0,E7+0.5,0)</f>
        <v>0</v>
      </c>
      <c r="F13" s="262">
        <f>+IF(F12&gt;0,F7+0.5,0)*IF(E13=0,1,0)</f>
        <v>0</v>
      </c>
      <c r="G13" s="262">
        <f>+IF(G12&gt;0,G7+0.5,0)*IF(SUM($C13:F13)=0,1,0)</f>
        <v>3</v>
      </c>
      <c r="H13" s="262">
        <f>+IF(H12&gt;0,H7+0.5,0)*IF(SUM($C13:G13)=0,1,0)</f>
        <v>0</v>
      </c>
      <c r="I13" s="262">
        <f>+IF(I12&gt;0,I7+0.5,0)*IF(SUM($C13:H13)=0,1,0)</f>
        <v>0</v>
      </c>
      <c r="J13" s="262">
        <f>+IF(J12&gt;0,J7+0.5,0)*IF(SUM($C13:I13)=0,1,0)</f>
        <v>0</v>
      </c>
      <c r="K13" s="262">
        <f>+IF(K12&gt;0,K7+0.5,0)*IF(SUM($C13:J13)=0,1,0)</f>
        <v>0</v>
      </c>
      <c r="L13" s="262">
        <f>+IF(L12&gt;0,L7+0.5,0)*IF(SUM($C13:K13)=0,1,0)</f>
        <v>0</v>
      </c>
      <c r="M13" s="262">
        <f>+IF(M12&gt;0,M7+0.5,0)*IF(SUM($C13:L13)=0,1,0)</f>
        <v>0</v>
      </c>
      <c r="N13" s="262">
        <f>+IF(N12&gt;0,N7+0.5,0)*IF(SUM($C13:M13)=0,1,0)</f>
        <v>0</v>
      </c>
    </row>
    <row r="14" spans="1:14" ht="15.75" thickTop="1" x14ac:dyDescent="0.25">
      <c r="E14" s="261"/>
      <c r="F14" s="261"/>
      <c r="G14" s="261"/>
      <c r="H14" s="261"/>
      <c r="I14" s="261"/>
      <c r="J14" s="261"/>
      <c r="K14" s="261"/>
      <c r="L14" s="261"/>
      <c r="M14" s="261"/>
      <c r="N14" s="261"/>
    </row>
    <row r="15" spans="1:14" x14ac:dyDescent="0.25">
      <c r="E15" s="261">
        <f>+E12</f>
        <v>-26106.451884194477</v>
      </c>
      <c r="F15" s="261">
        <f>+SUM($E12:F12)</f>
        <v>-30345.740199044369</v>
      </c>
      <c r="G15" s="261">
        <f>+SUM($E12:G12)</f>
        <v>-26831.525347868264</v>
      </c>
      <c r="H15" s="261">
        <f>+SUM($E12:H12)</f>
        <v>-9735.6652884527757</v>
      </c>
      <c r="I15" s="261">
        <f>+SUM($E12:I12)</f>
        <v>7360.1947709627129</v>
      </c>
      <c r="J15" s="261">
        <f>+SUM($E12:J12)</f>
        <v>24456.054830378202</v>
      </c>
      <c r="K15" s="261">
        <f>+SUM($E12:K12)</f>
        <v>41551.91488979369</v>
      </c>
      <c r="L15" s="261">
        <f>+SUM($E12:L12)</f>
        <v>58647.774949209183</v>
      </c>
      <c r="M15" s="261">
        <f>+SUM($E12:M12)</f>
        <v>75743.635008624668</v>
      </c>
      <c r="N15" s="261">
        <f>+SUM($E12:N12)</f>
        <v>92839.495068040153</v>
      </c>
    </row>
    <row r="17" spans="3:4" x14ac:dyDescent="0.25">
      <c r="C17" t="s">
        <v>657</v>
      </c>
      <c r="D17" s="257">
        <v>8</v>
      </c>
    </row>
    <row r="18" spans="3:4" x14ac:dyDescent="0.25">
      <c r="C18" t="s">
        <v>655</v>
      </c>
      <c r="D18" s="263">
        <f>+IF($D$17=1,(IRR(E12:E12,1)),IF($D$17=2,IRR(E12:F12,1),+IF($D$17=3,IRR(E12:G12,1),+IF($D$17=4,IRR(E12:H12,1),+IF($D$17=5,IRR(E12:I12,1),IF($D$17=6,IRR(E12:J12,1),IF($D$17=7,IRR(E12:K12,1),1)))))))*IF($D$17=8,IRR(E12:L12,1),IF($D$17=9,IRR(E12:M12,1),IRR(E12:N12,1)))</f>
        <v>0.27111194168669273</v>
      </c>
    </row>
    <row r="21" spans="3:4" x14ac:dyDescent="0.25">
      <c r="C21" t="s">
        <v>656</v>
      </c>
      <c r="D21" s="237">
        <f>+SUM(E13:N13)</f>
        <v>3</v>
      </c>
    </row>
    <row r="61" spans="1:1" x14ac:dyDescent="0.25">
      <c r="A61" s="260">
        <v>1</v>
      </c>
    </row>
    <row r="62" spans="1:1" x14ac:dyDescent="0.25">
      <c r="A62" s="260">
        <f>+A61+1</f>
        <v>2</v>
      </c>
    </row>
    <row r="63" spans="1:1" x14ac:dyDescent="0.25">
      <c r="A63" s="260">
        <f t="shared" ref="A63:A69" si="6">+A62+1</f>
        <v>3</v>
      </c>
    </row>
    <row r="64" spans="1:1" x14ac:dyDescent="0.25">
      <c r="A64" s="260">
        <f t="shared" si="6"/>
        <v>4</v>
      </c>
    </row>
    <row r="65" spans="1:1" x14ac:dyDescent="0.25">
      <c r="A65" s="260">
        <f t="shared" si="6"/>
        <v>5</v>
      </c>
    </row>
    <row r="66" spans="1:1" x14ac:dyDescent="0.25">
      <c r="A66" s="260">
        <f t="shared" si="6"/>
        <v>6</v>
      </c>
    </row>
    <row r="67" spans="1:1" x14ac:dyDescent="0.25">
      <c r="A67" s="260">
        <f t="shared" si="6"/>
        <v>7</v>
      </c>
    </row>
    <row r="68" spans="1:1" x14ac:dyDescent="0.25">
      <c r="A68" s="260">
        <f t="shared" si="6"/>
        <v>8</v>
      </c>
    </row>
    <row r="69" spans="1:1" x14ac:dyDescent="0.25">
      <c r="A69" s="260">
        <f t="shared" si="6"/>
        <v>9</v>
      </c>
    </row>
    <row r="70" spans="1:1" x14ac:dyDescent="0.25">
      <c r="A70" s="260">
        <f>+A69+1</f>
        <v>10</v>
      </c>
    </row>
  </sheetData>
  <dataValidations count="1">
    <dataValidation type="list" allowBlank="1" showInputMessage="1" showErrorMessage="1" sqref="D17">
      <formula1>$A$61:$A$70</formula1>
    </dataValidation>
  </dataValidations>
  <hyperlinks>
    <hyperlink ref="A1" location="VIEW!A1" display="VIEW"/>
  </hyperlink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rgb="FFFF0000"/>
  </sheetPr>
  <dimension ref="A1:G48"/>
  <sheetViews>
    <sheetView showGridLines="0" workbookViewId="0"/>
  </sheetViews>
  <sheetFormatPr defaultRowHeight="15" x14ac:dyDescent="0.25"/>
  <cols>
    <col min="3" max="3" width="52.7109375" bestFit="1" customWidth="1"/>
    <col min="4" max="4" width="9.7109375" bestFit="1" customWidth="1"/>
  </cols>
  <sheetData>
    <row r="1" spans="1:7" x14ac:dyDescent="0.25">
      <c r="A1" s="33" t="s">
        <v>115</v>
      </c>
    </row>
    <row r="2" spans="1:7" x14ac:dyDescent="0.25">
      <c r="C2" s="177" t="s">
        <v>534</v>
      </c>
      <c r="D2" s="224">
        <f>+'Sp annuo'!B2</f>
        <v>2017</v>
      </c>
      <c r="E2" s="224">
        <f>+'Sp annuo'!C2</f>
        <v>2018</v>
      </c>
      <c r="F2" s="224">
        <f>+'Sp annuo'!D2</f>
        <v>2019</v>
      </c>
      <c r="G2" s="224">
        <f>+'Sp annuo'!E2</f>
        <v>2020</v>
      </c>
    </row>
    <row r="3" spans="1:7" x14ac:dyDescent="0.25">
      <c r="C3" t="s">
        <v>535</v>
      </c>
    </row>
    <row r="4" spans="1:7" x14ac:dyDescent="0.25">
      <c r="C4" t="s">
        <v>536</v>
      </c>
      <c r="D4" s="41">
        <f>+'Sp annuo'!B27+'Sp annuo'!B39</f>
        <v>132863.77333333332</v>
      </c>
      <c r="E4" s="41">
        <f>+'Sp annuo'!C27+'Sp annuo'!C39</f>
        <v>155473.82213333336</v>
      </c>
      <c r="F4" s="41">
        <f>+'Sp annuo'!D27+'Sp annuo'!D39</f>
        <v>152633.06925333332</v>
      </c>
      <c r="G4" s="41">
        <f>+'Sp annuo'!E27+'Sp annuo'!E39</f>
        <v>149792.31637333331</v>
      </c>
    </row>
    <row r="5" spans="1:7" x14ac:dyDescent="0.25">
      <c r="C5" t="s">
        <v>537</v>
      </c>
      <c r="D5" s="41">
        <f>+'Sp annuo'!B5+'Sp annuo'!B8</f>
        <v>157614.775250412</v>
      </c>
      <c r="E5" s="41">
        <f>+'Sp annuo'!C5+'Sp annuo'!C8</f>
        <v>144377.38134185973</v>
      </c>
      <c r="F5" s="41">
        <f>+'Sp annuo'!D5+'Sp annuo'!D8</f>
        <v>258819.31163490351</v>
      </c>
      <c r="G5" s="41">
        <f>+'Sp annuo'!E5+'Sp annuo'!E8</f>
        <v>489646.07081658358</v>
      </c>
    </row>
    <row r="6" spans="1:7" x14ac:dyDescent="0.25">
      <c r="C6" s="177" t="s">
        <v>276</v>
      </c>
      <c r="D6" s="217">
        <f>SUM(D3:D5)</f>
        <v>290478.54858374532</v>
      </c>
      <c r="E6" s="217">
        <f>SUM(E3:E5)</f>
        <v>299851.20347519312</v>
      </c>
      <c r="F6" s="217">
        <f>SUM(F3:F5)</f>
        <v>411452.3808882368</v>
      </c>
      <c r="G6" s="217">
        <f>SUM(G3:G5)</f>
        <v>639438.38718991692</v>
      </c>
    </row>
    <row r="7" spans="1:7" x14ac:dyDescent="0.25">
      <c r="C7" t="s">
        <v>538</v>
      </c>
      <c r="D7" s="41"/>
      <c r="E7" s="41"/>
      <c r="F7" s="41"/>
      <c r="G7" s="41"/>
    </row>
    <row r="8" spans="1:7" x14ac:dyDescent="0.25">
      <c r="C8" t="s">
        <v>539</v>
      </c>
      <c r="D8" s="41">
        <f>+'Sp annuo'!B77</f>
        <v>-12411.790319701111</v>
      </c>
      <c r="E8" s="41">
        <f>+'Sp annuo'!C77</f>
        <v>49708.157580879364</v>
      </c>
      <c r="F8" s="41">
        <f>+'Sp annuo'!D77</f>
        <v>161730.27246251519</v>
      </c>
      <c r="G8" s="41">
        <f>+'Sp annuo'!E77</f>
        <v>385020.35749229672</v>
      </c>
    </row>
    <row r="9" spans="1:7" x14ac:dyDescent="0.25">
      <c r="C9" t="s">
        <v>540</v>
      </c>
      <c r="D9" s="41">
        <f>+'Sp annuo'!B71</f>
        <v>284199.9856448418</v>
      </c>
      <c r="E9" s="41">
        <f>+'Sp annuo'!C71</f>
        <v>251673.1585506823</v>
      </c>
      <c r="F9" s="41">
        <f>+'Sp annuo'!D71</f>
        <v>242220.47148420665</v>
      </c>
      <c r="G9" s="41">
        <f>+'Sp annuo'!E71</f>
        <v>247007.76410911884</v>
      </c>
    </row>
    <row r="10" spans="1:7" x14ac:dyDescent="0.25">
      <c r="C10" t="s">
        <v>541</v>
      </c>
      <c r="D10" s="41">
        <f>+'Sp annuo'!B56+'Sp annuo'!B54</f>
        <v>34810.46264812618</v>
      </c>
      <c r="E10" s="41">
        <f>+'Sp annuo'!C56+'Sp annuo'!C54</f>
        <v>27419.287766972309</v>
      </c>
      <c r="F10" s="41">
        <f>+'Sp annuo'!D56+'Sp annuo'!D54</f>
        <v>59490.600826319744</v>
      </c>
      <c r="G10" s="41">
        <f>+'Sp annuo'!E56+'Sp annuo'!E54</f>
        <v>73344.842443213332</v>
      </c>
    </row>
    <row r="11" spans="1:7" x14ac:dyDescent="0.25">
      <c r="C11" s="177" t="s">
        <v>276</v>
      </c>
      <c r="D11" s="217">
        <f>SUM(D8:D10)</f>
        <v>306598.65797326685</v>
      </c>
      <c r="E11" s="217">
        <f>SUM(E8:E10)</f>
        <v>328800.60389853397</v>
      </c>
      <c r="F11" s="217">
        <f>SUM(F8:F10)</f>
        <v>463441.34477304155</v>
      </c>
      <c r="G11" s="217">
        <f>SUM(G8:G10)</f>
        <v>705372.9640446289</v>
      </c>
    </row>
    <row r="15" spans="1:7" x14ac:dyDescent="0.25">
      <c r="C15" s="177" t="s">
        <v>542</v>
      </c>
      <c r="D15" s="224">
        <f>+D2</f>
        <v>2017</v>
      </c>
      <c r="E15" s="224">
        <f>+E2</f>
        <v>2018</v>
      </c>
      <c r="F15" s="224">
        <f>+F2</f>
        <v>2019</v>
      </c>
      <c r="G15" s="224">
        <f>+G2</f>
        <v>2020</v>
      </c>
    </row>
    <row r="16" spans="1:7" ht="15.75" x14ac:dyDescent="0.25">
      <c r="C16" s="218"/>
    </row>
    <row r="17" spans="3:7" ht="15.75" x14ac:dyDescent="0.25">
      <c r="C17" s="219" t="s">
        <v>689</v>
      </c>
      <c r="D17" s="41">
        <f>+'Ce annuo'!B7</f>
        <v>136941.31267425808</v>
      </c>
      <c r="E17" s="41">
        <f>+'Ce annuo'!C7</f>
        <v>282244.40274402738</v>
      </c>
      <c r="F17" s="41">
        <f>+'Ce annuo'!D7</f>
        <v>506870.39615219948</v>
      </c>
      <c r="G17" s="41">
        <f>+'Ce annuo'!E7</f>
        <v>725171.8744351815</v>
      </c>
    </row>
    <row r="18" spans="3:7" ht="15.75" x14ac:dyDescent="0.25">
      <c r="C18" s="219" t="s">
        <v>543</v>
      </c>
      <c r="D18" s="41">
        <f>+'Ce annuo'!B9+'Ce annuo'!B14</f>
        <v>65303.514525385217</v>
      </c>
      <c r="E18" s="41">
        <f>+'Ce annuo'!C9+'Ce annuo'!C14</f>
        <v>93849.785317853166</v>
      </c>
      <c r="F18" s="41">
        <f>+'Ce annuo'!D9+'Ce annuo'!D14</f>
        <v>137979.84773963565</v>
      </c>
      <c r="G18" s="41">
        <f>+'Ce annuo'!E9+'Ce annuo'!E14</f>
        <v>180867.39480054012</v>
      </c>
    </row>
    <row r="19" spans="3:7" ht="15.75" x14ac:dyDescent="0.25">
      <c r="C19" s="220" t="s">
        <v>544</v>
      </c>
      <c r="D19" s="217">
        <f>+D17-D18</f>
        <v>71637.798148872855</v>
      </c>
      <c r="E19" s="217">
        <f>+E17-E18</f>
        <v>188394.61742617423</v>
      </c>
      <c r="F19" s="217">
        <f>+F17-F18</f>
        <v>368890.54841256386</v>
      </c>
      <c r="G19" s="217">
        <f>+G17-G18</f>
        <v>544304.47963464144</v>
      </c>
    </row>
    <row r="21" spans="3:7" ht="15.75" x14ac:dyDescent="0.25">
      <c r="C21" s="219" t="s">
        <v>545</v>
      </c>
      <c r="D21" s="41">
        <f>+'Ce annuo'!B39</f>
        <v>140131.36000000002</v>
      </c>
      <c r="E21" s="41">
        <f>+'Ce annuo'!C39</f>
        <v>134347.78719999999</v>
      </c>
      <c r="F21" s="41">
        <f>+'Ce annuo'!D39</f>
        <v>201523.35971999989</v>
      </c>
      <c r="G21" s="41">
        <f>+'Ce annuo'!E39</f>
        <v>210809.91217453132</v>
      </c>
    </row>
    <row r="22" spans="3:7" ht="15.75" x14ac:dyDescent="0.25">
      <c r="C22" s="220" t="s">
        <v>546</v>
      </c>
      <c r="D22" s="217">
        <f>+D19-D21</f>
        <v>-68493.56185112716</v>
      </c>
      <c r="E22" s="217">
        <f>+E19-E21</f>
        <v>54046.830226174236</v>
      </c>
      <c r="F22" s="217">
        <f>+F19-F21</f>
        <v>167367.18869256397</v>
      </c>
      <c r="G22" s="217">
        <f>+G19-G21</f>
        <v>333494.56746011012</v>
      </c>
    </row>
    <row r="24" spans="3:7" ht="15.75" x14ac:dyDescent="0.25">
      <c r="C24" s="219" t="s">
        <v>547</v>
      </c>
      <c r="D24" s="41">
        <f>+'Ce annuo'!B35</f>
        <v>14666.666666666666</v>
      </c>
      <c r="E24" s="41">
        <f>+'Ce annuo'!C35</f>
        <v>11999.999999999998</v>
      </c>
      <c r="F24" s="41">
        <f>+'Ce annuo'!D35</f>
        <v>16768.432880000015</v>
      </c>
      <c r="G24" s="41">
        <f>+'Ce annuo'!E35</f>
        <v>16768.432880000015</v>
      </c>
    </row>
    <row r="25" spans="3:7" ht="15.75" x14ac:dyDescent="0.25">
      <c r="C25" s="220" t="s">
        <v>548</v>
      </c>
      <c r="D25" s="217">
        <f>+D22-D24</f>
        <v>-83160.228517793832</v>
      </c>
      <c r="E25" s="217">
        <f>+E22-E24</f>
        <v>42046.830226174236</v>
      </c>
      <c r="F25" s="217">
        <f>+F22-F24</f>
        <v>150598.75581256396</v>
      </c>
      <c r="G25" s="217">
        <f>+G22-G24</f>
        <v>316726.13458011008</v>
      </c>
    </row>
    <row r="27" spans="3:7" ht="15.75" x14ac:dyDescent="0.25">
      <c r="C27" s="219" t="s">
        <v>549</v>
      </c>
      <c r="D27" s="41">
        <f>-'Ce annuo'!B49</f>
        <v>8418.2284685739633</v>
      </c>
      <c r="E27" s="41">
        <f>-'Ce annuo'!C49</f>
        <v>8786.6276226393456</v>
      </c>
      <c r="F27" s="41">
        <f>-'Ce annuo'!D49</f>
        <v>8351.5664769897776</v>
      </c>
      <c r="G27" s="41">
        <f>-'Ce annuo'!E49</f>
        <v>7890.401662601239</v>
      </c>
    </row>
    <row r="28" spans="3:7" ht="15.75" x14ac:dyDescent="0.25">
      <c r="C28" s="220" t="s">
        <v>550</v>
      </c>
      <c r="D28" s="217">
        <f>+D25-D27</f>
        <v>-91578.45698636779</v>
      </c>
      <c r="E28" s="217">
        <f>+E25-E27</f>
        <v>33260.20260353489</v>
      </c>
      <c r="F28" s="217">
        <f>+F25-F27</f>
        <v>142247.18933557419</v>
      </c>
      <c r="G28" s="217">
        <f>+G25-G27</f>
        <v>308835.73291750887</v>
      </c>
    </row>
    <row r="30" spans="3:7" ht="15.75" x14ac:dyDescent="0.25">
      <c r="C30" s="219" t="s">
        <v>551</v>
      </c>
      <c r="D30" s="41">
        <f>-'Ce annuo'!B45</f>
        <v>-29166.666666666672</v>
      </c>
      <c r="E30" s="41">
        <f>-'Ce annuo'!C45</f>
        <v>-40000.000000000007</v>
      </c>
      <c r="F30" s="41">
        <f>-'Ce annuo'!D45</f>
        <v>-14166.66666666667</v>
      </c>
      <c r="G30" s="41">
        <f>-'Ce annuo'!E45</f>
        <v>0</v>
      </c>
    </row>
    <row r="31" spans="3:7" ht="15.75" x14ac:dyDescent="0.25">
      <c r="C31" s="220" t="s">
        <v>552</v>
      </c>
      <c r="D31" s="217">
        <f>+D28-D30</f>
        <v>-62411.790319701118</v>
      </c>
      <c r="E31" s="217">
        <f>+E28-E30</f>
        <v>73260.202603534897</v>
      </c>
      <c r="F31" s="217">
        <f>+F28-F30</f>
        <v>156413.85600224085</v>
      </c>
      <c r="G31" s="217">
        <f>+G28-G30</f>
        <v>308835.73291750887</v>
      </c>
    </row>
    <row r="33" spans="3:7" ht="15.75" x14ac:dyDescent="0.25">
      <c r="C33" s="219" t="s">
        <v>553</v>
      </c>
      <c r="D33" s="41">
        <f>+'Ce annuo'!B56+'Ce annuo'!B57</f>
        <v>0</v>
      </c>
      <c r="E33" s="41">
        <f>+'Ce annuo'!C56+'Ce annuo'!C57</f>
        <v>11140.254702954411</v>
      </c>
      <c r="F33" s="41">
        <f>+'Ce annuo'!D56+'Ce annuo'!D57</f>
        <v>44391.741120604995</v>
      </c>
      <c r="G33" s="41">
        <f>+'Ce annuo'!E56+'Ce annuo'!E57</f>
        <v>85545.64788772742</v>
      </c>
    </row>
    <row r="34" spans="3:7" ht="15.75" x14ac:dyDescent="0.25">
      <c r="C34" s="220" t="s">
        <v>554</v>
      </c>
      <c r="D34" s="217">
        <f>+D31-D33</f>
        <v>-62411.790319701118</v>
      </c>
      <c r="E34" s="217">
        <f>+E31-E33</f>
        <v>62119.94790058049</v>
      </c>
      <c r="F34" s="217">
        <f>+F31-F33</f>
        <v>112022.11488163585</v>
      </c>
      <c r="G34" s="217">
        <f>+G31-G33</f>
        <v>223290.08502978145</v>
      </c>
    </row>
    <row r="39" spans="3:7" x14ac:dyDescent="0.25">
      <c r="C39" s="177" t="s">
        <v>555</v>
      </c>
      <c r="D39" s="224">
        <f>+D15</f>
        <v>2017</v>
      </c>
      <c r="E39" s="224">
        <f>+E15</f>
        <v>2018</v>
      </c>
      <c r="F39" s="224">
        <f>+F15</f>
        <v>2019</v>
      </c>
      <c r="G39" s="224">
        <f>+G15</f>
        <v>2020</v>
      </c>
    </row>
    <row r="40" spans="3:7" x14ac:dyDescent="0.25">
      <c r="C40" t="s">
        <v>556</v>
      </c>
      <c r="D40" s="221">
        <f>+D25/(D9+D8)</f>
        <v>-0.30597439457703124</v>
      </c>
      <c r="E40" s="221">
        <f>+E25/(E9+E8)</f>
        <v>0.13951372555496963</v>
      </c>
      <c r="F40" s="221">
        <f>+F25/(F9+F8)</f>
        <v>0.37281465146262199</v>
      </c>
      <c r="G40" s="221">
        <f>+G25/(G9+G8)</f>
        <v>0.50112664888644209</v>
      </c>
    </row>
    <row r="41" spans="3:7" x14ac:dyDescent="0.25">
      <c r="C41" t="s">
        <v>557</v>
      </c>
      <c r="D41" s="222">
        <f>+D34/D8</f>
        <v>5.0284277056014641</v>
      </c>
      <c r="E41" s="222">
        <f>+E34/E8</f>
        <v>1.2496932279074335</v>
      </c>
      <c r="F41" s="222">
        <f>+F34/F8</f>
        <v>0.69264778433857899</v>
      </c>
      <c r="G41" s="222">
        <f>+G34/G8</f>
        <v>0.57994358138387248</v>
      </c>
    </row>
    <row r="42" spans="3:7" x14ac:dyDescent="0.25">
      <c r="D42" s="222"/>
      <c r="E42" s="222"/>
      <c r="F42" s="222"/>
      <c r="G42" s="222"/>
    </row>
    <row r="45" spans="3:7" x14ac:dyDescent="0.25">
      <c r="C45" s="177" t="s">
        <v>558</v>
      </c>
      <c r="D45" s="224">
        <f>+D15</f>
        <v>2017</v>
      </c>
      <c r="E45" s="224">
        <f>+E15</f>
        <v>2018</v>
      </c>
      <c r="F45" s="224">
        <f>+F15</f>
        <v>2019</v>
      </c>
      <c r="G45" s="224">
        <f>+G15</f>
        <v>2020</v>
      </c>
    </row>
    <row r="47" spans="3:7" x14ac:dyDescent="0.25">
      <c r="C47" t="s">
        <v>559</v>
      </c>
      <c r="D47" s="41">
        <f>+D5-D10</f>
        <v>122804.31260228582</v>
      </c>
      <c r="E47" s="41">
        <f>+E5-E10</f>
        <v>116958.09357488742</v>
      </c>
      <c r="F47" s="41">
        <f>+F5-F10</f>
        <v>199328.71080858377</v>
      </c>
      <c r="G47" s="41">
        <f>+G5-G10</f>
        <v>416301.22837337025</v>
      </c>
    </row>
    <row r="48" spans="3:7" x14ac:dyDescent="0.25">
      <c r="C48" t="s">
        <v>560</v>
      </c>
      <c r="D48" s="223">
        <f>+D5/D10</f>
        <v>4.5277989219398176</v>
      </c>
      <c r="E48" s="223">
        <f>+E5/E10</f>
        <v>5.2655409056893294</v>
      </c>
      <c r="F48" s="223">
        <f>+F5/F10</f>
        <v>4.3505916571680858</v>
      </c>
      <c r="G48" s="223">
        <f>+G5/G10</f>
        <v>6.6759441360268541</v>
      </c>
    </row>
  </sheetData>
  <hyperlinks>
    <hyperlink ref="A1" location="VIEW!A1" display="VIEW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2:M81"/>
  <sheetViews>
    <sheetView topLeftCell="A19" workbookViewId="0">
      <selection activeCell="B25" sqref="B25:B30"/>
    </sheetView>
  </sheetViews>
  <sheetFormatPr defaultRowHeight="15" x14ac:dyDescent="0.25"/>
  <cols>
    <col min="6" max="6" width="10.140625" bestFit="1" customWidth="1"/>
  </cols>
  <sheetData>
    <row r="2" spans="2:13" x14ac:dyDescent="0.25">
      <c r="H2" s="10" t="s">
        <v>456</v>
      </c>
      <c r="M2" s="10"/>
    </row>
    <row r="3" spans="2:13" x14ac:dyDescent="0.25">
      <c r="B3" t="s">
        <v>182</v>
      </c>
      <c r="H3" s="10" t="s">
        <v>457</v>
      </c>
      <c r="M3" s="10"/>
    </row>
    <row r="4" spans="2:13" x14ac:dyDescent="0.25">
      <c r="B4" t="s">
        <v>158</v>
      </c>
      <c r="H4" s="10" t="s">
        <v>458</v>
      </c>
      <c r="M4" s="10"/>
    </row>
    <row r="5" spans="2:13" x14ac:dyDescent="0.25">
      <c r="H5" s="10" t="s">
        <v>443</v>
      </c>
      <c r="M5" s="10"/>
    </row>
    <row r="6" spans="2:13" x14ac:dyDescent="0.25">
      <c r="H6" s="10" t="s">
        <v>444</v>
      </c>
      <c r="M6" s="10"/>
    </row>
    <row r="7" spans="2:13" x14ac:dyDescent="0.25">
      <c r="H7" s="10" t="s">
        <v>445</v>
      </c>
      <c r="M7" s="10"/>
    </row>
    <row r="8" spans="2:13" x14ac:dyDescent="0.25">
      <c r="B8" t="s">
        <v>244</v>
      </c>
      <c r="H8" s="10" t="s">
        <v>446</v>
      </c>
      <c r="M8" s="10"/>
    </row>
    <row r="9" spans="2:13" x14ac:dyDescent="0.25">
      <c r="B9" t="s">
        <v>245</v>
      </c>
      <c r="H9" s="10" t="s">
        <v>447</v>
      </c>
      <c r="M9" s="10"/>
    </row>
    <row r="10" spans="2:13" x14ac:dyDescent="0.25">
      <c r="B10" t="s">
        <v>246</v>
      </c>
      <c r="H10" s="10" t="s">
        <v>448</v>
      </c>
      <c r="M10" s="10"/>
    </row>
    <row r="11" spans="2:13" x14ac:dyDescent="0.25">
      <c r="B11" t="s">
        <v>247</v>
      </c>
      <c r="H11" s="10" t="s">
        <v>449</v>
      </c>
      <c r="M11" s="10"/>
    </row>
    <row r="12" spans="2:13" x14ac:dyDescent="0.25">
      <c r="B12" t="s">
        <v>248</v>
      </c>
      <c r="H12" s="10" t="s">
        <v>459</v>
      </c>
      <c r="M12" s="10"/>
    </row>
    <row r="13" spans="2:13" x14ac:dyDescent="0.25">
      <c r="B13" t="s">
        <v>249</v>
      </c>
      <c r="H13" s="10" t="s">
        <v>450</v>
      </c>
      <c r="M13" s="10"/>
    </row>
    <row r="14" spans="2:13" x14ac:dyDescent="0.25">
      <c r="B14" t="s">
        <v>196</v>
      </c>
      <c r="H14" s="10" t="s">
        <v>451</v>
      </c>
      <c r="M14" s="10"/>
    </row>
    <row r="15" spans="2:13" x14ac:dyDescent="0.25">
      <c r="B15" t="s">
        <v>250</v>
      </c>
      <c r="H15" s="10" t="s">
        <v>452</v>
      </c>
      <c r="M15" s="10"/>
    </row>
    <row r="16" spans="2:13" x14ac:dyDescent="0.25">
      <c r="B16" t="s">
        <v>251</v>
      </c>
      <c r="H16" s="10" t="s">
        <v>453</v>
      </c>
      <c r="M16" s="10"/>
    </row>
    <row r="17" spans="2:13" x14ac:dyDescent="0.25">
      <c r="B17" t="s">
        <v>252</v>
      </c>
      <c r="H17" s="10" t="s">
        <v>460</v>
      </c>
      <c r="M17" s="10"/>
    </row>
    <row r="18" spans="2:13" x14ac:dyDescent="0.25">
      <c r="B18" t="s">
        <v>253</v>
      </c>
      <c r="H18" s="10" t="s">
        <v>461</v>
      </c>
      <c r="M18" s="10"/>
    </row>
    <row r="19" spans="2:13" x14ac:dyDescent="0.25">
      <c r="B19" t="s">
        <v>195</v>
      </c>
      <c r="H19" s="10" t="s">
        <v>454</v>
      </c>
      <c r="M19" s="10"/>
    </row>
    <row r="20" spans="2:13" x14ac:dyDescent="0.25">
      <c r="H20" s="10" t="s">
        <v>462</v>
      </c>
      <c r="M20" s="10"/>
    </row>
    <row r="21" spans="2:13" x14ac:dyDescent="0.25">
      <c r="H21" s="10" t="s">
        <v>463</v>
      </c>
      <c r="M21" s="10"/>
    </row>
    <row r="22" spans="2:13" x14ac:dyDescent="0.25">
      <c r="H22" s="10" t="s">
        <v>464</v>
      </c>
      <c r="M22" s="10"/>
    </row>
    <row r="23" spans="2:13" x14ac:dyDescent="0.25">
      <c r="B23" t="s">
        <v>269</v>
      </c>
      <c r="H23" s="10" t="s">
        <v>487</v>
      </c>
      <c r="M23" s="10"/>
    </row>
    <row r="24" spans="2:13" x14ac:dyDescent="0.25">
      <c r="H24" s="10" t="s">
        <v>455</v>
      </c>
      <c r="M24" s="10"/>
    </row>
    <row r="25" spans="2:13" x14ac:dyDescent="0.25">
      <c r="B25" s="91" t="s">
        <v>270</v>
      </c>
      <c r="H25" s="187"/>
      <c r="M25" s="10"/>
    </row>
    <row r="26" spans="2:13" x14ac:dyDescent="0.25">
      <c r="B26" s="91" t="s">
        <v>271</v>
      </c>
      <c r="M26" s="10"/>
    </row>
    <row r="27" spans="2:13" x14ac:dyDescent="0.25">
      <c r="B27" s="91" t="s">
        <v>272</v>
      </c>
    </row>
    <row r="28" spans="2:13" x14ac:dyDescent="0.25">
      <c r="B28" s="91" t="s">
        <v>273</v>
      </c>
      <c r="M28" s="11"/>
    </row>
    <row r="29" spans="2:13" x14ac:dyDescent="0.25">
      <c r="B29" s="91" t="s">
        <v>274</v>
      </c>
      <c r="M29" s="10"/>
    </row>
    <row r="30" spans="2:13" x14ac:dyDescent="0.25">
      <c r="B30" s="91" t="s">
        <v>275</v>
      </c>
    </row>
    <row r="31" spans="2:13" x14ac:dyDescent="0.25">
      <c r="B31" s="91"/>
    </row>
    <row r="34" spans="2:13" x14ac:dyDescent="0.25">
      <c r="B34" t="s">
        <v>295</v>
      </c>
    </row>
    <row r="36" spans="2:13" x14ac:dyDescent="0.25">
      <c r="B36" s="122">
        <v>0</v>
      </c>
    </row>
    <row r="37" spans="2:13" x14ac:dyDescent="0.25">
      <c r="B37" s="122">
        <v>30</v>
      </c>
      <c r="M37" s="10"/>
    </row>
    <row r="38" spans="2:13" x14ac:dyDescent="0.25">
      <c r="B38" s="122">
        <v>60</v>
      </c>
    </row>
    <row r="41" spans="2:13" x14ac:dyDescent="0.25">
      <c r="B41" t="s">
        <v>293</v>
      </c>
    </row>
    <row r="42" spans="2:13" x14ac:dyDescent="0.25">
      <c r="B42" t="s">
        <v>292</v>
      </c>
      <c r="M42" s="10"/>
    </row>
    <row r="43" spans="2:13" x14ac:dyDescent="0.25">
      <c r="M43" s="10"/>
    </row>
    <row r="45" spans="2:13" x14ac:dyDescent="0.25">
      <c r="I45" s="122">
        <v>0</v>
      </c>
    </row>
    <row r="46" spans="2:13" x14ac:dyDescent="0.25">
      <c r="B46" t="s">
        <v>201</v>
      </c>
      <c r="F46" s="211">
        <v>42005</v>
      </c>
      <c r="I46" s="122">
        <v>30</v>
      </c>
    </row>
    <row r="47" spans="2:13" x14ac:dyDescent="0.25">
      <c r="B47" t="s">
        <v>202</v>
      </c>
      <c r="F47" s="211">
        <f>+F46+365</f>
        <v>42370</v>
      </c>
      <c r="I47" s="122">
        <v>60</v>
      </c>
    </row>
    <row r="48" spans="2:13" x14ac:dyDescent="0.25">
      <c r="B48" t="s">
        <v>203</v>
      </c>
      <c r="F48" s="211">
        <f>+F47+366</f>
        <v>42736</v>
      </c>
      <c r="I48" s="122">
        <v>90</v>
      </c>
    </row>
    <row r="49" spans="2:6" x14ac:dyDescent="0.25">
      <c r="B49" t="s">
        <v>204</v>
      </c>
      <c r="F49" s="211">
        <f t="shared" ref="F49:F67" si="0">+F48+365</f>
        <v>43101</v>
      </c>
    </row>
    <row r="50" spans="2:6" x14ac:dyDescent="0.25">
      <c r="B50" t="s">
        <v>205</v>
      </c>
      <c r="F50" s="211">
        <f t="shared" si="0"/>
        <v>43466</v>
      </c>
    </row>
    <row r="51" spans="2:6" x14ac:dyDescent="0.25">
      <c r="B51" t="s">
        <v>206</v>
      </c>
      <c r="F51" s="211">
        <f t="shared" si="0"/>
        <v>43831</v>
      </c>
    </row>
    <row r="52" spans="2:6" x14ac:dyDescent="0.25">
      <c r="B52" t="s">
        <v>207</v>
      </c>
      <c r="F52" s="211">
        <f>+F51+366</f>
        <v>44197</v>
      </c>
    </row>
    <row r="53" spans="2:6" x14ac:dyDescent="0.25">
      <c r="B53" t="s">
        <v>208</v>
      </c>
      <c r="F53" s="211">
        <f t="shared" si="0"/>
        <v>44562</v>
      </c>
    </row>
    <row r="54" spans="2:6" x14ac:dyDescent="0.25">
      <c r="B54" t="s">
        <v>209</v>
      </c>
      <c r="F54" s="211">
        <f t="shared" si="0"/>
        <v>44927</v>
      </c>
    </row>
    <row r="55" spans="2:6" x14ac:dyDescent="0.25">
      <c r="B55" t="s">
        <v>210</v>
      </c>
      <c r="F55" s="211">
        <f t="shared" si="0"/>
        <v>45292</v>
      </c>
    </row>
    <row r="56" spans="2:6" x14ac:dyDescent="0.25">
      <c r="B56" t="s">
        <v>211</v>
      </c>
      <c r="F56" s="211">
        <f>+F55+366</f>
        <v>45658</v>
      </c>
    </row>
    <row r="57" spans="2:6" x14ac:dyDescent="0.25">
      <c r="B57" t="s">
        <v>212</v>
      </c>
      <c r="F57" s="211">
        <f t="shared" si="0"/>
        <v>46023</v>
      </c>
    </row>
    <row r="58" spans="2:6" x14ac:dyDescent="0.25">
      <c r="B58" t="s">
        <v>213</v>
      </c>
      <c r="F58" s="211">
        <f t="shared" si="0"/>
        <v>46388</v>
      </c>
    </row>
    <row r="59" spans="2:6" x14ac:dyDescent="0.25">
      <c r="B59" t="s">
        <v>214</v>
      </c>
      <c r="F59" s="211">
        <f t="shared" si="0"/>
        <v>46753</v>
      </c>
    </row>
    <row r="60" spans="2:6" x14ac:dyDescent="0.25">
      <c r="B60" t="s">
        <v>215</v>
      </c>
      <c r="F60" s="211">
        <f>+F59+366</f>
        <v>47119</v>
      </c>
    </row>
    <row r="61" spans="2:6" x14ac:dyDescent="0.25">
      <c r="B61" t="s">
        <v>216</v>
      </c>
      <c r="F61" s="211">
        <f t="shared" si="0"/>
        <v>47484</v>
      </c>
    </row>
    <row r="62" spans="2:6" x14ac:dyDescent="0.25">
      <c r="B62" t="s">
        <v>217</v>
      </c>
      <c r="F62" s="211">
        <f t="shared" si="0"/>
        <v>47849</v>
      </c>
    </row>
    <row r="63" spans="2:6" x14ac:dyDescent="0.25">
      <c r="B63" t="s">
        <v>218</v>
      </c>
      <c r="F63" s="211">
        <f t="shared" si="0"/>
        <v>48214</v>
      </c>
    </row>
    <row r="64" spans="2:6" x14ac:dyDescent="0.25">
      <c r="B64" t="s">
        <v>219</v>
      </c>
      <c r="F64" s="211">
        <f>+F63+366</f>
        <v>48580</v>
      </c>
    </row>
    <row r="65" spans="2:6" x14ac:dyDescent="0.25">
      <c r="B65" t="s">
        <v>220</v>
      </c>
      <c r="F65" s="211">
        <f t="shared" si="0"/>
        <v>48945</v>
      </c>
    </row>
    <row r="66" spans="2:6" x14ac:dyDescent="0.25">
      <c r="B66" t="s">
        <v>221</v>
      </c>
      <c r="F66" s="211">
        <f t="shared" si="0"/>
        <v>49310</v>
      </c>
    </row>
    <row r="67" spans="2:6" x14ac:dyDescent="0.25">
      <c r="B67" t="s">
        <v>222</v>
      </c>
      <c r="F67" s="211">
        <f t="shared" si="0"/>
        <v>49675</v>
      </c>
    </row>
    <row r="68" spans="2:6" x14ac:dyDescent="0.25">
      <c r="B68" t="s">
        <v>223</v>
      </c>
    </row>
    <row r="69" spans="2:6" x14ac:dyDescent="0.25">
      <c r="B69" t="s">
        <v>224</v>
      </c>
    </row>
    <row r="70" spans="2:6" x14ac:dyDescent="0.25">
      <c r="B70" t="s">
        <v>225</v>
      </c>
    </row>
    <row r="71" spans="2:6" x14ac:dyDescent="0.25">
      <c r="B71" t="s">
        <v>226</v>
      </c>
    </row>
    <row r="72" spans="2:6" x14ac:dyDescent="0.25">
      <c r="B72" t="s">
        <v>227</v>
      </c>
    </row>
    <row r="73" spans="2:6" x14ac:dyDescent="0.25">
      <c r="B73" t="s">
        <v>228</v>
      </c>
    </row>
    <row r="74" spans="2:6" x14ac:dyDescent="0.25">
      <c r="B74" t="s">
        <v>229</v>
      </c>
    </row>
    <row r="75" spans="2:6" x14ac:dyDescent="0.25">
      <c r="B75" t="s">
        <v>230</v>
      </c>
    </row>
    <row r="76" spans="2:6" x14ac:dyDescent="0.25">
      <c r="B76" t="s">
        <v>231</v>
      </c>
    </row>
    <row r="77" spans="2:6" x14ac:dyDescent="0.25">
      <c r="B77" t="s">
        <v>232</v>
      </c>
    </row>
    <row r="78" spans="2:6" x14ac:dyDescent="0.25">
      <c r="B78" t="s">
        <v>233</v>
      </c>
    </row>
    <row r="79" spans="2:6" x14ac:dyDescent="0.25">
      <c r="B79" t="s">
        <v>234</v>
      </c>
    </row>
    <row r="80" spans="2:6" x14ac:dyDescent="0.25">
      <c r="B80" t="s">
        <v>235</v>
      </c>
    </row>
    <row r="81" spans="2:2" x14ac:dyDescent="0.25">
      <c r="B81" t="s">
        <v>236</v>
      </c>
    </row>
  </sheetData>
  <phoneticPr fontId="25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3" tint="0.79998168889431442"/>
  </sheetPr>
  <dimension ref="A1"/>
  <sheetViews>
    <sheetView workbookViewId="0">
      <selection activeCell="E20" sqref="E20"/>
    </sheetView>
  </sheetViews>
  <sheetFormatPr defaultRowHeight="15" x14ac:dyDescent="0.25"/>
  <sheetData/>
  <phoneticPr fontId="25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tabColor theme="3" tint="0.59999389629810485"/>
  </sheetPr>
  <dimension ref="A1:C15"/>
  <sheetViews>
    <sheetView showGridLines="0" topLeftCell="A9" workbookViewId="0">
      <selection activeCell="A3" sqref="A3:A28"/>
    </sheetView>
  </sheetViews>
  <sheetFormatPr defaultRowHeight="15" x14ac:dyDescent="0.25"/>
  <cols>
    <col min="2" max="2" width="32.5703125" bestFit="1" customWidth="1"/>
    <col min="3" max="3" width="10.140625" bestFit="1" customWidth="1"/>
  </cols>
  <sheetData>
    <row r="1" spans="1:3" x14ac:dyDescent="0.25">
      <c r="A1" s="33" t="s">
        <v>115</v>
      </c>
    </row>
    <row r="3" spans="1:3" x14ac:dyDescent="0.25">
      <c r="B3" t="s">
        <v>439</v>
      </c>
      <c r="C3" s="21">
        <v>42736</v>
      </c>
    </row>
    <row r="6" spans="1:3" x14ac:dyDescent="0.25">
      <c r="B6" t="s">
        <v>127</v>
      </c>
      <c r="C6" s="36">
        <v>0.22</v>
      </c>
    </row>
    <row r="9" spans="1:3" x14ac:dyDescent="0.25">
      <c r="B9" t="s">
        <v>379</v>
      </c>
      <c r="C9" s="123">
        <v>3.9E-2</v>
      </c>
    </row>
    <row r="10" spans="1:3" x14ac:dyDescent="0.25">
      <c r="B10" t="s">
        <v>516</v>
      </c>
      <c r="C10" s="123">
        <v>0.27</v>
      </c>
    </row>
    <row r="12" spans="1:3" x14ac:dyDescent="0.25">
      <c r="B12" t="s">
        <v>566</v>
      </c>
      <c r="C12" s="185">
        <v>30</v>
      </c>
    </row>
    <row r="13" spans="1:3" x14ac:dyDescent="0.25">
      <c r="B13" t="s">
        <v>567</v>
      </c>
      <c r="C13" s="185">
        <v>30</v>
      </c>
    </row>
    <row r="15" spans="1:3" x14ac:dyDescent="0.25">
      <c r="B15" t="s">
        <v>570</v>
      </c>
      <c r="C15" s="185">
        <v>30</v>
      </c>
    </row>
  </sheetData>
  <phoneticPr fontId="25" type="noConversion"/>
  <hyperlinks>
    <hyperlink ref="A1" location="VIEW!A1" display="VIEW"/>
  </hyperlinks>
  <pageMargins left="0.7" right="0.7" top="0.75" bottom="0.75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AL34"/>
  <sheetViews>
    <sheetView showGridLines="0" workbookViewId="0">
      <selection activeCell="F18" sqref="F18"/>
    </sheetView>
  </sheetViews>
  <sheetFormatPr defaultRowHeight="15" x14ac:dyDescent="0.25"/>
  <cols>
    <col min="2" max="2" width="22.7109375" bestFit="1" customWidth="1"/>
    <col min="5" max="5" width="11.7109375" bestFit="1" customWidth="1"/>
    <col min="7" max="7" width="10.7109375" bestFit="1" customWidth="1"/>
    <col min="16" max="16" width="9.5703125" bestFit="1" customWidth="1"/>
  </cols>
  <sheetData>
    <row r="1" spans="1:38" x14ac:dyDescent="0.25">
      <c r="A1" s="33" t="s">
        <v>115</v>
      </c>
    </row>
    <row r="2" spans="1:38" x14ac:dyDescent="0.25">
      <c r="A2" s="177" t="s">
        <v>636</v>
      </c>
      <c r="C2" s="268" t="s">
        <v>646</v>
      </c>
    </row>
    <row r="3" spans="1:38" ht="15.75" thickBot="1" x14ac:dyDescent="0.3"/>
    <row r="4" spans="1:38" ht="16.5" thickTop="1" thickBot="1" x14ac:dyDescent="0.3">
      <c r="B4" t="s">
        <v>637</v>
      </c>
      <c r="C4" s="253">
        <v>100000</v>
      </c>
    </row>
    <row r="5" spans="1:38" ht="44.25" customHeight="1" thickTop="1" thickBot="1" x14ac:dyDescent="0.3">
      <c r="B5" s="250" t="s">
        <v>638</v>
      </c>
      <c r="C5" s="254">
        <v>10</v>
      </c>
    </row>
    <row r="6" spans="1:38" ht="16.5" thickTop="1" thickBot="1" x14ac:dyDescent="0.3"/>
    <row r="7" spans="1:38" ht="16.5" thickTop="1" thickBot="1" x14ac:dyDescent="0.3">
      <c r="C7" s="251">
        <f>+SPm!B2</f>
        <v>42736</v>
      </c>
      <c r="D7" s="251">
        <f>+SPm!C2</f>
        <v>42767</v>
      </c>
      <c r="E7" s="251">
        <f>+SPm!D2</f>
        <v>42797</v>
      </c>
      <c r="F7" s="251">
        <f>+SPm!E2</f>
        <v>42828</v>
      </c>
      <c r="G7" s="251">
        <f>+SPm!F2</f>
        <v>42858</v>
      </c>
      <c r="H7" s="251">
        <f>+SPm!G2</f>
        <v>42889</v>
      </c>
      <c r="I7" s="251">
        <f>+SPm!H2</f>
        <v>42919</v>
      </c>
      <c r="J7" s="251">
        <f>+SPm!I2</f>
        <v>42950</v>
      </c>
      <c r="K7" s="251">
        <f>+SPm!J2</f>
        <v>42980</v>
      </c>
      <c r="L7" s="251">
        <f>+SPm!K2</f>
        <v>43011</v>
      </c>
      <c r="M7" s="251">
        <f>+SPm!L2</f>
        <v>43041</v>
      </c>
      <c r="N7" s="251">
        <f>+SPm!M2</f>
        <v>43072</v>
      </c>
      <c r="O7" s="251">
        <f>+SPm!N2</f>
        <v>43102</v>
      </c>
      <c r="P7" s="251">
        <f>+SPm!O2</f>
        <v>43133</v>
      </c>
      <c r="Q7" s="251">
        <f>+SPm!P2</f>
        <v>43163</v>
      </c>
      <c r="R7" s="251">
        <f>+SPm!Q2</f>
        <v>43194</v>
      </c>
      <c r="S7" s="251">
        <f>+SPm!R2</f>
        <v>43224</v>
      </c>
      <c r="T7" s="251">
        <f>+SPm!S2</f>
        <v>43255</v>
      </c>
      <c r="U7" s="251">
        <f>+SPm!T2</f>
        <v>43285</v>
      </c>
      <c r="V7" s="251">
        <f>+SPm!U2</f>
        <v>43316</v>
      </c>
      <c r="W7" s="251">
        <f>+SPm!V2</f>
        <v>43346</v>
      </c>
      <c r="X7" s="251">
        <f>+SPm!W2</f>
        <v>43377</v>
      </c>
      <c r="Y7" s="251">
        <f>+SPm!X2</f>
        <v>43407</v>
      </c>
      <c r="Z7" s="251">
        <f>+SPm!Y2</f>
        <v>43438</v>
      </c>
      <c r="AA7" s="251">
        <f>+SPm!Z2</f>
        <v>43468</v>
      </c>
      <c r="AB7" s="251">
        <f>+SPm!AA2</f>
        <v>43499</v>
      </c>
      <c r="AC7" s="251">
        <f>+SPm!AB2</f>
        <v>43529</v>
      </c>
      <c r="AD7" s="251">
        <f>+SPm!AC2</f>
        <v>43560</v>
      </c>
      <c r="AE7" s="251">
        <f>+SPm!AD2</f>
        <v>43590</v>
      </c>
      <c r="AF7" s="251">
        <f>+SPm!AE2</f>
        <v>43621</v>
      </c>
      <c r="AG7" s="251">
        <f>+SPm!AF2</f>
        <v>43651</v>
      </c>
      <c r="AH7" s="251">
        <f>+SPm!AG2</f>
        <v>43682</v>
      </c>
      <c r="AI7" s="251">
        <f>+SPm!AH2</f>
        <v>43712</v>
      </c>
      <c r="AJ7" s="251">
        <f>+SPm!AI2</f>
        <v>43743</v>
      </c>
      <c r="AK7" s="251">
        <f>+SPm!AJ2</f>
        <v>43773</v>
      </c>
      <c r="AL7" s="251">
        <f>+SPm!AK2</f>
        <v>43804</v>
      </c>
    </row>
    <row r="8" spans="1:38" ht="16.5" thickTop="1" thickBot="1" x14ac:dyDescent="0.3">
      <c r="B8" t="s">
        <v>639</v>
      </c>
      <c r="C8" s="253"/>
      <c r="D8" s="253"/>
      <c r="E8" s="253">
        <v>100000</v>
      </c>
      <c r="F8" s="253"/>
      <c r="G8" s="253"/>
      <c r="H8" s="253"/>
      <c r="I8" s="253"/>
      <c r="J8" s="253"/>
      <c r="K8" s="253"/>
      <c r="L8" s="253"/>
      <c r="M8" s="253"/>
      <c r="N8" s="253"/>
      <c r="O8" s="253"/>
      <c r="P8" s="253"/>
      <c r="Q8" s="253"/>
      <c r="R8" s="253"/>
      <c r="S8" s="253"/>
      <c r="T8" s="253"/>
      <c r="U8" s="253"/>
      <c r="V8" s="253"/>
      <c r="W8" s="253"/>
      <c r="X8" s="253"/>
      <c r="Y8" s="253"/>
      <c r="Z8" s="253"/>
      <c r="AA8" s="253"/>
      <c r="AB8" s="253"/>
      <c r="AC8" s="253"/>
      <c r="AD8" s="253"/>
      <c r="AE8" s="253"/>
      <c r="AF8" s="253"/>
      <c r="AG8" s="253"/>
      <c r="AH8" s="253"/>
      <c r="AI8" s="253"/>
      <c r="AJ8" s="253"/>
      <c r="AK8" s="253"/>
      <c r="AL8" s="253"/>
    </row>
    <row r="9" spans="1:38" ht="16.5" thickTop="1" thickBot="1" x14ac:dyDescent="0.3"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</row>
    <row r="10" spans="1:38" ht="16.5" thickTop="1" thickBot="1" x14ac:dyDescent="0.3">
      <c r="B10" t="s">
        <v>640</v>
      </c>
      <c r="C10" s="253"/>
      <c r="D10" s="253"/>
      <c r="E10" s="253"/>
      <c r="F10" s="253"/>
      <c r="G10" s="253">
        <v>50000</v>
      </c>
      <c r="H10" s="253"/>
      <c r="I10" s="253"/>
      <c r="J10" s="253"/>
      <c r="K10" s="253"/>
      <c r="L10" s="253"/>
      <c r="M10" s="253"/>
      <c r="N10" s="253"/>
      <c r="O10" s="253"/>
      <c r="P10" s="253">
        <v>50000</v>
      </c>
      <c r="Q10" s="253"/>
      <c r="R10" s="253"/>
      <c r="S10" s="253"/>
      <c r="T10" s="253"/>
      <c r="U10" s="253"/>
      <c r="V10" s="253"/>
      <c r="W10" s="253"/>
      <c r="X10" s="253"/>
      <c r="Y10" s="253"/>
      <c r="Z10" s="253"/>
      <c r="AA10" s="253"/>
      <c r="AB10" s="253"/>
      <c r="AC10" s="253"/>
      <c r="AD10" s="253"/>
      <c r="AE10" s="253"/>
      <c r="AF10" s="253"/>
      <c r="AG10" s="253"/>
      <c r="AH10" s="253"/>
      <c r="AI10" s="253"/>
      <c r="AJ10" s="253"/>
      <c r="AK10" s="253"/>
      <c r="AL10" s="253"/>
    </row>
    <row r="11" spans="1:38" ht="16.5" thickTop="1" thickBot="1" x14ac:dyDescent="0.3"/>
    <row r="12" spans="1:38" ht="16.5" thickTop="1" thickBot="1" x14ac:dyDescent="0.3">
      <c r="B12" t="s">
        <v>641</v>
      </c>
      <c r="C12" s="249">
        <f>+C8-C10</f>
        <v>0</v>
      </c>
      <c r="D12" s="249">
        <f>+SUM($D8:D8)-SUM($D10:D10)</f>
        <v>0</v>
      </c>
      <c r="E12" s="249">
        <f>+SUM($D8:E8)-SUM($D10:E10)</f>
        <v>100000</v>
      </c>
      <c r="F12" s="249">
        <f>+SUM($D8:F8)-SUM($D10:F10)</f>
        <v>100000</v>
      </c>
      <c r="G12" s="249">
        <f>+SUM($D8:G8)-SUM($D10:G10)</f>
        <v>50000</v>
      </c>
      <c r="H12" s="249">
        <f>+SUM($D8:H8)-SUM($D10:H10)</f>
        <v>50000</v>
      </c>
      <c r="I12" s="249">
        <f>+SUM($D8:I8)-SUM($D10:I10)</f>
        <v>50000</v>
      </c>
      <c r="J12" s="249">
        <f>+SUM($D8:J8)-SUM($D10:J10)</f>
        <v>50000</v>
      </c>
      <c r="K12" s="249">
        <f>+SUM($D8:K8)-SUM($D10:K10)</f>
        <v>50000</v>
      </c>
      <c r="L12" s="249">
        <f>+SUM($D8:L8)-SUM($D10:L10)</f>
        <v>50000</v>
      </c>
      <c r="M12" s="249">
        <f>+SUM($D8:M8)-SUM($D10:M10)</f>
        <v>50000</v>
      </c>
      <c r="N12" s="249">
        <f>+SUM($D8:N8)-SUM($D10:N10)</f>
        <v>50000</v>
      </c>
      <c r="O12" s="249">
        <f>+SUM($D8:O8)-SUM($D10:O10)</f>
        <v>50000</v>
      </c>
      <c r="P12" s="249">
        <f>+SUM($D8:P8)-SUM($D10:P10)</f>
        <v>0</v>
      </c>
      <c r="Q12" s="249">
        <f>+SUM($D8:Q8)-SUM($D10:Q10)</f>
        <v>0</v>
      </c>
      <c r="R12" s="249">
        <f>+SUM($D8:R8)-SUM($D10:R10)</f>
        <v>0</v>
      </c>
      <c r="S12" s="249">
        <f>+SUM($D8:S8)-SUM($D10:S10)</f>
        <v>0</v>
      </c>
      <c r="T12" s="249">
        <f>+SUM($D8:T8)-SUM($D10:T10)</f>
        <v>0</v>
      </c>
      <c r="U12" s="249">
        <f>+SUM($D8:U8)-SUM($D10:U10)</f>
        <v>0</v>
      </c>
      <c r="V12" s="249">
        <f>+SUM($D8:V8)-SUM($D10:V10)</f>
        <v>0</v>
      </c>
      <c r="W12" s="249">
        <f>+SUM($D8:W8)-SUM($D10:W10)</f>
        <v>0</v>
      </c>
      <c r="X12" s="249">
        <f>+SUM($D8:X8)-SUM($D10:X10)</f>
        <v>0</v>
      </c>
      <c r="Y12" s="249">
        <f>+SUM($D8:Y8)-SUM($D10:Y10)</f>
        <v>0</v>
      </c>
      <c r="Z12" s="249">
        <f>+SUM($D8:Z8)-SUM($D10:Z10)</f>
        <v>0</v>
      </c>
      <c r="AA12" s="249">
        <f>+SUM($D8:AA8)-SUM($D10:AA10)</f>
        <v>0</v>
      </c>
      <c r="AB12" s="249">
        <f>+SUM($D8:AB8)-SUM($D10:AB10)</f>
        <v>0</v>
      </c>
      <c r="AC12" s="249">
        <f>+SUM($D8:AC8)-SUM($D10:AC10)</f>
        <v>0</v>
      </c>
      <c r="AD12" s="249">
        <f>+SUM($D8:AD8)-SUM($D10:AD10)</f>
        <v>0</v>
      </c>
      <c r="AE12" s="249">
        <f>+SUM($D8:AE8)-SUM($D10:AE10)</f>
        <v>0</v>
      </c>
      <c r="AF12" s="249">
        <f>+SUM($D8:AF8)-SUM($D10:AF10)</f>
        <v>0</v>
      </c>
      <c r="AG12" s="249">
        <f>+SUM($D8:AG8)-SUM($D10:AG10)</f>
        <v>0</v>
      </c>
      <c r="AH12" s="249">
        <f>+SUM($D8:AH8)-SUM($D10:AH10)</f>
        <v>0</v>
      </c>
      <c r="AI12" s="249">
        <f>+SUM($D8:AI8)-SUM($D10:AI10)</f>
        <v>0</v>
      </c>
      <c r="AJ12" s="249">
        <f>+SUM($D8:AJ8)-SUM($D10:AJ10)</f>
        <v>0</v>
      </c>
      <c r="AK12" s="249">
        <f>+SUM($D8:AK8)-SUM($D10:AK10)</f>
        <v>0</v>
      </c>
      <c r="AL12" s="249">
        <f>+SUM($D8:AL8)-SUM($D10:AL10)</f>
        <v>0</v>
      </c>
    </row>
    <row r="13" spans="1:38" ht="16.5" thickTop="1" thickBot="1" x14ac:dyDescent="0.3"/>
    <row r="14" spans="1:38" ht="16.5" thickTop="1" thickBot="1" x14ac:dyDescent="0.3">
      <c r="B14" t="s">
        <v>642</v>
      </c>
      <c r="C14" s="249">
        <f>+IF(C8=0,0,C8*(1/(C5*12)))</f>
        <v>0</v>
      </c>
      <c r="D14" s="249">
        <f>+IF(C14&gt;0,(SUM($C8:D8)*(1/($C$5*12))),IF(D8=0,0,SUM($C8:D8)*(1/($C$5*12))))</f>
        <v>0</v>
      </c>
      <c r="E14" s="249">
        <f>+IF(D14&gt;0,(SUM($C8:E8)*(1/($C$5*12))),IF(E8=0,0,SUM($C8:E8)*(1/($C$5*12))))</f>
        <v>833.33333333333337</v>
      </c>
      <c r="F14" s="249">
        <f>+IF(E14&gt;0,(SUM($C8:F8)*(1/($C$5*12))),IF(F8=0,0,SUM($C8:F8)*(1/($C$5*12))))</f>
        <v>833.33333333333337</v>
      </c>
      <c r="G14" s="249">
        <f>+IF(F14&gt;0,(SUM($C8:G8)*(1/($C$5*12))),IF(G8=0,0,SUM($C8:G8)*(1/($C$5*12))))</f>
        <v>833.33333333333337</v>
      </c>
      <c r="H14" s="249">
        <f>+IF(G14&gt;0,(SUM($C8:H8)*(1/($C$5*12))),IF(H8=0,0,SUM($C8:H8)*(1/($C$5*12))))</f>
        <v>833.33333333333337</v>
      </c>
      <c r="I14" s="249">
        <f>+IF(H14&gt;0,(SUM($C8:I8)*(1/($C$5*12))),IF(I8=0,0,SUM($C8:I8)*(1/($C$5*12))))</f>
        <v>833.33333333333337</v>
      </c>
      <c r="J14" s="249">
        <f>+IF(I14&gt;0,(SUM($C8:J8)*(1/($C$5*12))),IF(J8=0,0,SUM($C8:J8)*(1/($C$5*12))))</f>
        <v>833.33333333333337</v>
      </c>
      <c r="K14" s="249">
        <f>+IF(J14&gt;0,(SUM($C8:K8)*(1/($C$5*12))),IF(K8=0,0,SUM($C8:K8)*(1/($C$5*12))))</f>
        <v>833.33333333333337</v>
      </c>
      <c r="L14" s="249">
        <f>+IF(K14&gt;0,(SUM($C8:L8)*(1/($C$5*12))),IF(L8=0,0,SUM($C8:L8)*(1/($C$5*12))))</f>
        <v>833.33333333333337</v>
      </c>
      <c r="M14" s="249">
        <f>+IF(L14&gt;0,(SUM($C8:M8)*(1/($C$5*12))),IF(M8=0,0,SUM($C8:M8)*(1/($C$5*12))))</f>
        <v>833.33333333333337</v>
      </c>
      <c r="N14" s="249">
        <f>+IF(M14&gt;0,(SUM($C8:N8)*(1/($C$5*12))),IF(N8=0,0,SUM($C8:N8)*(1/($C$5*12))))</f>
        <v>833.33333333333337</v>
      </c>
      <c r="O14" s="249">
        <f>+IF(N14&gt;0,(SUM($C8:O8)*(1/($C$5*12))),IF(O8=0,0,SUM($C8:O8)*(1/($C$5*12))))</f>
        <v>833.33333333333337</v>
      </c>
      <c r="P14" s="249">
        <f>+IF(O14&gt;0,(SUM($C8:P8)*(1/($C$5*12))),IF(P8=0,0,SUM($C8:P8)*(1/($C$5*12))))</f>
        <v>833.33333333333337</v>
      </c>
      <c r="Q14" s="249">
        <f>+IF(P14&gt;0,(SUM($C8:Q8)*(1/($C$5*12))),IF(Q8=0,0,SUM($C8:Q8)*(1/($C$5*12))))</f>
        <v>833.33333333333337</v>
      </c>
      <c r="R14" s="249">
        <f>+IF(Q14&gt;0,(SUM($C8:R8)*(1/($C$5*12))),IF(R8=0,0,SUM($C8:R8)*(1/($C$5*12))))</f>
        <v>833.33333333333337</v>
      </c>
      <c r="S14" s="249">
        <f>+IF(R14&gt;0,(SUM($C8:S8)*(1/($C$5*12))),IF(S8=0,0,SUM($C8:S8)*(1/($C$5*12))))</f>
        <v>833.33333333333337</v>
      </c>
      <c r="T14" s="249">
        <f>+IF(S14&gt;0,(SUM($C8:T8)*(1/($C$5*12))),IF(T8=0,0,SUM($C8:T8)*(1/($C$5*12))))</f>
        <v>833.33333333333337</v>
      </c>
      <c r="U14" s="249">
        <f>+IF(T14&gt;0,(SUM($C8:U8)*(1/($C$5*12))),IF(U8=0,0,SUM($C8:U8)*(1/($C$5*12))))</f>
        <v>833.33333333333337</v>
      </c>
      <c r="V14" s="249">
        <f>+IF(U14&gt;0,(SUM($C8:V8)*(1/($C$5*12))),IF(V8=0,0,SUM($C8:V8)*(1/($C$5*12))))</f>
        <v>833.33333333333337</v>
      </c>
      <c r="W14" s="249">
        <f>+IF(V14&gt;0,(SUM($C8:W8)*(1/($C$5*12))),IF(W8=0,0,SUM($C8:W8)*(1/($C$5*12))))</f>
        <v>833.33333333333337</v>
      </c>
      <c r="X14" s="249">
        <f>+IF(W14&gt;0,(SUM($C8:X8)*(1/($C$5*12))),IF(X8=0,0,SUM($C8:X8)*(1/($C$5*12))))</f>
        <v>833.33333333333337</v>
      </c>
      <c r="Y14" s="249">
        <f>+IF(X14&gt;0,(SUM($C8:Y8)*(1/($C$5*12))),IF(Y8=0,0,SUM($C8:Y8)*(1/($C$5*12))))</f>
        <v>833.33333333333337</v>
      </c>
      <c r="Z14" s="249">
        <f>+IF(Y14&gt;0,(SUM($C8:Z8)*(1/($C$5*12))),IF(Z8=0,0,SUM($C8:Z8)*(1/($C$5*12))))</f>
        <v>833.33333333333337</v>
      </c>
      <c r="AA14" s="249">
        <f>+IF(Z14&gt;0,(SUM($C8:AA8)*(1/($C$5*12))),IF(AA8=0,0,SUM($C8:AA8)*(1/($C$5*12))))</f>
        <v>833.33333333333337</v>
      </c>
      <c r="AB14" s="249">
        <f>+IF(AA14&gt;0,(SUM($C8:AB8)*(1/($C$5*12))),IF(AB8=0,0,SUM($C8:AB8)*(1/($C$5*12))))</f>
        <v>833.33333333333337</v>
      </c>
      <c r="AC14" s="249">
        <f>+IF(AB14&gt;0,(SUM($C8:AC8)*(1/($C$5*12))),IF(AC8=0,0,SUM($C8:AC8)*(1/($C$5*12))))</f>
        <v>833.33333333333337</v>
      </c>
      <c r="AD14" s="249">
        <f>+IF(AC14&gt;0,(SUM($C8:AD8)*(1/($C$5*12))),IF(AD8=0,0,SUM($C8:AD8)*(1/($C$5*12))))</f>
        <v>833.33333333333337</v>
      </c>
      <c r="AE14" s="249">
        <f>+IF(AD14&gt;0,(SUM($C8:AE8)*(1/($C$5*12))),IF(AE8=0,0,SUM($C8:AE8)*(1/($C$5*12))))</f>
        <v>833.33333333333337</v>
      </c>
      <c r="AF14" s="249">
        <f>+IF(AE14&gt;0,(SUM($C8:AF8)*(1/($C$5*12))),IF(AF8=0,0,SUM($C8:AF8)*(1/($C$5*12))))</f>
        <v>833.33333333333337</v>
      </c>
      <c r="AG14" s="249">
        <f>+IF(AF14&gt;0,(SUM($C8:AG8)*(1/($C$5*12))),IF(AG8=0,0,SUM($C8:AG8)*(1/($C$5*12))))</f>
        <v>833.33333333333337</v>
      </c>
      <c r="AH14" s="249">
        <f>+IF(AG14&gt;0,(SUM($C8:AH8)*(1/($C$5*12))),IF(AH8=0,0,SUM($C8:AH8)*(1/($C$5*12))))</f>
        <v>833.33333333333337</v>
      </c>
      <c r="AI14" s="249">
        <f>+IF(AH14&gt;0,(SUM($C8:AI8)*(1/($C$5*12))),IF(AI8=0,0,SUM($C8:AI8)*(1/($C$5*12))))</f>
        <v>833.33333333333337</v>
      </c>
      <c r="AJ14" s="249">
        <f>+IF(AI14&gt;0,(SUM($C8:AJ8)*(1/($C$5*12))),IF(AJ8=0,0,SUM($C8:AJ8)*(1/($C$5*12))))</f>
        <v>833.33333333333337</v>
      </c>
      <c r="AK14" s="249">
        <f>+IF(AJ14&gt;0,(SUM($C8:AK8)*(1/($C$5*12))),IF(AK8=0,0,SUM($C8:AK8)*(1/($C$5*12))))</f>
        <v>833.33333333333337</v>
      </c>
      <c r="AL14" s="249">
        <f>+IF(AK14&gt;0,(SUM($C8:AL8)*(1/($C$5*12))),IF(AL8=0,0,SUM($C8:AL8)*(1/($C$5*12))))</f>
        <v>833.33333333333337</v>
      </c>
    </row>
    <row r="15" spans="1:38" ht="16.5" thickTop="1" thickBot="1" x14ac:dyDescent="0.3"/>
    <row r="16" spans="1:38" ht="16.5" thickTop="1" thickBot="1" x14ac:dyDescent="0.3">
      <c r="B16" t="s">
        <v>643</v>
      </c>
      <c r="C16" s="249">
        <f>+C8-C14</f>
        <v>0</v>
      </c>
      <c r="D16" s="249">
        <f>+SUM($D8:D8)-SUM($D14:D14)</f>
        <v>0</v>
      </c>
      <c r="E16" s="249">
        <f>+SUM($D8:E8)-SUM($D14:E14)</f>
        <v>99166.666666666672</v>
      </c>
      <c r="F16" s="249">
        <f>+SUM($D8:F8)-SUM($D14:F14)</f>
        <v>98333.333333333328</v>
      </c>
      <c r="G16" s="249">
        <f>+SUM($D8:G8)-SUM($D14:G14)</f>
        <v>97500</v>
      </c>
      <c r="H16" s="249">
        <f>+SUM($D8:H8)-SUM($D14:H14)</f>
        <v>96666.666666666672</v>
      </c>
      <c r="I16" s="249">
        <f>+SUM($D8:I8)-SUM($D14:I14)</f>
        <v>95833.333333333328</v>
      </c>
      <c r="J16" s="249">
        <f>+SUM($D8:J8)-SUM($D14:J14)</f>
        <v>95000</v>
      </c>
      <c r="K16" s="249">
        <f>+SUM($D8:K8)-SUM($D14:K14)</f>
        <v>94166.666666666672</v>
      </c>
      <c r="L16" s="249">
        <f>+SUM($D8:L8)-SUM($D14:L14)</f>
        <v>93333.333333333328</v>
      </c>
      <c r="M16" s="249">
        <f>+SUM($D8:M8)-SUM($D14:M14)</f>
        <v>92500</v>
      </c>
      <c r="N16" s="249">
        <f>+SUM($D8:N8)-SUM($D14:N14)</f>
        <v>91666.666666666672</v>
      </c>
      <c r="O16" s="249">
        <f>+SUM($D8:O8)-SUM($D14:O14)</f>
        <v>90833.333333333328</v>
      </c>
      <c r="P16" s="249">
        <f>+SUM($D8:P8)-SUM($D14:P14)</f>
        <v>90000</v>
      </c>
      <c r="Q16" s="249">
        <f>+SUM($D8:Q8)-SUM($D14:Q14)</f>
        <v>89166.666666666672</v>
      </c>
      <c r="R16" s="249">
        <f>+SUM($D8:R8)-SUM($D14:R14)</f>
        <v>88333.333333333328</v>
      </c>
      <c r="S16" s="249">
        <f>+SUM($D8:S8)-SUM($D14:S14)</f>
        <v>87500</v>
      </c>
      <c r="T16" s="249">
        <f>+SUM($D8:T8)-SUM($D14:T14)</f>
        <v>86666.666666666657</v>
      </c>
      <c r="U16" s="249">
        <f>+SUM($D8:U8)-SUM($D14:U14)</f>
        <v>85833.333333333328</v>
      </c>
      <c r="V16" s="249">
        <f>+SUM($D8:V8)-SUM($D14:V14)</f>
        <v>85000</v>
      </c>
      <c r="W16" s="249">
        <f>+SUM($D8:W8)-SUM($D14:W14)</f>
        <v>84166.666666666657</v>
      </c>
      <c r="X16" s="249">
        <f>+SUM($D8:X8)-SUM($D14:X14)</f>
        <v>83333.333333333328</v>
      </c>
      <c r="Y16" s="249">
        <f>+SUM($D8:Y8)-SUM($D14:Y14)</f>
        <v>82500</v>
      </c>
      <c r="Z16" s="249">
        <f>+SUM($D8:Z8)-SUM($D14:Z14)</f>
        <v>81666.666666666657</v>
      </c>
      <c r="AA16" s="249">
        <f>+SUM($D8:AA8)-SUM($D14:AA14)</f>
        <v>80833.333333333328</v>
      </c>
      <c r="AB16" s="249">
        <f>+SUM($D8:AB8)-SUM($D14:AB14)</f>
        <v>80000</v>
      </c>
      <c r="AC16" s="249">
        <f>+SUM($D8:AC8)-SUM($D14:AC14)</f>
        <v>79166.666666666672</v>
      </c>
      <c r="AD16" s="249">
        <f>+SUM($D8:AD8)-SUM($D14:AD14)</f>
        <v>78333.333333333343</v>
      </c>
      <c r="AE16" s="249">
        <f>+SUM($D8:AE8)-SUM($D14:AE14)</f>
        <v>77500</v>
      </c>
      <c r="AF16" s="249">
        <f>+SUM($D8:AF8)-SUM($D14:AF14)</f>
        <v>76666.666666666672</v>
      </c>
      <c r="AG16" s="249">
        <f>+SUM($D8:AG8)-SUM($D14:AG14)</f>
        <v>75833.333333333343</v>
      </c>
      <c r="AH16" s="249">
        <f>+SUM($D8:AH8)-SUM($D14:AH14)</f>
        <v>75000</v>
      </c>
      <c r="AI16" s="249">
        <f>+SUM($D8:AI8)-SUM($D14:AI14)</f>
        <v>74166.666666666672</v>
      </c>
      <c r="AJ16" s="249">
        <f>+SUM($D8:AJ8)-SUM($D14:AJ14)</f>
        <v>73333.333333333343</v>
      </c>
      <c r="AK16" s="249">
        <f>+SUM($D8:AK8)-SUM($D14:AK14)</f>
        <v>72500.000000000015</v>
      </c>
      <c r="AL16" s="249">
        <f>+SUM($D8:AL8)-SUM($D14:AL14)</f>
        <v>71666.666666666686</v>
      </c>
    </row>
    <row r="17" spans="1:38" ht="15.75" thickTop="1" x14ac:dyDescent="0.25"/>
    <row r="19" spans="1:38" x14ac:dyDescent="0.25">
      <c r="A19" s="177" t="s">
        <v>644</v>
      </c>
    </row>
    <row r="20" spans="1:38" ht="15.75" thickBot="1" x14ac:dyDescent="0.3"/>
    <row r="21" spans="1:38" ht="16.5" thickTop="1" thickBot="1" x14ac:dyDescent="0.3">
      <c r="B21" t="s">
        <v>637</v>
      </c>
      <c r="C21" s="253">
        <v>50000</v>
      </c>
    </row>
    <row r="22" spans="1:38" ht="16.5" thickTop="1" thickBot="1" x14ac:dyDescent="0.3">
      <c r="B22" s="250" t="s">
        <v>645</v>
      </c>
      <c r="C22" s="254">
        <v>2</v>
      </c>
    </row>
    <row r="23" spans="1:38" ht="16.5" thickTop="1" thickBot="1" x14ac:dyDescent="0.3"/>
    <row r="24" spans="1:38" ht="16.5" thickTop="1" thickBot="1" x14ac:dyDescent="0.3">
      <c r="C24" s="251">
        <f>+SPm!B2</f>
        <v>42736</v>
      </c>
      <c r="D24" s="251">
        <f>+SPm!C2</f>
        <v>42767</v>
      </c>
      <c r="E24" s="251">
        <f>+SPm!D2</f>
        <v>42797</v>
      </c>
      <c r="F24" s="251">
        <f>+SPm!E2</f>
        <v>42828</v>
      </c>
      <c r="G24" s="251">
        <f>+SPm!F2</f>
        <v>42858</v>
      </c>
      <c r="H24" s="251">
        <f>+SPm!G2</f>
        <v>42889</v>
      </c>
      <c r="I24" s="251">
        <f>+SPm!H2</f>
        <v>42919</v>
      </c>
      <c r="J24" s="251">
        <f>+SPm!I2</f>
        <v>42950</v>
      </c>
      <c r="K24" s="251">
        <f>+SPm!J2</f>
        <v>42980</v>
      </c>
      <c r="L24" s="251">
        <f>+SPm!K2</f>
        <v>43011</v>
      </c>
      <c r="M24" s="251">
        <f>+SPm!L2</f>
        <v>43041</v>
      </c>
      <c r="N24" s="251">
        <f>+SPm!M2</f>
        <v>43072</v>
      </c>
      <c r="O24" s="251">
        <f>+SPm!N2</f>
        <v>43102</v>
      </c>
      <c r="P24" s="251">
        <f>+SPm!O2</f>
        <v>43133</v>
      </c>
      <c r="Q24" s="251">
        <f>+SPm!P2</f>
        <v>43163</v>
      </c>
      <c r="R24" s="251">
        <f>+SPm!Q2</f>
        <v>43194</v>
      </c>
      <c r="S24" s="251">
        <f>+SPm!R2</f>
        <v>43224</v>
      </c>
      <c r="T24" s="251">
        <f>+SPm!S2</f>
        <v>43255</v>
      </c>
      <c r="U24" s="251">
        <f>+SPm!T2</f>
        <v>43285</v>
      </c>
      <c r="V24" s="251">
        <f>+SPm!U2</f>
        <v>43316</v>
      </c>
      <c r="W24" s="251">
        <f>+SPm!V2</f>
        <v>43346</v>
      </c>
      <c r="X24" s="251">
        <f>+SPm!W2</f>
        <v>43377</v>
      </c>
      <c r="Y24" s="251">
        <f>+SPm!X2</f>
        <v>43407</v>
      </c>
      <c r="Z24" s="251">
        <f>+SPm!Y2</f>
        <v>43438</v>
      </c>
      <c r="AA24" s="251">
        <f>+SPm!Z2</f>
        <v>43468</v>
      </c>
      <c r="AB24" s="251">
        <f>+SPm!AA2</f>
        <v>43499</v>
      </c>
      <c r="AC24" s="251">
        <f>+SPm!AB2</f>
        <v>43529</v>
      </c>
      <c r="AD24" s="251">
        <f>+SPm!AC2</f>
        <v>43560</v>
      </c>
      <c r="AE24" s="251">
        <f>+SPm!AD2</f>
        <v>43590</v>
      </c>
      <c r="AF24" s="251">
        <f>+SPm!AE2</f>
        <v>43621</v>
      </c>
      <c r="AG24" s="251">
        <f>+SPm!AF2</f>
        <v>43651</v>
      </c>
      <c r="AH24" s="251">
        <f>+SPm!AG2</f>
        <v>43682</v>
      </c>
      <c r="AI24" s="251">
        <f>+SPm!AH2</f>
        <v>43712</v>
      </c>
      <c r="AJ24" s="251">
        <f>+SPm!AI2</f>
        <v>43743</v>
      </c>
      <c r="AK24" s="251">
        <f>+SPm!AJ2</f>
        <v>43773</v>
      </c>
      <c r="AL24" s="251">
        <f>+SPm!AK2</f>
        <v>43804</v>
      </c>
    </row>
    <row r="25" spans="1:38" ht="16.5" thickTop="1" thickBot="1" x14ac:dyDescent="0.3">
      <c r="B25" t="s">
        <v>639</v>
      </c>
      <c r="C25" s="253"/>
      <c r="D25" s="253"/>
      <c r="E25" s="253">
        <v>50000</v>
      </c>
      <c r="F25" s="253"/>
      <c r="G25" s="253"/>
      <c r="H25" s="253"/>
      <c r="I25" s="253"/>
      <c r="J25" s="253"/>
      <c r="K25" s="253"/>
      <c r="L25" s="253"/>
      <c r="M25" s="253"/>
      <c r="N25" s="253"/>
      <c r="O25" s="253"/>
      <c r="P25" s="253"/>
      <c r="Q25" s="253"/>
      <c r="R25" s="253"/>
      <c r="S25" s="253"/>
      <c r="T25" s="253"/>
      <c r="U25" s="253"/>
      <c r="V25" s="253"/>
      <c r="W25" s="253"/>
      <c r="X25" s="253"/>
      <c r="Y25" s="253"/>
      <c r="Z25" s="253"/>
      <c r="AA25" s="253"/>
      <c r="AB25" s="253"/>
      <c r="AC25" s="253"/>
      <c r="AD25" s="253"/>
      <c r="AE25" s="253"/>
      <c r="AF25" s="253"/>
      <c r="AG25" s="253"/>
      <c r="AH25" s="253"/>
      <c r="AI25" s="253"/>
      <c r="AJ25" s="253"/>
      <c r="AK25" s="253"/>
      <c r="AL25" s="253"/>
    </row>
    <row r="26" spans="1:38" ht="16.5" thickTop="1" thickBot="1" x14ac:dyDescent="0.3"/>
    <row r="27" spans="1:38" ht="16.5" thickTop="1" thickBot="1" x14ac:dyDescent="0.3">
      <c r="B27" t="s">
        <v>640</v>
      </c>
      <c r="C27" s="253"/>
      <c r="D27" s="253"/>
      <c r="E27" s="253"/>
      <c r="F27" s="253"/>
      <c r="G27" s="253">
        <v>25000</v>
      </c>
      <c r="H27" s="253"/>
      <c r="I27" s="253"/>
      <c r="J27" s="253"/>
      <c r="K27" s="253"/>
      <c r="L27" s="253"/>
      <c r="M27" s="253"/>
      <c r="N27" s="253"/>
      <c r="O27" s="253"/>
      <c r="P27" s="253">
        <v>25000</v>
      </c>
      <c r="Q27" s="253"/>
      <c r="R27" s="253"/>
      <c r="S27" s="253"/>
      <c r="T27" s="253"/>
      <c r="U27" s="253"/>
      <c r="V27" s="253"/>
      <c r="W27" s="253"/>
      <c r="X27" s="253"/>
      <c r="Y27" s="253"/>
      <c r="Z27" s="253"/>
      <c r="AA27" s="253"/>
      <c r="AB27" s="253"/>
      <c r="AC27" s="253"/>
      <c r="AD27" s="253"/>
      <c r="AE27" s="253"/>
      <c r="AF27" s="253"/>
      <c r="AG27" s="253"/>
      <c r="AH27" s="253"/>
      <c r="AI27" s="253"/>
      <c r="AJ27" s="253"/>
      <c r="AK27" s="253"/>
      <c r="AL27" s="253"/>
    </row>
    <row r="28" spans="1:38" ht="16.5" thickTop="1" thickBot="1" x14ac:dyDescent="0.3"/>
    <row r="29" spans="1:38" ht="16.5" thickTop="1" thickBot="1" x14ac:dyDescent="0.3">
      <c r="B29" t="s">
        <v>641</v>
      </c>
      <c r="C29" s="249">
        <f>+C25-C27</f>
        <v>0</v>
      </c>
      <c r="D29" s="249">
        <f>+SUM($D25:D25)-SUM($D27:D27)</f>
        <v>0</v>
      </c>
      <c r="E29" s="249">
        <f>+SUM($D25:E25)-SUM($D27:E27)</f>
        <v>50000</v>
      </c>
      <c r="F29" s="249">
        <f>+SUM($D25:F25)-SUM($D27:F27)</f>
        <v>50000</v>
      </c>
      <c r="G29" s="249">
        <f>+SUM($D25:G25)-SUM($D27:G27)</f>
        <v>25000</v>
      </c>
      <c r="H29" s="249">
        <f>+SUM($D25:H25)-SUM($D27:H27)</f>
        <v>25000</v>
      </c>
      <c r="I29" s="249">
        <f>+SUM($D25:I25)-SUM($D27:I27)</f>
        <v>25000</v>
      </c>
      <c r="J29" s="249">
        <f>+SUM($D25:J25)-SUM($D27:J27)</f>
        <v>25000</v>
      </c>
      <c r="K29" s="249">
        <f>+SUM($D25:K25)-SUM($D27:K27)</f>
        <v>25000</v>
      </c>
      <c r="L29" s="249">
        <f>+SUM($D25:L25)-SUM($D27:L27)</f>
        <v>25000</v>
      </c>
      <c r="M29" s="249">
        <f>+SUM($D25:M25)-SUM($D27:M27)</f>
        <v>25000</v>
      </c>
      <c r="N29" s="249">
        <f>+SUM($D25:N25)-SUM($D27:N27)</f>
        <v>25000</v>
      </c>
      <c r="O29" s="249">
        <f>+SUM($D25:O25)-SUM($D27:O27)</f>
        <v>25000</v>
      </c>
      <c r="P29" s="249">
        <f>+SUM($D25:P25)-SUM($D27:P27)</f>
        <v>0</v>
      </c>
      <c r="Q29" s="249">
        <f>+SUM($D25:Q25)-SUM($D27:Q27)</f>
        <v>0</v>
      </c>
      <c r="R29" s="249">
        <f>+SUM($D25:R25)-SUM($D27:R27)</f>
        <v>0</v>
      </c>
      <c r="S29" s="249">
        <f>+SUM($D25:S25)-SUM($D27:S27)</f>
        <v>0</v>
      </c>
      <c r="T29" s="249">
        <f>+SUM($D25:T25)-SUM($D27:T27)</f>
        <v>0</v>
      </c>
      <c r="U29" s="249">
        <f>+SUM($D25:U25)-SUM($D27:U27)</f>
        <v>0</v>
      </c>
      <c r="V29" s="249">
        <f>+SUM($D25:V25)-SUM($D27:V27)</f>
        <v>0</v>
      </c>
      <c r="W29" s="249">
        <f>+SUM($D25:W25)-SUM($D27:W27)</f>
        <v>0</v>
      </c>
      <c r="X29" s="249">
        <f>+SUM($D25:X25)-SUM($D27:X27)</f>
        <v>0</v>
      </c>
      <c r="Y29" s="249">
        <f>+SUM($D25:Y25)-SUM($D27:Y27)</f>
        <v>0</v>
      </c>
      <c r="Z29" s="249">
        <f>+SUM($D25:Z25)-SUM($D27:Z27)</f>
        <v>0</v>
      </c>
      <c r="AA29" s="249">
        <f>+SUM($D25:AA25)-SUM($D27:AA27)</f>
        <v>0</v>
      </c>
      <c r="AB29" s="249">
        <f>+SUM($D25:AB25)-SUM($D27:AB27)</f>
        <v>0</v>
      </c>
      <c r="AC29" s="249">
        <f>+SUM($D25:AC25)-SUM($D27:AC27)</f>
        <v>0</v>
      </c>
      <c r="AD29" s="249">
        <f>+SUM($D25:AD25)-SUM($D27:AD27)</f>
        <v>0</v>
      </c>
      <c r="AE29" s="249">
        <f>+SUM($D25:AE25)-SUM($D27:AE27)</f>
        <v>0</v>
      </c>
      <c r="AF29" s="249">
        <f>+SUM($D25:AF25)-SUM($D27:AF27)</f>
        <v>0</v>
      </c>
      <c r="AG29" s="249">
        <f>+SUM($D25:AG25)-SUM($D27:AG27)</f>
        <v>0</v>
      </c>
      <c r="AH29" s="249">
        <f>+SUM($D25:AH25)-SUM($D27:AH27)</f>
        <v>0</v>
      </c>
      <c r="AI29" s="249">
        <f>+SUM($D25:AI25)-SUM($D27:AI27)</f>
        <v>0</v>
      </c>
      <c r="AJ29" s="249">
        <f>+SUM($D25:AJ25)-SUM($D27:AJ27)</f>
        <v>0</v>
      </c>
      <c r="AK29" s="249">
        <f>+SUM($D25:AK25)-SUM($D27:AK27)</f>
        <v>0</v>
      </c>
      <c r="AL29" s="249">
        <f>+SUM($D25:AL25)-SUM($D27:AL27)</f>
        <v>0</v>
      </c>
    </row>
    <row r="30" spans="1:38" ht="16.5" thickTop="1" thickBot="1" x14ac:dyDescent="0.3"/>
    <row r="31" spans="1:38" ht="16.5" thickTop="1" thickBot="1" x14ac:dyDescent="0.3">
      <c r="B31" t="s">
        <v>642</v>
      </c>
      <c r="C31" s="249">
        <f>+IF(C25=0,0,C25*(1/(C22*12)))</f>
        <v>0</v>
      </c>
      <c r="D31" s="249">
        <f>+IF(C31&gt;0,(SUM($C25:D25)*(1/($C$22*12))),IF(D25=0,0,SUM($C25:D25)*(1/($C$22*12))))*IF(AND(C31&gt;0,C33=0),0,1)</f>
        <v>0</v>
      </c>
      <c r="E31" s="249">
        <f>+IF(D31&gt;0,(SUM($C25:E25)*(1/($C$22*12))),IF(E25=0,0,SUM($C25:E25)*(1/($C$22*12))))*IF(AND(D31&gt;0,D33=0),0,1)</f>
        <v>2083.333333333333</v>
      </c>
      <c r="F31" s="249">
        <f>+IF(E31&gt;0,(SUM($C25:F25)*(1/($C$22*12))),IF(F25=0,0,SUM($C25:F25)*(1/($C$22*12))))*IF(AND(E31&gt;0,E33=0),0,1)</f>
        <v>2083.333333333333</v>
      </c>
      <c r="G31" s="249">
        <f>+IF(F31&gt;0,(SUM($C25:G25)*(1/($C$22*12))),IF(G25=0,0,SUM($C25:G25)*(1/($C$22*12))))*IF(AND(F31&gt;0,F33=0),0,1)</f>
        <v>2083.333333333333</v>
      </c>
      <c r="H31" s="249">
        <f>+IF(G31&gt;0,(SUM($C25:H25)*(1/($C$22*12))),IF(H25=0,0,SUM($C25:H25)*(1/($C$22*12))))*IF(AND(G31&gt;0,G33=0),0,1)</f>
        <v>2083.333333333333</v>
      </c>
      <c r="I31" s="249">
        <f>+IF(H31&gt;0,(SUM($C25:I25)*(1/($C$22*12))),IF(I25=0,0,SUM($C25:I25)*(1/($C$22*12))))*IF(AND(H31&gt;0,H33=0),0,1)</f>
        <v>2083.333333333333</v>
      </c>
      <c r="J31" s="249">
        <f>+IF(I31&gt;0,(SUM($C25:J25)*(1/($C$22*12))),IF(J25=0,0,SUM($C25:J25)*(1/($C$22*12))))*IF(AND(I31&gt;0,I33=0),0,1)</f>
        <v>2083.333333333333</v>
      </c>
      <c r="K31" s="249">
        <f>+IF(J31&gt;0,(SUM($C25:K25)*(1/($C$22*12))),IF(K25=0,0,SUM($C25:K25)*(1/($C$22*12))))*IF(AND(J31&gt;0,J33=0),0,1)</f>
        <v>2083.333333333333</v>
      </c>
      <c r="L31" s="249">
        <f>+IF(K31&gt;0,(SUM($C25:L25)*(1/($C$22*12))),IF(L25=0,0,SUM($C25:L25)*(1/($C$22*12))))*IF(AND(K31&gt;0,K33=0),0,1)</f>
        <v>2083.333333333333</v>
      </c>
      <c r="M31" s="249">
        <f>+IF(L31&gt;0,(SUM($C25:M25)*(1/($C$22*12))),IF(M25=0,0,SUM($C25:M25)*(1/($C$22*12))))*IF(AND(L31&gt;0,L33=0),0,1)</f>
        <v>2083.333333333333</v>
      </c>
      <c r="N31" s="249">
        <f>+IF(M31&gt;0,(SUM($C25:N25)*(1/($C$22*12))),IF(N25=0,0,SUM($C25:N25)*(1/($C$22*12))))*IF(AND(M31&gt;0,M33=0),0,1)</f>
        <v>2083.333333333333</v>
      </c>
      <c r="O31" s="249">
        <f>+IF(N31&gt;0,(SUM($C25:O25)*(1/($C$22*12))),IF(O25=0,0,SUM($C25:O25)*(1/($C$22*12))))*IF(AND(N31&gt;0,N33=0),0,1)</f>
        <v>2083.333333333333</v>
      </c>
      <c r="P31" s="249">
        <f>+IF(O31&gt;0,(SUM($C25:P25)*(1/($C$22*12))),IF(P25=0,0,SUM($C25:P25)*(1/($C$22*12))))*IF(AND(O31&gt;0,O33=0),0,1)</f>
        <v>2083.333333333333</v>
      </c>
      <c r="Q31" s="249">
        <f>+IF(P31&gt;0,(SUM($C25:Q25)*(1/($C$22*12))),IF(Q25=0,0,SUM($C25:Q25)*(1/($C$22*12))))*IF(AND(P31&gt;0,P33=0),0,1)</f>
        <v>2083.333333333333</v>
      </c>
      <c r="R31" s="249">
        <f>+IF(Q31&gt;0,(SUM($C25:R25)*(1/($C$22*12))),IF(R25=0,0,SUM($C25:R25)*(1/($C$22*12))))*IF(AND(Q31&gt;0,Q33=0),0,1)</f>
        <v>2083.333333333333</v>
      </c>
      <c r="S31" s="249">
        <f>+IF(R31&gt;0,(SUM($C25:S25)*(1/($C$22*12))),IF(S25=0,0,SUM($C25:S25)*(1/($C$22*12))))*IF(AND(R31&gt;0,R33=0),0,1)</f>
        <v>2083.333333333333</v>
      </c>
      <c r="T31" s="249">
        <f>+IF(S31&gt;0,(SUM($C25:T25)*(1/($C$22*12))),IF(T25=0,0,SUM($C25:T25)*(1/($C$22*12))))*IF(AND(S31&gt;0,S33=0),0,1)</f>
        <v>2083.333333333333</v>
      </c>
      <c r="U31" s="249">
        <f>+IF(T31&gt;0,(SUM($C25:U25)*(1/($C$22*12))),IF(U25=0,0,SUM($C25:U25)*(1/($C$22*12))))*IF(AND(T31&gt;0,T33=0),0,1)</f>
        <v>2083.333333333333</v>
      </c>
      <c r="V31" s="249">
        <f>+IF(U31&gt;0,(SUM($C25:V25)*(1/($C$22*12))),IF(V25=0,0,SUM($C25:V25)*(1/($C$22*12))))*IF(AND(U31&gt;0,U33=0),0,1)</f>
        <v>2083.333333333333</v>
      </c>
      <c r="W31" s="249">
        <f>+IF(V31&gt;0,(SUM($C25:W25)*(1/($C$22*12))),IF(W25=0,0,SUM($C25:W25)*(1/($C$22*12))))*IF(AND(V31&gt;0,V33=0),0,1)</f>
        <v>2083.333333333333</v>
      </c>
      <c r="X31" s="249">
        <f>+IF(W31&gt;0,(SUM($C25:X25)*(1/($C$22*12))),IF(X25=0,0,SUM($C25:X25)*(1/($C$22*12))))*IF(AND(W31&gt;0,W33=0),0,1)</f>
        <v>2083.333333333333</v>
      </c>
      <c r="Y31" s="249">
        <f>+IF(X31&gt;0,(SUM($C25:Y25)*(1/($C$22*12))),IF(Y25=0,0,SUM($C25:Y25)*(1/($C$22*12))))*IF(AND(X31&gt;0,X33=0),0,1)</f>
        <v>2083.333333333333</v>
      </c>
      <c r="Z31" s="249">
        <f>+IF(Y31&gt;0,(SUM($C25:Z25)*(1/($C$22*12))),IF(Z25=0,0,SUM($C25:Z25)*(1/($C$22*12))))*IF(AND(Y31&gt;0,Y33=0),0,1)</f>
        <v>2083.333333333333</v>
      </c>
      <c r="AA31" s="249">
        <f>+IF(Z31&gt;0,(SUM($C25:AA25)*(1/($C$22*12))),IF(AA25=0,0,SUM($C25:AA25)*(1/($C$22*12))))*IF(AND(Z31&gt;0,Z33=0),0,1)</f>
        <v>2083.333333333333</v>
      </c>
      <c r="AB31" s="249">
        <f>+IF(AA31&gt;0,(SUM($C25:AB25)*(1/($C$22*12))),IF(AB25=0,0,SUM($C25:AB25)*(1/($C$22*12))))*IF(AND(AA31&gt;0,AA33=0),0,1)</f>
        <v>2083.333333333333</v>
      </c>
      <c r="AC31" s="249">
        <f>+IF(AB31&gt;0,(SUM($C25:AC25)*(1/($C$22*12))),IF(AC25=0,0,SUM($C25:AC25)*(1/($C$22*12))))*IF(AND(AB31&gt;0,AB33=0),0,1)</f>
        <v>0</v>
      </c>
      <c r="AD31" s="249">
        <f>+IF(AC31&gt;0,(SUM($C25:AD25)*(1/($C$22*12))),IF(AD25=0,0,SUM($C25:AD25)*(1/($C$22*12))))*IF(AND(AC31&gt;0,AC33=0),0,1)</f>
        <v>0</v>
      </c>
      <c r="AE31" s="249">
        <f>+IF(AD31&gt;0,(SUM($C25:AE25)*(1/($C$22*12))),IF(AE25=0,0,SUM($C25:AE25)*(1/($C$22*12))))*IF(AND(AD31&gt;0,AD33=0),0,1)</f>
        <v>0</v>
      </c>
      <c r="AF31" s="249">
        <f>+IF(AE31&gt;0,(SUM($C25:AF25)*(1/($C$22*12))),IF(AF25=0,0,SUM($C25:AF25)*(1/($C$22*12))))*IF(AND(AE31&gt;0,AE33=0),0,1)</f>
        <v>0</v>
      </c>
      <c r="AG31" s="249">
        <f>+IF(AF31&gt;0,(SUM($C25:AG25)*(1/($C$22*12))),IF(AG25=0,0,SUM($C25:AG25)*(1/($C$22*12))))*IF(AND(AF31&gt;0,AF33=0),0,1)</f>
        <v>0</v>
      </c>
      <c r="AH31" s="249">
        <f>+IF(AG31&gt;0,(SUM($C25:AH25)*(1/($C$22*12))),IF(AH25=0,0,SUM($C25:AH25)*(1/($C$22*12))))*IF(AND(AG31&gt;0,AG33=0),0,1)</f>
        <v>0</v>
      </c>
      <c r="AI31" s="249">
        <f>+IF(AH31&gt;0,(SUM($C25:AI25)*(1/($C$22*12))),IF(AI25=0,0,SUM($C25:AI25)*(1/($C$22*12))))*IF(AND(AH31&gt;0,AH33=0),0,1)</f>
        <v>0</v>
      </c>
      <c r="AJ31" s="249">
        <f>+IF(AI31&gt;0,(SUM($C25:AJ25)*(1/($C$22*12))),IF(AJ25=0,0,SUM($C25:AJ25)*(1/($C$22*12))))*IF(AND(AI31&gt;0,AI33=0),0,1)</f>
        <v>0</v>
      </c>
      <c r="AK31" s="249">
        <f>+IF(AJ31&gt;0,(SUM($C25:AK25)*(1/($C$22*12))),IF(AK25=0,0,SUM($C25:AK25)*(1/($C$22*12))))*IF(AND(AJ31&gt;0,AJ33=0),0,1)</f>
        <v>0</v>
      </c>
      <c r="AL31" s="249">
        <f>+IF(AK31&gt;0,(SUM($C25:AL25)*(1/($C$22*12))),IF(AL25=0,0,SUM($C25:AL25)*(1/($C$22*12))))*IF(AND(AK31&gt;0,AK33=0),0,1)</f>
        <v>0</v>
      </c>
    </row>
    <row r="32" spans="1:38" ht="16.5" thickTop="1" thickBot="1" x14ac:dyDescent="0.3"/>
    <row r="33" spans="2:38" ht="16.5" thickTop="1" thickBot="1" x14ac:dyDescent="0.3">
      <c r="B33" t="s">
        <v>643</v>
      </c>
      <c r="C33" s="249">
        <f>+C25-C31</f>
        <v>0</v>
      </c>
      <c r="D33" s="249">
        <f>+SUM($D25:D25)-SUM($D31:D31)</f>
        <v>0</v>
      </c>
      <c r="E33" s="249">
        <f>+SUM($D25:E25)-SUM($D31:E31)</f>
        <v>47916.666666666664</v>
      </c>
      <c r="F33" s="249">
        <f>+SUM($D25:F25)-SUM($D31:F31)</f>
        <v>45833.333333333336</v>
      </c>
      <c r="G33" s="249">
        <f>+SUM($D25:G25)-SUM($D31:G31)</f>
        <v>43750</v>
      </c>
      <c r="H33" s="249">
        <f>+SUM($D25:H25)-SUM($D31:H31)</f>
        <v>41666.666666666672</v>
      </c>
      <c r="I33" s="249">
        <f>+SUM($D25:I25)-SUM($D31:I31)</f>
        <v>39583.333333333336</v>
      </c>
      <c r="J33" s="249">
        <f>+SUM($D25:J25)-SUM($D31:J31)</f>
        <v>37500</v>
      </c>
      <c r="K33" s="249">
        <f>+SUM($D25:K25)-SUM($D31:K31)</f>
        <v>35416.666666666672</v>
      </c>
      <c r="L33" s="249">
        <f>+SUM($D25:L25)-SUM($D31:L31)</f>
        <v>33333.333333333343</v>
      </c>
      <c r="M33" s="249">
        <f>+SUM($D25:M25)-SUM($D31:M31)</f>
        <v>31250.000000000007</v>
      </c>
      <c r="N33" s="249">
        <f>+SUM($D25:N25)-SUM($D31:N31)</f>
        <v>29166.666666666675</v>
      </c>
      <c r="O33" s="249">
        <f>+SUM($D25:O25)-SUM($D31:O31)</f>
        <v>27083.333333333343</v>
      </c>
      <c r="P33" s="249">
        <f>+SUM($D25:P25)-SUM($D31:P31)</f>
        <v>25000.000000000011</v>
      </c>
      <c r="Q33" s="249">
        <f>+SUM($D25:Q25)-SUM($D31:Q31)</f>
        <v>22916.666666666679</v>
      </c>
      <c r="R33" s="249">
        <f>+SUM($D25:R25)-SUM($D31:R31)</f>
        <v>20833.333333333347</v>
      </c>
      <c r="S33" s="249">
        <f>+SUM($D25:S25)-SUM($D31:S31)</f>
        <v>18750.000000000015</v>
      </c>
      <c r="T33" s="249">
        <f>+SUM($D25:T25)-SUM($D31:T31)</f>
        <v>16666.666666666679</v>
      </c>
      <c r="U33" s="249">
        <f>+SUM($D25:U25)-SUM($D31:U31)</f>
        <v>14583.333333333343</v>
      </c>
      <c r="V33" s="249">
        <f>+SUM($D25:V25)-SUM($D31:V31)</f>
        <v>12500.000000000007</v>
      </c>
      <c r="W33" s="249">
        <f>+SUM($D25:W25)-SUM($D31:W31)</f>
        <v>10416.666666666672</v>
      </c>
      <c r="X33" s="249">
        <f>+SUM($D25:X25)-SUM($D31:X31)</f>
        <v>8333.3333333333358</v>
      </c>
      <c r="Y33" s="249">
        <f>+SUM($D25:Y25)-SUM($D31:Y31)</f>
        <v>6250</v>
      </c>
      <c r="Z33" s="249">
        <f>+SUM($D25:Z25)-SUM($D31:Z31)</f>
        <v>4166.6666666666642</v>
      </c>
      <c r="AA33" s="249">
        <f>+SUM($D25:AA25)-SUM($D31:AA31)</f>
        <v>2083.3333333333285</v>
      </c>
      <c r="AB33" s="252">
        <f>+SUM($D25:AB25)-SUM($D31:AB31)</f>
        <v>0</v>
      </c>
      <c r="AC33" s="249">
        <f>+SUM($D25:AC25)-SUM($D31:AC31)</f>
        <v>0</v>
      </c>
      <c r="AD33" s="249">
        <f>+SUM($D25:AD25)-SUM($D31:AD31)</f>
        <v>0</v>
      </c>
      <c r="AE33" s="249">
        <f>+SUM($D25:AE25)-SUM($D31:AE31)</f>
        <v>0</v>
      </c>
      <c r="AF33" s="249">
        <f>+SUM($D25:AF25)-SUM($D31:AF31)</f>
        <v>0</v>
      </c>
      <c r="AG33" s="249">
        <f>+SUM($D25:AG25)-SUM($D31:AG31)</f>
        <v>0</v>
      </c>
      <c r="AH33" s="249">
        <f>+SUM($D25:AH25)-SUM($D31:AH31)</f>
        <v>0</v>
      </c>
      <c r="AI33" s="249">
        <f>+SUM($D25:AI25)-SUM($D31:AI31)</f>
        <v>0</v>
      </c>
      <c r="AJ33" s="249">
        <f>+SUM($D25:AJ25)-SUM($D31:AJ31)</f>
        <v>0</v>
      </c>
      <c r="AK33" s="249">
        <f>+SUM($D25:AK25)-SUM($D31:AK31)</f>
        <v>0</v>
      </c>
      <c r="AL33" s="249">
        <f>+SUM($D25:AL25)-SUM($D31:AL31)</f>
        <v>0</v>
      </c>
    </row>
    <row r="34" spans="2:38" ht="15.75" thickTop="1" x14ac:dyDescent="0.25"/>
  </sheetData>
  <hyperlinks>
    <hyperlink ref="A1" location="VIEW!A1" display="VIEW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tabColor theme="4" tint="0.59999389629810485"/>
  </sheetPr>
  <dimension ref="A1:CY57"/>
  <sheetViews>
    <sheetView showGridLines="0" topLeftCell="A39" workbookViewId="0">
      <selection activeCell="F48" sqref="F48"/>
    </sheetView>
  </sheetViews>
  <sheetFormatPr defaultRowHeight="15" x14ac:dyDescent="0.25"/>
  <cols>
    <col min="1" max="1" width="29.42578125" bestFit="1" customWidth="1"/>
    <col min="2" max="2" width="20.85546875" bestFit="1" customWidth="1"/>
    <col min="3" max="3" width="16.42578125" bestFit="1" customWidth="1"/>
    <col min="4" max="4" width="7.28515625" customWidth="1"/>
    <col min="5" max="5" width="24.85546875" hidden="1" customWidth="1"/>
    <col min="6" max="6" width="11.7109375" bestFit="1" customWidth="1"/>
    <col min="7" max="41" width="9.5703125" bestFit="1" customWidth="1"/>
  </cols>
  <sheetData>
    <row r="1" spans="1:53" x14ac:dyDescent="0.25">
      <c r="A1" s="33" t="s">
        <v>115</v>
      </c>
    </row>
    <row r="2" spans="1:53" ht="15.75" thickBot="1" x14ac:dyDescent="0.3">
      <c r="A2" s="189" t="s">
        <v>489</v>
      </c>
      <c r="E2" s="171"/>
      <c r="F2" s="171" t="s">
        <v>579</v>
      </c>
      <c r="G2" s="171"/>
      <c r="H2" s="171"/>
      <c r="I2" s="171"/>
      <c r="J2" s="171"/>
      <c r="K2" s="171"/>
      <c r="L2" s="17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  <c r="AA2" s="191"/>
      <c r="AB2" s="191"/>
      <c r="AC2" s="191"/>
      <c r="AD2" s="191"/>
      <c r="AE2" s="191"/>
      <c r="AF2" s="191"/>
      <c r="AG2" s="191"/>
      <c r="AH2" s="191"/>
      <c r="AI2" s="191"/>
      <c r="AJ2" s="191"/>
      <c r="AK2" s="191"/>
      <c r="AL2" s="191"/>
      <c r="AM2" s="191"/>
      <c r="AN2" s="191"/>
      <c r="AO2" s="191"/>
      <c r="AP2" s="191"/>
      <c r="AQ2" s="191"/>
      <c r="AR2" s="191"/>
      <c r="AS2" s="191"/>
      <c r="AT2" s="191"/>
      <c r="AU2" s="191"/>
      <c r="AV2" s="191"/>
      <c r="AW2" s="191"/>
      <c r="AX2" s="191"/>
      <c r="AY2" s="191"/>
      <c r="AZ2" s="191"/>
      <c r="BA2" s="191"/>
    </row>
    <row r="3" spans="1:53" ht="15.75" thickBot="1" x14ac:dyDescent="0.3">
      <c r="A3" s="303" t="s">
        <v>279</v>
      </c>
      <c r="B3" s="300" t="s">
        <v>290</v>
      </c>
      <c r="C3" s="301" t="s">
        <v>564</v>
      </c>
      <c r="E3" s="174"/>
      <c r="F3" s="22">
        <f>+SPm!B2</f>
        <v>42736</v>
      </c>
      <c r="G3" s="22">
        <f>+SPm!C2</f>
        <v>42767</v>
      </c>
      <c r="H3" s="22">
        <f>+SPm!D2</f>
        <v>42797</v>
      </c>
      <c r="I3" s="22">
        <f>+SPm!E2</f>
        <v>42828</v>
      </c>
      <c r="J3" s="22">
        <f>+SPm!F2</f>
        <v>42858</v>
      </c>
      <c r="K3" s="22">
        <f>+SPm!G2</f>
        <v>42889</v>
      </c>
      <c r="L3" s="22">
        <f>+SPm!H2</f>
        <v>42919</v>
      </c>
      <c r="M3" s="22">
        <f>+SPm!I2</f>
        <v>42950</v>
      </c>
      <c r="N3" s="22">
        <f>+SPm!J2</f>
        <v>42980</v>
      </c>
      <c r="O3" s="22">
        <f>+SPm!K2</f>
        <v>43011</v>
      </c>
      <c r="P3" s="22">
        <f>+SPm!L2</f>
        <v>43041</v>
      </c>
      <c r="Q3" s="22">
        <f>+SPm!M2</f>
        <v>43072</v>
      </c>
      <c r="R3" s="22">
        <f>+SPm!N2</f>
        <v>43102</v>
      </c>
      <c r="S3" s="22">
        <f>+SPm!O2</f>
        <v>43133</v>
      </c>
      <c r="T3" s="22">
        <f>+SPm!P2</f>
        <v>43163</v>
      </c>
      <c r="U3" s="22">
        <f>+SPm!Q2</f>
        <v>43194</v>
      </c>
      <c r="V3" s="22">
        <f>+SPm!R2</f>
        <v>43224</v>
      </c>
      <c r="W3" s="22">
        <f>+SPm!S2</f>
        <v>43255</v>
      </c>
      <c r="X3" s="22">
        <f>+SPm!T2</f>
        <v>43285</v>
      </c>
      <c r="Y3" s="22">
        <f>+SPm!U2</f>
        <v>43316</v>
      </c>
      <c r="Z3" s="22">
        <f>+SPm!V2</f>
        <v>43346</v>
      </c>
      <c r="AA3" s="22">
        <f>+SPm!W2</f>
        <v>43377</v>
      </c>
      <c r="AB3" s="22">
        <f>+SPm!X2</f>
        <v>43407</v>
      </c>
      <c r="AC3" s="22">
        <f>+SPm!Y2</f>
        <v>43438</v>
      </c>
      <c r="AD3" s="22">
        <f>+SPm!Z2</f>
        <v>43468</v>
      </c>
      <c r="AE3" s="22">
        <f>+SPm!AA2</f>
        <v>43499</v>
      </c>
      <c r="AF3" s="22">
        <f>+SPm!AB2</f>
        <v>43529</v>
      </c>
      <c r="AG3" s="22">
        <f>+SPm!AC2</f>
        <v>43560</v>
      </c>
      <c r="AH3" s="22">
        <f>+SPm!AD2</f>
        <v>43590</v>
      </c>
      <c r="AI3" s="22">
        <f>+SPm!AE2</f>
        <v>43621</v>
      </c>
      <c r="AJ3" s="22">
        <f>+SPm!AF2</f>
        <v>43651</v>
      </c>
      <c r="AK3" s="22">
        <f>+SPm!AG2</f>
        <v>43682</v>
      </c>
      <c r="AL3" s="22">
        <f>+SPm!AH2</f>
        <v>43712</v>
      </c>
      <c r="AM3" s="22">
        <f>+SPm!AI2</f>
        <v>43743</v>
      </c>
      <c r="AN3" s="22">
        <f>+SPm!AJ2</f>
        <v>43773</v>
      </c>
      <c r="AO3" s="22">
        <f>+SPm!AK2</f>
        <v>43804</v>
      </c>
      <c r="AP3" s="22">
        <f>+SPm!AL2</f>
        <v>43834</v>
      </c>
      <c r="AQ3" s="22">
        <f>+SPm!AM2</f>
        <v>43865</v>
      </c>
      <c r="AR3" s="22">
        <f>+SPm!AN2</f>
        <v>43895</v>
      </c>
      <c r="AS3" s="22">
        <f>+SPm!AO2</f>
        <v>43926</v>
      </c>
      <c r="AT3" s="22">
        <f>+SPm!AP2</f>
        <v>43956</v>
      </c>
      <c r="AU3" s="22">
        <f>+SPm!AQ2</f>
        <v>43987</v>
      </c>
      <c r="AV3" s="22">
        <f>+SPm!AR2</f>
        <v>44017</v>
      </c>
      <c r="AW3" s="22">
        <f>+SPm!AS2</f>
        <v>44048</v>
      </c>
      <c r="AX3" s="22">
        <f>+SPm!AT2</f>
        <v>44078</v>
      </c>
      <c r="AY3" s="22">
        <f>+SPm!AU2</f>
        <v>44109</v>
      </c>
      <c r="AZ3" s="22">
        <f>+SPm!AV2</f>
        <v>44139</v>
      </c>
      <c r="BA3" s="22">
        <f>+SPm!AW2</f>
        <v>44170</v>
      </c>
    </row>
    <row r="4" spans="1:53" ht="15.75" thickTop="1" x14ac:dyDescent="0.25">
      <c r="A4" s="304" t="s">
        <v>583</v>
      </c>
      <c r="B4" s="302">
        <f>+Parametri!$C$6</f>
        <v>0.22</v>
      </c>
      <c r="C4" s="297">
        <v>0.15</v>
      </c>
      <c r="F4" s="288">
        <v>5</v>
      </c>
      <c r="G4" s="289">
        <v>5</v>
      </c>
      <c r="H4" s="289">
        <v>5</v>
      </c>
      <c r="I4" s="289">
        <v>5</v>
      </c>
      <c r="J4" s="289">
        <v>5</v>
      </c>
      <c r="K4" s="289">
        <v>5</v>
      </c>
      <c r="L4" s="289">
        <v>5</v>
      </c>
      <c r="M4" s="289">
        <v>5</v>
      </c>
      <c r="N4" s="289">
        <v>5</v>
      </c>
      <c r="O4" s="289">
        <v>5</v>
      </c>
      <c r="P4" s="289">
        <v>5</v>
      </c>
      <c r="Q4" s="289">
        <v>5</v>
      </c>
      <c r="R4" s="289">
        <v>5</v>
      </c>
      <c r="S4" s="289">
        <v>5</v>
      </c>
      <c r="T4" s="289">
        <v>5</v>
      </c>
      <c r="U4" s="289">
        <v>5</v>
      </c>
      <c r="V4" s="289">
        <v>5</v>
      </c>
      <c r="W4" s="289">
        <v>5</v>
      </c>
      <c r="X4" s="289">
        <v>5</v>
      </c>
      <c r="Y4" s="289">
        <v>5</v>
      </c>
      <c r="Z4" s="289">
        <v>5</v>
      </c>
      <c r="AA4" s="289">
        <v>5</v>
      </c>
      <c r="AB4" s="289">
        <v>5</v>
      </c>
      <c r="AC4" s="289">
        <v>5</v>
      </c>
      <c r="AD4" s="289">
        <v>5</v>
      </c>
      <c r="AE4" s="289">
        <v>5</v>
      </c>
      <c r="AF4" s="289">
        <v>5</v>
      </c>
      <c r="AG4" s="289">
        <v>5</v>
      </c>
      <c r="AH4" s="289">
        <v>5</v>
      </c>
      <c r="AI4" s="289">
        <v>5</v>
      </c>
      <c r="AJ4" s="289">
        <v>5</v>
      </c>
      <c r="AK4" s="289">
        <v>5</v>
      </c>
      <c r="AL4" s="289">
        <v>5</v>
      </c>
      <c r="AM4" s="289">
        <v>5</v>
      </c>
      <c r="AN4" s="289">
        <v>5</v>
      </c>
      <c r="AO4" s="289">
        <v>5</v>
      </c>
      <c r="AP4" s="289">
        <v>5</v>
      </c>
      <c r="AQ4" s="289">
        <v>5</v>
      </c>
      <c r="AR4" s="289">
        <v>5</v>
      </c>
      <c r="AS4" s="289">
        <v>5</v>
      </c>
      <c r="AT4" s="289">
        <v>5</v>
      </c>
      <c r="AU4" s="289">
        <v>5</v>
      </c>
      <c r="AV4" s="289">
        <v>5</v>
      </c>
      <c r="AW4" s="289">
        <v>5</v>
      </c>
      <c r="AX4" s="289">
        <v>5</v>
      </c>
      <c r="AY4" s="289">
        <v>5</v>
      </c>
      <c r="AZ4" s="289">
        <v>5</v>
      </c>
      <c r="BA4" s="290">
        <v>5</v>
      </c>
    </row>
    <row r="5" spans="1:53" x14ac:dyDescent="0.25">
      <c r="A5" s="305" t="s">
        <v>584</v>
      </c>
      <c r="B5" s="302">
        <f>+Parametri!$C$6</f>
        <v>0.22</v>
      </c>
      <c r="C5" s="298">
        <v>0.15</v>
      </c>
      <c r="F5" s="291">
        <v>3</v>
      </c>
      <c r="G5" s="292">
        <v>3</v>
      </c>
      <c r="H5" s="292">
        <v>3</v>
      </c>
      <c r="I5" s="292">
        <v>3</v>
      </c>
      <c r="J5" s="292">
        <v>3</v>
      </c>
      <c r="K5" s="292">
        <v>3</v>
      </c>
      <c r="L5" s="292">
        <v>3</v>
      </c>
      <c r="M5" s="292">
        <v>3</v>
      </c>
      <c r="N5" s="292">
        <v>3</v>
      </c>
      <c r="O5" s="292">
        <v>3</v>
      </c>
      <c r="P5" s="292">
        <v>3</v>
      </c>
      <c r="Q5" s="292">
        <v>3</v>
      </c>
      <c r="R5" s="292">
        <v>3</v>
      </c>
      <c r="S5" s="292">
        <v>3</v>
      </c>
      <c r="T5" s="292">
        <v>3</v>
      </c>
      <c r="U5" s="292">
        <v>3</v>
      </c>
      <c r="V5" s="292">
        <v>3</v>
      </c>
      <c r="W5" s="292">
        <v>3</v>
      </c>
      <c r="X5" s="292">
        <v>3</v>
      </c>
      <c r="Y5" s="292">
        <v>3</v>
      </c>
      <c r="Z5" s="292">
        <v>3</v>
      </c>
      <c r="AA5" s="292">
        <v>3</v>
      </c>
      <c r="AB5" s="292">
        <v>3</v>
      </c>
      <c r="AC5" s="292">
        <v>3</v>
      </c>
      <c r="AD5" s="292">
        <v>3</v>
      </c>
      <c r="AE5" s="292">
        <v>3</v>
      </c>
      <c r="AF5" s="292">
        <v>3</v>
      </c>
      <c r="AG5" s="292">
        <v>3</v>
      </c>
      <c r="AH5" s="292">
        <v>3</v>
      </c>
      <c r="AI5" s="292">
        <v>3</v>
      </c>
      <c r="AJ5" s="292">
        <v>3</v>
      </c>
      <c r="AK5" s="292">
        <v>3</v>
      </c>
      <c r="AL5" s="292">
        <v>3</v>
      </c>
      <c r="AM5" s="292">
        <v>3</v>
      </c>
      <c r="AN5" s="292">
        <v>3</v>
      </c>
      <c r="AO5" s="292">
        <v>3</v>
      </c>
      <c r="AP5" s="292">
        <v>3</v>
      </c>
      <c r="AQ5" s="292">
        <v>3</v>
      </c>
      <c r="AR5" s="292">
        <v>3</v>
      </c>
      <c r="AS5" s="292">
        <v>3</v>
      </c>
      <c r="AT5" s="292">
        <v>3</v>
      </c>
      <c r="AU5" s="292">
        <v>3</v>
      </c>
      <c r="AV5" s="292">
        <v>3</v>
      </c>
      <c r="AW5" s="292">
        <v>3</v>
      </c>
      <c r="AX5" s="292">
        <v>3</v>
      </c>
      <c r="AY5" s="292">
        <v>3</v>
      </c>
      <c r="AZ5" s="292">
        <v>3</v>
      </c>
      <c r="BA5" s="293">
        <v>3</v>
      </c>
    </row>
    <row r="6" spans="1:53" ht="17.25" customHeight="1" x14ac:dyDescent="0.25">
      <c r="A6" s="305" t="s">
        <v>585</v>
      </c>
      <c r="B6" s="302">
        <f>+Parametri!$C$6</f>
        <v>0.22</v>
      </c>
      <c r="C6" s="298">
        <v>0.2</v>
      </c>
      <c r="F6" s="291">
        <v>4</v>
      </c>
      <c r="G6" s="292">
        <v>4</v>
      </c>
      <c r="H6" s="292">
        <v>4</v>
      </c>
      <c r="I6" s="292">
        <v>4</v>
      </c>
      <c r="J6" s="292">
        <v>4</v>
      </c>
      <c r="K6" s="292">
        <v>4</v>
      </c>
      <c r="L6" s="292">
        <v>4</v>
      </c>
      <c r="M6" s="292">
        <v>4</v>
      </c>
      <c r="N6" s="292">
        <v>4</v>
      </c>
      <c r="O6" s="292">
        <v>4</v>
      </c>
      <c r="P6" s="292">
        <v>4</v>
      </c>
      <c r="Q6" s="292">
        <v>4</v>
      </c>
      <c r="R6" s="292">
        <v>4</v>
      </c>
      <c r="S6" s="292">
        <v>4</v>
      </c>
      <c r="T6" s="292">
        <v>4</v>
      </c>
      <c r="U6" s="292">
        <v>4</v>
      </c>
      <c r="V6" s="292">
        <v>4</v>
      </c>
      <c r="W6" s="292">
        <v>4</v>
      </c>
      <c r="X6" s="292">
        <v>4</v>
      </c>
      <c r="Y6" s="292">
        <v>4</v>
      </c>
      <c r="Z6" s="292">
        <v>4</v>
      </c>
      <c r="AA6" s="292">
        <v>4</v>
      </c>
      <c r="AB6" s="292">
        <v>4</v>
      </c>
      <c r="AC6" s="292">
        <v>4</v>
      </c>
      <c r="AD6" s="292">
        <v>4</v>
      </c>
      <c r="AE6" s="292">
        <v>4</v>
      </c>
      <c r="AF6" s="292">
        <v>4</v>
      </c>
      <c r="AG6" s="292">
        <v>4</v>
      </c>
      <c r="AH6" s="292">
        <v>4</v>
      </c>
      <c r="AI6" s="292">
        <v>4</v>
      </c>
      <c r="AJ6" s="292">
        <v>4</v>
      </c>
      <c r="AK6" s="292">
        <v>4</v>
      </c>
      <c r="AL6" s="292">
        <v>4</v>
      </c>
      <c r="AM6" s="292">
        <v>4</v>
      </c>
      <c r="AN6" s="292">
        <v>4</v>
      </c>
      <c r="AO6" s="292">
        <v>4</v>
      </c>
      <c r="AP6" s="292">
        <v>4</v>
      </c>
      <c r="AQ6" s="292">
        <v>4</v>
      </c>
      <c r="AR6" s="292">
        <v>4</v>
      </c>
      <c r="AS6" s="292">
        <v>4</v>
      </c>
      <c r="AT6" s="292">
        <v>4</v>
      </c>
      <c r="AU6" s="292">
        <v>4</v>
      </c>
      <c r="AV6" s="292">
        <v>4</v>
      </c>
      <c r="AW6" s="292">
        <v>4</v>
      </c>
      <c r="AX6" s="292">
        <v>4</v>
      </c>
      <c r="AY6" s="292">
        <v>4</v>
      </c>
      <c r="AZ6" s="292">
        <v>4</v>
      </c>
      <c r="BA6" s="293">
        <v>4</v>
      </c>
    </row>
    <row r="7" spans="1:53" x14ac:dyDescent="0.25">
      <c r="A7" s="305" t="s">
        <v>586</v>
      </c>
      <c r="B7" s="302">
        <f>+Parametri!$C$6</f>
        <v>0.22</v>
      </c>
      <c r="C7" s="298">
        <v>0.2</v>
      </c>
      <c r="F7" s="291">
        <v>7</v>
      </c>
      <c r="G7" s="292">
        <v>7</v>
      </c>
      <c r="H7" s="292">
        <v>7</v>
      </c>
      <c r="I7" s="292">
        <v>7</v>
      </c>
      <c r="J7" s="292">
        <v>7</v>
      </c>
      <c r="K7" s="292">
        <v>7</v>
      </c>
      <c r="L7" s="292">
        <v>7</v>
      </c>
      <c r="M7" s="292">
        <v>7</v>
      </c>
      <c r="N7" s="292">
        <v>7</v>
      </c>
      <c r="O7" s="292">
        <v>7</v>
      </c>
      <c r="P7" s="292">
        <v>7</v>
      </c>
      <c r="Q7" s="292">
        <v>7</v>
      </c>
      <c r="R7" s="292">
        <v>7</v>
      </c>
      <c r="S7" s="292">
        <v>7</v>
      </c>
      <c r="T7" s="292">
        <v>7</v>
      </c>
      <c r="U7" s="292">
        <v>7</v>
      </c>
      <c r="V7" s="292">
        <v>7</v>
      </c>
      <c r="W7" s="292">
        <v>7</v>
      </c>
      <c r="X7" s="292">
        <v>7</v>
      </c>
      <c r="Y7" s="292">
        <v>7</v>
      </c>
      <c r="Z7" s="292">
        <v>7</v>
      </c>
      <c r="AA7" s="292">
        <v>7</v>
      </c>
      <c r="AB7" s="292">
        <v>7</v>
      </c>
      <c r="AC7" s="292">
        <v>7</v>
      </c>
      <c r="AD7" s="292">
        <v>7</v>
      </c>
      <c r="AE7" s="292">
        <v>7</v>
      </c>
      <c r="AF7" s="292">
        <v>7</v>
      </c>
      <c r="AG7" s="292">
        <v>7</v>
      </c>
      <c r="AH7" s="292">
        <v>7</v>
      </c>
      <c r="AI7" s="292">
        <v>7</v>
      </c>
      <c r="AJ7" s="292">
        <v>7</v>
      </c>
      <c r="AK7" s="292">
        <v>7</v>
      </c>
      <c r="AL7" s="292">
        <v>7</v>
      </c>
      <c r="AM7" s="292">
        <v>7</v>
      </c>
      <c r="AN7" s="292">
        <v>7</v>
      </c>
      <c r="AO7" s="292">
        <v>7</v>
      </c>
      <c r="AP7" s="292">
        <v>7</v>
      </c>
      <c r="AQ7" s="292">
        <v>7</v>
      </c>
      <c r="AR7" s="292">
        <v>7</v>
      </c>
      <c r="AS7" s="292">
        <v>7</v>
      </c>
      <c r="AT7" s="292">
        <v>7</v>
      </c>
      <c r="AU7" s="292">
        <v>7</v>
      </c>
      <c r="AV7" s="292">
        <v>7</v>
      </c>
      <c r="AW7" s="292">
        <v>7</v>
      </c>
      <c r="AX7" s="292">
        <v>7</v>
      </c>
      <c r="AY7" s="292">
        <v>7</v>
      </c>
      <c r="AZ7" s="292">
        <v>7</v>
      </c>
      <c r="BA7" s="293">
        <v>7</v>
      </c>
    </row>
    <row r="8" spans="1:53" x14ac:dyDescent="0.25">
      <c r="A8" s="305" t="s">
        <v>587</v>
      </c>
      <c r="B8" s="302">
        <f>+Parametri!$C$6</f>
        <v>0.22</v>
      </c>
      <c r="C8" s="298">
        <v>0.2</v>
      </c>
      <c r="F8" s="291">
        <v>3</v>
      </c>
      <c r="G8" s="292">
        <v>3</v>
      </c>
      <c r="H8" s="292">
        <v>3</v>
      </c>
      <c r="I8" s="292">
        <v>3</v>
      </c>
      <c r="J8" s="292">
        <v>3</v>
      </c>
      <c r="K8" s="292">
        <v>3</v>
      </c>
      <c r="L8" s="292">
        <v>3</v>
      </c>
      <c r="M8" s="292">
        <v>3</v>
      </c>
      <c r="N8" s="292">
        <v>3</v>
      </c>
      <c r="O8" s="292">
        <v>3</v>
      </c>
      <c r="P8" s="292">
        <v>3</v>
      </c>
      <c r="Q8" s="292">
        <v>3</v>
      </c>
      <c r="R8" s="292">
        <v>3</v>
      </c>
      <c r="S8" s="292">
        <v>3</v>
      </c>
      <c r="T8" s="292">
        <v>3</v>
      </c>
      <c r="U8" s="292">
        <v>3</v>
      </c>
      <c r="V8" s="292">
        <v>3</v>
      </c>
      <c r="W8" s="292">
        <v>3</v>
      </c>
      <c r="X8" s="292">
        <v>3</v>
      </c>
      <c r="Y8" s="292">
        <v>3</v>
      </c>
      <c r="Z8" s="292">
        <v>3</v>
      </c>
      <c r="AA8" s="292">
        <v>3</v>
      </c>
      <c r="AB8" s="292">
        <v>3</v>
      </c>
      <c r="AC8" s="292">
        <v>3</v>
      </c>
      <c r="AD8" s="292">
        <v>3</v>
      </c>
      <c r="AE8" s="292">
        <v>3</v>
      </c>
      <c r="AF8" s="292">
        <v>3</v>
      </c>
      <c r="AG8" s="292">
        <v>3</v>
      </c>
      <c r="AH8" s="292">
        <v>3</v>
      </c>
      <c r="AI8" s="292">
        <v>3</v>
      </c>
      <c r="AJ8" s="292">
        <v>3</v>
      </c>
      <c r="AK8" s="292">
        <v>3</v>
      </c>
      <c r="AL8" s="292">
        <v>3</v>
      </c>
      <c r="AM8" s="292">
        <v>3</v>
      </c>
      <c r="AN8" s="292">
        <v>3</v>
      </c>
      <c r="AO8" s="292">
        <v>3</v>
      </c>
      <c r="AP8" s="292">
        <v>3</v>
      </c>
      <c r="AQ8" s="292">
        <v>3</v>
      </c>
      <c r="AR8" s="292">
        <v>3</v>
      </c>
      <c r="AS8" s="292">
        <v>3</v>
      </c>
      <c r="AT8" s="292">
        <v>3</v>
      </c>
      <c r="AU8" s="292">
        <v>3</v>
      </c>
      <c r="AV8" s="292">
        <v>3</v>
      </c>
      <c r="AW8" s="292">
        <v>3</v>
      </c>
      <c r="AX8" s="292">
        <v>3</v>
      </c>
      <c r="AY8" s="292">
        <v>3</v>
      </c>
      <c r="AZ8" s="292">
        <v>3</v>
      </c>
      <c r="BA8" s="293">
        <v>3</v>
      </c>
    </row>
    <row r="9" spans="1:53" x14ac:dyDescent="0.25">
      <c r="A9" s="305" t="s">
        <v>588</v>
      </c>
      <c r="B9" s="302">
        <f>+Parametri!$C$6</f>
        <v>0.22</v>
      </c>
      <c r="C9" s="298">
        <v>0.2</v>
      </c>
      <c r="F9" s="291">
        <v>4</v>
      </c>
      <c r="G9" s="292">
        <v>4</v>
      </c>
      <c r="H9" s="292">
        <v>4</v>
      </c>
      <c r="I9" s="292">
        <v>4</v>
      </c>
      <c r="J9" s="292">
        <v>4</v>
      </c>
      <c r="K9" s="292">
        <v>4</v>
      </c>
      <c r="L9" s="292">
        <v>4</v>
      </c>
      <c r="M9" s="292">
        <v>4</v>
      </c>
      <c r="N9" s="292">
        <v>4</v>
      </c>
      <c r="O9" s="292">
        <v>4</v>
      </c>
      <c r="P9" s="292">
        <v>4</v>
      </c>
      <c r="Q9" s="292">
        <v>4</v>
      </c>
      <c r="R9" s="292">
        <v>4</v>
      </c>
      <c r="S9" s="292">
        <v>4</v>
      </c>
      <c r="T9" s="292">
        <v>4</v>
      </c>
      <c r="U9" s="292">
        <v>4</v>
      </c>
      <c r="V9" s="292">
        <v>4</v>
      </c>
      <c r="W9" s="292">
        <v>4</v>
      </c>
      <c r="X9" s="292">
        <v>4</v>
      </c>
      <c r="Y9" s="292">
        <v>4</v>
      </c>
      <c r="Z9" s="292">
        <v>4</v>
      </c>
      <c r="AA9" s="292">
        <v>4</v>
      </c>
      <c r="AB9" s="292">
        <v>4</v>
      </c>
      <c r="AC9" s="292">
        <v>4</v>
      </c>
      <c r="AD9" s="292">
        <v>4</v>
      </c>
      <c r="AE9" s="292">
        <v>4</v>
      </c>
      <c r="AF9" s="292">
        <v>4</v>
      </c>
      <c r="AG9" s="292">
        <v>4</v>
      </c>
      <c r="AH9" s="292">
        <v>4</v>
      </c>
      <c r="AI9" s="292">
        <v>4</v>
      </c>
      <c r="AJ9" s="292">
        <v>4</v>
      </c>
      <c r="AK9" s="292">
        <v>4</v>
      </c>
      <c r="AL9" s="292">
        <v>4</v>
      </c>
      <c r="AM9" s="292">
        <v>4</v>
      </c>
      <c r="AN9" s="292">
        <v>4</v>
      </c>
      <c r="AO9" s="292">
        <v>4</v>
      </c>
      <c r="AP9" s="292">
        <v>4</v>
      </c>
      <c r="AQ9" s="292">
        <v>4</v>
      </c>
      <c r="AR9" s="292">
        <v>4</v>
      </c>
      <c r="AS9" s="292">
        <v>4</v>
      </c>
      <c r="AT9" s="292">
        <v>4</v>
      </c>
      <c r="AU9" s="292">
        <v>4</v>
      </c>
      <c r="AV9" s="292">
        <v>4</v>
      </c>
      <c r="AW9" s="292">
        <v>4</v>
      </c>
      <c r="AX9" s="292">
        <v>4</v>
      </c>
      <c r="AY9" s="292">
        <v>4</v>
      </c>
      <c r="AZ9" s="292">
        <v>4</v>
      </c>
      <c r="BA9" s="293">
        <v>4</v>
      </c>
    </row>
    <row r="10" spans="1:53" x14ac:dyDescent="0.25">
      <c r="A10" s="305" t="s">
        <v>589</v>
      </c>
      <c r="B10" s="302">
        <f>+Parametri!$C$6</f>
        <v>0.22</v>
      </c>
      <c r="C10" s="298">
        <v>0.2</v>
      </c>
      <c r="F10" s="291">
        <v>5</v>
      </c>
      <c r="G10" s="292">
        <v>5</v>
      </c>
      <c r="H10" s="292">
        <v>5</v>
      </c>
      <c r="I10" s="292">
        <v>5</v>
      </c>
      <c r="J10" s="292">
        <v>5</v>
      </c>
      <c r="K10" s="292">
        <v>5</v>
      </c>
      <c r="L10" s="292">
        <v>5</v>
      </c>
      <c r="M10" s="292">
        <v>5</v>
      </c>
      <c r="N10" s="292">
        <v>5</v>
      </c>
      <c r="O10" s="292">
        <v>5</v>
      </c>
      <c r="P10" s="292">
        <v>5</v>
      </c>
      <c r="Q10" s="292">
        <v>5</v>
      </c>
      <c r="R10" s="292">
        <v>5</v>
      </c>
      <c r="S10" s="292">
        <v>5</v>
      </c>
      <c r="T10" s="292">
        <v>5</v>
      </c>
      <c r="U10" s="292">
        <v>5</v>
      </c>
      <c r="V10" s="292">
        <v>5</v>
      </c>
      <c r="W10" s="292">
        <v>5</v>
      </c>
      <c r="X10" s="292">
        <v>5</v>
      </c>
      <c r="Y10" s="292">
        <v>5</v>
      </c>
      <c r="Z10" s="292">
        <v>5</v>
      </c>
      <c r="AA10" s="292">
        <v>5</v>
      </c>
      <c r="AB10" s="292">
        <v>5</v>
      </c>
      <c r="AC10" s="292">
        <v>5</v>
      </c>
      <c r="AD10" s="292">
        <v>5</v>
      </c>
      <c r="AE10" s="292">
        <v>5</v>
      </c>
      <c r="AF10" s="292">
        <v>5</v>
      </c>
      <c r="AG10" s="292">
        <v>5</v>
      </c>
      <c r="AH10" s="292">
        <v>5</v>
      </c>
      <c r="AI10" s="292">
        <v>5</v>
      </c>
      <c r="AJ10" s="292">
        <v>5</v>
      </c>
      <c r="AK10" s="292">
        <v>5</v>
      </c>
      <c r="AL10" s="292">
        <v>5</v>
      </c>
      <c r="AM10" s="292">
        <v>5</v>
      </c>
      <c r="AN10" s="292">
        <v>5</v>
      </c>
      <c r="AO10" s="292">
        <v>5</v>
      </c>
      <c r="AP10" s="292">
        <v>5</v>
      </c>
      <c r="AQ10" s="292">
        <v>5</v>
      </c>
      <c r="AR10" s="292">
        <v>5</v>
      </c>
      <c r="AS10" s="292">
        <v>5</v>
      </c>
      <c r="AT10" s="292">
        <v>5</v>
      </c>
      <c r="AU10" s="292">
        <v>5</v>
      </c>
      <c r="AV10" s="292">
        <v>5</v>
      </c>
      <c r="AW10" s="292">
        <v>5</v>
      </c>
      <c r="AX10" s="292">
        <v>5</v>
      </c>
      <c r="AY10" s="292">
        <v>5</v>
      </c>
      <c r="AZ10" s="292">
        <v>5</v>
      </c>
      <c r="BA10" s="293">
        <v>5</v>
      </c>
    </row>
    <row r="11" spans="1:53" x14ac:dyDescent="0.25">
      <c r="A11" s="305" t="s">
        <v>590</v>
      </c>
      <c r="B11" s="302">
        <f>+Parametri!$C$6</f>
        <v>0.22</v>
      </c>
      <c r="C11" s="298">
        <v>0.2</v>
      </c>
      <c r="F11" s="291">
        <v>5</v>
      </c>
      <c r="G11" s="292">
        <v>5</v>
      </c>
      <c r="H11" s="292">
        <v>5</v>
      </c>
      <c r="I11" s="292">
        <v>5</v>
      </c>
      <c r="J11" s="292">
        <v>5</v>
      </c>
      <c r="K11" s="292">
        <v>5</v>
      </c>
      <c r="L11" s="292">
        <v>5</v>
      </c>
      <c r="M11" s="292">
        <v>5</v>
      </c>
      <c r="N11" s="292">
        <v>5</v>
      </c>
      <c r="O11" s="292">
        <v>5</v>
      </c>
      <c r="P11" s="292">
        <v>5</v>
      </c>
      <c r="Q11" s="292">
        <v>5</v>
      </c>
      <c r="R11" s="292">
        <v>5</v>
      </c>
      <c r="S11" s="292">
        <v>5</v>
      </c>
      <c r="T11" s="292">
        <v>5</v>
      </c>
      <c r="U11" s="292">
        <v>5</v>
      </c>
      <c r="V11" s="292">
        <v>5</v>
      </c>
      <c r="W11" s="292">
        <v>5</v>
      </c>
      <c r="X11" s="292">
        <v>5</v>
      </c>
      <c r="Y11" s="292">
        <v>5</v>
      </c>
      <c r="Z11" s="292">
        <v>5</v>
      </c>
      <c r="AA11" s="292">
        <v>5</v>
      </c>
      <c r="AB11" s="292">
        <v>5</v>
      </c>
      <c r="AC11" s="292">
        <v>5</v>
      </c>
      <c r="AD11" s="292">
        <v>5</v>
      </c>
      <c r="AE11" s="292">
        <v>5</v>
      </c>
      <c r="AF11" s="292">
        <v>5</v>
      </c>
      <c r="AG11" s="292">
        <v>5</v>
      </c>
      <c r="AH11" s="292">
        <v>5</v>
      </c>
      <c r="AI11" s="292">
        <v>5</v>
      </c>
      <c r="AJ11" s="292">
        <v>5</v>
      </c>
      <c r="AK11" s="292">
        <v>5</v>
      </c>
      <c r="AL11" s="292">
        <v>5</v>
      </c>
      <c r="AM11" s="292">
        <v>5</v>
      </c>
      <c r="AN11" s="292">
        <v>5</v>
      </c>
      <c r="AO11" s="292">
        <v>5</v>
      </c>
      <c r="AP11" s="292">
        <v>5</v>
      </c>
      <c r="AQ11" s="292">
        <v>5</v>
      </c>
      <c r="AR11" s="292">
        <v>5</v>
      </c>
      <c r="AS11" s="292">
        <v>5</v>
      </c>
      <c r="AT11" s="292">
        <v>5</v>
      </c>
      <c r="AU11" s="292">
        <v>5</v>
      </c>
      <c r="AV11" s="292">
        <v>5</v>
      </c>
      <c r="AW11" s="292">
        <v>5</v>
      </c>
      <c r="AX11" s="292">
        <v>5</v>
      </c>
      <c r="AY11" s="292">
        <v>5</v>
      </c>
      <c r="AZ11" s="292">
        <v>5</v>
      </c>
      <c r="BA11" s="293">
        <v>5</v>
      </c>
    </row>
    <row r="12" spans="1:53" x14ac:dyDescent="0.25">
      <c r="A12" s="305" t="s">
        <v>591</v>
      </c>
      <c r="B12" s="302">
        <f>+Parametri!$C$6</f>
        <v>0.22</v>
      </c>
      <c r="C12" s="298">
        <v>0.2</v>
      </c>
      <c r="F12" s="291">
        <v>5</v>
      </c>
      <c r="G12" s="292">
        <v>5</v>
      </c>
      <c r="H12" s="292">
        <v>5</v>
      </c>
      <c r="I12" s="292">
        <v>5</v>
      </c>
      <c r="J12" s="292">
        <v>5</v>
      </c>
      <c r="K12" s="292">
        <v>5</v>
      </c>
      <c r="L12" s="292">
        <v>5</v>
      </c>
      <c r="M12" s="292">
        <v>5</v>
      </c>
      <c r="N12" s="292">
        <v>5</v>
      </c>
      <c r="O12" s="292">
        <v>5</v>
      </c>
      <c r="P12" s="292">
        <v>5</v>
      </c>
      <c r="Q12" s="292">
        <v>5</v>
      </c>
      <c r="R12" s="292">
        <v>5</v>
      </c>
      <c r="S12" s="292">
        <v>5</v>
      </c>
      <c r="T12" s="292">
        <v>5</v>
      </c>
      <c r="U12" s="292">
        <v>5</v>
      </c>
      <c r="V12" s="292">
        <v>5</v>
      </c>
      <c r="W12" s="292">
        <v>5</v>
      </c>
      <c r="X12" s="292">
        <v>5</v>
      </c>
      <c r="Y12" s="292">
        <v>5</v>
      </c>
      <c r="Z12" s="292">
        <v>5</v>
      </c>
      <c r="AA12" s="292">
        <v>5</v>
      </c>
      <c r="AB12" s="292">
        <v>5</v>
      </c>
      <c r="AC12" s="292">
        <v>5</v>
      </c>
      <c r="AD12" s="292">
        <v>5</v>
      </c>
      <c r="AE12" s="292">
        <v>5</v>
      </c>
      <c r="AF12" s="292">
        <v>5</v>
      </c>
      <c r="AG12" s="292">
        <v>5</v>
      </c>
      <c r="AH12" s="292">
        <v>5</v>
      </c>
      <c r="AI12" s="292">
        <v>5</v>
      </c>
      <c r="AJ12" s="292">
        <v>5</v>
      </c>
      <c r="AK12" s="292">
        <v>5</v>
      </c>
      <c r="AL12" s="292">
        <v>5</v>
      </c>
      <c r="AM12" s="292">
        <v>5</v>
      </c>
      <c r="AN12" s="292">
        <v>5</v>
      </c>
      <c r="AO12" s="292">
        <v>5</v>
      </c>
      <c r="AP12" s="292">
        <v>5</v>
      </c>
      <c r="AQ12" s="292">
        <v>5</v>
      </c>
      <c r="AR12" s="292">
        <v>5</v>
      </c>
      <c r="AS12" s="292">
        <v>5</v>
      </c>
      <c r="AT12" s="292">
        <v>5</v>
      </c>
      <c r="AU12" s="292">
        <v>5</v>
      </c>
      <c r="AV12" s="292">
        <v>5</v>
      </c>
      <c r="AW12" s="292">
        <v>5</v>
      </c>
      <c r="AX12" s="292">
        <v>5</v>
      </c>
      <c r="AY12" s="292">
        <v>5</v>
      </c>
      <c r="AZ12" s="292">
        <v>5</v>
      </c>
      <c r="BA12" s="293">
        <v>5</v>
      </c>
    </row>
    <row r="13" spans="1:53" x14ac:dyDescent="0.25">
      <c r="A13" s="305" t="s">
        <v>592</v>
      </c>
      <c r="B13" s="302">
        <f>+Parametri!$C$6</f>
        <v>0.22</v>
      </c>
      <c r="C13" s="298">
        <v>0.2</v>
      </c>
      <c r="F13" s="291">
        <v>5</v>
      </c>
      <c r="G13" s="292">
        <v>5</v>
      </c>
      <c r="H13" s="292">
        <v>5</v>
      </c>
      <c r="I13" s="292">
        <v>5</v>
      </c>
      <c r="J13" s="292">
        <v>5</v>
      </c>
      <c r="K13" s="292">
        <v>5</v>
      </c>
      <c r="L13" s="292">
        <v>5</v>
      </c>
      <c r="M13" s="292">
        <v>5</v>
      </c>
      <c r="N13" s="292">
        <v>5</v>
      </c>
      <c r="O13" s="292">
        <v>5</v>
      </c>
      <c r="P13" s="292">
        <v>5</v>
      </c>
      <c r="Q13" s="292">
        <v>5</v>
      </c>
      <c r="R13" s="292">
        <v>5</v>
      </c>
      <c r="S13" s="292">
        <v>5</v>
      </c>
      <c r="T13" s="292">
        <v>5</v>
      </c>
      <c r="U13" s="292">
        <v>5</v>
      </c>
      <c r="V13" s="292">
        <v>5</v>
      </c>
      <c r="W13" s="292">
        <v>5</v>
      </c>
      <c r="X13" s="292">
        <v>5</v>
      </c>
      <c r="Y13" s="292">
        <v>5</v>
      </c>
      <c r="Z13" s="292">
        <v>5</v>
      </c>
      <c r="AA13" s="292">
        <v>5</v>
      </c>
      <c r="AB13" s="292">
        <v>5</v>
      </c>
      <c r="AC13" s="292">
        <v>5</v>
      </c>
      <c r="AD13" s="292">
        <v>5</v>
      </c>
      <c r="AE13" s="292">
        <v>5</v>
      </c>
      <c r="AF13" s="292">
        <v>5</v>
      </c>
      <c r="AG13" s="292">
        <v>5</v>
      </c>
      <c r="AH13" s="292">
        <v>5</v>
      </c>
      <c r="AI13" s="292">
        <v>5</v>
      </c>
      <c r="AJ13" s="292">
        <v>5</v>
      </c>
      <c r="AK13" s="292">
        <v>5</v>
      </c>
      <c r="AL13" s="292">
        <v>5</v>
      </c>
      <c r="AM13" s="292">
        <v>5</v>
      </c>
      <c r="AN13" s="292">
        <v>5</v>
      </c>
      <c r="AO13" s="292">
        <v>5</v>
      </c>
      <c r="AP13" s="292">
        <v>5</v>
      </c>
      <c r="AQ13" s="292">
        <v>5</v>
      </c>
      <c r="AR13" s="292">
        <v>5</v>
      </c>
      <c r="AS13" s="292">
        <v>5</v>
      </c>
      <c r="AT13" s="292">
        <v>5</v>
      </c>
      <c r="AU13" s="292">
        <v>5</v>
      </c>
      <c r="AV13" s="292">
        <v>5</v>
      </c>
      <c r="AW13" s="292">
        <v>5</v>
      </c>
      <c r="AX13" s="292">
        <v>5</v>
      </c>
      <c r="AY13" s="292">
        <v>5</v>
      </c>
      <c r="AZ13" s="292">
        <v>5</v>
      </c>
      <c r="BA13" s="293">
        <v>5</v>
      </c>
    </row>
    <row r="14" spans="1:53" x14ac:dyDescent="0.25">
      <c r="A14" s="305" t="s">
        <v>593</v>
      </c>
      <c r="B14" s="302">
        <f>+Parametri!$C$6</f>
        <v>0.22</v>
      </c>
      <c r="C14" s="298">
        <v>0.2</v>
      </c>
      <c r="F14" s="291">
        <v>5</v>
      </c>
      <c r="G14" s="292">
        <v>5</v>
      </c>
      <c r="H14" s="292">
        <v>5</v>
      </c>
      <c r="I14" s="292">
        <v>5</v>
      </c>
      <c r="J14" s="292">
        <v>5</v>
      </c>
      <c r="K14" s="292">
        <v>5</v>
      </c>
      <c r="L14" s="292">
        <v>5</v>
      </c>
      <c r="M14" s="292">
        <v>5</v>
      </c>
      <c r="N14" s="292">
        <v>5</v>
      </c>
      <c r="O14" s="292">
        <v>5</v>
      </c>
      <c r="P14" s="292">
        <v>5</v>
      </c>
      <c r="Q14" s="292">
        <v>5</v>
      </c>
      <c r="R14" s="292">
        <v>5</v>
      </c>
      <c r="S14" s="292">
        <v>5</v>
      </c>
      <c r="T14" s="292">
        <v>5</v>
      </c>
      <c r="U14" s="292">
        <v>5</v>
      </c>
      <c r="V14" s="292">
        <v>5</v>
      </c>
      <c r="W14" s="292">
        <v>5</v>
      </c>
      <c r="X14" s="292">
        <v>5</v>
      </c>
      <c r="Y14" s="292">
        <v>5</v>
      </c>
      <c r="Z14" s="292">
        <v>5</v>
      </c>
      <c r="AA14" s="292">
        <v>5</v>
      </c>
      <c r="AB14" s="292">
        <v>5</v>
      </c>
      <c r="AC14" s="292">
        <v>5</v>
      </c>
      <c r="AD14" s="292">
        <v>5</v>
      </c>
      <c r="AE14" s="292">
        <v>5</v>
      </c>
      <c r="AF14" s="292">
        <v>5</v>
      </c>
      <c r="AG14" s="292">
        <v>5</v>
      </c>
      <c r="AH14" s="292">
        <v>5</v>
      </c>
      <c r="AI14" s="292">
        <v>5</v>
      </c>
      <c r="AJ14" s="292">
        <v>5</v>
      </c>
      <c r="AK14" s="292">
        <v>5</v>
      </c>
      <c r="AL14" s="292">
        <v>5</v>
      </c>
      <c r="AM14" s="292">
        <v>5</v>
      </c>
      <c r="AN14" s="292">
        <v>5</v>
      </c>
      <c r="AO14" s="292">
        <v>5</v>
      </c>
      <c r="AP14" s="292">
        <v>5</v>
      </c>
      <c r="AQ14" s="292">
        <v>5</v>
      </c>
      <c r="AR14" s="292">
        <v>5</v>
      </c>
      <c r="AS14" s="292">
        <v>5</v>
      </c>
      <c r="AT14" s="292">
        <v>5</v>
      </c>
      <c r="AU14" s="292">
        <v>5</v>
      </c>
      <c r="AV14" s="292">
        <v>5</v>
      </c>
      <c r="AW14" s="292">
        <v>5</v>
      </c>
      <c r="AX14" s="292">
        <v>5</v>
      </c>
      <c r="AY14" s="292">
        <v>5</v>
      </c>
      <c r="AZ14" s="292">
        <v>5</v>
      </c>
      <c r="BA14" s="293">
        <v>5</v>
      </c>
    </row>
    <row r="15" spans="1:53" x14ac:dyDescent="0.25">
      <c r="A15" s="305" t="s">
        <v>594</v>
      </c>
      <c r="B15" s="302">
        <f>+Parametri!$C$6</f>
        <v>0.22</v>
      </c>
      <c r="C15" s="298">
        <v>0.2</v>
      </c>
      <c r="F15" s="291">
        <v>5</v>
      </c>
      <c r="G15" s="292">
        <v>5</v>
      </c>
      <c r="H15" s="292">
        <v>5</v>
      </c>
      <c r="I15" s="292">
        <v>5</v>
      </c>
      <c r="J15" s="292">
        <v>5</v>
      </c>
      <c r="K15" s="292">
        <v>5</v>
      </c>
      <c r="L15" s="292">
        <v>5</v>
      </c>
      <c r="M15" s="292">
        <v>5</v>
      </c>
      <c r="N15" s="292">
        <v>5</v>
      </c>
      <c r="O15" s="292">
        <v>5</v>
      </c>
      <c r="P15" s="292">
        <v>5</v>
      </c>
      <c r="Q15" s="292">
        <v>5</v>
      </c>
      <c r="R15" s="292">
        <v>5</v>
      </c>
      <c r="S15" s="292">
        <v>5</v>
      </c>
      <c r="T15" s="292">
        <v>5</v>
      </c>
      <c r="U15" s="292">
        <v>5</v>
      </c>
      <c r="V15" s="292">
        <v>5</v>
      </c>
      <c r="W15" s="292">
        <v>5</v>
      </c>
      <c r="X15" s="292">
        <v>5</v>
      </c>
      <c r="Y15" s="292">
        <v>5</v>
      </c>
      <c r="Z15" s="292">
        <v>5</v>
      </c>
      <c r="AA15" s="292">
        <v>5</v>
      </c>
      <c r="AB15" s="292">
        <v>5</v>
      </c>
      <c r="AC15" s="292">
        <v>5</v>
      </c>
      <c r="AD15" s="292">
        <v>5</v>
      </c>
      <c r="AE15" s="292">
        <v>5</v>
      </c>
      <c r="AF15" s="292">
        <v>5</v>
      </c>
      <c r="AG15" s="292">
        <v>5</v>
      </c>
      <c r="AH15" s="292">
        <v>5</v>
      </c>
      <c r="AI15" s="292">
        <v>5</v>
      </c>
      <c r="AJ15" s="292">
        <v>5</v>
      </c>
      <c r="AK15" s="292">
        <v>5</v>
      </c>
      <c r="AL15" s="292">
        <v>5</v>
      </c>
      <c r="AM15" s="292">
        <v>5</v>
      </c>
      <c r="AN15" s="292">
        <v>5</v>
      </c>
      <c r="AO15" s="292">
        <v>5</v>
      </c>
      <c r="AP15" s="292">
        <v>5</v>
      </c>
      <c r="AQ15" s="292">
        <v>5</v>
      </c>
      <c r="AR15" s="292">
        <v>5</v>
      </c>
      <c r="AS15" s="292">
        <v>5</v>
      </c>
      <c r="AT15" s="292">
        <v>5</v>
      </c>
      <c r="AU15" s="292">
        <v>5</v>
      </c>
      <c r="AV15" s="292">
        <v>5</v>
      </c>
      <c r="AW15" s="292">
        <v>5</v>
      </c>
      <c r="AX15" s="292">
        <v>5</v>
      </c>
      <c r="AY15" s="292">
        <v>5</v>
      </c>
      <c r="AZ15" s="292">
        <v>5</v>
      </c>
      <c r="BA15" s="293">
        <v>5</v>
      </c>
    </row>
    <row r="16" spans="1:53" x14ac:dyDescent="0.25">
      <c r="A16" s="305" t="s">
        <v>595</v>
      </c>
      <c r="B16" s="302">
        <f>+Parametri!$C$6</f>
        <v>0.22</v>
      </c>
      <c r="C16" s="298">
        <v>0.2</v>
      </c>
      <c r="F16" s="291">
        <v>6</v>
      </c>
      <c r="G16" s="292">
        <v>6</v>
      </c>
      <c r="H16" s="292">
        <v>6</v>
      </c>
      <c r="I16" s="292">
        <v>6</v>
      </c>
      <c r="J16" s="292">
        <v>6</v>
      </c>
      <c r="K16" s="292">
        <v>6</v>
      </c>
      <c r="L16" s="292">
        <v>6</v>
      </c>
      <c r="M16" s="292">
        <v>6</v>
      </c>
      <c r="N16" s="292">
        <v>6</v>
      </c>
      <c r="O16" s="292">
        <v>6</v>
      </c>
      <c r="P16" s="292">
        <v>6</v>
      </c>
      <c r="Q16" s="292">
        <v>6</v>
      </c>
      <c r="R16" s="292">
        <v>6</v>
      </c>
      <c r="S16" s="292">
        <v>6</v>
      </c>
      <c r="T16" s="292">
        <v>6</v>
      </c>
      <c r="U16" s="292">
        <v>6</v>
      </c>
      <c r="V16" s="292">
        <v>6</v>
      </c>
      <c r="W16" s="292">
        <v>6</v>
      </c>
      <c r="X16" s="292">
        <v>6</v>
      </c>
      <c r="Y16" s="292">
        <v>6</v>
      </c>
      <c r="Z16" s="292">
        <v>6</v>
      </c>
      <c r="AA16" s="292">
        <v>6</v>
      </c>
      <c r="AB16" s="292">
        <v>6</v>
      </c>
      <c r="AC16" s="292">
        <v>6</v>
      </c>
      <c r="AD16" s="292">
        <v>6</v>
      </c>
      <c r="AE16" s="292">
        <v>6</v>
      </c>
      <c r="AF16" s="292">
        <v>6</v>
      </c>
      <c r="AG16" s="292">
        <v>6</v>
      </c>
      <c r="AH16" s="292">
        <v>6</v>
      </c>
      <c r="AI16" s="292">
        <v>6</v>
      </c>
      <c r="AJ16" s="292">
        <v>6</v>
      </c>
      <c r="AK16" s="292">
        <v>6</v>
      </c>
      <c r="AL16" s="292">
        <v>6</v>
      </c>
      <c r="AM16" s="292">
        <v>6</v>
      </c>
      <c r="AN16" s="292">
        <v>6</v>
      </c>
      <c r="AO16" s="292">
        <v>6</v>
      </c>
      <c r="AP16" s="292">
        <v>6</v>
      </c>
      <c r="AQ16" s="292">
        <v>6</v>
      </c>
      <c r="AR16" s="292">
        <v>6</v>
      </c>
      <c r="AS16" s="292">
        <v>6</v>
      </c>
      <c r="AT16" s="292">
        <v>6</v>
      </c>
      <c r="AU16" s="292">
        <v>6</v>
      </c>
      <c r="AV16" s="292">
        <v>6</v>
      </c>
      <c r="AW16" s="292">
        <v>6</v>
      </c>
      <c r="AX16" s="292">
        <v>6</v>
      </c>
      <c r="AY16" s="292">
        <v>6</v>
      </c>
      <c r="AZ16" s="292">
        <v>6</v>
      </c>
      <c r="BA16" s="293">
        <v>6</v>
      </c>
    </row>
    <row r="17" spans="1:103" x14ac:dyDescent="0.25">
      <c r="A17" s="305" t="s">
        <v>596</v>
      </c>
      <c r="B17" s="302">
        <f>+Parametri!$C$6</f>
        <v>0.22</v>
      </c>
      <c r="C17" s="298">
        <v>0.2</v>
      </c>
      <c r="F17" s="291">
        <v>6</v>
      </c>
      <c r="G17" s="292">
        <v>6</v>
      </c>
      <c r="H17" s="292">
        <v>6</v>
      </c>
      <c r="I17" s="292">
        <v>6</v>
      </c>
      <c r="J17" s="292">
        <v>6</v>
      </c>
      <c r="K17" s="292">
        <v>6</v>
      </c>
      <c r="L17" s="292">
        <v>6</v>
      </c>
      <c r="M17" s="292">
        <v>6</v>
      </c>
      <c r="N17" s="292">
        <v>6</v>
      </c>
      <c r="O17" s="292">
        <v>6</v>
      </c>
      <c r="P17" s="292">
        <v>6</v>
      </c>
      <c r="Q17" s="292">
        <v>6</v>
      </c>
      <c r="R17" s="292">
        <v>6</v>
      </c>
      <c r="S17" s="292">
        <v>6</v>
      </c>
      <c r="T17" s="292">
        <v>6</v>
      </c>
      <c r="U17" s="292">
        <v>6</v>
      </c>
      <c r="V17" s="292">
        <v>6</v>
      </c>
      <c r="W17" s="292">
        <v>6</v>
      </c>
      <c r="X17" s="292">
        <v>6</v>
      </c>
      <c r="Y17" s="292">
        <v>6</v>
      </c>
      <c r="Z17" s="292">
        <v>6</v>
      </c>
      <c r="AA17" s="292">
        <v>6</v>
      </c>
      <c r="AB17" s="292">
        <v>6</v>
      </c>
      <c r="AC17" s="292">
        <v>6</v>
      </c>
      <c r="AD17" s="292">
        <v>6</v>
      </c>
      <c r="AE17" s="292">
        <v>6</v>
      </c>
      <c r="AF17" s="292">
        <v>6</v>
      </c>
      <c r="AG17" s="292">
        <v>6</v>
      </c>
      <c r="AH17" s="292">
        <v>6</v>
      </c>
      <c r="AI17" s="292">
        <v>6</v>
      </c>
      <c r="AJ17" s="292">
        <v>6</v>
      </c>
      <c r="AK17" s="292">
        <v>6</v>
      </c>
      <c r="AL17" s="292">
        <v>6</v>
      </c>
      <c r="AM17" s="292">
        <v>6</v>
      </c>
      <c r="AN17" s="292">
        <v>6</v>
      </c>
      <c r="AO17" s="292">
        <v>6</v>
      </c>
      <c r="AP17" s="292">
        <v>6</v>
      </c>
      <c r="AQ17" s="292">
        <v>6</v>
      </c>
      <c r="AR17" s="292">
        <v>6</v>
      </c>
      <c r="AS17" s="292">
        <v>6</v>
      </c>
      <c r="AT17" s="292">
        <v>6</v>
      </c>
      <c r="AU17" s="292">
        <v>6</v>
      </c>
      <c r="AV17" s="292">
        <v>6</v>
      </c>
      <c r="AW17" s="292">
        <v>6</v>
      </c>
      <c r="AX17" s="292">
        <v>6</v>
      </c>
      <c r="AY17" s="292">
        <v>6</v>
      </c>
      <c r="AZ17" s="292">
        <v>6</v>
      </c>
      <c r="BA17" s="293">
        <v>6</v>
      </c>
    </row>
    <row r="18" spans="1:103" x14ac:dyDescent="0.25">
      <c r="A18" s="305" t="s">
        <v>597</v>
      </c>
      <c r="B18" s="302">
        <f>+Parametri!$C$6</f>
        <v>0.22</v>
      </c>
      <c r="C18" s="298">
        <v>0.2</v>
      </c>
      <c r="F18" s="291">
        <v>7</v>
      </c>
      <c r="G18" s="292">
        <v>7</v>
      </c>
      <c r="H18" s="292">
        <v>7</v>
      </c>
      <c r="I18" s="292">
        <v>7</v>
      </c>
      <c r="J18" s="292">
        <v>7</v>
      </c>
      <c r="K18" s="292">
        <v>7</v>
      </c>
      <c r="L18" s="292">
        <v>7</v>
      </c>
      <c r="M18" s="292">
        <v>7</v>
      </c>
      <c r="N18" s="292">
        <v>7</v>
      </c>
      <c r="O18" s="292">
        <v>7</v>
      </c>
      <c r="P18" s="292">
        <v>7</v>
      </c>
      <c r="Q18" s="292">
        <v>7</v>
      </c>
      <c r="R18" s="292">
        <v>7</v>
      </c>
      <c r="S18" s="292">
        <v>7</v>
      </c>
      <c r="T18" s="292">
        <v>7</v>
      </c>
      <c r="U18" s="292">
        <v>7</v>
      </c>
      <c r="V18" s="292">
        <v>7</v>
      </c>
      <c r="W18" s="292">
        <v>7</v>
      </c>
      <c r="X18" s="292">
        <v>7</v>
      </c>
      <c r="Y18" s="292">
        <v>7</v>
      </c>
      <c r="Z18" s="292">
        <v>7</v>
      </c>
      <c r="AA18" s="292">
        <v>7</v>
      </c>
      <c r="AB18" s="292">
        <v>7</v>
      </c>
      <c r="AC18" s="292">
        <v>7</v>
      </c>
      <c r="AD18" s="292">
        <v>7</v>
      </c>
      <c r="AE18" s="292">
        <v>7</v>
      </c>
      <c r="AF18" s="292">
        <v>7</v>
      </c>
      <c r="AG18" s="292">
        <v>7</v>
      </c>
      <c r="AH18" s="292">
        <v>7</v>
      </c>
      <c r="AI18" s="292">
        <v>7</v>
      </c>
      <c r="AJ18" s="292">
        <v>7</v>
      </c>
      <c r="AK18" s="292">
        <v>7</v>
      </c>
      <c r="AL18" s="292">
        <v>7</v>
      </c>
      <c r="AM18" s="292">
        <v>7</v>
      </c>
      <c r="AN18" s="292">
        <v>7</v>
      </c>
      <c r="AO18" s="292">
        <v>7</v>
      </c>
      <c r="AP18" s="292">
        <v>7</v>
      </c>
      <c r="AQ18" s="292">
        <v>7</v>
      </c>
      <c r="AR18" s="292">
        <v>7</v>
      </c>
      <c r="AS18" s="292">
        <v>7</v>
      </c>
      <c r="AT18" s="292">
        <v>7</v>
      </c>
      <c r="AU18" s="292">
        <v>7</v>
      </c>
      <c r="AV18" s="292">
        <v>7</v>
      </c>
      <c r="AW18" s="292">
        <v>7</v>
      </c>
      <c r="AX18" s="292">
        <v>7</v>
      </c>
      <c r="AY18" s="292">
        <v>7</v>
      </c>
      <c r="AZ18" s="292">
        <v>7</v>
      </c>
      <c r="BA18" s="293">
        <v>7</v>
      </c>
    </row>
    <row r="19" spans="1:103" x14ac:dyDescent="0.25">
      <c r="A19" s="305" t="s">
        <v>598</v>
      </c>
      <c r="B19" s="302">
        <f>+Parametri!$C$6</f>
        <v>0.22</v>
      </c>
      <c r="C19" s="298">
        <v>0.2</v>
      </c>
      <c r="F19" s="291">
        <v>7</v>
      </c>
      <c r="G19" s="292">
        <v>7</v>
      </c>
      <c r="H19" s="292">
        <v>7</v>
      </c>
      <c r="I19" s="292">
        <v>7</v>
      </c>
      <c r="J19" s="292">
        <v>7</v>
      </c>
      <c r="K19" s="292">
        <v>7</v>
      </c>
      <c r="L19" s="292">
        <v>7</v>
      </c>
      <c r="M19" s="292">
        <v>7</v>
      </c>
      <c r="N19" s="292">
        <v>7</v>
      </c>
      <c r="O19" s="292">
        <v>7</v>
      </c>
      <c r="P19" s="292">
        <v>7</v>
      </c>
      <c r="Q19" s="292">
        <v>7</v>
      </c>
      <c r="R19" s="292">
        <v>7</v>
      </c>
      <c r="S19" s="292">
        <v>7</v>
      </c>
      <c r="T19" s="292">
        <v>7</v>
      </c>
      <c r="U19" s="292">
        <v>7</v>
      </c>
      <c r="V19" s="292">
        <v>7</v>
      </c>
      <c r="W19" s="292">
        <v>7</v>
      </c>
      <c r="X19" s="292">
        <v>7</v>
      </c>
      <c r="Y19" s="292">
        <v>7</v>
      </c>
      <c r="Z19" s="292">
        <v>7</v>
      </c>
      <c r="AA19" s="292">
        <v>7</v>
      </c>
      <c r="AB19" s="292">
        <v>7</v>
      </c>
      <c r="AC19" s="292">
        <v>7</v>
      </c>
      <c r="AD19" s="292">
        <v>7</v>
      </c>
      <c r="AE19" s="292">
        <v>7</v>
      </c>
      <c r="AF19" s="292">
        <v>7</v>
      </c>
      <c r="AG19" s="292">
        <v>7</v>
      </c>
      <c r="AH19" s="292">
        <v>7</v>
      </c>
      <c r="AI19" s="292">
        <v>7</v>
      </c>
      <c r="AJ19" s="292">
        <v>7</v>
      </c>
      <c r="AK19" s="292">
        <v>7</v>
      </c>
      <c r="AL19" s="292">
        <v>7</v>
      </c>
      <c r="AM19" s="292">
        <v>7</v>
      </c>
      <c r="AN19" s="292">
        <v>7</v>
      </c>
      <c r="AO19" s="292">
        <v>7</v>
      </c>
      <c r="AP19" s="292">
        <v>7</v>
      </c>
      <c r="AQ19" s="292">
        <v>7</v>
      </c>
      <c r="AR19" s="292">
        <v>7</v>
      </c>
      <c r="AS19" s="292">
        <v>7</v>
      </c>
      <c r="AT19" s="292">
        <v>7</v>
      </c>
      <c r="AU19" s="292">
        <v>7</v>
      </c>
      <c r="AV19" s="292">
        <v>7</v>
      </c>
      <c r="AW19" s="292">
        <v>7</v>
      </c>
      <c r="AX19" s="292">
        <v>7</v>
      </c>
      <c r="AY19" s="292">
        <v>7</v>
      </c>
      <c r="AZ19" s="292">
        <v>7</v>
      </c>
      <c r="BA19" s="293">
        <v>7</v>
      </c>
    </row>
    <row r="20" spans="1:103" x14ac:dyDescent="0.25">
      <c r="A20" s="305" t="s">
        <v>599</v>
      </c>
      <c r="B20" s="302">
        <f>+Parametri!$C$6</f>
        <v>0.22</v>
      </c>
      <c r="C20" s="298">
        <v>0.2</v>
      </c>
      <c r="F20" s="291">
        <v>7</v>
      </c>
      <c r="G20" s="292">
        <v>7</v>
      </c>
      <c r="H20" s="292">
        <v>7</v>
      </c>
      <c r="I20" s="292">
        <v>7</v>
      </c>
      <c r="J20" s="292">
        <v>7</v>
      </c>
      <c r="K20" s="292">
        <v>7</v>
      </c>
      <c r="L20" s="292">
        <v>7</v>
      </c>
      <c r="M20" s="292">
        <v>7</v>
      </c>
      <c r="N20" s="292">
        <v>7</v>
      </c>
      <c r="O20" s="292">
        <v>7</v>
      </c>
      <c r="P20" s="292">
        <v>7</v>
      </c>
      <c r="Q20" s="292">
        <v>7</v>
      </c>
      <c r="R20" s="292">
        <v>7</v>
      </c>
      <c r="S20" s="292">
        <v>7</v>
      </c>
      <c r="T20" s="292">
        <v>7</v>
      </c>
      <c r="U20" s="292">
        <v>7</v>
      </c>
      <c r="V20" s="292">
        <v>7</v>
      </c>
      <c r="W20" s="292">
        <v>7</v>
      </c>
      <c r="X20" s="292">
        <v>7</v>
      </c>
      <c r="Y20" s="292">
        <v>7</v>
      </c>
      <c r="Z20" s="292">
        <v>7</v>
      </c>
      <c r="AA20" s="292">
        <v>7</v>
      </c>
      <c r="AB20" s="292">
        <v>7</v>
      </c>
      <c r="AC20" s="292">
        <v>7</v>
      </c>
      <c r="AD20" s="292">
        <v>7</v>
      </c>
      <c r="AE20" s="292">
        <v>7</v>
      </c>
      <c r="AF20" s="292">
        <v>7</v>
      </c>
      <c r="AG20" s="292">
        <v>7</v>
      </c>
      <c r="AH20" s="292">
        <v>7</v>
      </c>
      <c r="AI20" s="292">
        <v>7</v>
      </c>
      <c r="AJ20" s="292">
        <v>7</v>
      </c>
      <c r="AK20" s="292">
        <v>7</v>
      </c>
      <c r="AL20" s="292">
        <v>7</v>
      </c>
      <c r="AM20" s="292">
        <v>7</v>
      </c>
      <c r="AN20" s="292">
        <v>7</v>
      </c>
      <c r="AO20" s="292">
        <v>7</v>
      </c>
      <c r="AP20" s="292">
        <v>7</v>
      </c>
      <c r="AQ20" s="292">
        <v>7</v>
      </c>
      <c r="AR20" s="292">
        <v>7</v>
      </c>
      <c r="AS20" s="292">
        <v>7</v>
      </c>
      <c r="AT20" s="292">
        <v>7</v>
      </c>
      <c r="AU20" s="292">
        <v>7</v>
      </c>
      <c r="AV20" s="292">
        <v>7</v>
      </c>
      <c r="AW20" s="292">
        <v>7</v>
      </c>
      <c r="AX20" s="292">
        <v>7</v>
      </c>
      <c r="AY20" s="292">
        <v>7</v>
      </c>
      <c r="AZ20" s="292">
        <v>7</v>
      </c>
      <c r="BA20" s="293">
        <v>7</v>
      </c>
    </row>
    <row r="21" spans="1:103" x14ac:dyDescent="0.25">
      <c r="A21" s="305" t="s">
        <v>600</v>
      </c>
      <c r="B21" s="302">
        <f>+Parametri!$C$6</f>
        <v>0.22</v>
      </c>
      <c r="C21" s="298">
        <v>0.2</v>
      </c>
      <c r="F21" s="291">
        <v>2.5</v>
      </c>
      <c r="G21" s="292">
        <v>2.5</v>
      </c>
      <c r="H21" s="292">
        <v>2.5</v>
      </c>
      <c r="I21" s="292">
        <v>2.5</v>
      </c>
      <c r="J21" s="292">
        <v>2.5</v>
      </c>
      <c r="K21" s="292">
        <v>2.5</v>
      </c>
      <c r="L21" s="292">
        <v>2.5</v>
      </c>
      <c r="M21" s="292">
        <v>2.5</v>
      </c>
      <c r="N21" s="292">
        <v>2.5</v>
      </c>
      <c r="O21" s="292">
        <v>2.5</v>
      </c>
      <c r="P21" s="292">
        <v>2.5</v>
      </c>
      <c r="Q21" s="292">
        <v>2.5</v>
      </c>
      <c r="R21" s="292">
        <v>2.5</v>
      </c>
      <c r="S21" s="292">
        <v>2.5</v>
      </c>
      <c r="T21" s="292">
        <v>2.5</v>
      </c>
      <c r="U21" s="292">
        <v>2.5</v>
      </c>
      <c r="V21" s="292">
        <v>2.5</v>
      </c>
      <c r="W21" s="292">
        <v>2.5</v>
      </c>
      <c r="X21" s="292">
        <v>2.5</v>
      </c>
      <c r="Y21" s="292">
        <v>2.5</v>
      </c>
      <c r="Z21" s="292">
        <v>2.5</v>
      </c>
      <c r="AA21" s="292">
        <v>2.5</v>
      </c>
      <c r="AB21" s="292">
        <v>2.5</v>
      </c>
      <c r="AC21" s="292">
        <v>2.5</v>
      </c>
      <c r="AD21" s="292">
        <v>2.5</v>
      </c>
      <c r="AE21" s="292">
        <v>2.5</v>
      </c>
      <c r="AF21" s="292">
        <v>2.5</v>
      </c>
      <c r="AG21" s="292">
        <v>2.5</v>
      </c>
      <c r="AH21" s="292">
        <v>2.5</v>
      </c>
      <c r="AI21" s="292">
        <v>2.5</v>
      </c>
      <c r="AJ21" s="292">
        <v>2.5</v>
      </c>
      <c r="AK21" s="292">
        <v>2.5</v>
      </c>
      <c r="AL21" s="292">
        <v>2.5</v>
      </c>
      <c r="AM21" s="292">
        <v>2.5</v>
      </c>
      <c r="AN21" s="292">
        <v>2.5</v>
      </c>
      <c r="AO21" s="292">
        <v>2.5</v>
      </c>
      <c r="AP21" s="292">
        <v>2.5</v>
      </c>
      <c r="AQ21" s="292">
        <v>2.5</v>
      </c>
      <c r="AR21" s="292">
        <v>2.5</v>
      </c>
      <c r="AS21" s="292">
        <v>2.5</v>
      </c>
      <c r="AT21" s="292">
        <v>2.5</v>
      </c>
      <c r="AU21" s="292">
        <v>2.5</v>
      </c>
      <c r="AV21" s="292">
        <v>2.5</v>
      </c>
      <c r="AW21" s="292">
        <v>2.5</v>
      </c>
      <c r="AX21" s="292">
        <v>2.5</v>
      </c>
      <c r="AY21" s="292">
        <v>2.5</v>
      </c>
      <c r="AZ21" s="292">
        <v>2.5</v>
      </c>
      <c r="BA21" s="293">
        <v>2.5</v>
      </c>
    </row>
    <row r="22" spans="1:103" x14ac:dyDescent="0.25">
      <c r="A22" s="305" t="s">
        <v>601</v>
      </c>
      <c r="B22" s="302">
        <f>+Parametri!$C$6</f>
        <v>0.22</v>
      </c>
      <c r="C22" s="298">
        <v>0.2</v>
      </c>
      <c r="F22" s="291">
        <v>2.5</v>
      </c>
      <c r="G22" s="292">
        <v>2.5</v>
      </c>
      <c r="H22" s="292">
        <v>2.5</v>
      </c>
      <c r="I22" s="292">
        <v>2.5</v>
      </c>
      <c r="J22" s="292">
        <v>2.5</v>
      </c>
      <c r="K22" s="292">
        <v>2.5</v>
      </c>
      <c r="L22" s="292">
        <v>2.5</v>
      </c>
      <c r="M22" s="292">
        <v>2.5</v>
      </c>
      <c r="N22" s="292">
        <v>2.5</v>
      </c>
      <c r="O22" s="292">
        <v>2.5</v>
      </c>
      <c r="P22" s="292">
        <v>2.5</v>
      </c>
      <c r="Q22" s="292">
        <v>2.5</v>
      </c>
      <c r="R22" s="292">
        <v>2.5</v>
      </c>
      <c r="S22" s="292">
        <v>2.5</v>
      </c>
      <c r="T22" s="292">
        <v>2.5</v>
      </c>
      <c r="U22" s="292">
        <v>2.5</v>
      </c>
      <c r="V22" s="292">
        <v>2.5</v>
      </c>
      <c r="W22" s="292">
        <v>2.5</v>
      </c>
      <c r="X22" s="292">
        <v>2.5</v>
      </c>
      <c r="Y22" s="292">
        <v>2.5</v>
      </c>
      <c r="Z22" s="292">
        <v>2.5</v>
      </c>
      <c r="AA22" s="292">
        <v>2.5</v>
      </c>
      <c r="AB22" s="292">
        <v>2.5</v>
      </c>
      <c r="AC22" s="292">
        <v>2.5</v>
      </c>
      <c r="AD22" s="292">
        <v>2.5</v>
      </c>
      <c r="AE22" s="292">
        <v>2.5</v>
      </c>
      <c r="AF22" s="292">
        <v>2.5</v>
      </c>
      <c r="AG22" s="292">
        <v>2.5</v>
      </c>
      <c r="AH22" s="292">
        <v>2.5</v>
      </c>
      <c r="AI22" s="292">
        <v>2.5</v>
      </c>
      <c r="AJ22" s="292">
        <v>2.5</v>
      </c>
      <c r="AK22" s="292">
        <v>2.5</v>
      </c>
      <c r="AL22" s="292">
        <v>2.5</v>
      </c>
      <c r="AM22" s="292">
        <v>2.5</v>
      </c>
      <c r="AN22" s="292">
        <v>2.5</v>
      </c>
      <c r="AO22" s="292">
        <v>2.5</v>
      </c>
      <c r="AP22" s="292">
        <v>2.5</v>
      </c>
      <c r="AQ22" s="292">
        <v>2.5</v>
      </c>
      <c r="AR22" s="292">
        <v>2.5</v>
      </c>
      <c r="AS22" s="292">
        <v>2.5</v>
      </c>
      <c r="AT22" s="292">
        <v>2.5</v>
      </c>
      <c r="AU22" s="292">
        <v>2.5</v>
      </c>
      <c r="AV22" s="292">
        <v>2.5</v>
      </c>
      <c r="AW22" s="292">
        <v>2.5</v>
      </c>
      <c r="AX22" s="292">
        <v>2.5</v>
      </c>
      <c r="AY22" s="292">
        <v>2.5</v>
      </c>
      <c r="AZ22" s="292">
        <v>2.5</v>
      </c>
      <c r="BA22" s="293">
        <v>2.5</v>
      </c>
    </row>
    <row r="23" spans="1:103" x14ac:dyDescent="0.25">
      <c r="A23" s="305" t="s">
        <v>602</v>
      </c>
      <c r="B23" s="302">
        <f>+Parametri!$C$6</f>
        <v>0.22</v>
      </c>
      <c r="C23" s="298">
        <v>0.2</v>
      </c>
      <c r="F23" s="291">
        <v>4</v>
      </c>
      <c r="G23" s="292">
        <v>4</v>
      </c>
      <c r="H23" s="292">
        <v>4</v>
      </c>
      <c r="I23" s="292">
        <v>4</v>
      </c>
      <c r="J23" s="292">
        <v>4</v>
      </c>
      <c r="K23" s="292">
        <v>4</v>
      </c>
      <c r="L23" s="292">
        <v>4</v>
      </c>
      <c r="M23" s="292">
        <v>4</v>
      </c>
      <c r="N23" s="292">
        <v>4</v>
      </c>
      <c r="O23" s="292">
        <v>4</v>
      </c>
      <c r="P23" s="292">
        <v>4</v>
      </c>
      <c r="Q23" s="292">
        <v>4</v>
      </c>
      <c r="R23" s="292">
        <v>4</v>
      </c>
      <c r="S23" s="292">
        <v>4</v>
      </c>
      <c r="T23" s="292">
        <v>4</v>
      </c>
      <c r="U23" s="292">
        <v>4</v>
      </c>
      <c r="V23" s="292">
        <v>4</v>
      </c>
      <c r="W23" s="292">
        <v>4</v>
      </c>
      <c r="X23" s="292">
        <v>4</v>
      </c>
      <c r="Y23" s="292">
        <v>4</v>
      </c>
      <c r="Z23" s="292">
        <v>4</v>
      </c>
      <c r="AA23" s="292">
        <v>4</v>
      </c>
      <c r="AB23" s="292">
        <v>4</v>
      </c>
      <c r="AC23" s="292">
        <v>4</v>
      </c>
      <c r="AD23" s="292">
        <v>4</v>
      </c>
      <c r="AE23" s="292">
        <v>4</v>
      </c>
      <c r="AF23" s="292">
        <v>4</v>
      </c>
      <c r="AG23" s="292">
        <v>4</v>
      </c>
      <c r="AH23" s="292">
        <v>4</v>
      </c>
      <c r="AI23" s="292">
        <v>4</v>
      </c>
      <c r="AJ23" s="292">
        <v>4</v>
      </c>
      <c r="AK23" s="292">
        <v>4</v>
      </c>
      <c r="AL23" s="292">
        <v>4</v>
      </c>
      <c r="AM23" s="292">
        <v>4</v>
      </c>
      <c r="AN23" s="292">
        <v>4</v>
      </c>
      <c r="AO23" s="292">
        <v>4</v>
      </c>
      <c r="AP23" s="292">
        <v>4</v>
      </c>
      <c r="AQ23" s="292">
        <v>4</v>
      </c>
      <c r="AR23" s="292">
        <v>4</v>
      </c>
      <c r="AS23" s="292">
        <v>4</v>
      </c>
      <c r="AT23" s="292">
        <v>4</v>
      </c>
      <c r="AU23" s="292">
        <v>4</v>
      </c>
      <c r="AV23" s="292">
        <v>4</v>
      </c>
      <c r="AW23" s="292">
        <v>4</v>
      </c>
      <c r="AX23" s="292">
        <v>4</v>
      </c>
      <c r="AY23" s="292">
        <v>4</v>
      </c>
      <c r="AZ23" s="292">
        <v>4</v>
      </c>
      <c r="BA23" s="293">
        <v>4</v>
      </c>
    </row>
    <row r="24" spans="1:103" x14ac:dyDescent="0.25">
      <c r="A24" s="305" t="s">
        <v>603</v>
      </c>
      <c r="B24" s="302">
        <f>+Parametri!$C$6</f>
        <v>0.22</v>
      </c>
      <c r="C24" s="298">
        <v>0.2</v>
      </c>
      <c r="F24" s="291">
        <v>4</v>
      </c>
      <c r="G24" s="292">
        <v>4</v>
      </c>
      <c r="H24" s="292">
        <v>4</v>
      </c>
      <c r="I24" s="292">
        <v>4</v>
      </c>
      <c r="J24" s="292">
        <v>4</v>
      </c>
      <c r="K24" s="292">
        <v>4</v>
      </c>
      <c r="L24" s="292">
        <v>4</v>
      </c>
      <c r="M24" s="292">
        <v>4</v>
      </c>
      <c r="N24" s="292">
        <v>4</v>
      </c>
      <c r="O24" s="292">
        <v>4</v>
      </c>
      <c r="P24" s="292">
        <v>4</v>
      </c>
      <c r="Q24" s="292">
        <v>4</v>
      </c>
      <c r="R24" s="292">
        <v>4</v>
      </c>
      <c r="S24" s="292">
        <v>4</v>
      </c>
      <c r="T24" s="292">
        <v>4</v>
      </c>
      <c r="U24" s="292">
        <v>4</v>
      </c>
      <c r="V24" s="292">
        <v>4</v>
      </c>
      <c r="W24" s="292">
        <v>4</v>
      </c>
      <c r="X24" s="292">
        <v>4</v>
      </c>
      <c r="Y24" s="292">
        <v>4</v>
      </c>
      <c r="Z24" s="292">
        <v>4</v>
      </c>
      <c r="AA24" s="292">
        <v>4</v>
      </c>
      <c r="AB24" s="292">
        <v>4</v>
      </c>
      <c r="AC24" s="292">
        <v>4</v>
      </c>
      <c r="AD24" s="292">
        <v>4</v>
      </c>
      <c r="AE24" s="292">
        <v>4</v>
      </c>
      <c r="AF24" s="292">
        <v>4</v>
      </c>
      <c r="AG24" s="292">
        <v>4</v>
      </c>
      <c r="AH24" s="292">
        <v>4</v>
      </c>
      <c r="AI24" s="292">
        <v>4</v>
      </c>
      <c r="AJ24" s="292">
        <v>4</v>
      </c>
      <c r="AK24" s="292">
        <v>4</v>
      </c>
      <c r="AL24" s="292">
        <v>4</v>
      </c>
      <c r="AM24" s="292">
        <v>4</v>
      </c>
      <c r="AN24" s="292">
        <v>4</v>
      </c>
      <c r="AO24" s="292">
        <v>4</v>
      </c>
      <c r="AP24" s="292">
        <v>4</v>
      </c>
      <c r="AQ24" s="292">
        <v>4</v>
      </c>
      <c r="AR24" s="292">
        <v>4</v>
      </c>
      <c r="AS24" s="292">
        <v>4</v>
      </c>
      <c r="AT24" s="292">
        <v>4</v>
      </c>
      <c r="AU24" s="292">
        <v>4</v>
      </c>
      <c r="AV24" s="292">
        <v>4</v>
      </c>
      <c r="AW24" s="292">
        <v>4</v>
      </c>
      <c r="AX24" s="292">
        <v>4</v>
      </c>
      <c r="AY24" s="292">
        <v>4</v>
      </c>
      <c r="AZ24" s="292">
        <v>4</v>
      </c>
      <c r="BA24" s="293">
        <v>4</v>
      </c>
    </row>
    <row r="25" spans="1:103" x14ac:dyDescent="0.25">
      <c r="A25" s="305" t="s">
        <v>604</v>
      </c>
      <c r="B25" s="302">
        <f>+Parametri!$C$6</f>
        <v>0.22</v>
      </c>
      <c r="C25" s="298">
        <v>0.2</v>
      </c>
      <c r="F25" s="291">
        <v>4</v>
      </c>
      <c r="G25" s="292">
        <v>4</v>
      </c>
      <c r="H25" s="292">
        <v>4</v>
      </c>
      <c r="I25" s="292">
        <v>4</v>
      </c>
      <c r="J25" s="292">
        <v>4</v>
      </c>
      <c r="K25" s="292">
        <v>4</v>
      </c>
      <c r="L25" s="292">
        <v>4</v>
      </c>
      <c r="M25" s="292">
        <v>4</v>
      </c>
      <c r="N25" s="292">
        <v>4</v>
      </c>
      <c r="O25" s="292">
        <v>4</v>
      </c>
      <c r="P25" s="292">
        <v>4</v>
      </c>
      <c r="Q25" s="292">
        <v>4</v>
      </c>
      <c r="R25" s="292">
        <v>4</v>
      </c>
      <c r="S25" s="292">
        <v>4</v>
      </c>
      <c r="T25" s="292">
        <v>4</v>
      </c>
      <c r="U25" s="292">
        <v>4</v>
      </c>
      <c r="V25" s="292">
        <v>4</v>
      </c>
      <c r="W25" s="292">
        <v>4</v>
      </c>
      <c r="X25" s="292">
        <v>4</v>
      </c>
      <c r="Y25" s="292">
        <v>4</v>
      </c>
      <c r="Z25" s="292">
        <v>4</v>
      </c>
      <c r="AA25" s="292">
        <v>4</v>
      </c>
      <c r="AB25" s="292">
        <v>4</v>
      </c>
      <c r="AC25" s="292">
        <v>4</v>
      </c>
      <c r="AD25" s="292">
        <v>4</v>
      </c>
      <c r="AE25" s="292">
        <v>4</v>
      </c>
      <c r="AF25" s="292">
        <v>4</v>
      </c>
      <c r="AG25" s="292">
        <v>4</v>
      </c>
      <c r="AH25" s="292">
        <v>4</v>
      </c>
      <c r="AI25" s="292">
        <v>4</v>
      </c>
      <c r="AJ25" s="292">
        <v>4</v>
      </c>
      <c r="AK25" s="292">
        <v>4</v>
      </c>
      <c r="AL25" s="292">
        <v>4</v>
      </c>
      <c r="AM25" s="292">
        <v>4</v>
      </c>
      <c r="AN25" s="292">
        <v>4</v>
      </c>
      <c r="AO25" s="292">
        <v>4</v>
      </c>
      <c r="AP25" s="292">
        <v>4</v>
      </c>
      <c r="AQ25" s="292">
        <v>4</v>
      </c>
      <c r="AR25" s="292">
        <v>4</v>
      </c>
      <c r="AS25" s="292">
        <v>4</v>
      </c>
      <c r="AT25" s="292">
        <v>4</v>
      </c>
      <c r="AU25" s="292">
        <v>4</v>
      </c>
      <c r="AV25" s="292">
        <v>4</v>
      </c>
      <c r="AW25" s="292">
        <v>4</v>
      </c>
      <c r="AX25" s="292">
        <v>4</v>
      </c>
      <c r="AY25" s="292">
        <v>4</v>
      </c>
      <c r="AZ25" s="292">
        <v>4</v>
      </c>
      <c r="BA25" s="293">
        <v>4</v>
      </c>
    </row>
    <row r="26" spans="1:103" x14ac:dyDescent="0.25">
      <c r="A26" s="305" t="s">
        <v>605</v>
      </c>
      <c r="B26" s="302">
        <f>+Parametri!$C$6</f>
        <v>0.22</v>
      </c>
      <c r="C26" s="298">
        <v>0.2</v>
      </c>
      <c r="F26" s="291">
        <v>4</v>
      </c>
      <c r="G26" s="292">
        <v>4</v>
      </c>
      <c r="H26" s="292">
        <v>4</v>
      </c>
      <c r="I26" s="292">
        <v>4</v>
      </c>
      <c r="J26" s="292">
        <v>4</v>
      </c>
      <c r="K26" s="292">
        <v>4</v>
      </c>
      <c r="L26" s="292">
        <v>4</v>
      </c>
      <c r="M26" s="292">
        <v>4</v>
      </c>
      <c r="N26" s="292">
        <v>4</v>
      </c>
      <c r="O26" s="292">
        <v>4</v>
      </c>
      <c r="P26" s="292">
        <v>4</v>
      </c>
      <c r="Q26" s="292">
        <v>4</v>
      </c>
      <c r="R26" s="292">
        <v>4</v>
      </c>
      <c r="S26" s="292">
        <v>4</v>
      </c>
      <c r="T26" s="292">
        <v>4</v>
      </c>
      <c r="U26" s="292">
        <v>4</v>
      </c>
      <c r="V26" s="292">
        <v>4</v>
      </c>
      <c r="W26" s="292">
        <v>4</v>
      </c>
      <c r="X26" s="292">
        <v>4</v>
      </c>
      <c r="Y26" s="292">
        <v>4</v>
      </c>
      <c r="Z26" s="292">
        <v>4</v>
      </c>
      <c r="AA26" s="292">
        <v>4</v>
      </c>
      <c r="AB26" s="292">
        <v>4</v>
      </c>
      <c r="AC26" s="292">
        <v>4</v>
      </c>
      <c r="AD26" s="292">
        <v>4</v>
      </c>
      <c r="AE26" s="292">
        <v>4</v>
      </c>
      <c r="AF26" s="292">
        <v>4</v>
      </c>
      <c r="AG26" s="292">
        <v>4</v>
      </c>
      <c r="AH26" s="292">
        <v>4</v>
      </c>
      <c r="AI26" s="292">
        <v>4</v>
      </c>
      <c r="AJ26" s="292">
        <v>4</v>
      </c>
      <c r="AK26" s="292">
        <v>4</v>
      </c>
      <c r="AL26" s="292">
        <v>4</v>
      </c>
      <c r="AM26" s="292">
        <v>4</v>
      </c>
      <c r="AN26" s="292">
        <v>4</v>
      </c>
      <c r="AO26" s="292">
        <v>4</v>
      </c>
      <c r="AP26" s="292">
        <v>4</v>
      </c>
      <c r="AQ26" s="292">
        <v>4</v>
      </c>
      <c r="AR26" s="292">
        <v>4</v>
      </c>
      <c r="AS26" s="292">
        <v>4</v>
      </c>
      <c r="AT26" s="292">
        <v>4</v>
      </c>
      <c r="AU26" s="292">
        <v>4</v>
      </c>
      <c r="AV26" s="292">
        <v>4</v>
      </c>
      <c r="AW26" s="292">
        <v>4</v>
      </c>
      <c r="AX26" s="292">
        <v>4</v>
      </c>
      <c r="AY26" s="292">
        <v>4</v>
      </c>
      <c r="AZ26" s="292">
        <v>4</v>
      </c>
      <c r="BA26" s="293">
        <v>4</v>
      </c>
    </row>
    <row r="27" spans="1:103" ht="15.75" thickBot="1" x14ac:dyDescent="0.3">
      <c r="A27" s="306" t="s">
        <v>606</v>
      </c>
      <c r="B27" s="302">
        <f>+Parametri!$C$6</f>
        <v>0.22</v>
      </c>
      <c r="C27" s="299">
        <v>0.2</v>
      </c>
      <c r="F27" s="294">
        <v>3</v>
      </c>
      <c r="G27" s="295">
        <v>3</v>
      </c>
      <c r="H27" s="295">
        <v>3</v>
      </c>
      <c r="I27" s="295">
        <v>3</v>
      </c>
      <c r="J27" s="295">
        <v>3</v>
      </c>
      <c r="K27" s="295">
        <v>3</v>
      </c>
      <c r="L27" s="295">
        <v>3</v>
      </c>
      <c r="M27" s="295">
        <v>3</v>
      </c>
      <c r="N27" s="295">
        <v>3</v>
      </c>
      <c r="O27" s="295">
        <v>3</v>
      </c>
      <c r="P27" s="295">
        <v>3</v>
      </c>
      <c r="Q27" s="295">
        <v>3</v>
      </c>
      <c r="R27" s="295">
        <v>3</v>
      </c>
      <c r="S27" s="295">
        <v>3</v>
      </c>
      <c r="T27" s="295">
        <v>3</v>
      </c>
      <c r="U27" s="295">
        <v>3</v>
      </c>
      <c r="V27" s="295">
        <v>3</v>
      </c>
      <c r="W27" s="295">
        <v>3</v>
      </c>
      <c r="X27" s="295">
        <v>3</v>
      </c>
      <c r="Y27" s="295">
        <v>3</v>
      </c>
      <c r="Z27" s="295">
        <v>3</v>
      </c>
      <c r="AA27" s="295">
        <v>3</v>
      </c>
      <c r="AB27" s="295">
        <v>3</v>
      </c>
      <c r="AC27" s="295">
        <v>3</v>
      </c>
      <c r="AD27" s="295">
        <v>3</v>
      </c>
      <c r="AE27" s="295">
        <v>3</v>
      </c>
      <c r="AF27" s="295">
        <v>3</v>
      </c>
      <c r="AG27" s="295">
        <v>3</v>
      </c>
      <c r="AH27" s="295">
        <v>3</v>
      </c>
      <c r="AI27" s="295">
        <v>3</v>
      </c>
      <c r="AJ27" s="295">
        <v>3</v>
      </c>
      <c r="AK27" s="295">
        <v>3</v>
      </c>
      <c r="AL27" s="295">
        <v>3</v>
      </c>
      <c r="AM27" s="295">
        <v>3</v>
      </c>
      <c r="AN27" s="295">
        <v>3</v>
      </c>
      <c r="AO27" s="295">
        <v>3</v>
      </c>
      <c r="AP27" s="295">
        <v>3</v>
      </c>
      <c r="AQ27" s="295">
        <v>3</v>
      </c>
      <c r="AR27" s="295">
        <v>3</v>
      </c>
      <c r="AS27" s="295">
        <v>3</v>
      </c>
      <c r="AT27" s="295">
        <v>3</v>
      </c>
      <c r="AU27" s="295">
        <v>3</v>
      </c>
      <c r="AV27" s="295">
        <v>3</v>
      </c>
      <c r="AW27" s="295">
        <v>3</v>
      </c>
      <c r="AX27" s="295">
        <v>3</v>
      </c>
      <c r="AY27" s="295">
        <v>3</v>
      </c>
      <c r="AZ27" s="295">
        <v>3</v>
      </c>
      <c r="BA27" s="296">
        <v>3</v>
      </c>
    </row>
    <row r="28" spans="1:103" ht="15.75" thickTop="1" x14ac:dyDescent="0.25">
      <c r="A28" s="170"/>
      <c r="B28" s="192"/>
      <c r="C28" s="192"/>
      <c r="D28" s="192"/>
      <c r="E28" s="173"/>
      <c r="F28" s="172"/>
      <c r="G28" s="172"/>
      <c r="H28" s="172"/>
      <c r="I28" s="172"/>
      <c r="J28" s="172"/>
      <c r="K28" s="172"/>
      <c r="L28" s="172"/>
      <c r="M28" s="172"/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/>
      <c r="Y28" s="172"/>
      <c r="Z28" s="172"/>
      <c r="AA28" s="172"/>
      <c r="AB28" s="172"/>
      <c r="AC28" s="172"/>
      <c r="AD28" s="172"/>
      <c r="AE28" s="172"/>
      <c r="AF28" s="172"/>
      <c r="AG28" s="172"/>
      <c r="AH28" s="172"/>
      <c r="AI28" s="172"/>
      <c r="AJ28" s="172"/>
      <c r="AK28" s="172"/>
      <c r="AL28" s="172"/>
      <c r="AM28" s="172"/>
      <c r="AN28" s="172"/>
      <c r="AO28" s="172"/>
      <c r="AP28" s="172"/>
      <c r="AQ28" s="172"/>
      <c r="AR28" s="172"/>
      <c r="AS28" s="172"/>
      <c r="AT28" s="172"/>
      <c r="AU28" s="172"/>
      <c r="AV28" s="172"/>
      <c r="AW28" s="172"/>
      <c r="AX28" s="172"/>
      <c r="AY28" s="172"/>
      <c r="AZ28" s="172"/>
      <c r="BA28" s="172"/>
    </row>
    <row r="29" spans="1:103" x14ac:dyDescent="0.25">
      <c r="C29" s="230"/>
    </row>
    <row r="31" spans="1:103" ht="15.75" thickBot="1" x14ac:dyDescent="0.3">
      <c r="A31" t="s">
        <v>565</v>
      </c>
      <c r="F31" s="22">
        <f>+F3</f>
        <v>42736</v>
      </c>
      <c r="G31" s="22">
        <f t="shared" ref="G31:BA31" si="0">+G3</f>
        <v>42767</v>
      </c>
      <c r="H31" s="22">
        <f t="shared" si="0"/>
        <v>42797</v>
      </c>
      <c r="I31" s="22">
        <f t="shared" si="0"/>
        <v>42828</v>
      </c>
      <c r="J31" s="22">
        <f t="shared" si="0"/>
        <v>42858</v>
      </c>
      <c r="K31" s="22">
        <f t="shared" si="0"/>
        <v>42889</v>
      </c>
      <c r="L31" s="22">
        <f t="shared" si="0"/>
        <v>42919</v>
      </c>
      <c r="M31" s="22">
        <f t="shared" si="0"/>
        <v>42950</v>
      </c>
      <c r="N31" s="22">
        <f t="shared" si="0"/>
        <v>42980</v>
      </c>
      <c r="O31" s="22">
        <f t="shared" si="0"/>
        <v>43011</v>
      </c>
      <c r="P31" s="22">
        <f t="shared" si="0"/>
        <v>43041</v>
      </c>
      <c r="Q31" s="22">
        <f t="shared" si="0"/>
        <v>43072</v>
      </c>
      <c r="R31" s="22">
        <f t="shared" si="0"/>
        <v>43102</v>
      </c>
      <c r="S31" s="22">
        <f t="shared" si="0"/>
        <v>43133</v>
      </c>
      <c r="T31" s="22">
        <f t="shared" si="0"/>
        <v>43163</v>
      </c>
      <c r="U31" s="22">
        <f t="shared" si="0"/>
        <v>43194</v>
      </c>
      <c r="V31" s="22">
        <f t="shared" si="0"/>
        <v>43224</v>
      </c>
      <c r="W31" s="22">
        <f t="shared" si="0"/>
        <v>43255</v>
      </c>
      <c r="X31" s="22">
        <f t="shared" si="0"/>
        <v>43285</v>
      </c>
      <c r="Y31" s="22">
        <f t="shared" si="0"/>
        <v>43316</v>
      </c>
      <c r="Z31" s="22">
        <f t="shared" si="0"/>
        <v>43346</v>
      </c>
      <c r="AA31" s="22">
        <f t="shared" si="0"/>
        <v>43377</v>
      </c>
      <c r="AB31" s="22">
        <f t="shared" si="0"/>
        <v>43407</v>
      </c>
      <c r="AC31" s="22">
        <f t="shared" si="0"/>
        <v>43438</v>
      </c>
      <c r="AD31" s="22">
        <f t="shared" si="0"/>
        <v>43468</v>
      </c>
      <c r="AE31" s="22">
        <f t="shared" si="0"/>
        <v>43499</v>
      </c>
      <c r="AF31" s="22">
        <f t="shared" si="0"/>
        <v>43529</v>
      </c>
      <c r="AG31" s="22">
        <f t="shared" si="0"/>
        <v>43560</v>
      </c>
      <c r="AH31" s="22">
        <f t="shared" si="0"/>
        <v>43590</v>
      </c>
      <c r="AI31" s="22">
        <f t="shared" si="0"/>
        <v>43621</v>
      </c>
      <c r="AJ31" s="22">
        <f t="shared" si="0"/>
        <v>43651</v>
      </c>
      <c r="AK31" s="22">
        <f t="shared" si="0"/>
        <v>43682</v>
      </c>
      <c r="AL31" s="22">
        <f t="shared" si="0"/>
        <v>43712</v>
      </c>
      <c r="AM31" s="22">
        <f t="shared" si="0"/>
        <v>43743</v>
      </c>
      <c r="AN31" s="22">
        <f t="shared" si="0"/>
        <v>43773</v>
      </c>
      <c r="AO31" s="22">
        <f t="shared" si="0"/>
        <v>43804</v>
      </c>
      <c r="AP31" s="22">
        <f t="shared" si="0"/>
        <v>43834</v>
      </c>
      <c r="AQ31" s="22">
        <f t="shared" si="0"/>
        <v>43865</v>
      </c>
      <c r="AR31" s="22">
        <f t="shared" si="0"/>
        <v>43895</v>
      </c>
      <c r="AS31" s="22">
        <f t="shared" si="0"/>
        <v>43926</v>
      </c>
      <c r="AT31" s="22">
        <f t="shared" si="0"/>
        <v>43956</v>
      </c>
      <c r="AU31" s="22">
        <f t="shared" si="0"/>
        <v>43987</v>
      </c>
      <c r="AV31" s="22">
        <f t="shared" si="0"/>
        <v>44017</v>
      </c>
      <c r="AW31" s="22">
        <f t="shared" si="0"/>
        <v>44048</v>
      </c>
      <c r="AX31" s="22">
        <f t="shared" si="0"/>
        <v>44078</v>
      </c>
      <c r="AY31" s="22">
        <f t="shared" si="0"/>
        <v>44109</v>
      </c>
      <c r="AZ31" s="22">
        <f t="shared" si="0"/>
        <v>44139</v>
      </c>
      <c r="BA31" s="22">
        <f t="shared" si="0"/>
        <v>44170</v>
      </c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  <c r="CX31" s="22"/>
      <c r="CY31" s="22"/>
    </row>
    <row r="32" spans="1:103" ht="15.75" thickTop="1" x14ac:dyDescent="0.25">
      <c r="A32" s="231" t="str">
        <f t="shared" ref="A32:D37" si="1">+IF(A4="","",A4)</f>
        <v>Servizio / Prodotto 1</v>
      </c>
      <c r="B32" s="229">
        <f t="shared" si="1"/>
        <v>0.22</v>
      </c>
      <c r="C32" s="232">
        <f t="shared" si="1"/>
        <v>0.15</v>
      </c>
      <c r="D32" t="str">
        <f t="shared" si="1"/>
        <v/>
      </c>
      <c r="F32" s="307">
        <v>50</v>
      </c>
      <c r="G32" s="308">
        <f t="shared" ref="G32:G55" si="2">+F32*1.1</f>
        <v>55.000000000000007</v>
      </c>
      <c r="H32" s="308">
        <f t="shared" ref="H32:Q37" si="3">+G32*1.1</f>
        <v>60.500000000000014</v>
      </c>
      <c r="I32" s="308">
        <f t="shared" si="3"/>
        <v>66.550000000000026</v>
      </c>
      <c r="J32" s="308">
        <f t="shared" si="3"/>
        <v>73.205000000000041</v>
      </c>
      <c r="K32" s="308">
        <f t="shared" si="3"/>
        <v>80.525500000000051</v>
      </c>
      <c r="L32" s="308">
        <f t="shared" si="3"/>
        <v>88.578050000000061</v>
      </c>
      <c r="M32" s="308">
        <f t="shared" si="3"/>
        <v>97.435855000000075</v>
      </c>
      <c r="N32" s="308">
        <f t="shared" si="3"/>
        <v>107.1794405000001</v>
      </c>
      <c r="O32" s="308">
        <f t="shared" si="3"/>
        <v>117.89738455000011</v>
      </c>
      <c r="P32" s="308">
        <f t="shared" si="3"/>
        <v>129.68712300500013</v>
      </c>
      <c r="Q32" s="308">
        <f t="shared" si="3"/>
        <v>142.65583530550015</v>
      </c>
      <c r="R32" s="308">
        <f>+Q32*1.05</f>
        <v>149.78862707077516</v>
      </c>
      <c r="S32" s="308">
        <f>+R32*1.05</f>
        <v>157.27805842431394</v>
      </c>
      <c r="T32" s="308">
        <f t="shared" ref="T32:AC32" si="4">+S32*1.05</f>
        <v>165.14196134552964</v>
      </c>
      <c r="U32" s="308">
        <f t="shared" si="4"/>
        <v>173.39905941280614</v>
      </c>
      <c r="V32" s="308">
        <f t="shared" si="4"/>
        <v>182.06901238344645</v>
      </c>
      <c r="W32" s="308">
        <f t="shared" si="4"/>
        <v>191.17246300261877</v>
      </c>
      <c r="X32" s="308">
        <f t="shared" si="4"/>
        <v>200.73108615274973</v>
      </c>
      <c r="Y32" s="308">
        <f t="shared" si="4"/>
        <v>210.76764046038721</v>
      </c>
      <c r="Z32" s="308">
        <f t="shared" si="4"/>
        <v>221.30602248340659</v>
      </c>
      <c r="AA32" s="308">
        <f t="shared" si="4"/>
        <v>232.37132360757693</v>
      </c>
      <c r="AB32" s="308">
        <f t="shared" si="4"/>
        <v>243.98988978795578</v>
      </c>
      <c r="AC32" s="308">
        <f t="shared" si="4"/>
        <v>256.18938427735355</v>
      </c>
      <c r="AD32" s="308">
        <f>+AC32*1.05</f>
        <v>268.99885349122127</v>
      </c>
      <c r="AE32" s="308">
        <f>+AD32*1.05</f>
        <v>282.44879616578237</v>
      </c>
      <c r="AF32" s="308">
        <f t="shared" ref="AF32:AO32" si="5">+AE32*1.05</f>
        <v>296.5712359740715</v>
      </c>
      <c r="AG32" s="308">
        <f t="shared" si="5"/>
        <v>311.39979777277506</v>
      </c>
      <c r="AH32" s="308">
        <f t="shared" si="5"/>
        <v>326.96978766141382</v>
      </c>
      <c r="AI32" s="308">
        <f t="shared" si="5"/>
        <v>343.31827704448455</v>
      </c>
      <c r="AJ32" s="308">
        <f t="shared" si="5"/>
        <v>360.48419089670881</v>
      </c>
      <c r="AK32" s="308">
        <f t="shared" si="5"/>
        <v>378.50840044154427</v>
      </c>
      <c r="AL32" s="308">
        <f t="shared" si="5"/>
        <v>397.43382046362149</v>
      </c>
      <c r="AM32" s="308">
        <f t="shared" si="5"/>
        <v>417.30551148680257</v>
      </c>
      <c r="AN32" s="308">
        <f t="shared" si="5"/>
        <v>438.17078706114273</v>
      </c>
      <c r="AO32" s="308">
        <f t="shared" si="5"/>
        <v>460.0793264141999</v>
      </c>
      <c r="AP32" s="308">
        <f>+AO32*1.02</f>
        <v>469.28091294248389</v>
      </c>
      <c r="AQ32" s="308">
        <f t="shared" ref="AQ32:BA32" si="6">+AP32*1.02</f>
        <v>478.66653120133356</v>
      </c>
      <c r="AR32" s="308">
        <f t="shared" si="6"/>
        <v>488.23986182536021</v>
      </c>
      <c r="AS32" s="308">
        <f t="shared" si="6"/>
        <v>498.00465906186741</v>
      </c>
      <c r="AT32" s="308">
        <f t="shared" si="6"/>
        <v>507.96475224310478</v>
      </c>
      <c r="AU32" s="308">
        <f t="shared" si="6"/>
        <v>518.12404728796685</v>
      </c>
      <c r="AV32" s="308">
        <f t="shared" si="6"/>
        <v>528.48652823372618</v>
      </c>
      <c r="AW32" s="308">
        <f t="shared" si="6"/>
        <v>539.05625879840068</v>
      </c>
      <c r="AX32" s="308">
        <f t="shared" si="6"/>
        <v>549.83738397436866</v>
      </c>
      <c r="AY32" s="308">
        <f t="shared" si="6"/>
        <v>560.83413165385605</v>
      </c>
      <c r="AZ32" s="308">
        <f t="shared" si="6"/>
        <v>572.05081428693313</v>
      </c>
      <c r="BA32" s="309">
        <f t="shared" si="6"/>
        <v>583.4918305726718</v>
      </c>
      <c r="BB32" s="239"/>
      <c r="BC32" s="239"/>
      <c r="BD32" s="239"/>
      <c r="BE32" s="239"/>
      <c r="BF32" s="239"/>
      <c r="BG32" s="239"/>
      <c r="BH32" s="239"/>
      <c r="BI32" s="239"/>
      <c r="BJ32" s="239"/>
      <c r="BK32" s="239"/>
      <c r="BL32" s="239"/>
      <c r="BM32" s="239"/>
      <c r="BN32" s="239"/>
      <c r="BO32" s="239"/>
      <c r="BP32" s="239"/>
      <c r="BQ32" s="239"/>
      <c r="BR32" s="239"/>
      <c r="BS32" s="239"/>
      <c r="BT32" s="239"/>
      <c r="BU32" s="239"/>
      <c r="BV32" s="239"/>
      <c r="BW32" s="239"/>
      <c r="BX32" s="239"/>
      <c r="BY32" s="239"/>
      <c r="BZ32" s="239"/>
      <c r="CA32" s="239"/>
      <c r="CB32" s="239"/>
      <c r="CC32" s="239"/>
      <c r="CD32" s="239"/>
      <c r="CE32" s="239"/>
      <c r="CF32" s="239"/>
      <c r="CG32" s="239"/>
      <c r="CH32" s="239"/>
      <c r="CI32" s="239"/>
      <c r="CJ32" s="239"/>
      <c r="CK32" s="239"/>
      <c r="CL32" s="239"/>
      <c r="CM32" s="239"/>
      <c r="CN32" s="239"/>
      <c r="CO32" s="239"/>
      <c r="CP32" s="239"/>
      <c r="CQ32" s="239"/>
      <c r="CR32" s="239"/>
      <c r="CS32" s="239"/>
      <c r="CT32" s="239"/>
      <c r="CU32" s="239"/>
      <c r="CV32" s="239"/>
      <c r="CW32" s="239"/>
      <c r="CX32" s="22"/>
      <c r="CY32" s="22"/>
    </row>
    <row r="33" spans="1:103" x14ac:dyDescent="0.25">
      <c r="A33" s="231" t="str">
        <f t="shared" si="1"/>
        <v>Servizio / Prodotto 2</v>
      </c>
      <c r="B33" s="229">
        <f t="shared" si="1"/>
        <v>0.22</v>
      </c>
      <c r="C33" s="232">
        <f t="shared" si="1"/>
        <v>0.15</v>
      </c>
      <c r="D33" t="str">
        <f t="shared" si="1"/>
        <v/>
      </c>
      <c r="F33" s="310">
        <v>50</v>
      </c>
      <c r="G33" s="311">
        <f t="shared" si="2"/>
        <v>55.000000000000007</v>
      </c>
      <c r="H33" s="311">
        <f t="shared" ref="H33:Q33" si="7">+G33*1.1</f>
        <v>60.500000000000014</v>
      </c>
      <c r="I33" s="311">
        <f t="shared" si="7"/>
        <v>66.550000000000026</v>
      </c>
      <c r="J33" s="311">
        <f t="shared" si="7"/>
        <v>73.205000000000041</v>
      </c>
      <c r="K33" s="311">
        <f t="shared" si="7"/>
        <v>80.525500000000051</v>
      </c>
      <c r="L33" s="311">
        <f t="shared" si="7"/>
        <v>88.578050000000061</v>
      </c>
      <c r="M33" s="311">
        <f t="shared" si="7"/>
        <v>97.435855000000075</v>
      </c>
      <c r="N33" s="311">
        <f t="shared" si="7"/>
        <v>107.1794405000001</v>
      </c>
      <c r="O33" s="311">
        <f t="shared" si="7"/>
        <v>117.89738455000011</v>
      </c>
      <c r="P33" s="311">
        <f t="shared" si="7"/>
        <v>129.68712300500013</v>
      </c>
      <c r="Q33" s="311">
        <f t="shared" si="7"/>
        <v>142.65583530550015</v>
      </c>
      <c r="R33" s="311">
        <f t="shared" ref="R33:S57" si="8">+Q33*1.05</f>
        <v>149.78862707077516</v>
      </c>
      <c r="S33" s="311">
        <f t="shared" si="8"/>
        <v>157.27805842431394</v>
      </c>
      <c r="T33" s="311">
        <f t="shared" ref="T33:AE33" si="9">+S33*1.05</f>
        <v>165.14196134552964</v>
      </c>
      <c r="U33" s="311">
        <f t="shared" si="9"/>
        <v>173.39905941280614</v>
      </c>
      <c r="V33" s="311">
        <f t="shared" si="9"/>
        <v>182.06901238344645</v>
      </c>
      <c r="W33" s="311">
        <f t="shared" si="9"/>
        <v>191.17246300261877</v>
      </c>
      <c r="X33" s="311">
        <f t="shared" si="9"/>
        <v>200.73108615274973</v>
      </c>
      <c r="Y33" s="311">
        <f t="shared" si="9"/>
        <v>210.76764046038721</v>
      </c>
      <c r="Z33" s="311">
        <f t="shared" si="9"/>
        <v>221.30602248340659</v>
      </c>
      <c r="AA33" s="311">
        <f t="shared" si="9"/>
        <v>232.37132360757693</v>
      </c>
      <c r="AB33" s="311">
        <f t="shared" si="9"/>
        <v>243.98988978795578</v>
      </c>
      <c r="AC33" s="311">
        <f t="shared" si="9"/>
        <v>256.18938427735355</v>
      </c>
      <c r="AD33" s="311">
        <f t="shared" si="9"/>
        <v>268.99885349122127</v>
      </c>
      <c r="AE33" s="311">
        <f t="shared" si="9"/>
        <v>282.44879616578237</v>
      </c>
      <c r="AF33" s="311">
        <f t="shared" ref="AF33:AO33" si="10">+AE33*1.05</f>
        <v>296.5712359740715</v>
      </c>
      <c r="AG33" s="311">
        <f t="shared" si="10"/>
        <v>311.39979777277506</v>
      </c>
      <c r="AH33" s="311">
        <f t="shared" si="10"/>
        <v>326.96978766141382</v>
      </c>
      <c r="AI33" s="311">
        <f t="shared" si="10"/>
        <v>343.31827704448455</v>
      </c>
      <c r="AJ33" s="311">
        <f t="shared" si="10"/>
        <v>360.48419089670881</v>
      </c>
      <c r="AK33" s="311">
        <f t="shared" si="10"/>
        <v>378.50840044154427</v>
      </c>
      <c r="AL33" s="311">
        <f t="shared" si="10"/>
        <v>397.43382046362149</v>
      </c>
      <c r="AM33" s="311">
        <f t="shared" si="10"/>
        <v>417.30551148680257</v>
      </c>
      <c r="AN33" s="311">
        <f t="shared" si="10"/>
        <v>438.17078706114273</v>
      </c>
      <c r="AO33" s="311">
        <f t="shared" si="10"/>
        <v>460.0793264141999</v>
      </c>
      <c r="AP33" s="311">
        <f t="shared" ref="AP33:BA57" si="11">+AO33*1.02</f>
        <v>469.28091294248389</v>
      </c>
      <c r="AQ33" s="311">
        <f t="shared" si="11"/>
        <v>478.66653120133356</v>
      </c>
      <c r="AR33" s="311">
        <f t="shared" si="11"/>
        <v>488.23986182536021</v>
      </c>
      <c r="AS33" s="311">
        <f t="shared" si="11"/>
        <v>498.00465906186741</v>
      </c>
      <c r="AT33" s="311">
        <f t="shared" si="11"/>
        <v>507.96475224310478</v>
      </c>
      <c r="AU33" s="311">
        <f t="shared" si="11"/>
        <v>518.12404728796685</v>
      </c>
      <c r="AV33" s="311">
        <f t="shared" si="11"/>
        <v>528.48652823372618</v>
      </c>
      <c r="AW33" s="311">
        <f t="shared" si="11"/>
        <v>539.05625879840068</v>
      </c>
      <c r="AX33" s="311">
        <f t="shared" si="11"/>
        <v>549.83738397436866</v>
      </c>
      <c r="AY33" s="311">
        <f t="shared" si="11"/>
        <v>560.83413165385605</v>
      </c>
      <c r="AZ33" s="311">
        <f t="shared" si="11"/>
        <v>572.05081428693313</v>
      </c>
      <c r="BA33" s="312">
        <f t="shared" si="11"/>
        <v>583.4918305726718</v>
      </c>
      <c r="BB33" s="239"/>
      <c r="BC33" s="239"/>
      <c r="BD33" s="239"/>
      <c r="BE33" s="239"/>
      <c r="BF33" s="239"/>
      <c r="BG33" s="239"/>
      <c r="BH33" s="239"/>
      <c r="BI33" s="239"/>
      <c r="BJ33" s="239"/>
      <c r="BK33" s="239"/>
      <c r="BL33" s="239"/>
      <c r="BM33" s="239"/>
      <c r="BN33" s="239"/>
      <c r="BO33" s="239"/>
      <c r="BP33" s="239"/>
      <c r="BQ33" s="239"/>
      <c r="BR33" s="239"/>
      <c r="BS33" s="239"/>
      <c r="BT33" s="239"/>
      <c r="BU33" s="239"/>
      <c r="BV33" s="239"/>
      <c r="BW33" s="239"/>
      <c r="BX33" s="239"/>
      <c r="BY33" s="239"/>
      <c r="BZ33" s="239"/>
      <c r="CA33" s="239"/>
      <c r="CB33" s="239"/>
      <c r="CC33" s="239"/>
      <c r="CD33" s="239"/>
      <c r="CE33" s="239"/>
      <c r="CF33" s="239"/>
      <c r="CG33" s="239"/>
      <c r="CH33" s="239"/>
      <c r="CI33" s="239"/>
      <c r="CJ33" s="239"/>
      <c r="CK33" s="239"/>
      <c r="CL33" s="239"/>
      <c r="CM33" s="239"/>
      <c r="CN33" s="239"/>
      <c r="CO33" s="239"/>
      <c r="CP33" s="239"/>
      <c r="CQ33" s="239"/>
      <c r="CR33" s="239"/>
      <c r="CS33" s="239"/>
      <c r="CT33" s="239"/>
      <c r="CU33" s="239"/>
      <c r="CV33" s="239"/>
      <c r="CW33" s="239"/>
      <c r="CX33" s="22"/>
      <c r="CY33" s="22"/>
    </row>
    <row r="34" spans="1:103" x14ac:dyDescent="0.25">
      <c r="A34" s="231" t="str">
        <f t="shared" si="1"/>
        <v>Servizio / Prodotto 3</v>
      </c>
      <c r="B34" s="229">
        <f t="shared" si="1"/>
        <v>0.22</v>
      </c>
      <c r="C34" s="232">
        <f t="shared" si="1"/>
        <v>0.2</v>
      </c>
      <c r="D34" t="str">
        <f t="shared" si="1"/>
        <v/>
      </c>
      <c r="F34" s="310">
        <v>50</v>
      </c>
      <c r="G34" s="311">
        <f t="shared" si="2"/>
        <v>55.000000000000007</v>
      </c>
      <c r="H34" s="311">
        <f t="shared" si="3"/>
        <v>60.500000000000014</v>
      </c>
      <c r="I34" s="311">
        <f t="shared" si="3"/>
        <v>66.550000000000026</v>
      </c>
      <c r="J34" s="311">
        <f t="shared" si="3"/>
        <v>73.205000000000041</v>
      </c>
      <c r="K34" s="311">
        <f t="shared" si="3"/>
        <v>80.525500000000051</v>
      </c>
      <c r="L34" s="311">
        <f t="shared" si="3"/>
        <v>88.578050000000061</v>
      </c>
      <c r="M34" s="311">
        <f t="shared" si="3"/>
        <v>97.435855000000075</v>
      </c>
      <c r="N34" s="311">
        <f t="shared" si="3"/>
        <v>107.1794405000001</v>
      </c>
      <c r="O34" s="311">
        <f t="shared" si="3"/>
        <v>117.89738455000011</v>
      </c>
      <c r="P34" s="311">
        <f t="shared" si="3"/>
        <v>129.68712300500013</v>
      </c>
      <c r="Q34" s="311">
        <f t="shared" si="3"/>
        <v>142.65583530550015</v>
      </c>
      <c r="R34" s="311">
        <f t="shared" si="8"/>
        <v>149.78862707077516</v>
      </c>
      <c r="S34" s="311">
        <f t="shared" si="8"/>
        <v>157.27805842431394</v>
      </c>
      <c r="T34" s="311">
        <f t="shared" ref="T34:AE34" si="12">+S34*1.05</f>
        <v>165.14196134552964</v>
      </c>
      <c r="U34" s="311">
        <f t="shared" si="12"/>
        <v>173.39905941280614</v>
      </c>
      <c r="V34" s="311">
        <f t="shared" si="12"/>
        <v>182.06901238344645</v>
      </c>
      <c r="W34" s="311">
        <f t="shared" si="12"/>
        <v>191.17246300261877</v>
      </c>
      <c r="X34" s="311">
        <f t="shared" si="12"/>
        <v>200.73108615274973</v>
      </c>
      <c r="Y34" s="311">
        <f t="shared" si="12"/>
        <v>210.76764046038721</v>
      </c>
      <c r="Z34" s="311">
        <f t="shared" si="12"/>
        <v>221.30602248340659</v>
      </c>
      <c r="AA34" s="311">
        <f t="shared" si="12"/>
        <v>232.37132360757693</v>
      </c>
      <c r="AB34" s="311">
        <f t="shared" si="12"/>
        <v>243.98988978795578</v>
      </c>
      <c r="AC34" s="311">
        <f t="shared" si="12"/>
        <v>256.18938427735355</v>
      </c>
      <c r="AD34" s="311">
        <f t="shared" si="12"/>
        <v>268.99885349122127</v>
      </c>
      <c r="AE34" s="311">
        <f t="shared" si="12"/>
        <v>282.44879616578237</v>
      </c>
      <c r="AF34" s="311">
        <f t="shared" ref="AF34:AO34" si="13">+AE34*1.05</f>
        <v>296.5712359740715</v>
      </c>
      <c r="AG34" s="311">
        <f t="shared" si="13"/>
        <v>311.39979777277506</v>
      </c>
      <c r="AH34" s="311">
        <f t="shared" si="13"/>
        <v>326.96978766141382</v>
      </c>
      <c r="AI34" s="311">
        <f t="shared" si="13"/>
        <v>343.31827704448455</v>
      </c>
      <c r="AJ34" s="311">
        <f t="shared" si="13"/>
        <v>360.48419089670881</v>
      </c>
      <c r="AK34" s="311">
        <f t="shared" si="13"/>
        <v>378.50840044154427</v>
      </c>
      <c r="AL34" s="311">
        <f t="shared" si="13"/>
        <v>397.43382046362149</v>
      </c>
      <c r="AM34" s="311">
        <f t="shared" si="13"/>
        <v>417.30551148680257</v>
      </c>
      <c r="AN34" s="311">
        <f t="shared" si="13"/>
        <v>438.17078706114273</v>
      </c>
      <c r="AO34" s="311">
        <f t="shared" si="13"/>
        <v>460.0793264141999</v>
      </c>
      <c r="AP34" s="311">
        <f t="shared" si="11"/>
        <v>469.28091294248389</v>
      </c>
      <c r="AQ34" s="311">
        <f t="shared" si="11"/>
        <v>478.66653120133356</v>
      </c>
      <c r="AR34" s="311">
        <f t="shared" si="11"/>
        <v>488.23986182536021</v>
      </c>
      <c r="AS34" s="311">
        <f t="shared" si="11"/>
        <v>498.00465906186741</v>
      </c>
      <c r="AT34" s="311">
        <f t="shared" si="11"/>
        <v>507.96475224310478</v>
      </c>
      <c r="AU34" s="311">
        <f t="shared" si="11"/>
        <v>518.12404728796685</v>
      </c>
      <c r="AV34" s="311">
        <f t="shared" si="11"/>
        <v>528.48652823372618</v>
      </c>
      <c r="AW34" s="311">
        <f t="shared" si="11"/>
        <v>539.05625879840068</v>
      </c>
      <c r="AX34" s="311">
        <f t="shared" si="11"/>
        <v>549.83738397436866</v>
      </c>
      <c r="AY34" s="311">
        <f t="shared" si="11"/>
        <v>560.83413165385605</v>
      </c>
      <c r="AZ34" s="311">
        <f t="shared" si="11"/>
        <v>572.05081428693313</v>
      </c>
      <c r="BA34" s="312">
        <f t="shared" si="11"/>
        <v>583.4918305726718</v>
      </c>
      <c r="BB34" s="239"/>
      <c r="BC34" s="239"/>
      <c r="BD34" s="239"/>
      <c r="BE34" s="239"/>
      <c r="BF34" s="239"/>
      <c r="BG34" s="239"/>
      <c r="BH34" s="239"/>
      <c r="BI34" s="239"/>
      <c r="BJ34" s="239"/>
      <c r="BK34" s="239"/>
      <c r="BL34" s="239"/>
      <c r="BM34" s="239"/>
      <c r="BN34" s="239"/>
      <c r="BO34" s="239"/>
      <c r="BP34" s="239"/>
      <c r="BQ34" s="239"/>
      <c r="BR34" s="239"/>
      <c r="BS34" s="239"/>
      <c r="BT34" s="239"/>
      <c r="BU34" s="239"/>
      <c r="BV34" s="239"/>
      <c r="BW34" s="239"/>
      <c r="BX34" s="239"/>
      <c r="BY34" s="239"/>
      <c r="BZ34" s="239"/>
      <c r="CA34" s="239"/>
      <c r="CB34" s="239"/>
      <c r="CC34" s="239"/>
      <c r="CD34" s="239"/>
      <c r="CE34" s="239"/>
      <c r="CF34" s="239"/>
      <c r="CG34" s="239"/>
      <c r="CH34" s="239"/>
      <c r="CI34" s="239"/>
      <c r="CJ34" s="239"/>
      <c r="CK34" s="239"/>
      <c r="CL34" s="239"/>
      <c r="CM34" s="239"/>
      <c r="CN34" s="239"/>
      <c r="CO34" s="239"/>
      <c r="CP34" s="239"/>
      <c r="CQ34" s="239"/>
      <c r="CR34" s="239"/>
      <c r="CS34" s="239"/>
      <c r="CT34" s="239"/>
      <c r="CU34" s="239"/>
      <c r="CV34" s="239"/>
      <c r="CW34" s="239"/>
      <c r="CX34" s="22"/>
      <c r="CY34" s="22"/>
    </row>
    <row r="35" spans="1:103" x14ac:dyDescent="0.25">
      <c r="A35" s="231" t="str">
        <f t="shared" si="1"/>
        <v>Servizio / Prodotto 4</v>
      </c>
      <c r="B35" s="229">
        <f t="shared" si="1"/>
        <v>0.22</v>
      </c>
      <c r="C35" s="232">
        <f t="shared" si="1"/>
        <v>0.2</v>
      </c>
      <c r="D35" t="str">
        <f t="shared" si="1"/>
        <v/>
      </c>
      <c r="F35" s="310">
        <v>50</v>
      </c>
      <c r="G35" s="311">
        <f t="shared" si="2"/>
        <v>55.000000000000007</v>
      </c>
      <c r="H35" s="311">
        <f t="shared" si="3"/>
        <v>60.500000000000014</v>
      </c>
      <c r="I35" s="311">
        <f t="shared" si="3"/>
        <v>66.550000000000026</v>
      </c>
      <c r="J35" s="311">
        <f t="shared" si="3"/>
        <v>73.205000000000041</v>
      </c>
      <c r="K35" s="311">
        <f t="shared" si="3"/>
        <v>80.525500000000051</v>
      </c>
      <c r="L35" s="311">
        <f t="shared" si="3"/>
        <v>88.578050000000061</v>
      </c>
      <c r="M35" s="311">
        <f t="shared" si="3"/>
        <v>97.435855000000075</v>
      </c>
      <c r="N35" s="311">
        <f t="shared" si="3"/>
        <v>107.1794405000001</v>
      </c>
      <c r="O35" s="311">
        <f t="shared" si="3"/>
        <v>117.89738455000011</v>
      </c>
      <c r="P35" s="311">
        <f t="shared" si="3"/>
        <v>129.68712300500013</v>
      </c>
      <c r="Q35" s="311">
        <f t="shared" si="3"/>
        <v>142.65583530550015</v>
      </c>
      <c r="R35" s="311">
        <f t="shared" si="8"/>
        <v>149.78862707077516</v>
      </c>
      <c r="S35" s="311">
        <f t="shared" si="8"/>
        <v>157.27805842431394</v>
      </c>
      <c r="T35" s="311">
        <f t="shared" ref="T35:AE35" si="14">+S35*1.05</f>
        <v>165.14196134552964</v>
      </c>
      <c r="U35" s="311">
        <f t="shared" si="14"/>
        <v>173.39905941280614</v>
      </c>
      <c r="V35" s="311">
        <f t="shared" si="14"/>
        <v>182.06901238344645</v>
      </c>
      <c r="W35" s="311">
        <f t="shared" si="14"/>
        <v>191.17246300261877</v>
      </c>
      <c r="X35" s="311">
        <f t="shared" si="14"/>
        <v>200.73108615274973</v>
      </c>
      <c r="Y35" s="311">
        <f t="shared" si="14"/>
        <v>210.76764046038721</v>
      </c>
      <c r="Z35" s="311">
        <f t="shared" si="14"/>
        <v>221.30602248340659</v>
      </c>
      <c r="AA35" s="311">
        <f t="shared" si="14"/>
        <v>232.37132360757693</v>
      </c>
      <c r="AB35" s="311">
        <f t="shared" si="14"/>
        <v>243.98988978795578</v>
      </c>
      <c r="AC35" s="311">
        <f t="shared" si="14"/>
        <v>256.18938427735355</v>
      </c>
      <c r="AD35" s="311">
        <f t="shared" si="14"/>
        <v>268.99885349122127</v>
      </c>
      <c r="AE35" s="311">
        <f t="shared" si="14"/>
        <v>282.44879616578237</v>
      </c>
      <c r="AF35" s="311">
        <f t="shared" ref="AF35:AO35" si="15">+AE35*1.05</f>
        <v>296.5712359740715</v>
      </c>
      <c r="AG35" s="311">
        <f t="shared" si="15"/>
        <v>311.39979777277506</v>
      </c>
      <c r="AH35" s="311">
        <f t="shared" si="15"/>
        <v>326.96978766141382</v>
      </c>
      <c r="AI35" s="311">
        <f t="shared" si="15"/>
        <v>343.31827704448455</v>
      </c>
      <c r="AJ35" s="311">
        <f t="shared" si="15"/>
        <v>360.48419089670881</v>
      </c>
      <c r="AK35" s="311">
        <f t="shared" si="15"/>
        <v>378.50840044154427</v>
      </c>
      <c r="AL35" s="311">
        <f t="shared" si="15"/>
        <v>397.43382046362149</v>
      </c>
      <c r="AM35" s="311">
        <f t="shared" si="15"/>
        <v>417.30551148680257</v>
      </c>
      <c r="AN35" s="311">
        <f t="shared" si="15"/>
        <v>438.17078706114273</v>
      </c>
      <c r="AO35" s="311">
        <f t="shared" si="15"/>
        <v>460.0793264141999</v>
      </c>
      <c r="AP35" s="311">
        <f t="shared" si="11"/>
        <v>469.28091294248389</v>
      </c>
      <c r="AQ35" s="311">
        <f t="shared" si="11"/>
        <v>478.66653120133356</v>
      </c>
      <c r="AR35" s="311">
        <f t="shared" si="11"/>
        <v>488.23986182536021</v>
      </c>
      <c r="AS35" s="311">
        <f t="shared" si="11"/>
        <v>498.00465906186741</v>
      </c>
      <c r="AT35" s="311">
        <f t="shared" si="11"/>
        <v>507.96475224310478</v>
      </c>
      <c r="AU35" s="311">
        <f t="shared" si="11"/>
        <v>518.12404728796685</v>
      </c>
      <c r="AV35" s="311">
        <f t="shared" si="11"/>
        <v>528.48652823372618</v>
      </c>
      <c r="AW35" s="311">
        <f t="shared" si="11"/>
        <v>539.05625879840068</v>
      </c>
      <c r="AX35" s="311">
        <f t="shared" si="11"/>
        <v>549.83738397436866</v>
      </c>
      <c r="AY35" s="311">
        <f t="shared" si="11"/>
        <v>560.83413165385605</v>
      </c>
      <c r="AZ35" s="311">
        <f t="shared" si="11"/>
        <v>572.05081428693313</v>
      </c>
      <c r="BA35" s="312">
        <f t="shared" si="11"/>
        <v>583.4918305726718</v>
      </c>
      <c r="BB35" s="239"/>
      <c r="BC35" s="239"/>
      <c r="BD35" s="239"/>
      <c r="BE35" s="239"/>
      <c r="BF35" s="239"/>
      <c r="BG35" s="239"/>
      <c r="BH35" s="239"/>
      <c r="BI35" s="239"/>
      <c r="BJ35" s="239"/>
      <c r="BK35" s="239"/>
      <c r="BL35" s="239"/>
      <c r="BM35" s="239"/>
      <c r="BN35" s="239"/>
      <c r="BO35" s="239"/>
      <c r="BP35" s="239"/>
      <c r="BQ35" s="239"/>
      <c r="BR35" s="239"/>
      <c r="BS35" s="239"/>
      <c r="BT35" s="239"/>
      <c r="BU35" s="239"/>
      <c r="BV35" s="239"/>
      <c r="BW35" s="239"/>
      <c r="BX35" s="239"/>
      <c r="BY35" s="239"/>
      <c r="BZ35" s="239"/>
      <c r="CA35" s="239"/>
      <c r="CB35" s="239"/>
      <c r="CC35" s="239"/>
      <c r="CD35" s="239"/>
      <c r="CE35" s="239"/>
      <c r="CF35" s="239"/>
      <c r="CG35" s="239"/>
      <c r="CH35" s="239"/>
      <c r="CI35" s="239"/>
      <c r="CJ35" s="239"/>
      <c r="CK35" s="239"/>
      <c r="CL35" s="239"/>
      <c r="CM35" s="239"/>
      <c r="CN35" s="239"/>
      <c r="CO35" s="239"/>
      <c r="CP35" s="239"/>
      <c r="CQ35" s="239"/>
      <c r="CR35" s="239"/>
      <c r="CS35" s="239"/>
      <c r="CT35" s="239"/>
      <c r="CU35" s="239"/>
      <c r="CV35" s="239"/>
      <c r="CW35" s="239"/>
      <c r="CX35" s="22"/>
      <c r="CY35" s="22"/>
    </row>
    <row r="36" spans="1:103" x14ac:dyDescent="0.25">
      <c r="A36" s="231" t="str">
        <f t="shared" si="1"/>
        <v>Servizio / Prodotto 5</v>
      </c>
      <c r="B36" s="229">
        <f t="shared" si="1"/>
        <v>0.22</v>
      </c>
      <c r="C36" s="232">
        <f t="shared" si="1"/>
        <v>0.2</v>
      </c>
      <c r="D36" t="str">
        <f t="shared" si="1"/>
        <v/>
      </c>
      <c r="F36" s="310">
        <v>50</v>
      </c>
      <c r="G36" s="311">
        <f t="shared" si="2"/>
        <v>55.000000000000007</v>
      </c>
      <c r="H36" s="311">
        <f t="shared" si="3"/>
        <v>60.500000000000014</v>
      </c>
      <c r="I36" s="311">
        <f t="shared" si="3"/>
        <v>66.550000000000026</v>
      </c>
      <c r="J36" s="311">
        <f t="shared" si="3"/>
        <v>73.205000000000041</v>
      </c>
      <c r="K36" s="311">
        <f t="shared" si="3"/>
        <v>80.525500000000051</v>
      </c>
      <c r="L36" s="311">
        <f t="shared" si="3"/>
        <v>88.578050000000061</v>
      </c>
      <c r="M36" s="311">
        <f t="shared" si="3"/>
        <v>97.435855000000075</v>
      </c>
      <c r="N36" s="311">
        <f t="shared" si="3"/>
        <v>107.1794405000001</v>
      </c>
      <c r="O36" s="311">
        <f t="shared" si="3"/>
        <v>117.89738455000011</v>
      </c>
      <c r="P36" s="311">
        <f t="shared" si="3"/>
        <v>129.68712300500013</v>
      </c>
      <c r="Q36" s="311">
        <f t="shared" si="3"/>
        <v>142.65583530550015</v>
      </c>
      <c r="R36" s="311">
        <f t="shared" si="8"/>
        <v>149.78862707077516</v>
      </c>
      <c r="S36" s="311">
        <f t="shared" si="8"/>
        <v>157.27805842431394</v>
      </c>
      <c r="T36" s="311">
        <f t="shared" ref="T36:AE36" si="16">+S36*1.05</f>
        <v>165.14196134552964</v>
      </c>
      <c r="U36" s="311">
        <f t="shared" si="16"/>
        <v>173.39905941280614</v>
      </c>
      <c r="V36" s="311">
        <f t="shared" si="16"/>
        <v>182.06901238344645</v>
      </c>
      <c r="W36" s="311">
        <f t="shared" si="16"/>
        <v>191.17246300261877</v>
      </c>
      <c r="X36" s="311">
        <f t="shared" si="16"/>
        <v>200.73108615274973</v>
      </c>
      <c r="Y36" s="311">
        <f t="shared" si="16"/>
        <v>210.76764046038721</v>
      </c>
      <c r="Z36" s="311">
        <f t="shared" si="16"/>
        <v>221.30602248340659</v>
      </c>
      <c r="AA36" s="311">
        <f t="shared" si="16"/>
        <v>232.37132360757693</v>
      </c>
      <c r="AB36" s="311">
        <f t="shared" si="16"/>
        <v>243.98988978795578</v>
      </c>
      <c r="AC36" s="311">
        <f t="shared" si="16"/>
        <v>256.18938427735355</v>
      </c>
      <c r="AD36" s="311">
        <f t="shared" si="16"/>
        <v>268.99885349122127</v>
      </c>
      <c r="AE36" s="311">
        <f t="shared" si="16"/>
        <v>282.44879616578237</v>
      </c>
      <c r="AF36" s="311">
        <f t="shared" ref="AF36:AO36" si="17">+AE36*1.05</f>
        <v>296.5712359740715</v>
      </c>
      <c r="AG36" s="311">
        <f t="shared" si="17"/>
        <v>311.39979777277506</v>
      </c>
      <c r="AH36" s="311">
        <f t="shared" si="17"/>
        <v>326.96978766141382</v>
      </c>
      <c r="AI36" s="311">
        <f t="shared" si="17"/>
        <v>343.31827704448455</v>
      </c>
      <c r="AJ36" s="311">
        <f t="shared" si="17"/>
        <v>360.48419089670881</v>
      </c>
      <c r="AK36" s="311">
        <f t="shared" si="17"/>
        <v>378.50840044154427</v>
      </c>
      <c r="AL36" s="311">
        <f t="shared" si="17"/>
        <v>397.43382046362149</v>
      </c>
      <c r="AM36" s="311">
        <f t="shared" si="17"/>
        <v>417.30551148680257</v>
      </c>
      <c r="AN36" s="311">
        <f t="shared" si="17"/>
        <v>438.17078706114273</v>
      </c>
      <c r="AO36" s="311">
        <f t="shared" si="17"/>
        <v>460.0793264141999</v>
      </c>
      <c r="AP36" s="311">
        <f t="shared" si="11"/>
        <v>469.28091294248389</v>
      </c>
      <c r="AQ36" s="311">
        <f t="shared" si="11"/>
        <v>478.66653120133356</v>
      </c>
      <c r="AR36" s="311">
        <f t="shared" si="11"/>
        <v>488.23986182536021</v>
      </c>
      <c r="AS36" s="311">
        <f t="shared" si="11"/>
        <v>498.00465906186741</v>
      </c>
      <c r="AT36" s="311">
        <f t="shared" si="11"/>
        <v>507.96475224310478</v>
      </c>
      <c r="AU36" s="311">
        <f t="shared" si="11"/>
        <v>518.12404728796685</v>
      </c>
      <c r="AV36" s="311">
        <f t="shared" si="11"/>
        <v>528.48652823372618</v>
      </c>
      <c r="AW36" s="311">
        <f t="shared" si="11"/>
        <v>539.05625879840068</v>
      </c>
      <c r="AX36" s="311">
        <f t="shared" si="11"/>
        <v>549.83738397436866</v>
      </c>
      <c r="AY36" s="311">
        <f t="shared" si="11"/>
        <v>560.83413165385605</v>
      </c>
      <c r="AZ36" s="311">
        <f t="shared" si="11"/>
        <v>572.05081428693313</v>
      </c>
      <c r="BA36" s="312">
        <f t="shared" si="11"/>
        <v>583.4918305726718</v>
      </c>
      <c r="BB36" s="239"/>
      <c r="BC36" s="239"/>
      <c r="BD36" s="239"/>
      <c r="BE36" s="239"/>
      <c r="BF36" s="239"/>
      <c r="BG36" s="239"/>
      <c r="BH36" s="239"/>
      <c r="BI36" s="239"/>
      <c r="BJ36" s="239"/>
      <c r="BK36" s="239"/>
      <c r="BL36" s="239"/>
      <c r="BM36" s="239"/>
      <c r="BN36" s="239"/>
      <c r="BO36" s="239"/>
      <c r="BP36" s="239"/>
      <c r="BQ36" s="239"/>
      <c r="BR36" s="239"/>
      <c r="BS36" s="239"/>
      <c r="BT36" s="239"/>
      <c r="BU36" s="239"/>
      <c r="BV36" s="239"/>
      <c r="BW36" s="239"/>
      <c r="BX36" s="239"/>
      <c r="BY36" s="239"/>
      <c r="BZ36" s="239"/>
      <c r="CA36" s="239"/>
      <c r="CB36" s="239"/>
      <c r="CC36" s="239"/>
      <c r="CD36" s="239"/>
      <c r="CE36" s="239"/>
      <c r="CF36" s="239"/>
      <c r="CG36" s="239"/>
      <c r="CH36" s="239"/>
      <c r="CI36" s="239"/>
      <c r="CJ36" s="239"/>
      <c r="CK36" s="239"/>
      <c r="CL36" s="239"/>
      <c r="CM36" s="239"/>
      <c r="CN36" s="239"/>
      <c r="CO36" s="239"/>
      <c r="CP36" s="239"/>
      <c r="CQ36" s="239"/>
      <c r="CR36" s="239"/>
      <c r="CS36" s="239"/>
      <c r="CT36" s="239"/>
      <c r="CU36" s="239"/>
      <c r="CV36" s="239"/>
      <c r="CW36" s="239"/>
      <c r="CX36" s="22"/>
      <c r="CY36" s="22"/>
    </row>
    <row r="37" spans="1:103" x14ac:dyDescent="0.25">
      <c r="A37" s="231" t="str">
        <f t="shared" si="1"/>
        <v>Servizio / Prodotto 6</v>
      </c>
      <c r="B37" s="229">
        <f t="shared" si="1"/>
        <v>0.22</v>
      </c>
      <c r="C37" s="232">
        <f t="shared" si="1"/>
        <v>0.2</v>
      </c>
      <c r="D37" t="str">
        <f t="shared" si="1"/>
        <v/>
      </c>
      <c r="F37" s="310">
        <v>50</v>
      </c>
      <c r="G37" s="311">
        <f t="shared" si="2"/>
        <v>55.000000000000007</v>
      </c>
      <c r="H37" s="311">
        <f t="shared" si="3"/>
        <v>60.500000000000014</v>
      </c>
      <c r="I37" s="311">
        <f t="shared" si="3"/>
        <v>66.550000000000026</v>
      </c>
      <c r="J37" s="311">
        <f t="shared" si="3"/>
        <v>73.205000000000041</v>
      </c>
      <c r="K37" s="311">
        <f t="shared" si="3"/>
        <v>80.525500000000051</v>
      </c>
      <c r="L37" s="311">
        <f t="shared" si="3"/>
        <v>88.578050000000061</v>
      </c>
      <c r="M37" s="311">
        <f t="shared" si="3"/>
        <v>97.435855000000075</v>
      </c>
      <c r="N37" s="311">
        <f t="shared" si="3"/>
        <v>107.1794405000001</v>
      </c>
      <c r="O37" s="311">
        <f t="shared" si="3"/>
        <v>117.89738455000011</v>
      </c>
      <c r="P37" s="311">
        <f t="shared" si="3"/>
        <v>129.68712300500013</v>
      </c>
      <c r="Q37" s="311">
        <f t="shared" si="3"/>
        <v>142.65583530550015</v>
      </c>
      <c r="R37" s="311">
        <f t="shared" si="8"/>
        <v>149.78862707077516</v>
      </c>
      <c r="S37" s="311">
        <f t="shared" si="8"/>
        <v>157.27805842431394</v>
      </c>
      <c r="T37" s="311">
        <f t="shared" ref="T37:AE37" si="18">+S37*1.05</f>
        <v>165.14196134552964</v>
      </c>
      <c r="U37" s="311">
        <f t="shared" si="18"/>
        <v>173.39905941280614</v>
      </c>
      <c r="V37" s="311">
        <f t="shared" si="18"/>
        <v>182.06901238344645</v>
      </c>
      <c r="W37" s="311">
        <f t="shared" si="18"/>
        <v>191.17246300261877</v>
      </c>
      <c r="X37" s="311">
        <f t="shared" si="18"/>
        <v>200.73108615274973</v>
      </c>
      <c r="Y37" s="311">
        <f t="shared" si="18"/>
        <v>210.76764046038721</v>
      </c>
      <c r="Z37" s="311">
        <f t="shared" si="18"/>
        <v>221.30602248340659</v>
      </c>
      <c r="AA37" s="311">
        <f t="shared" si="18"/>
        <v>232.37132360757693</v>
      </c>
      <c r="AB37" s="311">
        <f t="shared" si="18"/>
        <v>243.98988978795578</v>
      </c>
      <c r="AC37" s="311">
        <f t="shared" si="18"/>
        <v>256.18938427735355</v>
      </c>
      <c r="AD37" s="311">
        <f t="shared" si="18"/>
        <v>268.99885349122127</v>
      </c>
      <c r="AE37" s="311">
        <f t="shared" si="18"/>
        <v>282.44879616578237</v>
      </c>
      <c r="AF37" s="311">
        <f t="shared" ref="AF37:AO37" si="19">+AE37*1.05</f>
        <v>296.5712359740715</v>
      </c>
      <c r="AG37" s="311">
        <f t="shared" si="19"/>
        <v>311.39979777277506</v>
      </c>
      <c r="AH37" s="311">
        <f t="shared" si="19"/>
        <v>326.96978766141382</v>
      </c>
      <c r="AI37" s="311">
        <f t="shared" si="19"/>
        <v>343.31827704448455</v>
      </c>
      <c r="AJ37" s="311">
        <f t="shared" si="19"/>
        <v>360.48419089670881</v>
      </c>
      <c r="AK37" s="311">
        <f t="shared" si="19"/>
        <v>378.50840044154427</v>
      </c>
      <c r="AL37" s="311">
        <f t="shared" si="19"/>
        <v>397.43382046362149</v>
      </c>
      <c r="AM37" s="311">
        <f t="shared" si="19"/>
        <v>417.30551148680257</v>
      </c>
      <c r="AN37" s="311">
        <f t="shared" si="19"/>
        <v>438.17078706114273</v>
      </c>
      <c r="AO37" s="311">
        <f t="shared" si="19"/>
        <v>460.0793264141999</v>
      </c>
      <c r="AP37" s="311">
        <f t="shared" si="11"/>
        <v>469.28091294248389</v>
      </c>
      <c r="AQ37" s="311">
        <f t="shared" si="11"/>
        <v>478.66653120133356</v>
      </c>
      <c r="AR37" s="311">
        <f t="shared" si="11"/>
        <v>488.23986182536021</v>
      </c>
      <c r="AS37" s="311">
        <f t="shared" si="11"/>
        <v>498.00465906186741</v>
      </c>
      <c r="AT37" s="311">
        <f t="shared" si="11"/>
        <v>507.96475224310478</v>
      </c>
      <c r="AU37" s="311">
        <f t="shared" si="11"/>
        <v>518.12404728796685</v>
      </c>
      <c r="AV37" s="311">
        <f t="shared" si="11"/>
        <v>528.48652823372618</v>
      </c>
      <c r="AW37" s="311">
        <f t="shared" si="11"/>
        <v>539.05625879840068</v>
      </c>
      <c r="AX37" s="311">
        <f t="shared" si="11"/>
        <v>549.83738397436866</v>
      </c>
      <c r="AY37" s="311">
        <f t="shared" si="11"/>
        <v>560.83413165385605</v>
      </c>
      <c r="AZ37" s="311">
        <f t="shared" si="11"/>
        <v>572.05081428693313</v>
      </c>
      <c r="BA37" s="312">
        <f t="shared" si="11"/>
        <v>583.4918305726718</v>
      </c>
      <c r="BB37" s="239"/>
      <c r="BC37" s="239"/>
      <c r="BD37" s="239"/>
      <c r="BE37" s="239"/>
      <c r="BF37" s="239"/>
      <c r="BG37" s="239"/>
      <c r="BH37" s="239"/>
      <c r="BI37" s="239"/>
      <c r="BJ37" s="239"/>
      <c r="BK37" s="239"/>
      <c r="BL37" s="239"/>
      <c r="BM37" s="239"/>
      <c r="BN37" s="239"/>
      <c r="BO37" s="239"/>
      <c r="BP37" s="239"/>
      <c r="BQ37" s="239"/>
      <c r="BR37" s="239"/>
      <c r="BS37" s="239"/>
      <c r="BT37" s="239"/>
      <c r="BU37" s="239"/>
      <c r="BV37" s="239"/>
      <c r="BW37" s="239"/>
      <c r="BX37" s="239"/>
      <c r="BY37" s="239"/>
      <c r="BZ37" s="239"/>
      <c r="CA37" s="239"/>
      <c r="CB37" s="239"/>
      <c r="CC37" s="239"/>
      <c r="CD37" s="239"/>
      <c r="CE37" s="239"/>
      <c r="CF37" s="239"/>
      <c r="CG37" s="239"/>
      <c r="CH37" s="239"/>
      <c r="CI37" s="239"/>
      <c r="CJ37" s="239"/>
      <c r="CK37" s="239"/>
      <c r="CL37" s="239"/>
      <c r="CM37" s="239"/>
      <c r="CN37" s="239"/>
      <c r="CO37" s="239"/>
      <c r="CP37" s="239"/>
      <c r="CQ37" s="239"/>
      <c r="CR37" s="239"/>
      <c r="CS37" s="239"/>
      <c r="CT37" s="239"/>
      <c r="CU37" s="239"/>
      <c r="CV37" s="239"/>
      <c r="CW37" s="239"/>
      <c r="CX37" s="22"/>
      <c r="CY37" s="22"/>
    </row>
    <row r="38" spans="1:103" x14ac:dyDescent="0.25">
      <c r="A38" s="231" t="str">
        <f t="shared" ref="A38:C46" si="20">+IF(A10="","",A10)</f>
        <v>Servizio / Prodotto 7</v>
      </c>
      <c r="B38" s="229">
        <f t="shared" si="20"/>
        <v>0.22</v>
      </c>
      <c r="C38" s="232">
        <f t="shared" si="20"/>
        <v>0.2</v>
      </c>
      <c r="D38" t="str">
        <f>+IF(D28="","",D28)</f>
        <v/>
      </c>
      <c r="F38" s="310">
        <v>50</v>
      </c>
      <c r="G38" s="311">
        <f t="shared" si="2"/>
        <v>55.000000000000007</v>
      </c>
      <c r="H38" s="311">
        <f t="shared" ref="H38:Q43" si="21">+G38*1.1</f>
        <v>60.500000000000014</v>
      </c>
      <c r="I38" s="311">
        <f t="shared" si="21"/>
        <v>66.550000000000026</v>
      </c>
      <c r="J38" s="311">
        <f t="shared" si="21"/>
        <v>73.205000000000041</v>
      </c>
      <c r="K38" s="311">
        <f t="shared" si="21"/>
        <v>80.525500000000051</v>
      </c>
      <c r="L38" s="311">
        <f t="shared" si="21"/>
        <v>88.578050000000061</v>
      </c>
      <c r="M38" s="311">
        <f t="shared" si="21"/>
        <v>97.435855000000075</v>
      </c>
      <c r="N38" s="311">
        <f t="shared" si="21"/>
        <v>107.1794405000001</v>
      </c>
      <c r="O38" s="311">
        <f t="shared" si="21"/>
        <v>117.89738455000011</v>
      </c>
      <c r="P38" s="311">
        <f t="shared" si="21"/>
        <v>129.68712300500013</v>
      </c>
      <c r="Q38" s="311">
        <f t="shared" si="21"/>
        <v>142.65583530550015</v>
      </c>
      <c r="R38" s="311">
        <f t="shared" si="8"/>
        <v>149.78862707077516</v>
      </c>
      <c r="S38" s="311">
        <f t="shared" si="8"/>
        <v>157.27805842431394</v>
      </c>
      <c r="T38" s="311">
        <f t="shared" ref="T38:AE38" si="22">+S38*1.05</f>
        <v>165.14196134552964</v>
      </c>
      <c r="U38" s="311">
        <f t="shared" si="22"/>
        <v>173.39905941280614</v>
      </c>
      <c r="V38" s="311">
        <f t="shared" si="22"/>
        <v>182.06901238344645</v>
      </c>
      <c r="W38" s="311">
        <f t="shared" si="22"/>
        <v>191.17246300261877</v>
      </c>
      <c r="X38" s="311">
        <f t="shared" si="22"/>
        <v>200.73108615274973</v>
      </c>
      <c r="Y38" s="311">
        <f t="shared" si="22"/>
        <v>210.76764046038721</v>
      </c>
      <c r="Z38" s="311">
        <f t="shared" si="22"/>
        <v>221.30602248340659</v>
      </c>
      <c r="AA38" s="311">
        <f t="shared" si="22"/>
        <v>232.37132360757693</v>
      </c>
      <c r="AB38" s="311">
        <f t="shared" si="22"/>
        <v>243.98988978795578</v>
      </c>
      <c r="AC38" s="311">
        <f t="shared" si="22"/>
        <v>256.18938427735355</v>
      </c>
      <c r="AD38" s="311">
        <f t="shared" si="22"/>
        <v>268.99885349122127</v>
      </c>
      <c r="AE38" s="311">
        <f t="shared" si="22"/>
        <v>282.44879616578237</v>
      </c>
      <c r="AF38" s="311">
        <f t="shared" ref="AF38:AO38" si="23">+AE38*1.05</f>
        <v>296.5712359740715</v>
      </c>
      <c r="AG38" s="311">
        <f t="shared" si="23"/>
        <v>311.39979777277506</v>
      </c>
      <c r="AH38" s="311">
        <f t="shared" si="23"/>
        <v>326.96978766141382</v>
      </c>
      <c r="AI38" s="311">
        <f t="shared" si="23"/>
        <v>343.31827704448455</v>
      </c>
      <c r="AJ38" s="311">
        <f t="shared" si="23"/>
        <v>360.48419089670881</v>
      </c>
      <c r="AK38" s="311">
        <f t="shared" si="23"/>
        <v>378.50840044154427</v>
      </c>
      <c r="AL38" s="311">
        <f t="shared" si="23"/>
        <v>397.43382046362149</v>
      </c>
      <c r="AM38" s="311">
        <f t="shared" si="23"/>
        <v>417.30551148680257</v>
      </c>
      <c r="AN38" s="311">
        <f t="shared" si="23"/>
        <v>438.17078706114273</v>
      </c>
      <c r="AO38" s="311">
        <f t="shared" si="23"/>
        <v>460.0793264141999</v>
      </c>
      <c r="AP38" s="311">
        <f t="shared" si="11"/>
        <v>469.28091294248389</v>
      </c>
      <c r="AQ38" s="311">
        <f t="shared" si="11"/>
        <v>478.66653120133356</v>
      </c>
      <c r="AR38" s="311">
        <f t="shared" si="11"/>
        <v>488.23986182536021</v>
      </c>
      <c r="AS38" s="311">
        <f t="shared" si="11"/>
        <v>498.00465906186741</v>
      </c>
      <c r="AT38" s="311">
        <f t="shared" si="11"/>
        <v>507.96475224310478</v>
      </c>
      <c r="AU38" s="311">
        <f t="shared" si="11"/>
        <v>518.12404728796685</v>
      </c>
      <c r="AV38" s="311">
        <f t="shared" si="11"/>
        <v>528.48652823372618</v>
      </c>
      <c r="AW38" s="311">
        <f t="shared" si="11"/>
        <v>539.05625879840068</v>
      </c>
      <c r="AX38" s="311">
        <f t="shared" si="11"/>
        <v>549.83738397436866</v>
      </c>
      <c r="AY38" s="311">
        <f t="shared" si="11"/>
        <v>560.83413165385605</v>
      </c>
      <c r="AZ38" s="311">
        <f t="shared" si="11"/>
        <v>572.05081428693313</v>
      </c>
      <c r="BA38" s="312">
        <f t="shared" si="11"/>
        <v>583.4918305726718</v>
      </c>
      <c r="BB38" s="239"/>
      <c r="BC38" s="239"/>
      <c r="BD38" s="239"/>
      <c r="BE38" s="239"/>
      <c r="BF38" s="239"/>
      <c r="BG38" s="239"/>
      <c r="BH38" s="239"/>
      <c r="BI38" s="239"/>
      <c r="BJ38" s="239"/>
      <c r="BK38" s="239"/>
      <c r="BL38" s="239"/>
      <c r="BM38" s="239"/>
      <c r="BN38" s="239"/>
      <c r="BO38" s="239"/>
      <c r="BP38" s="239"/>
      <c r="BQ38" s="239"/>
      <c r="BR38" s="239"/>
      <c r="BS38" s="239"/>
      <c r="BT38" s="239"/>
      <c r="BU38" s="239"/>
      <c r="BV38" s="239"/>
      <c r="BW38" s="239"/>
      <c r="BX38" s="239"/>
      <c r="BY38" s="239"/>
      <c r="BZ38" s="239"/>
      <c r="CA38" s="239"/>
      <c r="CB38" s="239"/>
      <c r="CC38" s="239"/>
      <c r="CD38" s="239"/>
      <c r="CE38" s="239"/>
      <c r="CF38" s="239"/>
      <c r="CG38" s="239"/>
      <c r="CH38" s="239"/>
      <c r="CI38" s="239"/>
      <c r="CJ38" s="239"/>
      <c r="CK38" s="239"/>
      <c r="CL38" s="239"/>
      <c r="CM38" s="239"/>
      <c r="CN38" s="239"/>
      <c r="CO38" s="239"/>
      <c r="CP38" s="239"/>
      <c r="CQ38" s="239"/>
      <c r="CR38" s="239"/>
      <c r="CS38" s="239"/>
      <c r="CT38" s="239"/>
      <c r="CU38" s="239"/>
      <c r="CV38" s="239"/>
      <c r="CW38" s="239"/>
      <c r="CX38" s="22"/>
      <c r="CY38" s="22"/>
    </row>
    <row r="39" spans="1:103" x14ac:dyDescent="0.25">
      <c r="A39" s="231" t="str">
        <f t="shared" si="20"/>
        <v>Servizio / Prodotto 8</v>
      </c>
      <c r="B39" s="229">
        <f t="shared" si="20"/>
        <v>0.22</v>
      </c>
      <c r="C39" s="232">
        <f t="shared" si="20"/>
        <v>0.2</v>
      </c>
      <c r="F39" s="310">
        <v>50</v>
      </c>
      <c r="G39" s="311">
        <f t="shared" si="2"/>
        <v>55.000000000000007</v>
      </c>
      <c r="H39" s="311">
        <f t="shared" si="21"/>
        <v>60.500000000000014</v>
      </c>
      <c r="I39" s="311">
        <f t="shared" si="21"/>
        <v>66.550000000000026</v>
      </c>
      <c r="J39" s="311">
        <f t="shared" si="21"/>
        <v>73.205000000000041</v>
      </c>
      <c r="K39" s="311">
        <f t="shared" si="21"/>
        <v>80.525500000000051</v>
      </c>
      <c r="L39" s="311">
        <f t="shared" si="21"/>
        <v>88.578050000000061</v>
      </c>
      <c r="M39" s="311">
        <f t="shared" si="21"/>
        <v>97.435855000000075</v>
      </c>
      <c r="N39" s="311">
        <f t="shared" si="21"/>
        <v>107.1794405000001</v>
      </c>
      <c r="O39" s="311">
        <f t="shared" si="21"/>
        <v>117.89738455000011</v>
      </c>
      <c r="P39" s="311">
        <f t="shared" si="21"/>
        <v>129.68712300500013</v>
      </c>
      <c r="Q39" s="311">
        <f t="shared" si="21"/>
        <v>142.65583530550015</v>
      </c>
      <c r="R39" s="311">
        <f t="shared" si="8"/>
        <v>149.78862707077516</v>
      </c>
      <c r="S39" s="311">
        <f t="shared" si="8"/>
        <v>157.27805842431394</v>
      </c>
      <c r="T39" s="311">
        <f t="shared" ref="T39:AE39" si="24">+S39*1.05</f>
        <v>165.14196134552964</v>
      </c>
      <c r="U39" s="311">
        <f t="shared" si="24"/>
        <v>173.39905941280614</v>
      </c>
      <c r="V39" s="311">
        <f t="shared" si="24"/>
        <v>182.06901238344645</v>
      </c>
      <c r="W39" s="311">
        <f t="shared" si="24"/>
        <v>191.17246300261877</v>
      </c>
      <c r="X39" s="311">
        <f t="shared" si="24"/>
        <v>200.73108615274973</v>
      </c>
      <c r="Y39" s="311">
        <f t="shared" si="24"/>
        <v>210.76764046038721</v>
      </c>
      <c r="Z39" s="311">
        <f t="shared" si="24"/>
        <v>221.30602248340659</v>
      </c>
      <c r="AA39" s="311">
        <f t="shared" si="24"/>
        <v>232.37132360757693</v>
      </c>
      <c r="AB39" s="311">
        <f t="shared" si="24"/>
        <v>243.98988978795578</v>
      </c>
      <c r="AC39" s="311">
        <f t="shared" si="24"/>
        <v>256.18938427735355</v>
      </c>
      <c r="AD39" s="311">
        <f t="shared" si="24"/>
        <v>268.99885349122127</v>
      </c>
      <c r="AE39" s="311">
        <f t="shared" si="24"/>
        <v>282.44879616578237</v>
      </c>
      <c r="AF39" s="311">
        <f t="shared" ref="AF39:AO39" si="25">+AE39*1.05</f>
        <v>296.5712359740715</v>
      </c>
      <c r="AG39" s="311">
        <f t="shared" si="25"/>
        <v>311.39979777277506</v>
      </c>
      <c r="AH39" s="311">
        <f t="shared" si="25"/>
        <v>326.96978766141382</v>
      </c>
      <c r="AI39" s="311">
        <f t="shared" si="25"/>
        <v>343.31827704448455</v>
      </c>
      <c r="AJ39" s="311">
        <f t="shared" si="25"/>
        <v>360.48419089670881</v>
      </c>
      <c r="AK39" s="311">
        <f t="shared" si="25"/>
        <v>378.50840044154427</v>
      </c>
      <c r="AL39" s="311">
        <f t="shared" si="25"/>
        <v>397.43382046362149</v>
      </c>
      <c r="AM39" s="311">
        <f t="shared" si="25"/>
        <v>417.30551148680257</v>
      </c>
      <c r="AN39" s="311">
        <f t="shared" si="25"/>
        <v>438.17078706114273</v>
      </c>
      <c r="AO39" s="311">
        <f t="shared" si="25"/>
        <v>460.0793264141999</v>
      </c>
      <c r="AP39" s="311">
        <f t="shared" si="11"/>
        <v>469.28091294248389</v>
      </c>
      <c r="AQ39" s="311">
        <f t="shared" si="11"/>
        <v>478.66653120133356</v>
      </c>
      <c r="AR39" s="311">
        <f t="shared" si="11"/>
        <v>488.23986182536021</v>
      </c>
      <c r="AS39" s="311">
        <f t="shared" si="11"/>
        <v>498.00465906186741</v>
      </c>
      <c r="AT39" s="311">
        <f t="shared" si="11"/>
        <v>507.96475224310478</v>
      </c>
      <c r="AU39" s="311">
        <f t="shared" si="11"/>
        <v>518.12404728796685</v>
      </c>
      <c r="AV39" s="311">
        <f t="shared" si="11"/>
        <v>528.48652823372618</v>
      </c>
      <c r="AW39" s="311">
        <f t="shared" si="11"/>
        <v>539.05625879840068</v>
      </c>
      <c r="AX39" s="311">
        <f t="shared" si="11"/>
        <v>549.83738397436866</v>
      </c>
      <c r="AY39" s="311">
        <f t="shared" si="11"/>
        <v>560.83413165385605</v>
      </c>
      <c r="AZ39" s="311">
        <f t="shared" si="11"/>
        <v>572.05081428693313</v>
      </c>
      <c r="BA39" s="312">
        <f t="shared" si="11"/>
        <v>583.4918305726718</v>
      </c>
      <c r="BB39" s="239"/>
      <c r="BC39" s="239"/>
      <c r="BD39" s="239"/>
      <c r="BE39" s="239"/>
      <c r="BF39" s="239"/>
      <c r="BG39" s="239"/>
      <c r="BH39" s="239"/>
      <c r="BI39" s="239"/>
      <c r="BJ39" s="239"/>
      <c r="BK39" s="239"/>
      <c r="BL39" s="239"/>
      <c r="BM39" s="239"/>
      <c r="BN39" s="239"/>
      <c r="BO39" s="239"/>
      <c r="BP39" s="239"/>
      <c r="BQ39" s="239"/>
      <c r="BR39" s="239"/>
      <c r="BS39" s="239"/>
      <c r="BT39" s="239"/>
      <c r="BU39" s="239"/>
      <c r="BV39" s="239"/>
      <c r="BW39" s="239"/>
      <c r="BX39" s="239"/>
      <c r="BY39" s="239"/>
      <c r="BZ39" s="239"/>
      <c r="CA39" s="239"/>
      <c r="CB39" s="239"/>
      <c r="CC39" s="239"/>
      <c r="CD39" s="239"/>
      <c r="CE39" s="239"/>
      <c r="CF39" s="239"/>
      <c r="CG39" s="239"/>
      <c r="CH39" s="239"/>
      <c r="CI39" s="239"/>
      <c r="CJ39" s="239"/>
      <c r="CK39" s="239"/>
      <c r="CL39" s="239"/>
      <c r="CM39" s="239"/>
      <c r="CN39" s="239"/>
      <c r="CO39" s="239"/>
      <c r="CP39" s="239"/>
      <c r="CQ39" s="239"/>
      <c r="CR39" s="239"/>
      <c r="CS39" s="239"/>
      <c r="CT39" s="239"/>
      <c r="CU39" s="239"/>
      <c r="CV39" s="239"/>
      <c r="CW39" s="239"/>
      <c r="CX39" s="22"/>
      <c r="CY39" s="22"/>
    </row>
    <row r="40" spans="1:103" x14ac:dyDescent="0.25">
      <c r="A40" s="231" t="str">
        <f t="shared" si="20"/>
        <v>Servizio / Prodotto 9</v>
      </c>
      <c r="B40" s="229">
        <f t="shared" si="20"/>
        <v>0.22</v>
      </c>
      <c r="C40" s="232">
        <f t="shared" si="20"/>
        <v>0.2</v>
      </c>
      <c r="F40" s="310">
        <v>50</v>
      </c>
      <c r="G40" s="311">
        <f t="shared" si="2"/>
        <v>55.000000000000007</v>
      </c>
      <c r="H40" s="311">
        <f t="shared" si="21"/>
        <v>60.500000000000014</v>
      </c>
      <c r="I40" s="311">
        <f t="shared" si="21"/>
        <v>66.550000000000026</v>
      </c>
      <c r="J40" s="311">
        <f t="shared" si="21"/>
        <v>73.205000000000041</v>
      </c>
      <c r="K40" s="311">
        <f t="shared" si="21"/>
        <v>80.525500000000051</v>
      </c>
      <c r="L40" s="311">
        <f t="shared" si="21"/>
        <v>88.578050000000061</v>
      </c>
      <c r="M40" s="311">
        <f t="shared" si="21"/>
        <v>97.435855000000075</v>
      </c>
      <c r="N40" s="311">
        <f t="shared" si="21"/>
        <v>107.1794405000001</v>
      </c>
      <c r="O40" s="311">
        <f t="shared" si="21"/>
        <v>117.89738455000011</v>
      </c>
      <c r="P40" s="311">
        <f t="shared" si="21"/>
        <v>129.68712300500013</v>
      </c>
      <c r="Q40" s="311">
        <f t="shared" si="21"/>
        <v>142.65583530550015</v>
      </c>
      <c r="R40" s="311">
        <f t="shared" si="8"/>
        <v>149.78862707077516</v>
      </c>
      <c r="S40" s="311">
        <f t="shared" si="8"/>
        <v>157.27805842431394</v>
      </c>
      <c r="T40" s="311">
        <f t="shared" ref="T40:AE40" si="26">+S40*1.05</f>
        <v>165.14196134552964</v>
      </c>
      <c r="U40" s="311">
        <f t="shared" si="26"/>
        <v>173.39905941280614</v>
      </c>
      <c r="V40" s="311">
        <f t="shared" si="26"/>
        <v>182.06901238344645</v>
      </c>
      <c r="W40" s="311">
        <f t="shared" si="26"/>
        <v>191.17246300261877</v>
      </c>
      <c r="X40" s="311">
        <f t="shared" si="26"/>
        <v>200.73108615274973</v>
      </c>
      <c r="Y40" s="311">
        <f t="shared" si="26"/>
        <v>210.76764046038721</v>
      </c>
      <c r="Z40" s="311">
        <f t="shared" si="26"/>
        <v>221.30602248340659</v>
      </c>
      <c r="AA40" s="311">
        <f t="shared" si="26"/>
        <v>232.37132360757693</v>
      </c>
      <c r="AB40" s="311">
        <f t="shared" si="26"/>
        <v>243.98988978795578</v>
      </c>
      <c r="AC40" s="311">
        <f t="shared" si="26"/>
        <v>256.18938427735355</v>
      </c>
      <c r="AD40" s="311">
        <f t="shared" si="26"/>
        <v>268.99885349122127</v>
      </c>
      <c r="AE40" s="311">
        <f t="shared" si="26"/>
        <v>282.44879616578237</v>
      </c>
      <c r="AF40" s="311">
        <f t="shared" ref="AF40:AO40" si="27">+AE40*1.05</f>
        <v>296.5712359740715</v>
      </c>
      <c r="AG40" s="311">
        <f t="shared" si="27"/>
        <v>311.39979777277506</v>
      </c>
      <c r="AH40" s="311">
        <f t="shared" si="27"/>
        <v>326.96978766141382</v>
      </c>
      <c r="AI40" s="311">
        <f t="shared" si="27"/>
        <v>343.31827704448455</v>
      </c>
      <c r="AJ40" s="311">
        <f t="shared" si="27"/>
        <v>360.48419089670881</v>
      </c>
      <c r="AK40" s="311">
        <f t="shared" si="27"/>
        <v>378.50840044154427</v>
      </c>
      <c r="AL40" s="311">
        <f t="shared" si="27"/>
        <v>397.43382046362149</v>
      </c>
      <c r="AM40" s="311">
        <f t="shared" si="27"/>
        <v>417.30551148680257</v>
      </c>
      <c r="AN40" s="311">
        <f t="shared" si="27"/>
        <v>438.17078706114273</v>
      </c>
      <c r="AO40" s="311">
        <f t="shared" si="27"/>
        <v>460.0793264141999</v>
      </c>
      <c r="AP40" s="311">
        <f t="shared" si="11"/>
        <v>469.28091294248389</v>
      </c>
      <c r="AQ40" s="311">
        <f t="shared" si="11"/>
        <v>478.66653120133356</v>
      </c>
      <c r="AR40" s="311">
        <f t="shared" si="11"/>
        <v>488.23986182536021</v>
      </c>
      <c r="AS40" s="311">
        <f t="shared" si="11"/>
        <v>498.00465906186741</v>
      </c>
      <c r="AT40" s="311">
        <f t="shared" si="11"/>
        <v>507.96475224310478</v>
      </c>
      <c r="AU40" s="311">
        <f t="shared" si="11"/>
        <v>518.12404728796685</v>
      </c>
      <c r="AV40" s="311">
        <f t="shared" si="11"/>
        <v>528.48652823372618</v>
      </c>
      <c r="AW40" s="311">
        <f t="shared" si="11"/>
        <v>539.05625879840068</v>
      </c>
      <c r="AX40" s="311">
        <f t="shared" si="11"/>
        <v>549.83738397436866</v>
      </c>
      <c r="AY40" s="311">
        <f t="shared" si="11"/>
        <v>560.83413165385605</v>
      </c>
      <c r="AZ40" s="311">
        <f t="shared" si="11"/>
        <v>572.05081428693313</v>
      </c>
      <c r="BA40" s="312">
        <f t="shared" si="11"/>
        <v>583.4918305726718</v>
      </c>
      <c r="BB40" s="239"/>
      <c r="BC40" s="239"/>
      <c r="BD40" s="239"/>
      <c r="BE40" s="239"/>
      <c r="BF40" s="239"/>
      <c r="BG40" s="239"/>
      <c r="BH40" s="239"/>
      <c r="BI40" s="239"/>
      <c r="BJ40" s="239"/>
      <c r="BK40" s="239"/>
      <c r="BL40" s="239"/>
      <c r="BM40" s="239"/>
      <c r="BN40" s="239"/>
      <c r="BO40" s="239"/>
      <c r="BP40" s="239"/>
      <c r="BQ40" s="239"/>
      <c r="BR40" s="239"/>
      <c r="BS40" s="239"/>
      <c r="BT40" s="239"/>
      <c r="BU40" s="239"/>
      <c r="BV40" s="239"/>
      <c r="BW40" s="239"/>
      <c r="BX40" s="239"/>
      <c r="BY40" s="239"/>
      <c r="BZ40" s="239"/>
      <c r="CA40" s="239"/>
      <c r="CB40" s="239"/>
      <c r="CC40" s="239"/>
      <c r="CD40" s="239"/>
      <c r="CE40" s="239"/>
      <c r="CF40" s="239"/>
      <c r="CG40" s="239"/>
      <c r="CH40" s="239"/>
      <c r="CI40" s="239"/>
      <c r="CJ40" s="239"/>
      <c r="CK40" s="239"/>
      <c r="CL40" s="239"/>
      <c r="CM40" s="239"/>
      <c r="CN40" s="239"/>
      <c r="CO40" s="239"/>
      <c r="CP40" s="239"/>
      <c r="CQ40" s="239"/>
      <c r="CR40" s="239"/>
      <c r="CS40" s="239"/>
      <c r="CT40" s="239"/>
      <c r="CU40" s="239"/>
      <c r="CV40" s="239"/>
      <c r="CW40" s="239"/>
      <c r="CX40" s="22"/>
      <c r="CY40" s="22"/>
    </row>
    <row r="41" spans="1:103" x14ac:dyDescent="0.25">
      <c r="A41" s="231" t="str">
        <f t="shared" si="20"/>
        <v>Servizio / Prodotto 10</v>
      </c>
      <c r="B41" s="229">
        <f t="shared" si="20"/>
        <v>0.22</v>
      </c>
      <c r="C41" s="232">
        <f t="shared" si="20"/>
        <v>0.2</v>
      </c>
      <c r="F41" s="310">
        <v>50</v>
      </c>
      <c r="G41" s="311">
        <f t="shared" si="2"/>
        <v>55.000000000000007</v>
      </c>
      <c r="H41" s="311">
        <f t="shared" si="21"/>
        <v>60.500000000000014</v>
      </c>
      <c r="I41" s="311">
        <f t="shared" si="21"/>
        <v>66.550000000000026</v>
      </c>
      <c r="J41" s="311">
        <f t="shared" si="21"/>
        <v>73.205000000000041</v>
      </c>
      <c r="K41" s="311">
        <f t="shared" si="21"/>
        <v>80.525500000000051</v>
      </c>
      <c r="L41" s="311">
        <f t="shared" si="21"/>
        <v>88.578050000000061</v>
      </c>
      <c r="M41" s="311">
        <f t="shared" si="21"/>
        <v>97.435855000000075</v>
      </c>
      <c r="N41" s="311">
        <f t="shared" si="21"/>
        <v>107.1794405000001</v>
      </c>
      <c r="O41" s="311">
        <f t="shared" si="21"/>
        <v>117.89738455000011</v>
      </c>
      <c r="P41" s="311">
        <f t="shared" si="21"/>
        <v>129.68712300500013</v>
      </c>
      <c r="Q41" s="311">
        <f t="shared" si="21"/>
        <v>142.65583530550015</v>
      </c>
      <c r="R41" s="311">
        <f t="shared" si="8"/>
        <v>149.78862707077516</v>
      </c>
      <c r="S41" s="311">
        <f t="shared" si="8"/>
        <v>157.27805842431394</v>
      </c>
      <c r="T41" s="311">
        <f t="shared" ref="T41:AE41" si="28">+S41*1.05</f>
        <v>165.14196134552964</v>
      </c>
      <c r="U41" s="311">
        <f t="shared" si="28"/>
        <v>173.39905941280614</v>
      </c>
      <c r="V41" s="311">
        <f t="shared" si="28"/>
        <v>182.06901238344645</v>
      </c>
      <c r="W41" s="311">
        <f t="shared" si="28"/>
        <v>191.17246300261877</v>
      </c>
      <c r="X41" s="311">
        <f t="shared" si="28"/>
        <v>200.73108615274973</v>
      </c>
      <c r="Y41" s="311">
        <f t="shared" si="28"/>
        <v>210.76764046038721</v>
      </c>
      <c r="Z41" s="311">
        <f t="shared" si="28"/>
        <v>221.30602248340659</v>
      </c>
      <c r="AA41" s="311">
        <f t="shared" si="28"/>
        <v>232.37132360757693</v>
      </c>
      <c r="AB41" s="311">
        <f t="shared" si="28"/>
        <v>243.98988978795578</v>
      </c>
      <c r="AC41" s="311">
        <f t="shared" si="28"/>
        <v>256.18938427735355</v>
      </c>
      <c r="AD41" s="311">
        <f t="shared" si="28"/>
        <v>268.99885349122127</v>
      </c>
      <c r="AE41" s="311">
        <f t="shared" si="28"/>
        <v>282.44879616578237</v>
      </c>
      <c r="AF41" s="311">
        <f t="shared" ref="AF41:AO41" si="29">+AE41*1.05</f>
        <v>296.5712359740715</v>
      </c>
      <c r="AG41" s="311">
        <f t="shared" si="29"/>
        <v>311.39979777277506</v>
      </c>
      <c r="AH41" s="311">
        <f t="shared" si="29"/>
        <v>326.96978766141382</v>
      </c>
      <c r="AI41" s="311">
        <f t="shared" si="29"/>
        <v>343.31827704448455</v>
      </c>
      <c r="AJ41" s="311">
        <f t="shared" si="29"/>
        <v>360.48419089670881</v>
      </c>
      <c r="AK41" s="311">
        <f t="shared" si="29"/>
        <v>378.50840044154427</v>
      </c>
      <c r="AL41" s="311">
        <f t="shared" si="29"/>
        <v>397.43382046362149</v>
      </c>
      <c r="AM41" s="311">
        <f t="shared" si="29"/>
        <v>417.30551148680257</v>
      </c>
      <c r="AN41" s="311">
        <f t="shared" si="29"/>
        <v>438.17078706114273</v>
      </c>
      <c r="AO41" s="311">
        <f t="shared" si="29"/>
        <v>460.0793264141999</v>
      </c>
      <c r="AP41" s="311">
        <f t="shared" si="11"/>
        <v>469.28091294248389</v>
      </c>
      <c r="AQ41" s="311">
        <f t="shared" si="11"/>
        <v>478.66653120133356</v>
      </c>
      <c r="AR41" s="311">
        <f t="shared" si="11"/>
        <v>488.23986182536021</v>
      </c>
      <c r="AS41" s="311">
        <f t="shared" si="11"/>
        <v>498.00465906186741</v>
      </c>
      <c r="AT41" s="311">
        <f t="shared" si="11"/>
        <v>507.96475224310478</v>
      </c>
      <c r="AU41" s="311">
        <f t="shared" si="11"/>
        <v>518.12404728796685</v>
      </c>
      <c r="AV41" s="311">
        <f t="shared" si="11"/>
        <v>528.48652823372618</v>
      </c>
      <c r="AW41" s="311">
        <f t="shared" si="11"/>
        <v>539.05625879840068</v>
      </c>
      <c r="AX41" s="311">
        <f t="shared" si="11"/>
        <v>549.83738397436866</v>
      </c>
      <c r="AY41" s="311">
        <f t="shared" si="11"/>
        <v>560.83413165385605</v>
      </c>
      <c r="AZ41" s="311">
        <f t="shared" si="11"/>
        <v>572.05081428693313</v>
      </c>
      <c r="BA41" s="312">
        <f t="shared" si="11"/>
        <v>583.4918305726718</v>
      </c>
      <c r="BB41" s="239"/>
      <c r="BC41" s="239"/>
      <c r="BD41" s="239"/>
      <c r="BE41" s="239"/>
      <c r="BF41" s="239"/>
      <c r="BG41" s="239"/>
      <c r="BH41" s="239"/>
      <c r="BI41" s="239"/>
      <c r="BJ41" s="239"/>
      <c r="BK41" s="239"/>
      <c r="BL41" s="239"/>
      <c r="BM41" s="239"/>
      <c r="BN41" s="239"/>
      <c r="BO41" s="239"/>
      <c r="BP41" s="239"/>
      <c r="BQ41" s="239"/>
      <c r="BR41" s="239"/>
      <c r="BS41" s="239"/>
      <c r="BT41" s="239"/>
      <c r="BU41" s="239"/>
      <c r="BV41" s="239"/>
      <c r="BW41" s="239"/>
      <c r="BX41" s="239"/>
      <c r="BY41" s="239"/>
      <c r="BZ41" s="239"/>
      <c r="CA41" s="239"/>
      <c r="CB41" s="239"/>
      <c r="CC41" s="239"/>
      <c r="CD41" s="239"/>
      <c r="CE41" s="239"/>
      <c r="CF41" s="239"/>
      <c r="CG41" s="239"/>
      <c r="CH41" s="239"/>
      <c r="CI41" s="239"/>
      <c r="CJ41" s="239"/>
      <c r="CK41" s="239"/>
      <c r="CL41" s="239"/>
      <c r="CM41" s="239"/>
      <c r="CN41" s="239"/>
      <c r="CO41" s="239"/>
      <c r="CP41" s="239"/>
      <c r="CQ41" s="239"/>
      <c r="CR41" s="239"/>
      <c r="CS41" s="239"/>
      <c r="CT41" s="239"/>
      <c r="CU41" s="239"/>
      <c r="CV41" s="239"/>
      <c r="CW41" s="239"/>
      <c r="CX41" s="22"/>
      <c r="CY41" s="22"/>
    </row>
    <row r="42" spans="1:103" x14ac:dyDescent="0.25">
      <c r="A42" s="231" t="str">
        <f t="shared" si="20"/>
        <v>Servizio / Prodotto 11</v>
      </c>
      <c r="B42" s="229">
        <f t="shared" si="20"/>
        <v>0.22</v>
      </c>
      <c r="C42" s="232">
        <f t="shared" si="20"/>
        <v>0.2</v>
      </c>
      <c r="F42" s="310">
        <v>50</v>
      </c>
      <c r="G42" s="311">
        <f t="shared" si="2"/>
        <v>55.000000000000007</v>
      </c>
      <c r="H42" s="311">
        <f t="shared" si="21"/>
        <v>60.500000000000014</v>
      </c>
      <c r="I42" s="311">
        <f t="shared" si="21"/>
        <v>66.550000000000026</v>
      </c>
      <c r="J42" s="311">
        <f t="shared" si="21"/>
        <v>73.205000000000041</v>
      </c>
      <c r="K42" s="311">
        <f t="shared" si="21"/>
        <v>80.525500000000051</v>
      </c>
      <c r="L42" s="311">
        <f t="shared" si="21"/>
        <v>88.578050000000061</v>
      </c>
      <c r="M42" s="311">
        <f t="shared" si="21"/>
        <v>97.435855000000075</v>
      </c>
      <c r="N42" s="311">
        <f t="shared" si="21"/>
        <v>107.1794405000001</v>
      </c>
      <c r="O42" s="311">
        <f t="shared" si="21"/>
        <v>117.89738455000011</v>
      </c>
      <c r="P42" s="311">
        <f t="shared" si="21"/>
        <v>129.68712300500013</v>
      </c>
      <c r="Q42" s="311">
        <f t="shared" si="21"/>
        <v>142.65583530550015</v>
      </c>
      <c r="R42" s="311">
        <f t="shared" si="8"/>
        <v>149.78862707077516</v>
      </c>
      <c r="S42" s="311">
        <f t="shared" si="8"/>
        <v>157.27805842431394</v>
      </c>
      <c r="T42" s="311">
        <f t="shared" ref="T42:AE42" si="30">+S42*1.05</f>
        <v>165.14196134552964</v>
      </c>
      <c r="U42" s="311">
        <f t="shared" si="30"/>
        <v>173.39905941280614</v>
      </c>
      <c r="V42" s="311">
        <f t="shared" si="30"/>
        <v>182.06901238344645</v>
      </c>
      <c r="W42" s="311">
        <f t="shared" si="30"/>
        <v>191.17246300261877</v>
      </c>
      <c r="X42" s="311">
        <f t="shared" si="30"/>
        <v>200.73108615274973</v>
      </c>
      <c r="Y42" s="311">
        <f t="shared" si="30"/>
        <v>210.76764046038721</v>
      </c>
      <c r="Z42" s="311">
        <f t="shared" si="30"/>
        <v>221.30602248340659</v>
      </c>
      <c r="AA42" s="311">
        <f t="shared" si="30"/>
        <v>232.37132360757693</v>
      </c>
      <c r="AB42" s="311">
        <f t="shared" si="30"/>
        <v>243.98988978795578</v>
      </c>
      <c r="AC42" s="311">
        <f t="shared" si="30"/>
        <v>256.18938427735355</v>
      </c>
      <c r="AD42" s="311">
        <f t="shared" si="30"/>
        <v>268.99885349122127</v>
      </c>
      <c r="AE42" s="311">
        <f t="shared" si="30"/>
        <v>282.44879616578237</v>
      </c>
      <c r="AF42" s="311">
        <f t="shared" ref="AF42:AO42" si="31">+AE42*1.05</f>
        <v>296.5712359740715</v>
      </c>
      <c r="AG42" s="311">
        <f t="shared" si="31"/>
        <v>311.39979777277506</v>
      </c>
      <c r="AH42" s="311">
        <f t="shared" si="31"/>
        <v>326.96978766141382</v>
      </c>
      <c r="AI42" s="311">
        <f t="shared" si="31"/>
        <v>343.31827704448455</v>
      </c>
      <c r="AJ42" s="311">
        <f t="shared" si="31"/>
        <v>360.48419089670881</v>
      </c>
      <c r="AK42" s="311">
        <f t="shared" si="31"/>
        <v>378.50840044154427</v>
      </c>
      <c r="AL42" s="311">
        <f t="shared" si="31"/>
        <v>397.43382046362149</v>
      </c>
      <c r="AM42" s="311">
        <f t="shared" si="31"/>
        <v>417.30551148680257</v>
      </c>
      <c r="AN42" s="311">
        <f t="shared" si="31"/>
        <v>438.17078706114273</v>
      </c>
      <c r="AO42" s="311">
        <f t="shared" si="31"/>
        <v>460.0793264141999</v>
      </c>
      <c r="AP42" s="311">
        <f t="shared" si="11"/>
        <v>469.28091294248389</v>
      </c>
      <c r="AQ42" s="311">
        <f t="shared" si="11"/>
        <v>478.66653120133356</v>
      </c>
      <c r="AR42" s="311">
        <f t="shared" si="11"/>
        <v>488.23986182536021</v>
      </c>
      <c r="AS42" s="311">
        <f t="shared" si="11"/>
        <v>498.00465906186741</v>
      </c>
      <c r="AT42" s="311">
        <f t="shared" si="11"/>
        <v>507.96475224310478</v>
      </c>
      <c r="AU42" s="311">
        <f t="shared" si="11"/>
        <v>518.12404728796685</v>
      </c>
      <c r="AV42" s="311">
        <f t="shared" si="11"/>
        <v>528.48652823372618</v>
      </c>
      <c r="AW42" s="311">
        <f t="shared" si="11"/>
        <v>539.05625879840068</v>
      </c>
      <c r="AX42" s="311">
        <f t="shared" si="11"/>
        <v>549.83738397436866</v>
      </c>
      <c r="AY42" s="311">
        <f t="shared" si="11"/>
        <v>560.83413165385605</v>
      </c>
      <c r="AZ42" s="311">
        <f t="shared" si="11"/>
        <v>572.05081428693313</v>
      </c>
      <c r="BA42" s="312">
        <f t="shared" si="11"/>
        <v>583.4918305726718</v>
      </c>
      <c r="BB42" s="239"/>
      <c r="BC42" s="239"/>
      <c r="BD42" s="239"/>
      <c r="BE42" s="239"/>
      <c r="BF42" s="239"/>
      <c r="BG42" s="239"/>
      <c r="BH42" s="239"/>
      <c r="BI42" s="239"/>
      <c r="BJ42" s="239"/>
      <c r="BK42" s="239"/>
      <c r="BL42" s="239"/>
      <c r="BM42" s="239"/>
      <c r="BN42" s="239"/>
      <c r="BO42" s="239"/>
      <c r="BP42" s="239"/>
      <c r="BQ42" s="239"/>
      <c r="BR42" s="239"/>
      <c r="BS42" s="239"/>
      <c r="BT42" s="239"/>
      <c r="BU42" s="239"/>
      <c r="BV42" s="239"/>
      <c r="BW42" s="239"/>
      <c r="BX42" s="239"/>
      <c r="BY42" s="239"/>
      <c r="BZ42" s="239"/>
      <c r="CA42" s="239"/>
      <c r="CB42" s="239"/>
      <c r="CC42" s="239"/>
      <c r="CD42" s="239"/>
      <c r="CE42" s="239"/>
      <c r="CF42" s="239"/>
      <c r="CG42" s="239"/>
      <c r="CH42" s="239"/>
      <c r="CI42" s="239"/>
      <c r="CJ42" s="239"/>
      <c r="CK42" s="239"/>
      <c r="CL42" s="239"/>
      <c r="CM42" s="239"/>
      <c r="CN42" s="239"/>
      <c r="CO42" s="239"/>
      <c r="CP42" s="239"/>
      <c r="CQ42" s="239"/>
      <c r="CR42" s="239"/>
      <c r="CS42" s="239"/>
      <c r="CT42" s="239"/>
      <c r="CU42" s="239"/>
      <c r="CV42" s="239"/>
      <c r="CW42" s="239"/>
      <c r="CX42" s="22"/>
      <c r="CY42" s="22"/>
    </row>
    <row r="43" spans="1:103" x14ac:dyDescent="0.25">
      <c r="A43" s="231" t="str">
        <f t="shared" si="20"/>
        <v>Servizio / Prodotto 12</v>
      </c>
      <c r="B43" s="229">
        <f t="shared" si="20"/>
        <v>0.22</v>
      </c>
      <c r="C43" s="232">
        <f t="shared" si="20"/>
        <v>0.2</v>
      </c>
      <c r="F43" s="310">
        <v>50</v>
      </c>
      <c r="G43" s="311">
        <f t="shared" si="2"/>
        <v>55.000000000000007</v>
      </c>
      <c r="H43" s="311">
        <f t="shared" si="21"/>
        <v>60.500000000000014</v>
      </c>
      <c r="I43" s="311">
        <f t="shared" si="21"/>
        <v>66.550000000000026</v>
      </c>
      <c r="J43" s="311">
        <f t="shared" si="21"/>
        <v>73.205000000000041</v>
      </c>
      <c r="K43" s="311">
        <f t="shared" si="21"/>
        <v>80.525500000000051</v>
      </c>
      <c r="L43" s="311">
        <f t="shared" si="21"/>
        <v>88.578050000000061</v>
      </c>
      <c r="M43" s="311">
        <f t="shared" si="21"/>
        <v>97.435855000000075</v>
      </c>
      <c r="N43" s="311">
        <f t="shared" si="21"/>
        <v>107.1794405000001</v>
      </c>
      <c r="O43" s="311">
        <f t="shared" si="21"/>
        <v>117.89738455000011</v>
      </c>
      <c r="P43" s="311">
        <f t="shared" si="21"/>
        <v>129.68712300500013</v>
      </c>
      <c r="Q43" s="311">
        <f t="shared" si="21"/>
        <v>142.65583530550015</v>
      </c>
      <c r="R43" s="311">
        <f t="shared" si="8"/>
        <v>149.78862707077516</v>
      </c>
      <c r="S43" s="311">
        <f t="shared" si="8"/>
        <v>157.27805842431394</v>
      </c>
      <c r="T43" s="311">
        <f t="shared" ref="T43:AE43" si="32">+S43*1.05</f>
        <v>165.14196134552964</v>
      </c>
      <c r="U43" s="311">
        <f t="shared" si="32"/>
        <v>173.39905941280614</v>
      </c>
      <c r="V43" s="311">
        <f t="shared" si="32"/>
        <v>182.06901238344645</v>
      </c>
      <c r="W43" s="311">
        <f t="shared" si="32"/>
        <v>191.17246300261877</v>
      </c>
      <c r="X43" s="311">
        <f t="shared" si="32"/>
        <v>200.73108615274973</v>
      </c>
      <c r="Y43" s="311">
        <f t="shared" si="32"/>
        <v>210.76764046038721</v>
      </c>
      <c r="Z43" s="311">
        <f t="shared" si="32"/>
        <v>221.30602248340659</v>
      </c>
      <c r="AA43" s="311">
        <f t="shared" si="32"/>
        <v>232.37132360757693</v>
      </c>
      <c r="AB43" s="311">
        <f t="shared" si="32"/>
        <v>243.98988978795578</v>
      </c>
      <c r="AC43" s="311">
        <f t="shared" si="32"/>
        <v>256.18938427735355</v>
      </c>
      <c r="AD43" s="311">
        <f t="shared" si="32"/>
        <v>268.99885349122127</v>
      </c>
      <c r="AE43" s="311">
        <f t="shared" si="32"/>
        <v>282.44879616578237</v>
      </c>
      <c r="AF43" s="311">
        <f t="shared" ref="AF43:AO43" si="33">+AE43*1.05</f>
        <v>296.5712359740715</v>
      </c>
      <c r="AG43" s="311">
        <f t="shared" si="33"/>
        <v>311.39979777277506</v>
      </c>
      <c r="AH43" s="311">
        <f t="shared" si="33"/>
        <v>326.96978766141382</v>
      </c>
      <c r="AI43" s="311">
        <f t="shared" si="33"/>
        <v>343.31827704448455</v>
      </c>
      <c r="AJ43" s="311">
        <f t="shared" si="33"/>
        <v>360.48419089670881</v>
      </c>
      <c r="AK43" s="311">
        <f t="shared" si="33"/>
        <v>378.50840044154427</v>
      </c>
      <c r="AL43" s="311">
        <f t="shared" si="33"/>
        <v>397.43382046362149</v>
      </c>
      <c r="AM43" s="311">
        <f t="shared" si="33"/>
        <v>417.30551148680257</v>
      </c>
      <c r="AN43" s="311">
        <f t="shared" si="33"/>
        <v>438.17078706114273</v>
      </c>
      <c r="AO43" s="311">
        <f t="shared" si="33"/>
        <v>460.0793264141999</v>
      </c>
      <c r="AP43" s="311">
        <f t="shared" si="11"/>
        <v>469.28091294248389</v>
      </c>
      <c r="AQ43" s="311">
        <f t="shared" si="11"/>
        <v>478.66653120133356</v>
      </c>
      <c r="AR43" s="311">
        <f t="shared" si="11"/>
        <v>488.23986182536021</v>
      </c>
      <c r="AS43" s="311">
        <f t="shared" si="11"/>
        <v>498.00465906186741</v>
      </c>
      <c r="AT43" s="311">
        <f t="shared" si="11"/>
        <v>507.96475224310478</v>
      </c>
      <c r="AU43" s="311">
        <f t="shared" si="11"/>
        <v>518.12404728796685</v>
      </c>
      <c r="AV43" s="311">
        <f t="shared" si="11"/>
        <v>528.48652823372618</v>
      </c>
      <c r="AW43" s="311">
        <f t="shared" si="11"/>
        <v>539.05625879840068</v>
      </c>
      <c r="AX43" s="311">
        <f t="shared" si="11"/>
        <v>549.83738397436866</v>
      </c>
      <c r="AY43" s="311">
        <f t="shared" si="11"/>
        <v>560.83413165385605</v>
      </c>
      <c r="AZ43" s="311">
        <f t="shared" si="11"/>
        <v>572.05081428693313</v>
      </c>
      <c r="BA43" s="312">
        <f t="shared" si="11"/>
        <v>583.4918305726718</v>
      </c>
      <c r="BB43" s="239"/>
      <c r="BC43" s="239"/>
      <c r="BD43" s="239"/>
      <c r="BE43" s="239"/>
      <c r="BF43" s="239"/>
      <c r="BG43" s="239"/>
      <c r="BH43" s="239"/>
      <c r="BI43" s="239"/>
      <c r="BJ43" s="239"/>
      <c r="BK43" s="239"/>
      <c r="BL43" s="239"/>
      <c r="BM43" s="239"/>
      <c r="BN43" s="239"/>
      <c r="BO43" s="239"/>
      <c r="BP43" s="239"/>
      <c r="BQ43" s="239"/>
      <c r="BR43" s="239"/>
      <c r="BS43" s="239"/>
      <c r="BT43" s="239"/>
      <c r="BU43" s="239"/>
      <c r="BV43" s="239"/>
      <c r="BW43" s="239"/>
      <c r="BX43" s="239"/>
      <c r="BY43" s="239"/>
      <c r="BZ43" s="239"/>
      <c r="CA43" s="239"/>
      <c r="CB43" s="239"/>
      <c r="CC43" s="239"/>
      <c r="CD43" s="239"/>
      <c r="CE43" s="239"/>
      <c r="CF43" s="239"/>
      <c r="CG43" s="239"/>
      <c r="CH43" s="239"/>
      <c r="CI43" s="239"/>
      <c r="CJ43" s="239"/>
      <c r="CK43" s="239"/>
      <c r="CL43" s="239"/>
      <c r="CM43" s="239"/>
      <c r="CN43" s="239"/>
      <c r="CO43" s="239"/>
      <c r="CP43" s="239"/>
      <c r="CQ43" s="239"/>
      <c r="CR43" s="239"/>
      <c r="CS43" s="239"/>
      <c r="CT43" s="239"/>
      <c r="CU43" s="239"/>
      <c r="CV43" s="239"/>
      <c r="CW43" s="239"/>
      <c r="CX43" s="22"/>
      <c r="CY43" s="22"/>
    </row>
    <row r="44" spans="1:103" x14ac:dyDescent="0.25">
      <c r="A44" s="231" t="str">
        <f t="shared" si="20"/>
        <v>Servizio / Prodotto 13</v>
      </c>
      <c r="B44" s="229">
        <f t="shared" si="20"/>
        <v>0.22</v>
      </c>
      <c r="C44" s="232">
        <f t="shared" si="20"/>
        <v>0.2</v>
      </c>
      <c r="F44" s="310">
        <v>50</v>
      </c>
      <c r="G44" s="311">
        <f t="shared" si="2"/>
        <v>55.000000000000007</v>
      </c>
      <c r="H44" s="311">
        <f t="shared" ref="H44:Q48" si="34">+G44*1.1</f>
        <v>60.500000000000014</v>
      </c>
      <c r="I44" s="311">
        <f t="shared" si="34"/>
        <v>66.550000000000026</v>
      </c>
      <c r="J44" s="311">
        <f t="shared" si="34"/>
        <v>73.205000000000041</v>
      </c>
      <c r="K44" s="311">
        <f t="shared" si="34"/>
        <v>80.525500000000051</v>
      </c>
      <c r="L44" s="311">
        <f t="shared" si="34"/>
        <v>88.578050000000061</v>
      </c>
      <c r="M44" s="311">
        <f t="shared" si="34"/>
        <v>97.435855000000075</v>
      </c>
      <c r="N44" s="311">
        <f t="shared" si="34"/>
        <v>107.1794405000001</v>
      </c>
      <c r="O44" s="311">
        <f t="shared" si="34"/>
        <v>117.89738455000011</v>
      </c>
      <c r="P44" s="311">
        <f t="shared" si="34"/>
        <v>129.68712300500013</v>
      </c>
      <c r="Q44" s="311">
        <f t="shared" si="34"/>
        <v>142.65583530550015</v>
      </c>
      <c r="R44" s="311">
        <f t="shared" si="8"/>
        <v>149.78862707077516</v>
      </c>
      <c r="S44" s="311">
        <f t="shared" si="8"/>
        <v>157.27805842431394</v>
      </c>
      <c r="T44" s="311">
        <f t="shared" ref="T44:AE44" si="35">+S44*1.05</f>
        <v>165.14196134552964</v>
      </c>
      <c r="U44" s="311">
        <f t="shared" si="35"/>
        <v>173.39905941280614</v>
      </c>
      <c r="V44" s="311">
        <f t="shared" si="35"/>
        <v>182.06901238344645</v>
      </c>
      <c r="W44" s="311">
        <f t="shared" si="35"/>
        <v>191.17246300261877</v>
      </c>
      <c r="X44" s="311">
        <f t="shared" si="35"/>
        <v>200.73108615274973</v>
      </c>
      <c r="Y44" s="311">
        <f t="shared" si="35"/>
        <v>210.76764046038721</v>
      </c>
      <c r="Z44" s="311">
        <f t="shared" si="35"/>
        <v>221.30602248340659</v>
      </c>
      <c r="AA44" s="311">
        <f t="shared" si="35"/>
        <v>232.37132360757693</v>
      </c>
      <c r="AB44" s="311">
        <f t="shared" si="35"/>
        <v>243.98988978795578</v>
      </c>
      <c r="AC44" s="311">
        <f t="shared" si="35"/>
        <v>256.18938427735355</v>
      </c>
      <c r="AD44" s="311">
        <f t="shared" si="35"/>
        <v>268.99885349122127</v>
      </c>
      <c r="AE44" s="311">
        <f t="shared" si="35"/>
        <v>282.44879616578237</v>
      </c>
      <c r="AF44" s="311">
        <f t="shared" ref="AF44:AO44" si="36">+AE44*1.05</f>
        <v>296.5712359740715</v>
      </c>
      <c r="AG44" s="311">
        <f t="shared" si="36"/>
        <v>311.39979777277506</v>
      </c>
      <c r="AH44" s="311">
        <f t="shared" si="36"/>
        <v>326.96978766141382</v>
      </c>
      <c r="AI44" s="311">
        <f t="shared" si="36"/>
        <v>343.31827704448455</v>
      </c>
      <c r="AJ44" s="311">
        <f t="shared" si="36"/>
        <v>360.48419089670881</v>
      </c>
      <c r="AK44" s="311">
        <f t="shared" si="36"/>
        <v>378.50840044154427</v>
      </c>
      <c r="AL44" s="311">
        <f t="shared" si="36"/>
        <v>397.43382046362149</v>
      </c>
      <c r="AM44" s="311">
        <f t="shared" si="36"/>
        <v>417.30551148680257</v>
      </c>
      <c r="AN44" s="311">
        <f t="shared" si="36"/>
        <v>438.17078706114273</v>
      </c>
      <c r="AO44" s="311">
        <f t="shared" si="36"/>
        <v>460.0793264141999</v>
      </c>
      <c r="AP44" s="311">
        <f t="shared" si="11"/>
        <v>469.28091294248389</v>
      </c>
      <c r="AQ44" s="311">
        <f t="shared" si="11"/>
        <v>478.66653120133356</v>
      </c>
      <c r="AR44" s="311">
        <f t="shared" si="11"/>
        <v>488.23986182536021</v>
      </c>
      <c r="AS44" s="311">
        <f t="shared" si="11"/>
        <v>498.00465906186741</v>
      </c>
      <c r="AT44" s="311">
        <f t="shared" si="11"/>
        <v>507.96475224310478</v>
      </c>
      <c r="AU44" s="311">
        <f t="shared" si="11"/>
        <v>518.12404728796685</v>
      </c>
      <c r="AV44" s="311">
        <f t="shared" si="11"/>
        <v>528.48652823372618</v>
      </c>
      <c r="AW44" s="311">
        <f t="shared" si="11"/>
        <v>539.05625879840068</v>
      </c>
      <c r="AX44" s="311">
        <f t="shared" si="11"/>
        <v>549.83738397436866</v>
      </c>
      <c r="AY44" s="311">
        <f t="shared" si="11"/>
        <v>560.83413165385605</v>
      </c>
      <c r="AZ44" s="311">
        <f t="shared" si="11"/>
        <v>572.05081428693313</v>
      </c>
      <c r="BA44" s="312">
        <f t="shared" si="11"/>
        <v>583.4918305726718</v>
      </c>
      <c r="BB44" s="239"/>
      <c r="BC44" s="239"/>
      <c r="BD44" s="239"/>
      <c r="BE44" s="239"/>
      <c r="BF44" s="239"/>
      <c r="BG44" s="239"/>
      <c r="BH44" s="239"/>
      <c r="BI44" s="239"/>
      <c r="BJ44" s="239"/>
      <c r="BK44" s="239"/>
      <c r="BL44" s="239"/>
      <c r="BM44" s="239"/>
      <c r="BN44" s="239"/>
      <c r="BO44" s="239"/>
      <c r="BP44" s="239"/>
      <c r="BQ44" s="239"/>
      <c r="BR44" s="239"/>
      <c r="BS44" s="239"/>
      <c r="BT44" s="239"/>
      <c r="BU44" s="239"/>
      <c r="BV44" s="239"/>
      <c r="BW44" s="239"/>
      <c r="BX44" s="239"/>
      <c r="BY44" s="239"/>
      <c r="BZ44" s="239"/>
      <c r="CA44" s="239"/>
      <c r="CB44" s="239"/>
      <c r="CC44" s="239"/>
      <c r="CD44" s="239"/>
      <c r="CE44" s="239"/>
      <c r="CF44" s="239"/>
      <c r="CG44" s="239"/>
      <c r="CH44" s="239"/>
      <c r="CI44" s="239"/>
      <c r="CJ44" s="239"/>
      <c r="CK44" s="239"/>
      <c r="CL44" s="239"/>
      <c r="CM44" s="239"/>
      <c r="CN44" s="239"/>
      <c r="CO44" s="239"/>
      <c r="CP44" s="239"/>
      <c r="CQ44" s="239"/>
      <c r="CR44" s="239"/>
      <c r="CS44" s="239"/>
      <c r="CT44" s="239"/>
      <c r="CU44" s="239"/>
      <c r="CV44" s="239"/>
      <c r="CW44" s="239"/>
      <c r="CX44" s="22"/>
      <c r="CY44" s="22"/>
    </row>
    <row r="45" spans="1:103" x14ac:dyDescent="0.25">
      <c r="A45" s="231" t="str">
        <f t="shared" si="20"/>
        <v>Servizio / Prodotto 14</v>
      </c>
      <c r="B45" s="229">
        <f t="shared" si="20"/>
        <v>0.22</v>
      </c>
      <c r="C45" s="232">
        <f t="shared" si="20"/>
        <v>0.2</v>
      </c>
      <c r="F45" s="310">
        <v>50</v>
      </c>
      <c r="G45" s="311">
        <f t="shared" si="2"/>
        <v>55.000000000000007</v>
      </c>
      <c r="H45" s="311">
        <f t="shared" si="34"/>
        <v>60.500000000000014</v>
      </c>
      <c r="I45" s="311">
        <f t="shared" si="34"/>
        <v>66.550000000000026</v>
      </c>
      <c r="J45" s="311">
        <f t="shared" si="34"/>
        <v>73.205000000000041</v>
      </c>
      <c r="K45" s="311">
        <f t="shared" si="34"/>
        <v>80.525500000000051</v>
      </c>
      <c r="L45" s="311">
        <f t="shared" si="34"/>
        <v>88.578050000000061</v>
      </c>
      <c r="M45" s="311">
        <f t="shared" si="34"/>
        <v>97.435855000000075</v>
      </c>
      <c r="N45" s="311">
        <f t="shared" si="34"/>
        <v>107.1794405000001</v>
      </c>
      <c r="O45" s="311">
        <f t="shared" si="34"/>
        <v>117.89738455000011</v>
      </c>
      <c r="P45" s="311">
        <f t="shared" si="34"/>
        <v>129.68712300500013</v>
      </c>
      <c r="Q45" s="311">
        <f t="shared" si="34"/>
        <v>142.65583530550015</v>
      </c>
      <c r="R45" s="311">
        <f t="shared" si="8"/>
        <v>149.78862707077516</v>
      </c>
      <c r="S45" s="311">
        <f t="shared" si="8"/>
        <v>157.27805842431394</v>
      </c>
      <c r="T45" s="311">
        <f t="shared" ref="T45:AE45" si="37">+S45*1.05</f>
        <v>165.14196134552964</v>
      </c>
      <c r="U45" s="311">
        <f t="shared" si="37"/>
        <v>173.39905941280614</v>
      </c>
      <c r="V45" s="311">
        <f t="shared" si="37"/>
        <v>182.06901238344645</v>
      </c>
      <c r="W45" s="311">
        <f t="shared" si="37"/>
        <v>191.17246300261877</v>
      </c>
      <c r="X45" s="311">
        <f t="shared" si="37"/>
        <v>200.73108615274973</v>
      </c>
      <c r="Y45" s="311">
        <f t="shared" si="37"/>
        <v>210.76764046038721</v>
      </c>
      <c r="Z45" s="311">
        <f t="shared" si="37"/>
        <v>221.30602248340659</v>
      </c>
      <c r="AA45" s="311">
        <f t="shared" si="37"/>
        <v>232.37132360757693</v>
      </c>
      <c r="AB45" s="311">
        <f t="shared" si="37"/>
        <v>243.98988978795578</v>
      </c>
      <c r="AC45" s="311">
        <f t="shared" si="37"/>
        <v>256.18938427735355</v>
      </c>
      <c r="AD45" s="311">
        <f t="shared" si="37"/>
        <v>268.99885349122127</v>
      </c>
      <c r="AE45" s="311">
        <f t="shared" si="37"/>
        <v>282.44879616578237</v>
      </c>
      <c r="AF45" s="311">
        <f t="shared" ref="AF45:AO45" si="38">+AE45*1.05</f>
        <v>296.5712359740715</v>
      </c>
      <c r="AG45" s="311">
        <f t="shared" si="38"/>
        <v>311.39979777277506</v>
      </c>
      <c r="AH45" s="311">
        <f t="shared" si="38"/>
        <v>326.96978766141382</v>
      </c>
      <c r="AI45" s="311">
        <f t="shared" si="38"/>
        <v>343.31827704448455</v>
      </c>
      <c r="AJ45" s="311">
        <f t="shared" si="38"/>
        <v>360.48419089670881</v>
      </c>
      <c r="AK45" s="311">
        <f t="shared" si="38"/>
        <v>378.50840044154427</v>
      </c>
      <c r="AL45" s="311">
        <f t="shared" si="38"/>
        <v>397.43382046362149</v>
      </c>
      <c r="AM45" s="311">
        <f t="shared" si="38"/>
        <v>417.30551148680257</v>
      </c>
      <c r="AN45" s="311">
        <f t="shared" si="38"/>
        <v>438.17078706114273</v>
      </c>
      <c r="AO45" s="311">
        <f t="shared" si="38"/>
        <v>460.0793264141999</v>
      </c>
      <c r="AP45" s="311">
        <f t="shared" si="11"/>
        <v>469.28091294248389</v>
      </c>
      <c r="AQ45" s="311">
        <f t="shared" si="11"/>
        <v>478.66653120133356</v>
      </c>
      <c r="AR45" s="311">
        <f t="shared" si="11"/>
        <v>488.23986182536021</v>
      </c>
      <c r="AS45" s="311">
        <f t="shared" si="11"/>
        <v>498.00465906186741</v>
      </c>
      <c r="AT45" s="311">
        <f t="shared" si="11"/>
        <v>507.96475224310478</v>
      </c>
      <c r="AU45" s="311">
        <f t="shared" si="11"/>
        <v>518.12404728796685</v>
      </c>
      <c r="AV45" s="311">
        <f t="shared" si="11"/>
        <v>528.48652823372618</v>
      </c>
      <c r="AW45" s="311">
        <f t="shared" si="11"/>
        <v>539.05625879840068</v>
      </c>
      <c r="AX45" s="311">
        <f t="shared" si="11"/>
        <v>549.83738397436866</v>
      </c>
      <c r="AY45" s="311">
        <f t="shared" si="11"/>
        <v>560.83413165385605</v>
      </c>
      <c r="AZ45" s="311">
        <f t="shared" si="11"/>
        <v>572.05081428693313</v>
      </c>
      <c r="BA45" s="312">
        <f t="shared" si="11"/>
        <v>583.4918305726718</v>
      </c>
      <c r="BB45" s="239"/>
      <c r="BC45" s="239"/>
      <c r="BD45" s="239"/>
      <c r="BE45" s="239"/>
      <c r="BF45" s="239"/>
      <c r="BG45" s="239"/>
      <c r="BH45" s="239"/>
      <c r="BI45" s="239"/>
      <c r="BJ45" s="239"/>
      <c r="BK45" s="239"/>
      <c r="BL45" s="239"/>
      <c r="BM45" s="239"/>
      <c r="BN45" s="239"/>
      <c r="BO45" s="239"/>
      <c r="BP45" s="239"/>
      <c r="BQ45" s="239"/>
      <c r="BR45" s="239"/>
      <c r="BS45" s="239"/>
      <c r="BT45" s="239"/>
      <c r="BU45" s="239"/>
      <c r="BV45" s="239"/>
      <c r="BW45" s="239"/>
      <c r="BX45" s="239"/>
      <c r="BY45" s="239"/>
      <c r="BZ45" s="239"/>
      <c r="CA45" s="239"/>
      <c r="CB45" s="239"/>
      <c r="CC45" s="239"/>
      <c r="CD45" s="239"/>
      <c r="CE45" s="239"/>
      <c r="CF45" s="239"/>
      <c r="CG45" s="239"/>
      <c r="CH45" s="239"/>
      <c r="CI45" s="239"/>
      <c r="CJ45" s="239"/>
      <c r="CK45" s="239"/>
      <c r="CL45" s="239"/>
      <c r="CM45" s="239"/>
      <c r="CN45" s="239"/>
      <c r="CO45" s="239"/>
      <c r="CP45" s="239"/>
      <c r="CQ45" s="239"/>
      <c r="CR45" s="239"/>
      <c r="CS45" s="239"/>
      <c r="CT45" s="239"/>
      <c r="CU45" s="239"/>
      <c r="CV45" s="239"/>
      <c r="CW45" s="239"/>
      <c r="CX45" s="22"/>
      <c r="CY45" s="22"/>
    </row>
    <row r="46" spans="1:103" x14ac:dyDescent="0.25">
      <c r="A46" s="231" t="str">
        <f t="shared" si="20"/>
        <v>Servizio / Prodotto 15</v>
      </c>
      <c r="B46" s="229">
        <f t="shared" si="20"/>
        <v>0.22</v>
      </c>
      <c r="C46" s="232">
        <f t="shared" si="20"/>
        <v>0.2</v>
      </c>
      <c r="F46" s="310">
        <v>50</v>
      </c>
      <c r="G46" s="311">
        <f t="shared" si="2"/>
        <v>55.000000000000007</v>
      </c>
      <c r="H46" s="311">
        <f t="shared" si="34"/>
        <v>60.500000000000014</v>
      </c>
      <c r="I46" s="311">
        <f t="shared" si="34"/>
        <v>66.550000000000026</v>
      </c>
      <c r="J46" s="311">
        <f t="shared" si="34"/>
        <v>73.205000000000041</v>
      </c>
      <c r="K46" s="311">
        <f t="shared" si="34"/>
        <v>80.525500000000051</v>
      </c>
      <c r="L46" s="311">
        <f t="shared" si="34"/>
        <v>88.578050000000061</v>
      </c>
      <c r="M46" s="311">
        <f t="shared" si="34"/>
        <v>97.435855000000075</v>
      </c>
      <c r="N46" s="311">
        <f t="shared" si="34"/>
        <v>107.1794405000001</v>
      </c>
      <c r="O46" s="311">
        <f t="shared" si="34"/>
        <v>117.89738455000011</v>
      </c>
      <c r="P46" s="311">
        <f t="shared" si="34"/>
        <v>129.68712300500013</v>
      </c>
      <c r="Q46" s="311">
        <f t="shared" si="34"/>
        <v>142.65583530550015</v>
      </c>
      <c r="R46" s="311">
        <f t="shared" si="8"/>
        <v>149.78862707077516</v>
      </c>
      <c r="S46" s="311">
        <f t="shared" si="8"/>
        <v>157.27805842431394</v>
      </c>
      <c r="T46" s="311">
        <f t="shared" ref="T46:AE46" si="39">+S46*1.05</f>
        <v>165.14196134552964</v>
      </c>
      <c r="U46" s="311">
        <f t="shared" si="39"/>
        <v>173.39905941280614</v>
      </c>
      <c r="V46" s="311">
        <f t="shared" si="39"/>
        <v>182.06901238344645</v>
      </c>
      <c r="W46" s="311">
        <f t="shared" si="39"/>
        <v>191.17246300261877</v>
      </c>
      <c r="X46" s="311">
        <f t="shared" si="39"/>
        <v>200.73108615274973</v>
      </c>
      <c r="Y46" s="311">
        <f t="shared" si="39"/>
        <v>210.76764046038721</v>
      </c>
      <c r="Z46" s="311">
        <f t="shared" si="39"/>
        <v>221.30602248340659</v>
      </c>
      <c r="AA46" s="311">
        <f t="shared" si="39"/>
        <v>232.37132360757693</v>
      </c>
      <c r="AB46" s="311">
        <f t="shared" si="39"/>
        <v>243.98988978795578</v>
      </c>
      <c r="AC46" s="311">
        <f t="shared" si="39"/>
        <v>256.18938427735355</v>
      </c>
      <c r="AD46" s="311">
        <f t="shared" si="39"/>
        <v>268.99885349122127</v>
      </c>
      <c r="AE46" s="311">
        <f t="shared" si="39"/>
        <v>282.44879616578237</v>
      </c>
      <c r="AF46" s="311">
        <f t="shared" ref="AF46:AO46" si="40">+AE46*1.05</f>
        <v>296.5712359740715</v>
      </c>
      <c r="AG46" s="311">
        <f t="shared" si="40"/>
        <v>311.39979777277506</v>
      </c>
      <c r="AH46" s="311">
        <f t="shared" si="40"/>
        <v>326.96978766141382</v>
      </c>
      <c r="AI46" s="311">
        <f t="shared" si="40"/>
        <v>343.31827704448455</v>
      </c>
      <c r="AJ46" s="311">
        <f t="shared" si="40"/>
        <v>360.48419089670881</v>
      </c>
      <c r="AK46" s="311">
        <f t="shared" si="40"/>
        <v>378.50840044154427</v>
      </c>
      <c r="AL46" s="311">
        <f t="shared" si="40"/>
        <v>397.43382046362149</v>
      </c>
      <c r="AM46" s="311">
        <f t="shared" si="40"/>
        <v>417.30551148680257</v>
      </c>
      <c r="AN46" s="311">
        <f t="shared" si="40"/>
        <v>438.17078706114273</v>
      </c>
      <c r="AO46" s="311">
        <f t="shared" si="40"/>
        <v>460.0793264141999</v>
      </c>
      <c r="AP46" s="311">
        <f t="shared" si="11"/>
        <v>469.28091294248389</v>
      </c>
      <c r="AQ46" s="311">
        <f t="shared" si="11"/>
        <v>478.66653120133356</v>
      </c>
      <c r="AR46" s="311">
        <f t="shared" si="11"/>
        <v>488.23986182536021</v>
      </c>
      <c r="AS46" s="311">
        <f t="shared" si="11"/>
        <v>498.00465906186741</v>
      </c>
      <c r="AT46" s="311">
        <f t="shared" si="11"/>
        <v>507.96475224310478</v>
      </c>
      <c r="AU46" s="311">
        <f t="shared" si="11"/>
        <v>518.12404728796685</v>
      </c>
      <c r="AV46" s="311">
        <f t="shared" si="11"/>
        <v>528.48652823372618</v>
      </c>
      <c r="AW46" s="311">
        <f t="shared" si="11"/>
        <v>539.05625879840068</v>
      </c>
      <c r="AX46" s="311">
        <f t="shared" si="11"/>
        <v>549.83738397436866</v>
      </c>
      <c r="AY46" s="311">
        <f t="shared" si="11"/>
        <v>560.83413165385605</v>
      </c>
      <c r="AZ46" s="311">
        <f t="shared" si="11"/>
        <v>572.05081428693313</v>
      </c>
      <c r="BA46" s="312">
        <f t="shared" si="11"/>
        <v>583.4918305726718</v>
      </c>
      <c r="BB46" s="239"/>
      <c r="BC46" s="239"/>
      <c r="BD46" s="239"/>
      <c r="BE46" s="239"/>
      <c r="BF46" s="239"/>
      <c r="BG46" s="239"/>
      <c r="BH46" s="239"/>
      <c r="BI46" s="239"/>
      <c r="BJ46" s="239"/>
      <c r="BK46" s="239"/>
      <c r="BL46" s="239"/>
      <c r="BM46" s="239"/>
      <c r="BN46" s="239"/>
      <c r="BO46" s="239"/>
      <c r="BP46" s="239"/>
      <c r="BQ46" s="239"/>
      <c r="BR46" s="239"/>
      <c r="BS46" s="239"/>
      <c r="BT46" s="239"/>
      <c r="BU46" s="239"/>
      <c r="BV46" s="239"/>
      <c r="BW46" s="239"/>
      <c r="BX46" s="239"/>
      <c r="BY46" s="239"/>
      <c r="BZ46" s="239"/>
      <c r="CA46" s="239"/>
      <c r="CB46" s="239"/>
      <c r="CC46" s="239"/>
      <c r="CD46" s="239"/>
      <c r="CE46" s="239"/>
      <c r="CF46" s="239"/>
      <c r="CG46" s="239"/>
      <c r="CH46" s="239"/>
      <c r="CI46" s="239"/>
      <c r="CJ46" s="239"/>
      <c r="CK46" s="239"/>
      <c r="CL46" s="239"/>
      <c r="CM46" s="239"/>
      <c r="CN46" s="239"/>
      <c r="CO46" s="239"/>
      <c r="CP46" s="239"/>
      <c r="CQ46" s="239"/>
      <c r="CR46" s="239"/>
      <c r="CS46" s="239"/>
      <c r="CT46" s="239"/>
      <c r="CU46" s="239"/>
      <c r="CV46" s="239"/>
      <c r="CW46" s="239"/>
      <c r="CX46" s="22"/>
      <c r="CY46" s="22"/>
    </row>
    <row r="47" spans="1:103" x14ac:dyDescent="0.25">
      <c r="A47" s="231" t="str">
        <f t="shared" ref="A47:C55" si="41">+IF(A19="","",A19)</f>
        <v>Servizio / Prodotto 16</v>
      </c>
      <c r="B47" s="229">
        <f t="shared" si="41"/>
        <v>0.22</v>
      </c>
      <c r="C47" s="232">
        <f t="shared" si="41"/>
        <v>0.2</v>
      </c>
      <c r="F47" s="310">
        <v>50</v>
      </c>
      <c r="G47" s="311">
        <f t="shared" si="2"/>
        <v>55.000000000000007</v>
      </c>
      <c r="H47" s="311">
        <f t="shared" si="34"/>
        <v>60.500000000000014</v>
      </c>
      <c r="I47" s="311">
        <f t="shared" si="34"/>
        <v>66.550000000000026</v>
      </c>
      <c r="J47" s="311">
        <f t="shared" si="34"/>
        <v>73.205000000000041</v>
      </c>
      <c r="K47" s="311">
        <f t="shared" si="34"/>
        <v>80.525500000000051</v>
      </c>
      <c r="L47" s="311">
        <f t="shared" si="34"/>
        <v>88.578050000000061</v>
      </c>
      <c r="M47" s="311">
        <f t="shared" si="34"/>
        <v>97.435855000000075</v>
      </c>
      <c r="N47" s="311">
        <f t="shared" si="34"/>
        <v>107.1794405000001</v>
      </c>
      <c r="O47" s="311">
        <f t="shared" si="34"/>
        <v>117.89738455000011</v>
      </c>
      <c r="P47" s="311">
        <f t="shared" si="34"/>
        <v>129.68712300500013</v>
      </c>
      <c r="Q47" s="311">
        <f t="shared" si="34"/>
        <v>142.65583530550015</v>
      </c>
      <c r="R47" s="311">
        <f t="shared" si="8"/>
        <v>149.78862707077516</v>
      </c>
      <c r="S47" s="311">
        <f t="shared" si="8"/>
        <v>157.27805842431394</v>
      </c>
      <c r="T47" s="311">
        <f t="shared" ref="T47:AE47" si="42">+S47*1.05</f>
        <v>165.14196134552964</v>
      </c>
      <c r="U47" s="311">
        <f t="shared" si="42"/>
        <v>173.39905941280614</v>
      </c>
      <c r="V47" s="311">
        <f t="shared" si="42"/>
        <v>182.06901238344645</v>
      </c>
      <c r="W47" s="311">
        <f t="shared" si="42"/>
        <v>191.17246300261877</v>
      </c>
      <c r="X47" s="311">
        <f t="shared" si="42"/>
        <v>200.73108615274973</v>
      </c>
      <c r="Y47" s="311">
        <f t="shared" si="42"/>
        <v>210.76764046038721</v>
      </c>
      <c r="Z47" s="311">
        <f t="shared" si="42"/>
        <v>221.30602248340659</v>
      </c>
      <c r="AA47" s="311">
        <f t="shared" si="42"/>
        <v>232.37132360757693</v>
      </c>
      <c r="AB47" s="311">
        <f t="shared" si="42"/>
        <v>243.98988978795578</v>
      </c>
      <c r="AC47" s="311">
        <f t="shared" si="42"/>
        <v>256.18938427735355</v>
      </c>
      <c r="AD47" s="311">
        <f t="shared" si="42"/>
        <v>268.99885349122127</v>
      </c>
      <c r="AE47" s="311">
        <f t="shared" si="42"/>
        <v>282.44879616578237</v>
      </c>
      <c r="AF47" s="311">
        <f t="shared" ref="AF47:AO47" si="43">+AE47*1.05</f>
        <v>296.5712359740715</v>
      </c>
      <c r="AG47" s="311">
        <f t="shared" si="43"/>
        <v>311.39979777277506</v>
      </c>
      <c r="AH47" s="311">
        <f t="shared" si="43"/>
        <v>326.96978766141382</v>
      </c>
      <c r="AI47" s="311">
        <f t="shared" si="43"/>
        <v>343.31827704448455</v>
      </c>
      <c r="AJ47" s="311">
        <f t="shared" si="43"/>
        <v>360.48419089670881</v>
      </c>
      <c r="AK47" s="311">
        <f t="shared" si="43"/>
        <v>378.50840044154427</v>
      </c>
      <c r="AL47" s="311">
        <f t="shared" si="43"/>
        <v>397.43382046362149</v>
      </c>
      <c r="AM47" s="311">
        <f t="shared" si="43"/>
        <v>417.30551148680257</v>
      </c>
      <c r="AN47" s="311">
        <f t="shared" si="43"/>
        <v>438.17078706114273</v>
      </c>
      <c r="AO47" s="311">
        <f t="shared" si="43"/>
        <v>460.0793264141999</v>
      </c>
      <c r="AP47" s="311">
        <f t="shared" si="11"/>
        <v>469.28091294248389</v>
      </c>
      <c r="AQ47" s="311">
        <f t="shared" si="11"/>
        <v>478.66653120133356</v>
      </c>
      <c r="AR47" s="311">
        <f t="shared" si="11"/>
        <v>488.23986182536021</v>
      </c>
      <c r="AS47" s="311">
        <f t="shared" si="11"/>
        <v>498.00465906186741</v>
      </c>
      <c r="AT47" s="311">
        <f t="shared" si="11"/>
        <v>507.96475224310478</v>
      </c>
      <c r="AU47" s="311">
        <f t="shared" si="11"/>
        <v>518.12404728796685</v>
      </c>
      <c r="AV47" s="311">
        <f t="shared" si="11"/>
        <v>528.48652823372618</v>
      </c>
      <c r="AW47" s="311">
        <f t="shared" si="11"/>
        <v>539.05625879840068</v>
      </c>
      <c r="AX47" s="311">
        <f t="shared" si="11"/>
        <v>549.83738397436866</v>
      </c>
      <c r="AY47" s="311">
        <f t="shared" si="11"/>
        <v>560.83413165385605</v>
      </c>
      <c r="AZ47" s="311">
        <f t="shared" si="11"/>
        <v>572.05081428693313</v>
      </c>
      <c r="BA47" s="312">
        <f t="shared" si="11"/>
        <v>583.4918305726718</v>
      </c>
      <c r="BB47" s="239"/>
      <c r="BC47" s="239"/>
      <c r="BD47" s="239"/>
      <c r="BE47" s="239"/>
      <c r="BF47" s="239"/>
      <c r="BG47" s="239"/>
      <c r="BH47" s="239"/>
      <c r="BI47" s="239"/>
      <c r="BJ47" s="239"/>
      <c r="BK47" s="239"/>
      <c r="BL47" s="239"/>
      <c r="BM47" s="239"/>
      <c r="BN47" s="239"/>
      <c r="BO47" s="239"/>
      <c r="BP47" s="239"/>
      <c r="BQ47" s="239"/>
      <c r="BR47" s="239"/>
      <c r="BS47" s="239"/>
      <c r="BT47" s="239"/>
      <c r="BU47" s="239"/>
      <c r="BV47" s="239"/>
      <c r="BW47" s="239"/>
      <c r="BX47" s="239"/>
      <c r="BY47" s="239"/>
      <c r="BZ47" s="239"/>
      <c r="CA47" s="239"/>
      <c r="CB47" s="239"/>
      <c r="CC47" s="239"/>
      <c r="CD47" s="239"/>
      <c r="CE47" s="239"/>
      <c r="CF47" s="239"/>
      <c r="CG47" s="239"/>
      <c r="CH47" s="239"/>
      <c r="CI47" s="239"/>
      <c r="CJ47" s="239"/>
      <c r="CK47" s="239"/>
      <c r="CL47" s="239"/>
      <c r="CM47" s="239"/>
      <c r="CN47" s="239"/>
      <c r="CO47" s="239"/>
      <c r="CP47" s="239"/>
      <c r="CQ47" s="239"/>
      <c r="CR47" s="239"/>
      <c r="CS47" s="239"/>
      <c r="CT47" s="239"/>
      <c r="CU47" s="239"/>
      <c r="CV47" s="239"/>
      <c r="CW47" s="239"/>
      <c r="CX47" s="22"/>
      <c r="CY47" s="22"/>
    </row>
    <row r="48" spans="1:103" x14ac:dyDescent="0.25">
      <c r="A48" s="231" t="str">
        <f t="shared" si="41"/>
        <v>Servizio / Prodotto 17</v>
      </c>
      <c r="B48" s="229">
        <f t="shared" si="41"/>
        <v>0.22</v>
      </c>
      <c r="C48" s="232">
        <f t="shared" si="41"/>
        <v>0.2</v>
      </c>
      <c r="F48" s="310">
        <v>50</v>
      </c>
      <c r="G48" s="311">
        <f t="shared" si="2"/>
        <v>55.000000000000007</v>
      </c>
      <c r="H48" s="311">
        <f t="shared" si="34"/>
        <v>60.500000000000014</v>
      </c>
      <c r="I48" s="311">
        <f t="shared" si="34"/>
        <v>66.550000000000026</v>
      </c>
      <c r="J48" s="311">
        <f t="shared" si="34"/>
        <v>73.205000000000041</v>
      </c>
      <c r="K48" s="311">
        <f t="shared" si="34"/>
        <v>80.525500000000051</v>
      </c>
      <c r="L48" s="311">
        <f t="shared" si="34"/>
        <v>88.578050000000061</v>
      </c>
      <c r="M48" s="311">
        <f t="shared" si="34"/>
        <v>97.435855000000075</v>
      </c>
      <c r="N48" s="311">
        <f t="shared" si="34"/>
        <v>107.1794405000001</v>
      </c>
      <c r="O48" s="311">
        <f t="shared" si="34"/>
        <v>117.89738455000011</v>
      </c>
      <c r="P48" s="311">
        <f t="shared" si="34"/>
        <v>129.68712300500013</v>
      </c>
      <c r="Q48" s="311">
        <f t="shared" si="34"/>
        <v>142.65583530550015</v>
      </c>
      <c r="R48" s="311">
        <f t="shared" si="8"/>
        <v>149.78862707077516</v>
      </c>
      <c r="S48" s="311">
        <f t="shared" si="8"/>
        <v>157.27805842431394</v>
      </c>
      <c r="T48" s="311">
        <f t="shared" ref="T48:AE48" si="44">+S48*1.05</f>
        <v>165.14196134552964</v>
      </c>
      <c r="U48" s="311">
        <f t="shared" si="44"/>
        <v>173.39905941280614</v>
      </c>
      <c r="V48" s="311">
        <f t="shared" si="44"/>
        <v>182.06901238344645</v>
      </c>
      <c r="W48" s="311">
        <f t="shared" si="44"/>
        <v>191.17246300261877</v>
      </c>
      <c r="X48" s="311">
        <f t="shared" si="44"/>
        <v>200.73108615274973</v>
      </c>
      <c r="Y48" s="311">
        <f t="shared" si="44"/>
        <v>210.76764046038721</v>
      </c>
      <c r="Z48" s="311">
        <f t="shared" si="44"/>
        <v>221.30602248340659</v>
      </c>
      <c r="AA48" s="311">
        <f t="shared" si="44"/>
        <v>232.37132360757693</v>
      </c>
      <c r="AB48" s="311">
        <f t="shared" si="44"/>
        <v>243.98988978795578</v>
      </c>
      <c r="AC48" s="311">
        <f t="shared" si="44"/>
        <v>256.18938427735355</v>
      </c>
      <c r="AD48" s="311">
        <f t="shared" si="44"/>
        <v>268.99885349122127</v>
      </c>
      <c r="AE48" s="311">
        <f t="shared" si="44"/>
        <v>282.44879616578237</v>
      </c>
      <c r="AF48" s="311">
        <f t="shared" ref="AF48:AO48" si="45">+AE48*1.05</f>
        <v>296.5712359740715</v>
      </c>
      <c r="AG48" s="311">
        <f t="shared" si="45"/>
        <v>311.39979777277506</v>
      </c>
      <c r="AH48" s="311">
        <f t="shared" si="45"/>
        <v>326.96978766141382</v>
      </c>
      <c r="AI48" s="311">
        <f t="shared" si="45"/>
        <v>343.31827704448455</v>
      </c>
      <c r="AJ48" s="311">
        <f t="shared" si="45"/>
        <v>360.48419089670881</v>
      </c>
      <c r="AK48" s="311">
        <f t="shared" si="45"/>
        <v>378.50840044154427</v>
      </c>
      <c r="AL48" s="311">
        <f t="shared" si="45"/>
        <v>397.43382046362149</v>
      </c>
      <c r="AM48" s="311">
        <f t="shared" si="45"/>
        <v>417.30551148680257</v>
      </c>
      <c r="AN48" s="311">
        <f t="shared" si="45"/>
        <v>438.17078706114273</v>
      </c>
      <c r="AO48" s="311">
        <f t="shared" si="45"/>
        <v>460.0793264141999</v>
      </c>
      <c r="AP48" s="311">
        <f t="shared" si="11"/>
        <v>469.28091294248389</v>
      </c>
      <c r="AQ48" s="311">
        <f t="shared" si="11"/>
        <v>478.66653120133356</v>
      </c>
      <c r="AR48" s="311">
        <f t="shared" si="11"/>
        <v>488.23986182536021</v>
      </c>
      <c r="AS48" s="311">
        <f t="shared" si="11"/>
        <v>498.00465906186741</v>
      </c>
      <c r="AT48" s="311">
        <f t="shared" si="11"/>
        <v>507.96475224310478</v>
      </c>
      <c r="AU48" s="311">
        <f t="shared" si="11"/>
        <v>518.12404728796685</v>
      </c>
      <c r="AV48" s="311">
        <f t="shared" si="11"/>
        <v>528.48652823372618</v>
      </c>
      <c r="AW48" s="311">
        <f t="shared" si="11"/>
        <v>539.05625879840068</v>
      </c>
      <c r="AX48" s="311">
        <f t="shared" si="11"/>
        <v>549.83738397436866</v>
      </c>
      <c r="AY48" s="311">
        <f t="shared" si="11"/>
        <v>560.83413165385605</v>
      </c>
      <c r="AZ48" s="311">
        <f t="shared" si="11"/>
        <v>572.05081428693313</v>
      </c>
      <c r="BA48" s="312">
        <f t="shared" si="11"/>
        <v>583.4918305726718</v>
      </c>
      <c r="BB48" s="239"/>
      <c r="BC48" s="239"/>
      <c r="BD48" s="239"/>
      <c r="BE48" s="239"/>
      <c r="BF48" s="239"/>
      <c r="BG48" s="239"/>
      <c r="BH48" s="239"/>
      <c r="BI48" s="239"/>
      <c r="BJ48" s="239"/>
      <c r="BK48" s="239"/>
      <c r="BL48" s="239"/>
      <c r="BM48" s="239"/>
      <c r="BN48" s="239"/>
      <c r="BO48" s="239"/>
      <c r="BP48" s="239"/>
      <c r="BQ48" s="239"/>
      <c r="BR48" s="239"/>
      <c r="BS48" s="239"/>
      <c r="BT48" s="239"/>
      <c r="BU48" s="239"/>
      <c r="BV48" s="239"/>
      <c r="BW48" s="239"/>
      <c r="BX48" s="239"/>
      <c r="BY48" s="239"/>
      <c r="BZ48" s="239"/>
      <c r="CA48" s="239"/>
      <c r="CB48" s="239"/>
      <c r="CC48" s="239"/>
      <c r="CD48" s="239"/>
      <c r="CE48" s="239"/>
      <c r="CF48" s="239"/>
      <c r="CG48" s="239"/>
      <c r="CH48" s="239"/>
      <c r="CI48" s="239"/>
      <c r="CJ48" s="239"/>
      <c r="CK48" s="239"/>
      <c r="CL48" s="239"/>
      <c r="CM48" s="239"/>
      <c r="CN48" s="239"/>
      <c r="CO48" s="239"/>
      <c r="CP48" s="239"/>
      <c r="CQ48" s="239"/>
      <c r="CR48" s="239"/>
      <c r="CS48" s="239"/>
      <c r="CT48" s="239"/>
      <c r="CU48" s="239"/>
      <c r="CV48" s="239"/>
      <c r="CW48" s="239"/>
      <c r="CX48" s="22"/>
      <c r="CY48" s="22"/>
    </row>
    <row r="49" spans="1:103" x14ac:dyDescent="0.25">
      <c r="A49" s="231" t="str">
        <f t="shared" si="41"/>
        <v>Servizio / Prodotto 18</v>
      </c>
      <c r="B49" s="229">
        <f t="shared" si="41"/>
        <v>0.22</v>
      </c>
      <c r="C49" s="232">
        <f t="shared" si="41"/>
        <v>0.2</v>
      </c>
      <c r="F49" s="310">
        <v>50</v>
      </c>
      <c r="G49" s="311">
        <f t="shared" si="2"/>
        <v>55.000000000000007</v>
      </c>
      <c r="H49" s="311">
        <f t="shared" ref="H49:Q54" si="46">+G49*1.1</f>
        <v>60.500000000000014</v>
      </c>
      <c r="I49" s="311">
        <f t="shared" si="46"/>
        <v>66.550000000000026</v>
      </c>
      <c r="J49" s="311">
        <f t="shared" si="46"/>
        <v>73.205000000000041</v>
      </c>
      <c r="K49" s="311">
        <f t="shared" si="46"/>
        <v>80.525500000000051</v>
      </c>
      <c r="L49" s="311">
        <f t="shared" si="46"/>
        <v>88.578050000000061</v>
      </c>
      <c r="M49" s="311">
        <f t="shared" si="46"/>
        <v>97.435855000000075</v>
      </c>
      <c r="N49" s="311">
        <f t="shared" si="46"/>
        <v>107.1794405000001</v>
      </c>
      <c r="O49" s="311">
        <f t="shared" si="46"/>
        <v>117.89738455000011</v>
      </c>
      <c r="P49" s="311">
        <f t="shared" si="46"/>
        <v>129.68712300500013</v>
      </c>
      <c r="Q49" s="311">
        <f t="shared" si="46"/>
        <v>142.65583530550015</v>
      </c>
      <c r="R49" s="311">
        <f t="shared" si="8"/>
        <v>149.78862707077516</v>
      </c>
      <c r="S49" s="311">
        <f t="shared" si="8"/>
        <v>157.27805842431394</v>
      </c>
      <c r="T49" s="311">
        <f t="shared" ref="T49:AE49" si="47">+S49*1.05</f>
        <v>165.14196134552964</v>
      </c>
      <c r="U49" s="311">
        <f t="shared" si="47"/>
        <v>173.39905941280614</v>
      </c>
      <c r="V49" s="311">
        <f t="shared" si="47"/>
        <v>182.06901238344645</v>
      </c>
      <c r="W49" s="311">
        <f t="shared" si="47"/>
        <v>191.17246300261877</v>
      </c>
      <c r="X49" s="311">
        <f t="shared" si="47"/>
        <v>200.73108615274973</v>
      </c>
      <c r="Y49" s="311">
        <f t="shared" si="47"/>
        <v>210.76764046038721</v>
      </c>
      <c r="Z49" s="311">
        <f t="shared" si="47"/>
        <v>221.30602248340659</v>
      </c>
      <c r="AA49" s="311">
        <f t="shared" si="47"/>
        <v>232.37132360757693</v>
      </c>
      <c r="AB49" s="311">
        <f t="shared" si="47"/>
        <v>243.98988978795578</v>
      </c>
      <c r="AC49" s="311">
        <f t="shared" si="47"/>
        <v>256.18938427735355</v>
      </c>
      <c r="AD49" s="311">
        <f t="shared" si="47"/>
        <v>268.99885349122127</v>
      </c>
      <c r="AE49" s="311">
        <f t="shared" si="47"/>
        <v>282.44879616578237</v>
      </c>
      <c r="AF49" s="311">
        <f t="shared" ref="AF49:AO49" si="48">+AE49*1.05</f>
        <v>296.5712359740715</v>
      </c>
      <c r="AG49" s="311">
        <f t="shared" si="48"/>
        <v>311.39979777277506</v>
      </c>
      <c r="AH49" s="311">
        <f t="shared" si="48"/>
        <v>326.96978766141382</v>
      </c>
      <c r="AI49" s="311">
        <f t="shared" si="48"/>
        <v>343.31827704448455</v>
      </c>
      <c r="AJ49" s="311">
        <f t="shared" si="48"/>
        <v>360.48419089670881</v>
      </c>
      <c r="AK49" s="311">
        <f t="shared" si="48"/>
        <v>378.50840044154427</v>
      </c>
      <c r="AL49" s="311">
        <f t="shared" si="48"/>
        <v>397.43382046362149</v>
      </c>
      <c r="AM49" s="311">
        <f t="shared" si="48"/>
        <v>417.30551148680257</v>
      </c>
      <c r="AN49" s="311">
        <f t="shared" si="48"/>
        <v>438.17078706114273</v>
      </c>
      <c r="AO49" s="311">
        <f t="shared" si="48"/>
        <v>460.0793264141999</v>
      </c>
      <c r="AP49" s="311">
        <f t="shared" si="11"/>
        <v>469.28091294248389</v>
      </c>
      <c r="AQ49" s="311">
        <f t="shared" si="11"/>
        <v>478.66653120133356</v>
      </c>
      <c r="AR49" s="311">
        <f t="shared" si="11"/>
        <v>488.23986182536021</v>
      </c>
      <c r="AS49" s="311">
        <f t="shared" si="11"/>
        <v>498.00465906186741</v>
      </c>
      <c r="AT49" s="311">
        <f t="shared" si="11"/>
        <v>507.96475224310478</v>
      </c>
      <c r="AU49" s="311">
        <f t="shared" si="11"/>
        <v>518.12404728796685</v>
      </c>
      <c r="AV49" s="311">
        <f t="shared" si="11"/>
        <v>528.48652823372618</v>
      </c>
      <c r="AW49" s="311">
        <f t="shared" si="11"/>
        <v>539.05625879840068</v>
      </c>
      <c r="AX49" s="311">
        <f t="shared" si="11"/>
        <v>549.83738397436866</v>
      </c>
      <c r="AY49" s="311">
        <f t="shared" si="11"/>
        <v>560.83413165385605</v>
      </c>
      <c r="AZ49" s="311">
        <f t="shared" si="11"/>
        <v>572.05081428693313</v>
      </c>
      <c r="BA49" s="312">
        <f t="shared" si="11"/>
        <v>583.4918305726718</v>
      </c>
      <c r="BB49" s="239"/>
      <c r="BC49" s="239"/>
      <c r="BD49" s="239"/>
      <c r="BE49" s="239"/>
      <c r="BF49" s="239"/>
      <c r="BG49" s="239"/>
      <c r="BH49" s="239"/>
      <c r="BI49" s="239"/>
      <c r="BJ49" s="239"/>
      <c r="BK49" s="239"/>
      <c r="BL49" s="239"/>
      <c r="BM49" s="239"/>
      <c r="BN49" s="239"/>
      <c r="BO49" s="239"/>
      <c r="BP49" s="239"/>
      <c r="BQ49" s="239"/>
      <c r="BR49" s="239"/>
      <c r="BS49" s="239"/>
      <c r="BT49" s="239"/>
      <c r="BU49" s="239"/>
      <c r="BV49" s="239"/>
      <c r="BW49" s="239"/>
      <c r="BX49" s="239"/>
      <c r="BY49" s="239"/>
      <c r="BZ49" s="239"/>
      <c r="CA49" s="239"/>
      <c r="CB49" s="239"/>
      <c r="CC49" s="239"/>
      <c r="CD49" s="239"/>
      <c r="CE49" s="239"/>
      <c r="CF49" s="239"/>
      <c r="CG49" s="239"/>
      <c r="CH49" s="239"/>
      <c r="CI49" s="239"/>
      <c r="CJ49" s="239"/>
      <c r="CK49" s="239"/>
      <c r="CL49" s="239"/>
      <c r="CM49" s="239"/>
      <c r="CN49" s="239"/>
      <c r="CO49" s="239"/>
      <c r="CP49" s="239"/>
      <c r="CQ49" s="239"/>
      <c r="CR49" s="239"/>
      <c r="CS49" s="239"/>
      <c r="CT49" s="239"/>
      <c r="CU49" s="239"/>
      <c r="CV49" s="239"/>
      <c r="CW49" s="239"/>
      <c r="CX49" s="22"/>
      <c r="CY49" s="22"/>
    </row>
    <row r="50" spans="1:103" x14ac:dyDescent="0.25">
      <c r="A50" s="231" t="str">
        <f t="shared" si="41"/>
        <v>Servizio / Prodotto 19</v>
      </c>
      <c r="B50" s="229">
        <f t="shared" si="41"/>
        <v>0.22</v>
      </c>
      <c r="C50" s="232">
        <f t="shared" si="41"/>
        <v>0.2</v>
      </c>
      <c r="F50" s="310">
        <v>50</v>
      </c>
      <c r="G50" s="311">
        <f t="shared" si="2"/>
        <v>55.000000000000007</v>
      </c>
      <c r="H50" s="311">
        <f t="shared" si="46"/>
        <v>60.500000000000014</v>
      </c>
      <c r="I50" s="311">
        <f t="shared" si="46"/>
        <v>66.550000000000026</v>
      </c>
      <c r="J50" s="311">
        <f t="shared" si="46"/>
        <v>73.205000000000041</v>
      </c>
      <c r="K50" s="311">
        <f t="shared" si="46"/>
        <v>80.525500000000051</v>
      </c>
      <c r="L50" s="311">
        <f t="shared" si="46"/>
        <v>88.578050000000061</v>
      </c>
      <c r="M50" s="311">
        <f t="shared" si="46"/>
        <v>97.435855000000075</v>
      </c>
      <c r="N50" s="311">
        <f t="shared" si="46"/>
        <v>107.1794405000001</v>
      </c>
      <c r="O50" s="311">
        <f t="shared" si="46"/>
        <v>117.89738455000011</v>
      </c>
      <c r="P50" s="311">
        <f t="shared" si="46"/>
        <v>129.68712300500013</v>
      </c>
      <c r="Q50" s="311">
        <f t="shared" si="46"/>
        <v>142.65583530550015</v>
      </c>
      <c r="R50" s="311">
        <f t="shared" si="8"/>
        <v>149.78862707077516</v>
      </c>
      <c r="S50" s="311">
        <f t="shared" si="8"/>
        <v>157.27805842431394</v>
      </c>
      <c r="T50" s="311">
        <f t="shared" ref="T50:AE50" si="49">+S50*1.05</f>
        <v>165.14196134552964</v>
      </c>
      <c r="U50" s="311">
        <f t="shared" si="49"/>
        <v>173.39905941280614</v>
      </c>
      <c r="V50" s="311">
        <f t="shared" si="49"/>
        <v>182.06901238344645</v>
      </c>
      <c r="W50" s="311">
        <f t="shared" si="49"/>
        <v>191.17246300261877</v>
      </c>
      <c r="X50" s="311">
        <f t="shared" si="49"/>
        <v>200.73108615274973</v>
      </c>
      <c r="Y50" s="311">
        <f t="shared" si="49"/>
        <v>210.76764046038721</v>
      </c>
      <c r="Z50" s="311">
        <f t="shared" si="49"/>
        <v>221.30602248340659</v>
      </c>
      <c r="AA50" s="311">
        <f t="shared" si="49"/>
        <v>232.37132360757693</v>
      </c>
      <c r="AB50" s="311">
        <f t="shared" si="49"/>
        <v>243.98988978795578</v>
      </c>
      <c r="AC50" s="311">
        <f t="shared" si="49"/>
        <v>256.18938427735355</v>
      </c>
      <c r="AD50" s="311">
        <f t="shared" si="49"/>
        <v>268.99885349122127</v>
      </c>
      <c r="AE50" s="311">
        <f t="shared" si="49"/>
        <v>282.44879616578237</v>
      </c>
      <c r="AF50" s="311">
        <f t="shared" ref="AF50:AO50" si="50">+AE50*1.05</f>
        <v>296.5712359740715</v>
      </c>
      <c r="AG50" s="311">
        <f t="shared" si="50"/>
        <v>311.39979777277506</v>
      </c>
      <c r="AH50" s="311">
        <f t="shared" si="50"/>
        <v>326.96978766141382</v>
      </c>
      <c r="AI50" s="311">
        <f t="shared" si="50"/>
        <v>343.31827704448455</v>
      </c>
      <c r="AJ50" s="311">
        <f t="shared" si="50"/>
        <v>360.48419089670881</v>
      </c>
      <c r="AK50" s="311">
        <f t="shared" si="50"/>
        <v>378.50840044154427</v>
      </c>
      <c r="AL50" s="311">
        <f t="shared" si="50"/>
        <v>397.43382046362149</v>
      </c>
      <c r="AM50" s="311">
        <f t="shared" si="50"/>
        <v>417.30551148680257</v>
      </c>
      <c r="AN50" s="311">
        <f t="shared" si="50"/>
        <v>438.17078706114273</v>
      </c>
      <c r="AO50" s="311">
        <f t="shared" si="50"/>
        <v>460.0793264141999</v>
      </c>
      <c r="AP50" s="311">
        <f t="shared" si="11"/>
        <v>469.28091294248389</v>
      </c>
      <c r="AQ50" s="311">
        <f t="shared" si="11"/>
        <v>478.66653120133356</v>
      </c>
      <c r="AR50" s="311">
        <f t="shared" si="11"/>
        <v>488.23986182536021</v>
      </c>
      <c r="AS50" s="311">
        <f t="shared" si="11"/>
        <v>498.00465906186741</v>
      </c>
      <c r="AT50" s="311">
        <f t="shared" si="11"/>
        <v>507.96475224310478</v>
      </c>
      <c r="AU50" s="311">
        <f t="shared" si="11"/>
        <v>518.12404728796685</v>
      </c>
      <c r="AV50" s="311">
        <f t="shared" si="11"/>
        <v>528.48652823372618</v>
      </c>
      <c r="AW50" s="311">
        <f t="shared" si="11"/>
        <v>539.05625879840068</v>
      </c>
      <c r="AX50" s="311">
        <f t="shared" si="11"/>
        <v>549.83738397436866</v>
      </c>
      <c r="AY50" s="311">
        <f t="shared" si="11"/>
        <v>560.83413165385605</v>
      </c>
      <c r="AZ50" s="311">
        <f t="shared" si="11"/>
        <v>572.05081428693313</v>
      </c>
      <c r="BA50" s="312">
        <f t="shared" si="11"/>
        <v>583.4918305726718</v>
      </c>
      <c r="BB50" s="239"/>
      <c r="BC50" s="239"/>
      <c r="BD50" s="239"/>
      <c r="BE50" s="239"/>
      <c r="BF50" s="239"/>
      <c r="BG50" s="239"/>
      <c r="BH50" s="239"/>
      <c r="BI50" s="239"/>
      <c r="BJ50" s="239"/>
      <c r="BK50" s="239"/>
      <c r="BL50" s="239"/>
      <c r="BM50" s="239"/>
      <c r="BN50" s="239"/>
      <c r="BO50" s="239"/>
      <c r="BP50" s="239"/>
      <c r="BQ50" s="239"/>
      <c r="BR50" s="239"/>
      <c r="BS50" s="239"/>
      <c r="BT50" s="239"/>
      <c r="BU50" s="239"/>
      <c r="BV50" s="239"/>
      <c r="BW50" s="239"/>
      <c r="BX50" s="239"/>
      <c r="BY50" s="239"/>
      <c r="BZ50" s="239"/>
      <c r="CA50" s="239"/>
      <c r="CB50" s="239"/>
      <c r="CC50" s="239"/>
      <c r="CD50" s="239"/>
      <c r="CE50" s="239"/>
      <c r="CF50" s="239"/>
      <c r="CG50" s="239"/>
      <c r="CH50" s="239"/>
      <c r="CI50" s="239"/>
      <c r="CJ50" s="239"/>
      <c r="CK50" s="239"/>
      <c r="CL50" s="239"/>
      <c r="CM50" s="239"/>
      <c r="CN50" s="239"/>
      <c r="CO50" s="239"/>
      <c r="CP50" s="239"/>
      <c r="CQ50" s="239"/>
      <c r="CR50" s="239"/>
      <c r="CS50" s="239"/>
      <c r="CT50" s="239"/>
      <c r="CU50" s="239"/>
      <c r="CV50" s="239"/>
      <c r="CW50" s="239"/>
      <c r="CX50" s="22"/>
      <c r="CY50" s="22"/>
    </row>
    <row r="51" spans="1:103" x14ac:dyDescent="0.25">
      <c r="A51" s="231" t="str">
        <f t="shared" si="41"/>
        <v>Servizio / Prodotto 20</v>
      </c>
      <c r="B51" s="229">
        <f t="shared" si="41"/>
        <v>0.22</v>
      </c>
      <c r="C51" s="232">
        <f t="shared" si="41"/>
        <v>0.2</v>
      </c>
      <c r="F51" s="310">
        <v>50</v>
      </c>
      <c r="G51" s="311">
        <f t="shared" si="2"/>
        <v>55.000000000000007</v>
      </c>
      <c r="H51" s="311">
        <f t="shared" si="46"/>
        <v>60.500000000000014</v>
      </c>
      <c r="I51" s="311">
        <f t="shared" si="46"/>
        <v>66.550000000000026</v>
      </c>
      <c r="J51" s="311">
        <f t="shared" si="46"/>
        <v>73.205000000000041</v>
      </c>
      <c r="K51" s="311">
        <f t="shared" si="46"/>
        <v>80.525500000000051</v>
      </c>
      <c r="L51" s="311">
        <f t="shared" si="46"/>
        <v>88.578050000000061</v>
      </c>
      <c r="M51" s="311">
        <f t="shared" si="46"/>
        <v>97.435855000000075</v>
      </c>
      <c r="N51" s="311">
        <f t="shared" si="46"/>
        <v>107.1794405000001</v>
      </c>
      <c r="O51" s="311">
        <f t="shared" si="46"/>
        <v>117.89738455000011</v>
      </c>
      <c r="P51" s="311">
        <f t="shared" si="46"/>
        <v>129.68712300500013</v>
      </c>
      <c r="Q51" s="311">
        <f t="shared" si="46"/>
        <v>142.65583530550015</v>
      </c>
      <c r="R51" s="311">
        <f t="shared" si="8"/>
        <v>149.78862707077516</v>
      </c>
      <c r="S51" s="311">
        <f t="shared" si="8"/>
        <v>157.27805842431394</v>
      </c>
      <c r="T51" s="311">
        <f t="shared" ref="T51:AE51" si="51">+S51*1.05</f>
        <v>165.14196134552964</v>
      </c>
      <c r="U51" s="311">
        <f t="shared" si="51"/>
        <v>173.39905941280614</v>
      </c>
      <c r="V51" s="311">
        <f t="shared" si="51"/>
        <v>182.06901238344645</v>
      </c>
      <c r="W51" s="311">
        <f t="shared" si="51"/>
        <v>191.17246300261877</v>
      </c>
      <c r="X51" s="311">
        <f t="shared" si="51"/>
        <v>200.73108615274973</v>
      </c>
      <c r="Y51" s="311">
        <f t="shared" si="51"/>
        <v>210.76764046038721</v>
      </c>
      <c r="Z51" s="311">
        <f t="shared" si="51"/>
        <v>221.30602248340659</v>
      </c>
      <c r="AA51" s="311">
        <f t="shared" si="51"/>
        <v>232.37132360757693</v>
      </c>
      <c r="AB51" s="311">
        <f t="shared" si="51"/>
        <v>243.98988978795578</v>
      </c>
      <c r="AC51" s="311">
        <f t="shared" si="51"/>
        <v>256.18938427735355</v>
      </c>
      <c r="AD51" s="311">
        <f t="shared" si="51"/>
        <v>268.99885349122127</v>
      </c>
      <c r="AE51" s="311">
        <f t="shared" si="51"/>
        <v>282.44879616578237</v>
      </c>
      <c r="AF51" s="311">
        <f t="shared" ref="AF51:AO51" si="52">+AE51*1.05</f>
        <v>296.5712359740715</v>
      </c>
      <c r="AG51" s="311">
        <f t="shared" si="52"/>
        <v>311.39979777277506</v>
      </c>
      <c r="AH51" s="311">
        <f t="shared" si="52"/>
        <v>326.96978766141382</v>
      </c>
      <c r="AI51" s="311">
        <f t="shared" si="52"/>
        <v>343.31827704448455</v>
      </c>
      <c r="AJ51" s="311">
        <f t="shared" si="52"/>
        <v>360.48419089670881</v>
      </c>
      <c r="AK51" s="311">
        <f t="shared" si="52"/>
        <v>378.50840044154427</v>
      </c>
      <c r="AL51" s="311">
        <f t="shared" si="52"/>
        <v>397.43382046362149</v>
      </c>
      <c r="AM51" s="311">
        <f t="shared" si="52"/>
        <v>417.30551148680257</v>
      </c>
      <c r="AN51" s="311">
        <f t="shared" si="52"/>
        <v>438.17078706114273</v>
      </c>
      <c r="AO51" s="311">
        <f t="shared" si="52"/>
        <v>460.0793264141999</v>
      </c>
      <c r="AP51" s="311">
        <f t="shared" si="11"/>
        <v>469.28091294248389</v>
      </c>
      <c r="AQ51" s="311">
        <f t="shared" si="11"/>
        <v>478.66653120133356</v>
      </c>
      <c r="AR51" s="311">
        <f t="shared" si="11"/>
        <v>488.23986182536021</v>
      </c>
      <c r="AS51" s="311">
        <f t="shared" si="11"/>
        <v>498.00465906186741</v>
      </c>
      <c r="AT51" s="311">
        <f t="shared" si="11"/>
        <v>507.96475224310478</v>
      </c>
      <c r="AU51" s="311">
        <f t="shared" si="11"/>
        <v>518.12404728796685</v>
      </c>
      <c r="AV51" s="311">
        <f t="shared" si="11"/>
        <v>528.48652823372618</v>
      </c>
      <c r="AW51" s="311">
        <f t="shared" si="11"/>
        <v>539.05625879840068</v>
      </c>
      <c r="AX51" s="311">
        <f t="shared" si="11"/>
        <v>549.83738397436866</v>
      </c>
      <c r="AY51" s="311">
        <f t="shared" si="11"/>
        <v>560.83413165385605</v>
      </c>
      <c r="AZ51" s="311">
        <f t="shared" si="11"/>
        <v>572.05081428693313</v>
      </c>
      <c r="BA51" s="312">
        <f t="shared" si="11"/>
        <v>583.4918305726718</v>
      </c>
      <c r="BB51" s="239"/>
      <c r="BC51" s="239"/>
      <c r="BD51" s="239"/>
      <c r="BE51" s="239"/>
      <c r="BF51" s="239"/>
      <c r="BG51" s="239"/>
      <c r="BH51" s="239"/>
      <c r="BI51" s="239"/>
      <c r="BJ51" s="239"/>
      <c r="BK51" s="239"/>
      <c r="BL51" s="239"/>
      <c r="BM51" s="239"/>
      <c r="BN51" s="239"/>
      <c r="BO51" s="239"/>
      <c r="BP51" s="239"/>
      <c r="BQ51" s="239"/>
      <c r="BR51" s="239"/>
      <c r="BS51" s="239"/>
      <c r="BT51" s="239"/>
      <c r="BU51" s="239"/>
      <c r="BV51" s="239"/>
      <c r="BW51" s="239"/>
      <c r="BX51" s="239"/>
      <c r="BY51" s="239"/>
      <c r="BZ51" s="239"/>
      <c r="CA51" s="239"/>
      <c r="CB51" s="239"/>
      <c r="CC51" s="239"/>
      <c r="CD51" s="239"/>
      <c r="CE51" s="239"/>
      <c r="CF51" s="239"/>
      <c r="CG51" s="239"/>
      <c r="CH51" s="239"/>
      <c r="CI51" s="239"/>
      <c r="CJ51" s="239"/>
      <c r="CK51" s="239"/>
      <c r="CL51" s="239"/>
      <c r="CM51" s="239"/>
      <c r="CN51" s="239"/>
      <c r="CO51" s="239"/>
      <c r="CP51" s="239"/>
      <c r="CQ51" s="239"/>
      <c r="CR51" s="239"/>
      <c r="CS51" s="239"/>
      <c r="CT51" s="239"/>
      <c r="CU51" s="239"/>
      <c r="CV51" s="239"/>
      <c r="CW51" s="239"/>
      <c r="CX51" s="22"/>
      <c r="CY51" s="22"/>
    </row>
    <row r="52" spans="1:103" x14ac:dyDescent="0.25">
      <c r="A52" s="231" t="str">
        <f t="shared" si="41"/>
        <v>Servizio / Prodotto 21</v>
      </c>
      <c r="B52" s="229">
        <f t="shared" si="41"/>
        <v>0.22</v>
      </c>
      <c r="C52" s="232">
        <f t="shared" si="41"/>
        <v>0.2</v>
      </c>
      <c r="F52" s="310">
        <v>50</v>
      </c>
      <c r="G52" s="311">
        <f t="shared" si="2"/>
        <v>55.000000000000007</v>
      </c>
      <c r="H52" s="311">
        <f t="shared" si="46"/>
        <v>60.500000000000014</v>
      </c>
      <c r="I52" s="311">
        <f t="shared" si="46"/>
        <v>66.550000000000026</v>
      </c>
      <c r="J52" s="311">
        <f t="shared" si="46"/>
        <v>73.205000000000041</v>
      </c>
      <c r="K52" s="311">
        <f t="shared" si="46"/>
        <v>80.525500000000051</v>
      </c>
      <c r="L52" s="311">
        <f t="shared" si="46"/>
        <v>88.578050000000061</v>
      </c>
      <c r="M52" s="311">
        <f t="shared" si="46"/>
        <v>97.435855000000075</v>
      </c>
      <c r="N52" s="311">
        <f t="shared" si="46"/>
        <v>107.1794405000001</v>
      </c>
      <c r="O52" s="311">
        <f t="shared" si="46"/>
        <v>117.89738455000011</v>
      </c>
      <c r="P52" s="311">
        <f t="shared" si="46"/>
        <v>129.68712300500013</v>
      </c>
      <c r="Q52" s="311">
        <f t="shared" si="46"/>
        <v>142.65583530550015</v>
      </c>
      <c r="R52" s="311">
        <f t="shared" si="8"/>
        <v>149.78862707077516</v>
      </c>
      <c r="S52" s="311">
        <f t="shared" si="8"/>
        <v>157.27805842431394</v>
      </c>
      <c r="T52" s="311">
        <f t="shared" ref="T52:AE52" si="53">+S52*1.05</f>
        <v>165.14196134552964</v>
      </c>
      <c r="U52" s="311">
        <f t="shared" si="53"/>
        <v>173.39905941280614</v>
      </c>
      <c r="V52" s="311">
        <f t="shared" si="53"/>
        <v>182.06901238344645</v>
      </c>
      <c r="W52" s="311">
        <f t="shared" si="53"/>
        <v>191.17246300261877</v>
      </c>
      <c r="X52" s="311">
        <f t="shared" si="53"/>
        <v>200.73108615274973</v>
      </c>
      <c r="Y52" s="311">
        <f t="shared" si="53"/>
        <v>210.76764046038721</v>
      </c>
      <c r="Z52" s="311">
        <f t="shared" si="53"/>
        <v>221.30602248340659</v>
      </c>
      <c r="AA52" s="311">
        <f t="shared" si="53"/>
        <v>232.37132360757693</v>
      </c>
      <c r="AB52" s="311">
        <f t="shared" si="53"/>
        <v>243.98988978795578</v>
      </c>
      <c r="AC52" s="311">
        <f t="shared" si="53"/>
        <v>256.18938427735355</v>
      </c>
      <c r="AD52" s="311">
        <f t="shared" si="53"/>
        <v>268.99885349122127</v>
      </c>
      <c r="AE52" s="311">
        <f t="shared" si="53"/>
        <v>282.44879616578237</v>
      </c>
      <c r="AF52" s="311">
        <f t="shared" ref="AF52:AO52" si="54">+AE52*1.05</f>
        <v>296.5712359740715</v>
      </c>
      <c r="AG52" s="311">
        <f t="shared" si="54"/>
        <v>311.39979777277506</v>
      </c>
      <c r="AH52" s="311">
        <f t="shared" si="54"/>
        <v>326.96978766141382</v>
      </c>
      <c r="AI52" s="311">
        <f t="shared" si="54"/>
        <v>343.31827704448455</v>
      </c>
      <c r="AJ52" s="311">
        <f t="shared" si="54"/>
        <v>360.48419089670881</v>
      </c>
      <c r="AK52" s="311">
        <f t="shared" si="54"/>
        <v>378.50840044154427</v>
      </c>
      <c r="AL52" s="311">
        <f t="shared" si="54"/>
        <v>397.43382046362149</v>
      </c>
      <c r="AM52" s="311">
        <f t="shared" si="54"/>
        <v>417.30551148680257</v>
      </c>
      <c r="AN52" s="311">
        <f t="shared" si="54"/>
        <v>438.17078706114273</v>
      </c>
      <c r="AO52" s="311">
        <f t="shared" si="54"/>
        <v>460.0793264141999</v>
      </c>
      <c r="AP52" s="311">
        <f t="shared" si="11"/>
        <v>469.28091294248389</v>
      </c>
      <c r="AQ52" s="311">
        <f t="shared" si="11"/>
        <v>478.66653120133356</v>
      </c>
      <c r="AR52" s="311">
        <f t="shared" si="11"/>
        <v>488.23986182536021</v>
      </c>
      <c r="AS52" s="311">
        <f t="shared" si="11"/>
        <v>498.00465906186741</v>
      </c>
      <c r="AT52" s="311">
        <f t="shared" si="11"/>
        <v>507.96475224310478</v>
      </c>
      <c r="AU52" s="311">
        <f t="shared" si="11"/>
        <v>518.12404728796685</v>
      </c>
      <c r="AV52" s="311">
        <f t="shared" si="11"/>
        <v>528.48652823372618</v>
      </c>
      <c r="AW52" s="311">
        <f t="shared" si="11"/>
        <v>539.05625879840068</v>
      </c>
      <c r="AX52" s="311">
        <f t="shared" si="11"/>
        <v>549.83738397436866</v>
      </c>
      <c r="AY52" s="311">
        <f t="shared" si="11"/>
        <v>560.83413165385605</v>
      </c>
      <c r="AZ52" s="311">
        <f t="shared" si="11"/>
        <v>572.05081428693313</v>
      </c>
      <c r="BA52" s="312">
        <f t="shared" si="11"/>
        <v>583.4918305726718</v>
      </c>
      <c r="BB52" s="239"/>
      <c r="BC52" s="239"/>
      <c r="BD52" s="239"/>
      <c r="BE52" s="239"/>
      <c r="BF52" s="239"/>
      <c r="BG52" s="239"/>
      <c r="BH52" s="239"/>
      <c r="BI52" s="239"/>
      <c r="BJ52" s="239"/>
      <c r="BK52" s="239"/>
      <c r="BL52" s="239"/>
      <c r="BM52" s="239"/>
      <c r="BN52" s="239"/>
      <c r="BO52" s="239"/>
      <c r="BP52" s="239"/>
      <c r="BQ52" s="239"/>
      <c r="BR52" s="239"/>
      <c r="BS52" s="239"/>
      <c r="BT52" s="239"/>
      <c r="BU52" s="239"/>
      <c r="BV52" s="239"/>
      <c r="BW52" s="239"/>
      <c r="BX52" s="239"/>
      <c r="BY52" s="239"/>
      <c r="BZ52" s="239"/>
      <c r="CA52" s="239"/>
      <c r="CB52" s="239"/>
      <c r="CC52" s="239"/>
      <c r="CD52" s="239"/>
      <c r="CE52" s="239"/>
      <c r="CF52" s="239"/>
      <c r="CG52" s="239"/>
      <c r="CH52" s="239"/>
      <c r="CI52" s="239"/>
      <c r="CJ52" s="239"/>
      <c r="CK52" s="239"/>
      <c r="CL52" s="239"/>
      <c r="CM52" s="239"/>
      <c r="CN52" s="239"/>
      <c r="CO52" s="239"/>
      <c r="CP52" s="239"/>
      <c r="CQ52" s="239"/>
      <c r="CR52" s="239"/>
      <c r="CS52" s="239"/>
      <c r="CT52" s="239"/>
      <c r="CU52" s="239"/>
      <c r="CV52" s="239"/>
      <c r="CW52" s="239"/>
      <c r="CX52" s="22"/>
      <c r="CY52" s="22"/>
    </row>
    <row r="53" spans="1:103" x14ac:dyDescent="0.25">
      <c r="A53" s="231" t="str">
        <f t="shared" si="41"/>
        <v>Servizio / Prodotto 22</v>
      </c>
      <c r="B53" s="229">
        <f t="shared" si="41"/>
        <v>0.22</v>
      </c>
      <c r="C53" s="232">
        <f t="shared" si="41"/>
        <v>0.2</v>
      </c>
      <c r="F53" s="310">
        <v>50</v>
      </c>
      <c r="G53" s="311">
        <f t="shared" si="2"/>
        <v>55.000000000000007</v>
      </c>
      <c r="H53" s="311">
        <f t="shared" si="46"/>
        <v>60.500000000000014</v>
      </c>
      <c r="I53" s="311">
        <f t="shared" si="46"/>
        <v>66.550000000000026</v>
      </c>
      <c r="J53" s="311">
        <f t="shared" si="46"/>
        <v>73.205000000000041</v>
      </c>
      <c r="K53" s="311">
        <f t="shared" si="46"/>
        <v>80.525500000000051</v>
      </c>
      <c r="L53" s="311">
        <f t="shared" si="46"/>
        <v>88.578050000000061</v>
      </c>
      <c r="M53" s="311">
        <f t="shared" si="46"/>
        <v>97.435855000000075</v>
      </c>
      <c r="N53" s="311">
        <f t="shared" si="46"/>
        <v>107.1794405000001</v>
      </c>
      <c r="O53" s="311">
        <f t="shared" si="46"/>
        <v>117.89738455000011</v>
      </c>
      <c r="P53" s="311">
        <f t="shared" si="46"/>
        <v>129.68712300500013</v>
      </c>
      <c r="Q53" s="311">
        <f t="shared" si="46"/>
        <v>142.65583530550015</v>
      </c>
      <c r="R53" s="311">
        <f t="shared" si="8"/>
        <v>149.78862707077516</v>
      </c>
      <c r="S53" s="311">
        <f t="shared" si="8"/>
        <v>157.27805842431394</v>
      </c>
      <c r="T53" s="311">
        <f t="shared" ref="T53:AE53" si="55">+S53*1.05</f>
        <v>165.14196134552964</v>
      </c>
      <c r="U53" s="311">
        <f t="shared" si="55"/>
        <v>173.39905941280614</v>
      </c>
      <c r="V53" s="311">
        <f t="shared" si="55"/>
        <v>182.06901238344645</v>
      </c>
      <c r="W53" s="311">
        <f t="shared" si="55"/>
        <v>191.17246300261877</v>
      </c>
      <c r="X53" s="311">
        <f t="shared" si="55"/>
        <v>200.73108615274973</v>
      </c>
      <c r="Y53" s="311">
        <f t="shared" si="55"/>
        <v>210.76764046038721</v>
      </c>
      <c r="Z53" s="311">
        <f t="shared" si="55"/>
        <v>221.30602248340659</v>
      </c>
      <c r="AA53" s="311">
        <f t="shared" si="55"/>
        <v>232.37132360757693</v>
      </c>
      <c r="AB53" s="311">
        <f t="shared" si="55"/>
        <v>243.98988978795578</v>
      </c>
      <c r="AC53" s="311">
        <f t="shared" si="55"/>
        <v>256.18938427735355</v>
      </c>
      <c r="AD53" s="311">
        <f t="shared" si="55"/>
        <v>268.99885349122127</v>
      </c>
      <c r="AE53" s="311">
        <f t="shared" si="55"/>
        <v>282.44879616578237</v>
      </c>
      <c r="AF53" s="311">
        <f t="shared" ref="AF53:AO53" si="56">+AE53*1.05</f>
        <v>296.5712359740715</v>
      </c>
      <c r="AG53" s="311">
        <f t="shared" si="56"/>
        <v>311.39979777277506</v>
      </c>
      <c r="AH53" s="311">
        <f t="shared" si="56"/>
        <v>326.96978766141382</v>
      </c>
      <c r="AI53" s="311">
        <f t="shared" si="56"/>
        <v>343.31827704448455</v>
      </c>
      <c r="AJ53" s="311">
        <f t="shared" si="56"/>
        <v>360.48419089670881</v>
      </c>
      <c r="AK53" s="311">
        <f t="shared" si="56"/>
        <v>378.50840044154427</v>
      </c>
      <c r="AL53" s="311">
        <f t="shared" si="56"/>
        <v>397.43382046362149</v>
      </c>
      <c r="AM53" s="311">
        <f t="shared" si="56"/>
        <v>417.30551148680257</v>
      </c>
      <c r="AN53" s="311">
        <f t="shared" si="56"/>
        <v>438.17078706114273</v>
      </c>
      <c r="AO53" s="311">
        <f t="shared" si="56"/>
        <v>460.0793264141999</v>
      </c>
      <c r="AP53" s="311">
        <f t="shared" si="11"/>
        <v>469.28091294248389</v>
      </c>
      <c r="AQ53" s="311">
        <f t="shared" si="11"/>
        <v>478.66653120133356</v>
      </c>
      <c r="AR53" s="311">
        <f t="shared" si="11"/>
        <v>488.23986182536021</v>
      </c>
      <c r="AS53" s="311">
        <f t="shared" si="11"/>
        <v>498.00465906186741</v>
      </c>
      <c r="AT53" s="311">
        <f t="shared" si="11"/>
        <v>507.96475224310478</v>
      </c>
      <c r="AU53" s="311">
        <f t="shared" si="11"/>
        <v>518.12404728796685</v>
      </c>
      <c r="AV53" s="311">
        <f t="shared" si="11"/>
        <v>528.48652823372618</v>
      </c>
      <c r="AW53" s="311">
        <f t="shared" si="11"/>
        <v>539.05625879840068</v>
      </c>
      <c r="AX53" s="311">
        <f t="shared" si="11"/>
        <v>549.83738397436866</v>
      </c>
      <c r="AY53" s="311">
        <f t="shared" si="11"/>
        <v>560.83413165385605</v>
      </c>
      <c r="AZ53" s="311">
        <f t="shared" si="11"/>
        <v>572.05081428693313</v>
      </c>
      <c r="BA53" s="312">
        <f t="shared" ref="AQ53:BA57" si="57">+AZ53*1.02</f>
        <v>583.4918305726718</v>
      </c>
      <c r="BB53" s="239"/>
      <c r="BC53" s="239"/>
      <c r="BD53" s="239"/>
      <c r="BE53" s="239"/>
      <c r="BF53" s="239"/>
      <c r="BG53" s="239"/>
      <c r="BH53" s="239"/>
      <c r="BI53" s="239"/>
      <c r="BJ53" s="239"/>
      <c r="BK53" s="239"/>
      <c r="BL53" s="239"/>
      <c r="BM53" s="239"/>
      <c r="BN53" s="239"/>
      <c r="BO53" s="239"/>
      <c r="BP53" s="239"/>
      <c r="BQ53" s="239"/>
      <c r="BR53" s="239"/>
      <c r="BS53" s="239"/>
      <c r="BT53" s="239"/>
      <c r="BU53" s="239"/>
      <c r="BV53" s="239"/>
      <c r="BW53" s="239"/>
      <c r="BX53" s="239"/>
      <c r="BY53" s="239"/>
      <c r="BZ53" s="239"/>
      <c r="CA53" s="239"/>
      <c r="CB53" s="239"/>
      <c r="CC53" s="239"/>
      <c r="CD53" s="239"/>
      <c r="CE53" s="239"/>
      <c r="CF53" s="239"/>
      <c r="CG53" s="239"/>
      <c r="CH53" s="239"/>
      <c r="CI53" s="239"/>
      <c r="CJ53" s="239"/>
      <c r="CK53" s="239"/>
      <c r="CL53" s="239"/>
      <c r="CM53" s="239"/>
      <c r="CN53" s="239"/>
      <c r="CO53" s="239"/>
      <c r="CP53" s="239"/>
      <c r="CQ53" s="239"/>
      <c r="CR53" s="239"/>
      <c r="CS53" s="239"/>
      <c r="CT53" s="239"/>
      <c r="CU53" s="239"/>
      <c r="CV53" s="239"/>
      <c r="CW53" s="239"/>
      <c r="CX53" s="22"/>
      <c r="CY53" s="22"/>
    </row>
    <row r="54" spans="1:103" x14ac:dyDescent="0.25">
      <c r="A54" s="231" t="str">
        <f t="shared" si="41"/>
        <v>Servizio / Prodotto 23</v>
      </c>
      <c r="B54" s="229">
        <f t="shared" si="41"/>
        <v>0.22</v>
      </c>
      <c r="C54" s="232">
        <f t="shared" si="41"/>
        <v>0.2</v>
      </c>
      <c r="F54" s="310">
        <v>50</v>
      </c>
      <c r="G54" s="311">
        <f t="shared" si="2"/>
        <v>55.000000000000007</v>
      </c>
      <c r="H54" s="311">
        <f t="shared" si="46"/>
        <v>60.500000000000014</v>
      </c>
      <c r="I54" s="311">
        <f t="shared" si="46"/>
        <v>66.550000000000026</v>
      </c>
      <c r="J54" s="311">
        <f t="shared" si="46"/>
        <v>73.205000000000041</v>
      </c>
      <c r="K54" s="311">
        <f t="shared" si="46"/>
        <v>80.525500000000051</v>
      </c>
      <c r="L54" s="311">
        <f t="shared" si="46"/>
        <v>88.578050000000061</v>
      </c>
      <c r="M54" s="311">
        <f t="shared" si="46"/>
        <v>97.435855000000075</v>
      </c>
      <c r="N54" s="311">
        <f t="shared" si="46"/>
        <v>107.1794405000001</v>
      </c>
      <c r="O54" s="311">
        <f t="shared" si="46"/>
        <v>117.89738455000011</v>
      </c>
      <c r="P54" s="311">
        <f t="shared" si="46"/>
        <v>129.68712300500013</v>
      </c>
      <c r="Q54" s="311">
        <f t="shared" si="46"/>
        <v>142.65583530550015</v>
      </c>
      <c r="R54" s="311">
        <f t="shared" si="8"/>
        <v>149.78862707077516</v>
      </c>
      <c r="S54" s="311">
        <f t="shared" si="8"/>
        <v>157.27805842431394</v>
      </c>
      <c r="T54" s="311">
        <f t="shared" ref="T54:AE54" si="58">+S54*1.05</f>
        <v>165.14196134552964</v>
      </c>
      <c r="U54" s="311">
        <f t="shared" si="58"/>
        <v>173.39905941280614</v>
      </c>
      <c r="V54" s="311">
        <f t="shared" si="58"/>
        <v>182.06901238344645</v>
      </c>
      <c r="W54" s="311">
        <f t="shared" si="58"/>
        <v>191.17246300261877</v>
      </c>
      <c r="X54" s="311">
        <f t="shared" si="58"/>
        <v>200.73108615274973</v>
      </c>
      <c r="Y54" s="311">
        <f t="shared" si="58"/>
        <v>210.76764046038721</v>
      </c>
      <c r="Z54" s="311">
        <f t="shared" si="58"/>
        <v>221.30602248340659</v>
      </c>
      <c r="AA54" s="311">
        <f t="shared" si="58"/>
        <v>232.37132360757693</v>
      </c>
      <c r="AB54" s="311">
        <f t="shared" si="58"/>
        <v>243.98988978795578</v>
      </c>
      <c r="AC54" s="311">
        <f t="shared" si="58"/>
        <v>256.18938427735355</v>
      </c>
      <c r="AD54" s="311">
        <f t="shared" si="58"/>
        <v>268.99885349122127</v>
      </c>
      <c r="AE54" s="311">
        <f t="shared" si="58"/>
        <v>282.44879616578237</v>
      </c>
      <c r="AF54" s="311">
        <f t="shared" ref="AF54:AO54" si="59">+AE54*1.05</f>
        <v>296.5712359740715</v>
      </c>
      <c r="AG54" s="311">
        <f t="shared" si="59"/>
        <v>311.39979777277506</v>
      </c>
      <c r="AH54" s="311">
        <f t="shared" si="59"/>
        <v>326.96978766141382</v>
      </c>
      <c r="AI54" s="311">
        <f t="shared" si="59"/>
        <v>343.31827704448455</v>
      </c>
      <c r="AJ54" s="311">
        <f t="shared" si="59"/>
        <v>360.48419089670881</v>
      </c>
      <c r="AK54" s="311">
        <f t="shared" si="59"/>
        <v>378.50840044154427</v>
      </c>
      <c r="AL54" s="311">
        <f t="shared" si="59"/>
        <v>397.43382046362149</v>
      </c>
      <c r="AM54" s="311">
        <f t="shared" si="59"/>
        <v>417.30551148680257</v>
      </c>
      <c r="AN54" s="311">
        <f t="shared" si="59"/>
        <v>438.17078706114273</v>
      </c>
      <c r="AO54" s="311">
        <f t="shared" si="59"/>
        <v>460.0793264141999</v>
      </c>
      <c r="AP54" s="311">
        <f t="shared" si="11"/>
        <v>469.28091294248389</v>
      </c>
      <c r="AQ54" s="311">
        <f t="shared" si="57"/>
        <v>478.66653120133356</v>
      </c>
      <c r="AR54" s="311">
        <f t="shared" si="57"/>
        <v>488.23986182536021</v>
      </c>
      <c r="AS54" s="311">
        <f t="shared" si="57"/>
        <v>498.00465906186741</v>
      </c>
      <c r="AT54" s="311">
        <f t="shared" si="57"/>
        <v>507.96475224310478</v>
      </c>
      <c r="AU54" s="311">
        <f t="shared" si="57"/>
        <v>518.12404728796685</v>
      </c>
      <c r="AV54" s="311">
        <f t="shared" si="57"/>
        <v>528.48652823372618</v>
      </c>
      <c r="AW54" s="311">
        <f t="shared" si="57"/>
        <v>539.05625879840068</v>
      </c>
      <c r="AX54" s="311">
        <f t="shared" si="57"/>
        <v>549.83738397436866</v>
      </c>
      <c r="AY54" s="311">
        <f t="shared" si="57"/>
        <v>560.83413165385605</v>
      </c>
      <c r="AZ54" s="311">
        <f t="shared" si="57"/>
        <v>572.05081428693313</v>
      </c>
      <c r="BA54" s="312">
        <f t="shared" si="57"/>
        <v>583.4918305726718</v>
      </c>
      <c r="BB54" s="239"/>
      <c r="BC54" s="239"/>
      <c r="BD54" s="239"/>
      <c r="BE54" s="239"/>
      <c r="BF54" s="239"/>
      <c r="BG54" s="239"/>
      <c r="BH54" s="239"/>
      <c r="BI54" s="239"/>
      <c r="BJ54" s="239"/>
      <c r="BK54" s="239"/>
      <c r="BL54" s="239"/>
      <c r="BM54" s="239"/>
      <c r="BN54" s="239"/>
      <c r="BO54" s="239"/>
      <c r="BP54" s="239"/>
      <c r="BQ54" s="239"/>
      <c r="BR54" s="239"/>
      <c r="BS54" s="239"/>
      <c r="BT54" s="239"/>
      <c r="BU54" s="239"/>
      <c r="BV54" s="239"/>
      <c r="BW54" s="239"/>
      <c r="BX54" s="239"/>
      <c r="BY54" s="239"/>
      <c r="BZ54" s="239"/>
      <c r="CA54" s="239"/>
      <c r="CB54" s="239"/>
      <c r="CC54" s="239"/>
      <c r="CD54" s="239"/>
      <c r="CE54" s="239"/>
      <c r="CF54" s="239"/>
      <c r="CG54" s="239"/>
      <c r="CH54" s="239"/>
      <c r="CI54" s="239"/>
      <c r="CJ54" s="239"/>
      <c r="CK54" s="239"/>
      <c r="CL54" s="239"/>
      <c r="CM54" s="239"/>
      <c r="CN54" s="239"/>
      <c r="CO54" s="239"/>
      <c r="CP54" s="239"/>
      <c r="CQ54" s="239"/>
      <c r="CR54" s="239"/>
      <c r="CS54" s="239"/>
      <c r="CT54" s="239"/>
      <c r="CU54" s="239"/>
      <c r="CV54" s="239"/>
      <c r="CW54" s="239"/>
      <c r="CX54" s="22"/>
      <c r="CY54" s="22"/>
    </row>
    <row r="55" spans="1:103" x14ac:dyDescent="0.25">
      <c r="A55" s="231" t="str">
        <f t="shared" si="41"/>
        <v>Servizio / Prodotto 24</v>
      </c>
      <c r="B55" s="229">
        <f t="shared" si="41"/>
        <v>0.22</v>
      </c>
      <c r="C55" s="232">
        <f t="shared" si="41"/>
        <v>0.2</v>
      </c>
      <c r="F55" s="310">
        <v>50</v>
      </c>
      <c r="G55" s="311">
        <f t="shared" si="2"/>
        <v>55.000000000000007</v>
      </c>
      <c r="H55" s="311">
        <f t="shared" ref="H55:Q55" si="60">+G55*1.1</f>
        <v>60.500000000000014</v>
      </c>
      <c r="I55" s="311">
        <f t="shared" si="60"/>
        <v>66.550000000000026</v>
      </c>
      <c r="J55" s="311">
        <f t="shared" si="60"/>
        <v>73.205000000000041</v>
      </c>
      <c r="K55" s="311">
        <f t="shared" si="60"/>
        <v>80.525500000000051</v>
      </c>
      <c r="L55" s="311">
        <f t="shared" si="60"/>
        <v>88.578050000000061</v>
      </c>
      <c r="M55" s="311">
        <f t="shared" si="60"/>
        <v>97.435855000000075</v>
      </c>
      <c r="N55" s="311">
        <f t="shared" si="60"/>
        <v>107.1794405000001</v>
      </c>
      <c r="O55" s="311">
        <f t="shared" si="60"/>
        <v>117.89738455000011</v>
      </c>
      <c r="P55" s="311">
        <f t="shared" si="60"/>
        <v>129.68712300500013</v>
      </c>
      <c r="Q55" s="311">
        <f t="shared" si="60"/>
        <v>142.65583530550015</v>
      </c>
      <c r="R55" s="311">
        <f t="shared" si="8"/>
        <v>149.78862707077516</v>
      </c>
      <c r="S55" s="311">
        <f t="shared" si="8"/>
        <v>157.27805842431394</v>
      </c>
      <c r="T55" s="311">
        <f t="shared" ref="T55:AE55" si="61">+S55*1.05</f>
        <v>165.14196134552964</v>
      </c>
      <c r="U55" s="311">
        <f t="shared" si="61"/>
        <v>173.39905941280614</v>
      </c>
      <c r="V55" s="311">
        <f t="shared" si="61"/>
        <v>182.06901238344645</v>
      </c>
      <c r="W55" s="311">
        <f t="shared" si="61"/>
        <v>191.17246300261877</v>
      </c>
      <c r="X55" s="311">
        <f t="shared" si="61"/>
        <v>200.73108615274973</v>
      </c>
      <c r="Y55" s="311">
        <f t="shared" si="61"/>
        <v>210.76764046038721</v>
      </c>
      <c r="Z55" s="311">
        <f t="shared" si="61"/>
        <v>221.30602248340659</v>
      </c>
      <c r="AA55" s="311">
        <f t="shared" si="61"/>
        <v>232.37132360757693</v>
      </c>
      <c r="AB55" s="311">
        <f t="shared" si="61"/>
        <v>243.98988978795578</v>
      </c>
      <c r="AC55" s="311">
        <f t="shared" si="61"/>
        <v>256.18938427735355</v>
      </c>
      <c r="AD55" s="311">
        <f t="shared" si="61"/>
        <v>268.99885349122127</v>
      </c>
      <c r="AE55" s="311">
        <f t="shared" si="61"/>
        <v>282.44879616578237</v>
      </c>
      <c r="AF55" s="311">
        <f t="shared" ref="AF55:AO55" si="62">+AE55*1.05</f>
        <v>296.5712359740715</v>
      </c>
      <c r="AG55" s="311">
        <f t="shared" si="62"/>
        <v>311.39979777277506</v>
      </c>
      <c r="AH55" s="311">
        <f t="shared" si="62"/>
        <v>326.96978766141382</v>
      </c>
      <c r="AI55" s="311">
        <f t="shared" si="62"/>
        <v>343.31827704448455</v>
      </c>
      <c r="AJ55" s="311">
        <f t="shared" si="62"/>
        <v>360.48419089670881</v>
      </c>
      <c r="AK55" s="311">
        <f t="shared" si="62"/>
        <v>378.50840044154427</v>
      </c>
      <c r="AL55" s="311">
        <f t="shared" si="62"/>
        <v>397.43382046362149</v>
      </c>
      <c r="AM55" s="311">
        <f t="shared" si="62"/>
        <v>417.30551148680257</v>
      </c>
      <c r="AN55" s="311">
        <f t="shared" si="62"/>
        <v>438.17078706114273</v>
      </c>
      <c r="AO55" s="311">
        <f t="shared" si="62"/>
        <v>460.0793264141999</v>
      </c>
      <c r="AP55" s="311">
        <f t="shared" si="11"/>
        <v>469.28091294248389</v>
      </c>
      <c r="AQ55" s="311">
        <f t="shared" si="57"/>
        <v>478.66653120133356</v>
      </c>
      <c r="AR55" s="311">
        <f t="shared" si="57"/>
        <v>488.23986182536021</v>
      </c>
      <c r="AS55" s="311">
        <f t="shared" si="57"/>
        <v>498.00465906186741</v>
      </c>
      <c r="AT55" s="311">
        <f t="shared" si="57"/>
        <v>507.96475224310478</v>
      </c>
      <c r="AU55" s="311">
        <f t="shared" si="57"/>
        <v>518.12404728796685</v>
      </c>
      <c r="AV55" s="311">
        <f t="shared" si="57"/>
        <v>528.48652823372618</v>
      </c>
      <c r="AW55" s="311">
        <f t="shared" si="57"/>
        <v>539.05625879840068</v>
      </c>
      <c r="AX55" s="311">
        <f t="shared" si="57"/>
        <v>549.83738397436866</v>
      </c>
      <c r="AY55" s="311">
        <f t="shared" si="57"/>
        <v>560.83413165385605</v>
      </c>
      <c r="AZ55" s="311">
        <f t="shared" si="57"/>
        <v>572.05081428693313</v>
      </c>
      <c r="BA55" s="312">
        <f t="shared" si="57"/>
        <v>583.4918305726718</v>
      </c>
      <c r="BB55" s="239"/>
      <c r="BC55" s="239"/>
      <c r="BD55" s="239"/>
      <c r="BE55" s="239"/>
      <c r="BF55" s="239"/>
      <c r="BG55" s="239"/>
      <c r="BH55" s="239"/>
      <c r="BI55" s="239"/>
      <c r="BJ55" s="239"/>
      <c r="BK55" s="239"/>
      <c r="BL55" s="239"/>
      <c r="BM55" s="239"/>
      <c r="BN55" s="239"/>
      <c r="BO55" s="239"/>
      <c r="BP55" s="239"/>
      <c r="BQ55" s="239"/>
      <c r="BR55" s="239"/>
      <c r="BS55" s="239"/>
      <c r="BT55" s="239"/>
      <c r="BU55" s="239"/>
      <c r="BV55" s="239"/>
      <c r="BW55" s="239"/>
      <c r="BX55" s="239"/>
      <c r="BY55" s="239"/>
      <c r="BZ55" s="239"/>
      <c r="CA55" s="239"/>
      <c r="CB55" s="239"/>
      <c r="CC55" s="239"/>
      <c r="CD55" s="239"/>
      <c r="CE55" s="239"/>
      <c r="CF55" s="239"/>
      <c r="CG55" s="239"/>
      <c r="CH55" s="239"/>
      <c r="CI55" s="239"/>
      <c r="CJ55" s="239"/>
      <c r="CK55" s="239"/>
      <c r="CL55" s="239"/>
      <c r="CM55" s="239"/>
      <c r="CN55" s="239"/>
      <c r="CO55" s="239"/>
      <c r="CP55" s="239"/>
      <c r="CQ55" s="239"/>
      <c r="CR55" s="239"/>
      <c r="CS55" s="239"/>
      <c r="CT55" s="239"/>
      <c r="CU55" s="239"/>
      <c r="CV55" s="239"/>
      <c r="CW55" s="239"/>
      <c r="CX55" s="22"/>
      <c r="CY55" s="22"/>
    </row>
    <row r="56" spans="1:103" hidden="1" x14ac:dyDescent="0.25">
      <c r="A56" s="231"/>
      <c r="B56" s="229"/>
      <c r="C56" s="232"/>
      <c r="F56" s="310">
        <v>0</v>
      </c>
      <c r="G56" s="311">
        <v>0</v>
      </c>
      <c r="H56" s="311">
        <v>0</v>
      </c>
      <c r="I56" s="311">
        <v>0</v>
      </c>
      <c r="J56" s="311">
        <v>0</v>
      </c>
      <c r="K56" s="311">
        <v>0</v>
      </c>
      <c r="L56" s="311">
        <v>0</v>
      </c>
      <c r="M56" s="311">
        <v>0</v>
      </c>
      <c r="N56" s="311">
        <v>0</v>
      </c>
      <c r="O56" s="311">
        <v>0</v>
      </c>
      <c r="P56" s="311">
        <v>0</v>
      </c>
      <c r="Q56" s="311">
        <v>0</v>
      </c>
      <c r="R56" s="311">
        <f t="shared" si="8"/>
        <v>0</v>
      </c>
      <c r="S56" s="311">
        <f t="shared" si="8"/>
        <v>0</v>
      </c>
      <c r="T56" s="311">
        <f t="shared" ref="T56:AE56" si="63">+S56*1.05</f>
        <v>0</v>
      </c>
      <c r="U56" s="311">
        <f t="shared" si="63"/>
        <v>0</v>
      </c>
      <c r="V56" s="311">
        <f t="shared" si="63"/>
        <v>0</v>
      </c>
      <c r="W56" s="311">
        <f t="shared" si="63"/>
        <v>0</v>
      </c>
      <c r="X56" s="311">
        <f t="shared" si="63"/>
        <v>0</v>
      </c>
      <c r="Y56" s="311">
        <f t="shared" si="63"/>
        <v>0</v>
      </c>
      <c r="Z56" s="311">
        <f t="shared" si="63"/>
        <v>0</v>
      </c>
      <c r="AA56" s="311">
        <f t="shared" si="63"/>
        <v>0</v>
      </c>
      <c r="AB56" s="311">
        <f t="shared" si="63"/>
        <v>0</v>
      </c>
      <c r="AC56" s="311">
        <f t="shared" si="63"/>
        <v>0</v>
      </c>
      <c r="AD56" s="311">
        <f t="shared" si="63"/>
        <v>0</v>
      </c>
      <c r="AE56" s="311">
        <f t="shared" si="63"/>
        <v>0</v>
      </c>
      <c r="AF56" s="311">
        <f t="shared" ref="AF56:AO56" si="64">+AE56*1.05</f>
        <v>0</v>
      </c>
      <c r="AG56" s="311">
        <f t="shared" si="64"/>
        <v>0</v>
      </c>
      <c r="AH56" s="311">
        <f t="shared" si="64"/>
        <v>0</v>
      </c>
      <c r="AI56" s="311">
        <f t="shared" si="64"/>
        <v>0</v>
      </c>
      <c r="AJ56" s="311">
        <f t="shared" si="64"/>
        <v>0</v>
      </c>
      <c r="AK56" s="311">
        <f t="shared" si="64"/>
        <v>0</v>
      </c>
      <c r="AL56" s="311">
        <f t="shared" si="64"/>
        <v>0</v>
      </c>
      <c r="AM56" s="311">
        <f t="shared" si="64"/>
        <v>0</v>
      </c>
      <c r="AN56" s="311">
        <f t="shared" si="64"/>
        <v>0</v>
      </c>
      <c r="AO56" s="311">
        <f t="shared" si="64"/>
        <v>0</v>
      </c>
      <c r="AP56" s="311">
        <f t="shared" si="11"/>
        <v>0</v>
      </c>
      <c r="AQ56" s="311">
        <f t="shared" si="57"/>
        <v>0</v>
      </c>
      <c r="AR56" s="311">
        <f t="shared" si="57"/>
        <v>0</v>
      </c>
      <c r="AS56" s="311">
        <f t="shared" si="57"/>
        <v>0</v>
      </c>
      <c r="AT56" s="311">
        <f t="shared" si="57"/>
        <v>0</v>
      </c>
      <c r="AU56" s="311">
        <f t="shared" si="57"/>
        <v>0</v>
      </c>
      <c r="AV56" s="311">
        <f t="shared" si="57"/>
        <v>0</v>
      </c>
      <c r="AW56" s="311">
        <f t="shared" si="57"/>
        <v>0</v>
      </c>
      <c r="AX56" s="311">
        <f t="shared" si="57"/>
        <v>0</v>
      </c>
      <c r="AY56" s="311">
        <f t="shared" si="57"/>
        <v>0</v>
      </c>
      <c r="AZ56" s="311">
        <f t="shared" si="57"/>
        <v>0</v>
      </c>
      <c r="BA56" s="312">
        <f t="shared" si="57"/>
        <v>0</v>
      </c>
      <c r="BB56" s="239"/>
      <c r="BC56" s="239"/>
      <c r="BD56" s="239"/>
      <c r="BE56" s="239"/>
      <c r="BF56" s="239"/>
      <c r="BG56" s="239"/>
      <c r="BH56" s="239"/>
      <c r="BI56" s="239"/>
      <c r="BJ56" s="239"/>
      <c r="BK56" s="239"/>
      <c r="BL56" s="239"/>
      <c r="BM56" s="239"/>
      <c r="BN56" s="239"/>
      <c r="BO56" s="239"/>
      <c r="BP56" s="239"/>
      <c r="BQ56" s="239"/>
      <c r="BR56" s="239"/>
      <c r="BS56" s="239"/>
      <c r="BT56" s="239"/>
      <c r="BU56" s="239"/>
      <c r="BV56" s="239"/>
      <c r="BW56" s="239"/>
      <c r="BX56" s="239"/>
      <c r="BY56" s="239"/>
      <c r="BZ56" s="239"/>
      <c r="CA56" s="239"/>
      <c r="CB56" s="239"/>
      <c r="CC56" s="239"/>
      <c r="CD56" s="239"/>
      <c r="CE56" s="239"/>
      <c r="CF56" s="239"/>
      <c r="CG56" s="239"/>
      <c r="CH56" s="239"/>
      <c r="CI56" s="239"/>
      <c r="CJ56" s="239"/>
      <c r="CK56" s="239"/>
      <c r="CL56" s="239"/>
      <c r="CM56" s="239"/>
      <c r="CN56" s="239"/>
      <c r="CO56" s="239"/>
      <c r="CP56" s="239"/>
      <c r="CQ56" s="239"/>
      <c r="CR56" s="239"/>
      <c r="CS56" s="239"/>
      <c r="CT56" s="239"/>
      <c r="CU56" s="239"/>
      <c r="CV56" s="239"/>
      <c r="CW56" s="239"/>
    </row>
    <row r="57" spans="1:103" ht="15.75" hidden="1" thickBot="1" x14ac:dyDescent="0.3">
      <c r="A57" s="231"/>
      <c r="B57" s="229"/>
      <c r="C57" s="232"/>
      <c r="F57" s="313">
        <v>0</v>
      </c>
      <c r="G57" s="314">
        <v>0</v>
      </c>
      <c r="H57" s="314">
        <v>0</v>
      </c>
      <c r="I57" s="314">
        <v>0</v>
      </c>
      <c r="J57" s="314">
        <v>0</v>
      </c>
      <c r="K57" s="314">
        <v>0</v>
      </c>
      <c r="L57" s="314">
        <v>0</v>
      </c>
      <c r="M57" s="314">
        <v>0</v>
      </c>
      <c r="N57" s="314">
        <v>0</v>
      </c>
      <c r="O57" s="314">
        <v>0</v>
      </c>
      <c r="P57" s="314">
        <v>0</v>
      </c>
      <c r="Q57" s="314">
        <v>0</v>
      </c>
      <c r="R57" s="314">
        <f t="shared" si="8"/>
        <v>0</v>
      </c>
      <c r="S57" s="314">
        <f t="shared" si="8"/>
        <v>0</v>
      </c>
      <c r="T57" s="314">
        <f t="shared" ref="T57:AE57" si="65">+S57*1.05</f>
        <v>0</v>
      </c>
      <c r="U57" s="314">
        <f t="shared" si="65"/>
        <v>0</v>
      </c>
      <c r="V57" s="314">
        <f t="shared" si="65"/>
        <v>0</v>
      </c>
      <c r="W57" s="314">
        <f t="shared" si="65"/>
        <v>0</v>
      </c>
      <c r="X57" s="314">
        <f t="shared" si="65"/>
        <v>0</v>
      </c>
      <c r="Y57" s="314">
        <f t="shared" si="65"/>
        <v>0</v>
      </c>
      <c r="Z57" s="314">
        <f t="shared" si="65"/>
        <v>0</v>
      </c>
      <c r="AA57" s="314">
        <f t="shared" si="65"/>
        <v>0</v>
      </c>
      <c r="AB57" s="314">
        <f t="shared" si="65"/>
        <v>0</v>
      </c>
      <c r="AC57" s="314">
        <f t="shared" si="65"/>
        <v>0</v>
      </c>
      <c r="AD57" s="314">
        <f t="shared" si="65"/>
        <v>0</v>
      </c>
      <c r="AE57" s="314">
        <f t="shared" si="65"/>
        <v>0</v>
      </c>
      <c r="AF57" s="314">
        <f t="shared" ref="AF57:AO57" si="66">+AE57*1.05</f>
        <v>0</v>
      </c>
      <c r="AG57" s="314">
        <f t="shared" si="66"/>
        <v>0</v>
      </c>
      <c r="AH57" s="314">
        <f t="shared" si="66"/>
        <v>0</v>
      </c>
      <c r="AI57" s="314">
        <f t="shared" si="66"/>
        <v>0</v>
      </c>
      <c r="AJ57" s="314">
        <f t="shared" si="66"/>
        <v>0</v>
      </c>
      <c r="AK57" s="314">
        <f t="shared" si="66"/>
        <v>0</v>
      </c>
      <c r="AL57" s="314">
        <f t="shared" si="66"/>
        <v>0</v>
      </c>
      <c r="AM57" s="314">
        <f t="shared" si="66"/>
        <v>0</v>
      </c>
      <c r="AN57" s="314">
        <f t="shared" si="66"/>
        <v>0</v>
      </c>
      <c r="AO57" s="314">
        <f t="shared" si="66"/>
        <v>0</v>
      </c>
      <c r="AP57" s="314">
        <f t="shared" si="11"/>
        <v>0</v>
      </c>
      <c r="AQ57" s="314">
        <f t="shared" si="57"/>
        <v>0</v>
      </c>
      <c r="AR57" s="314">
        <f t="shared" si="57"/>
        <v>0</v>
      </c>
      <c r="AS57" s="314">
        <f t="shared" si="57"/>
        <v>0</v>
      </c>
      <c r="AT57" s="314">
        <f t="shared" si="57"/>
        <v>0</v>
      </c>
      <c r="AU57" s="314">
        <f t="shared" si="57"/>
        <v>0</v>
      </c>
      <c r="AV57" s="314">
        <f t="shared" si="57"/>
        <v>0</v>
      </c>
      <c r="AW57" s="314">
        <f t="shared" si="57"/>
        <v>0</v>
      </c>
      <c r="AX57" s="314">
        <f t="shared" si="57"/>
        <v>0</v>
      </c>
      <c r="AY57" s="314">
        <f t="shared" si="57"/>
        <v>0</v>
      </c>
      <c r="AZ57" s="314">
        <f t="shared" si="57"/>
        <v>0</v>
      </c>
      <c r="BA57" s="315">
        <f t="shared" si="57"/>
        <v>0</v>
      </c>
      <c r="BB57" s="239"/>
      <c r="BC57" s="239"/>
      <c r="BD57" s="239"/>
      <c r="BE57" s="239"/>
      <c r="BF57" s="239"/>
      <c r="BG57" s="239"/>
      <c r="BH57" s="239"/>
      <c r="BI57" s="239"/>
      <c r="BJ57" s="239"/>
      <c r="BK57" s="239"/>
      <c r="BL57" s="239"/>
      <c r="BM57" s="239"/>
      <c r="BN57" s="239"/>
      <c r="BO57" s="239"/>
      <c r="BP57" s="239"/>
      <c r="BQ57" s="239"/>
      <c r="BR57" s="239"/>
      <c r="BS57" s="239"/>
      <c r="BT57" s="239"/>
      <c r="BU57" s="239"/>
      <c r="BV57" s="239"/>
      <c r="BW57" s="239"/>
      <c r="BX57" s="239"/>
      <c r="BY57" s="239"/>
      <c r="BZ57" s="239"/>
      <c r="CA57" s="239"/>
      <c r="CB57" s="239"/>
      <c r="CC57" s="239"/>
      <c r="CD57" s="239"/>
      <c r="CE57" s="239"/>
      <c r="CF57" s="239"/>
      <c r="CG57" s="239"/>
      <c r="CH57" s="239"/>
      <c r="CI57" s="239"/>
      <c r="CJ57" s="239"/>
      <c r="CK57" s="239"/>
      <c r="CL57" s="239"/>
      <c r="CM57" s="239"/>
      <c r="CN57" s="239"/>
      <c r="CO57" s="239"/>
      <c r="CP57" s="239"/>
      <c r="CQ57" s="239"/>
      <c r="CR57" s="239"/>
      <c r="CS57" s="239"/>
      <c r="CT57" s="239"/>
      <c r="CU57" s="239"/>
      <c r="CV57" s="239"/>
      <c r="CW57" s="239"/>
    </row>
  </sheetData>
  <hyperlinks>
    <hyperlink ref="A1" location="VIEW!A1" display="VIEW"/>
  </hyperlinks>
  <pageMargins left="0.7" right="0.7" top="0.75" bottom="0.75" header="0.3" footer="0.3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3" tint="0.59999389629810485"/>
  </sheetPr>
  <dimension ref="A1:AW57"/>
  <sheetViews>
    <sheetView showGridLines="0" topLeftCell="A34" workbookViewId="0">
      <selection activeCell="B50" sqref="B50"/>
    </sheetView>
  </sheetViews>
  <sheetFormatPr defaultRowHeight="15" x14ac:dyDescent="0.25"/>
  <cols>
    <col min="1" max="1" width="28.28515625" bestFit="1" customWidth="1"/>
    <col min="2" max="2" width="10" bestFit="1" customWidth="1"/>
  </cols>
  <sheetData>
    <row r="1" spans="1:49" ht="16.5" thickTop="1" thickBot="1" x14ac:dyDescent="0.3">
      <c r="A1" s="33" t="s">
        <v>115</v>
      </c>
      <c r="B1" s="287" t="s">
        <v>183</v>
      </c>
      <c r="C1" s="6"/>
      <c r="D1" s="6"/>
      <c r="E1" s="6"/>
      <c r="F1" s="6"/>
    </row>
    <row r="2" spans="1:49" ht="16.5" thickTop="1" thickBot="1" x14ac:dyDescent="0.3">
      <c r="A2" s="68"/>
      <c r="B2" s="6"/>
      <c r="C2" s="6"/>
      <c r="D2" s="6"/>
      <c r="E2" s="6"/>
      <c r="F2" s="6"/>
    </row>
    <row r="3" spans="1:49" ht="15.75" thickTop="1" x14ac:dyDescent="0.25">
      <c r="A3" s="67" t="s">
        <v>261</v>
      </c>
      <c r="B3" s="269"/>
      <c r="C3" s="68"/>
      <c r="D3" s="68"/>
      <c r="E3" s="68"/>
      <c r="F3" s="68"/>
    </row>
    <row r="4" spans="1:49" x14ac:dyDescent="0.25">
      <c r="A4" s="67" t="s">
        <v>184</v>
      </c>
      <c r="B4" s="270">
        <v>2500</v>
      </c>
      <c r="C4" s="68"/>
      <c r="D4" s="68"/>
      <c r="E4" s="68"/>
      <c r="F4" s="68"/>
    </row>
    <row r="5" spans="1:49" x14ac:dyDescent="0.25">
      <c r="A5" s="67" t="s">
        <v>185</v>
      </c>
      <c r="B5" s="271">
        <v>0.3</v>
      </c>
      <c r="C5" s="68"/>
      <c r="D5" s="68"/>
      <c r="E5" s="68"/>
      <c r="F5" s="68"/>
    </row>
    <row r="6" spans="1:49" x14ac:dyDescent="0.25">
      <c r="A6" s="67" t="s">
        <v>186</v>
      </c>
      <c r="B6" s="271">
        <v>0.01</v>
      </c>
      <c r="C6" s="68"/>
      <c r="D6" s="68"/>
      <c r="E6" s="68"/>
      <c r="F6" s="68"/>
    </row>
    <row r="7" spans="1:49" ht="15.75" thickBot="1" x14ac:dyDescent="0.3">
      <c r="A7" s="67" t="s">
        <v>187</v>
      </c>
      <c r="B7" s="272">
        <v>0.08</v>
      </c>
      <c r="C7" s="68"/>
      <c r="D7" s="68"/>
      <c r="E7" s="68"/>
      <c r="F7" s="68"/>
    </row>
    <row r="8" spans="1:49" ht="26.25" thickTop="1" thickBot="1" x14ac:dyDescent="0.3">
      <c r="A8" s="67" t="s">
        <v>188</v>
      </c>
      <c r="B8" s="71">
        <v>8</v>
      </c>
      <c r="C8" s="276" t="str">
        <f>+IF($B$10&gt;12,"inserire mese"," lasciare vuoto ")</f>
        <v xml:space="preserve"> lasciare vuoto </v>
      </c>
      <c r="D8" s="277" t="str">
        <f>+IF($B$10&gt;13,"inserire mese"," lasciare vuoto ")</f>
        <v xml:space="preserve"> lasciare vuoto </v>
      </c>
      <c r="E8" s="277" t="str">
        <f>+IF($B$10&gt;14,"inserire mese"," lasciare vuoto ")</f>
        <v xml:space="preserve"> lasciare vuoto </v>
      </c>
      <c r="F8" s="278" t="str">
        <f>+IF($B$10&gt;15,"inserire mese"," lasciare vuoto ")</f>
        <v xml:space="preserve"> lasciare vuoto </v>
      </c>
    </row>
    <row r="9" spans="1:49" ht="26.25" thickTop="1" thickBot="1" x14ac:dyDescent="0.3">
      <c r="A9" s="67" t="s">
        <v>189</v>
      </c>
      <c r="B9" s="275">
        <v>22</v>
      </c>
      <c r="C9" s="281" t="s">
        <v>190</v>
      </c>
      <c r="D9" s="282" t="s">
        <v>191</v>
      </c>
      <c r="E9" s="282" t="s">
        <v>192</v>
      </c>
      <c r="F9" s="283" t="s">
        <v>193</v>
      </c>
    </row>
    <row r="10" spans="1:49" ht="15.75" thickTop="1" x14ac:dyDescent="0.25">
      <c r="A10" s="67" t="s">
        <v>194</v>
      </c>
      <c r="B10" s="279">
        <v>12</v>
      </c>
      <c r="C10" s="284" t="s">
        <v>195</v>
      </c>
      <c r="D10" s="284" t="s">
        <v>249</v>
      </c>
      <c r="E10" s="284"/>
      <c r="F10" s="284"/>
    </row>
    <row r="11" spans="1:49" ht="15.75" thickBot="1" x14ac:dyDescent="0.3">
      <c r="A11" s="67" t="s">
        <v>197</v>
      </c>
      <c r="B11" s="280">
        <v>0</v>
      </c>
      <c r="C11" s="285">
        <v>1</v>
      </c>
      <c r="D11" s="285">
        <v>1</v>
      </c>
      <c r="E11" s="285">
        <v>0</v>
      </c>
      <c r="F11" s="285">
        <v>0</v>
      </c>
    </row>
    <row r="12" spans="1:49" ht="15.75" thickTop="1" x14ac:dyDescent="0.25">
      <c r="A12" s="67" t="s">
        <v>198</v>
      </c>
      <c r="B12" s="273">
        <v>0</v>
      </c>
      <c r="C12" s="68"/>
      <c r="D12" s="68"/>
      <c r="E12" s="68"/>
      <c r="F12" s="68"/>
    </row>
    <row r="13" spans="1:49" ht="15.75" thickBot="1" x14ac:dyDescent="0.3">
      <c r="A13" s="67" t="s">
        <v>199</v>
      </c>
      <c r="B13" s="274">
        <v>15</v>
      </c>
      <c r="C13" s="68"/>
      <c r="D13" s="68"/>
      <c r="E13" s="68"/>
      <c r="F13" s="68"/>
    </row>
    <row r="14" spans="1:49" ht="15.75" thickTop="1" x14ac:dyDescent="0.25">
      <c r="A14" s="67"/>
      <c r="C14" s="68"/>
      <c r="D14" s="68"/>
      <c r="E14" s="68"/>
      <c r="F14" s="68"/>
    </row>
    <row r="15" spans="1:49" ht="15.75" thickBot="1" x14ac:dyDescent="0.3">
      <c r="A15" s="67"/>
      <c r="B15" s="22">
        <f>+SPm!B2</f>
        <v>42736</v>
      </c>
      <c r="C15" s="22">
        <f>+SPm!C2</f>
        <v>42767</v>
      </c>
      <c r="D15" s="22">
        <f>+SPm!D2</f>
        <v>42797</v>
      </c>
      <c r="E15" s="22">
        <f>+SPm!E2</f>
        <v>42828</v>
      </c>
      <c r="F15" s="22">
        <f>+SPm!F2</f>
        <v>42858</v>
      </c>
      <c r="G15" s="22">
        <f>+SPm!G2</f>
        <v>42889</v>
      </c>
      <c r="H15" s="22">
        <f>+SPm!H2</f>
        <v>42919</v>
      </c>
      <c r="I15" s="22">
        <f>+SPm!I2</f>
        <v>42950</v>
      </c>
      <c r="J15" s="22">
        <f>+SPm!J2</f>
        <v>42980</v>
      </c>
      <c r="K15" s="22">
        <f>+SPm!K2</f>
        <v>43011</v>
      </c>
      <c r="L15" s="22">
        <f>+SPm!L2</f>
        <v>43041</v>
      </c>
      <c r="M15" s="22">
        <f>+SPm!M2</f>
        <v>43072</v>
      </c>
      <c r="N15" s="22">
        <f>+SPm!N2</f>
        <v>43102</v>
      </c>
      <c r="O15" s="22">
        <f>+SPm!O2</f>
        <v>43133</v>
      </c>
      <c r="P15" s="22">
        <f>+SPm!P2</f>
        <v>43163</v>
      </c>
      <c r="Q15" s="22">
        <f>+SPm!Q2</f>
        <v>43194</v>
      </c>
      <c r="R15" s="22">
        <f>+SPm!R2</f>
        <v>43224</v>
      </c>
      <c r="S15" s="22">
        <f>+SPm!S2</f>
        <v>43255</v>
      </c>
      <c r="T15" s="22">
        <f>+SPm!T2</f>
        <v>43285</v>
      </c>
      <c r="U15" s="22">
        <f>+SPm!U2</f>
        <v>43316</v>
      </c>
      <c r="V15" s="22">
        <f>+SPm!V2</f>
        <v>43346</v>
      </c>
      <c r="W15" s="22">
        <f>+SPm!W2</f>
        <v>43377</v>
      </c>
      <c r="X15" s="22">
        <f>+SPm!X2</f>
        <v>43407</v>
      </c>
      <c r="Y15" s="22">
        <f>+SPm!Y2</f>
        <v>43438</v>
      </c>
      <c r="Z15" s="22">
        <f>+SPm!Z2</f>
        <v>43468</v>
      </c>
      <c r="AA15" s="22">
        <f>+SPm!AA2</f>
        <v>43499</v>
      </c>
      <c r="AB15" s="22">
        <f>+SPm!AB2</f>
        <v>43529</v>
      </c>
      <c r="AC15" s="22">
        <f>+SPm!AC2</f>
        <v>43560</v>
      </c>
      <c r="AD15" s="22">
        <f>+SPm!AD2</f>
        <v>43590</v>
      </c>
      <c r="AE15" s="22">
        <f>+SPm!AE2</f>
        <v>43621</v>
      </c>
      <c r="AF15" s="22">
        <f>+SPm!AF2</f>
        <v>43651</v>
      </c>
      <c r="AG15" s="22">
        <f>+SPm!AG2</f>
        <v>43682</v>
      </c>
      <c r="AH15" s="22">
        <f>+SPm!AH2</f>
        <v>43712</v>
      </c>
      <c r="AI15" s="22">
        <f>+SPm!AI2</f>
        <v>43743</v>
      </c>
      <c r="AJ15" s="22">
        <f>+SPm!AJ2</f>
        <v>43773</v>
      </c>
      <c r="AK15" s="22">
        <f>+SPm!AK2</f>
        <v>43804</v>
      </c>
      <c r="AL15" s="22">
        <f>+SPm!AL2</f>
        <v>43834</v>
      </c>
      <c r="AM15" s="22">
        <f>+SPm!AM2</f>
        <v>43865</v>
      </c>
      <c r="AN15" s="22">
        <f>+SPm!AN2</f>
        <v>43895</v>
      </c>
      <c r="AO15" s="22">
        <f>+SPm!AO2</f>
        <v>43926</v>
      </c>
      <c r="AP15" s="22">
        <f>+SPm!AP2</f>
        <v>43956</v>
      </c>
      <c r="AQ15" s="22">
        <f>+SPm!AQ2</f>
        <v>43987</v>
      </c>
      <c r="AR15" s="22">
        <f>+SPm!AR2</f>
        <v>44017</v>
      </c>
      <c r="AS15" s="22">
        <f>+SPm!AS2</f>
        <v>44048</v>
      </c>
      <c r="AT15" s="22">
        <f>+SPm!AT2</f>
        <v>44078</v>
      </c>
      <c r="AU15" s="22">
        <f>+SPm!AU2</f>
        <v>44109</v>
      </c>
      <c r="AV15" s="22">
        <f>+SPm!AV2</f>
        <v>44139</v>
      </c>
      <c r="AW15" s="22">
        <f>+SPm!AW2</f>
        <v>44170</v>
      </c>
    </row>
    <row r="16" spans="1:49" ht="16.5" thickTop="1" thickBot="1" x14ac:dyDescent="0.3">
      <c r="A16" s="67" t="s">
        <v>262</v>
      </c>
      <c r="B16" s="286">
        <v>2</v>
      </c>
      <c r="C16" s="286">
        <v>2</v>
      </c>
      <c r="D16" s="286">
        <v>2</v>
      </c>
      <c r="E16" s="286">
        <v>2</v>
      </c>
      <c r="F16" s="286">
        <v>2</v>
      </c>
      <c r="G16" s="286">
        <v>2</v>
      </c>
      <c r="H16" s="286">
        <v>2</v>
      </c>
      <c r="I16" s="286">
        <v>2</v>
      </c>
      <c r="J16" s="286">
        <v>2</v>
      </c>
      <c r="K16" s="286">
        <v>2</v>
      </c>
      <c r="L16" s="286">
        <v>2</v>
      </c>
      <c r="M16" s="286">
        <v>2</v>
      </c>
      <c r="N16" s="286">
        <v>2</v>
      </c>
      <c r="O16" s="286">
        <v>2</v>
      </c>
      <c r="P16" s="286">
        <v>2</v>
      </c>
      <c r="Q16" s="286">
        <v>2</v>
      </c>
      <c r="R16" s="286">
        <v>2</v>
      </c>
      <c r="S16" s="286">
        <v>2</v>
      </c>
      <c r="T16" s="286">
        <v>2</v>
      </c>
      <c r="U16" s="286">
        <v>2</v>
      </c>
      <c r="V16" s="286">
        <v>2</v>
      </c>
      <c r="W16" s="286">
        <v>2</v>
      </c>
      <c r="X16" s="286">
        <v>2</v>
      </c>
      <c r="Y16" s="286">
        <v>2</v>
      </c>
      <c r="Z16" s="286">
        <v>3</v>
      </c>
      <c r="AA16" s="286">
        <v>3</v>
      </c>
      <c r="AB16" s="286">
        <v>3</v>
      </c>
      <c r="AC16" s="286">
        <v>3</v>
      </c>
      <c r="AD16" s="286">
        <v>3</v>
      </c>
      <c r="AE16" s="286">
        <v>3</v>
      </c>
      <c r="AF16" s="286">
        <v>3</v>
      </c>
      <c r="AG16" s="286">
        <v>3</v>
      </c>
      <c r="AH16" s="286">
        <v>3</v>
      </c>
      <c r="AI16" s="286">
        <v>3</v>
      </c>
      <c r="AJ16" s="286">
        <v>3</v>
      </c>
      <c r="AK16" s="286">
        <v>3</v>
      </c>
      <c r="AL16" s="286">
        <v>3</v>
      </c>
      <c r="AM16" s="286">
        <v>3</v>
      </c>
      <c r="AN16" s="286">
        <v>3</v>
      </c>
      <c r="AO16" s="286">
        <v>3</v>
      </c>
      <c r="AP16" s="286">
        <v>3</v>
      </c>
      <c r="AQ16" s="286">
        <v>3</v>
      </c>
      <c r="AR16" s="286">
        <v>3</v>
      </c>
      <c r="AS16" s="286">
        <v>3</v>
      </c>
      <c r="AT16" s="286">
        <v>3</v>
      </c>
      <c r="AU16" s="286">
        <v>3</v>
      </c>
      <c r="AV16" s="286">
        <v>3</v>
      </c>
      <c r="AW16" s="286">
        <v>3</v>
      </c>
    </row>
    <row r="17" spans="1:49" ht="16.5" thickTop="1" thickBot="1" x14ac:dyDescent="0.3">
      <c r="A17" s="67" t="s">
        <v>690</v>
      </c>
      <c r="B17" s="356">
        <v>0.2</v>
      </c>
      <c r="C17" s="356">
        <v>0.2</v>
      </c>
      <c r="D17" s="356">
        <v>0.2</v>
      </c>
      <c r="E17" s="356">
        <v>0.2</v>
      </c>
      <c r="F17" s="356">
        <v>0.2</v>
      </c>
      <c r="G17" s="356">
        <v>0.2</v>
      </c>
      <c r="H17" s="356">
        <v>0.2</v>
      </c>
      <c r="I17" s="356">
        <v>0.2</v>
      </c>
      <c r="J17" s="356">
        <v>0.2</v>
      </c>
      <c r="K17" s="356">
        <v>0.2</v>
      </c>
      <c r="L17" s="356">
        <v>0.2</v>
      </c>
      <c r="M17" s="356">
        <v>0.2</v>
      </c>
      <c r="N17" s="356">
        <v>0.2</v>
      </c>
      <c r="O17" s="356">
        <v>0.2</v>
      </c>
      <c r="P17" s="356">
        <v>0.2</v>
      </c>
      <c r="Q17" s="356">
        <v>0.2</v>
      </c>
      <c r="R17" s="356">
        <v>0.2</v>
      </c>
      <c r="S17" s="356">
        <v>0.2</v>
      </c>
      <c r="T17" s="356">
        <v>0.2</v>
      </c>
      <c r="U17" s="356">
        <v>0.2</v>
      </c>
      <c r="V17" s="356">
        <v>0.2</v>
      </c>
      <c r="W17" s="356">
        <v>0.2</v>
      </c>
      <c r="X17" s="356">
        <v>0.2</v>
      </c>
      <c r="Y17" s="356">
        <v>0.2</v>
      </c>
      <c r="Z17" s="356"/>
      <c r="AA17" s="356"/>
      <c r="AB17" s="356"/>
      <c r="AC17" s="356"/>
      <c r="AD17" s="356"/>
      <c r="AE17" s="356"/>
      <c r="AF17" s="356"/>
      <c r="AG17" s="356"/>
      <c r="AH17" s="356"/>
      <c r="AI17" s="356"/>
      <c r="AJ17" s="356"/>
      <c r="AK17" s="356"/>
      <c r="AL17" s="356"/>
      <c r="AM17" s="356"/>
      <c r="AN17" s="356"/>
      <c r="AO17" s="356"/>
      <c r="AP17" s="356"/>
      <c r="AQ17" s="356"/>
      <c r="AR17" s="356"/>
      <c r="AS17" s="356"/>
      <c r="AT17" s="356"/>
      <c r="AU17" s="356"/>
      <c r="AV17" s="356"/>
      <c r="AW17" s="356"/>
    </row>
    <row r="18" spans="1:49" ht="16.5" thickTop="1" thickBot="1" x14ac:dyDescent="0.3">
      <c r="A18" s="67" t="s">
        <v>691</v>
      </c>
      <c r="B18" s="356"/>
      <c r="C18" s="356"/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356"/>
      <c r="O18" s="356"/>
      <c r="P18" s="356"/>
      <c r="Q18" s="356"/>
      <c r="R18" s="356"/>
      <c r="S18" s="356"/>
      <c r="T18" s="356"/>
      <c r="U18" s="356"/>
      <c r="V18" s="356"/>
      <c r="W18" s="356"/>
      <c r="X18" s="356"/>
      <c r="Y18" s="356"/>
      <c r="Z18" s="356">
        <v>0.1</v>
      </c>
      <c r="AA18" s="356">
        <v>0.1</v>
      </c>
      <c r="AB18" s="356">
        <v>0.1</v>
      </c>
      <c r="AC18" s="356">
        <v>0.1</v>
      </c>
      <c r="AD18" s="356">
        <v>0.1</v>
      </c>
      <c r="AE18" s="356">
        <v>0.1</v>
      </c>
      <c r="AF18" s="356">
        <v>0.1</v>
      </c>
      <c r="AG18" s="356">
        <v>0.1</v>
      </c>
      <c r="AH18" s="356">
        <v>0.1</v>
      </c>
      <c r="AI18" s="356">
        <v>0.1</v>
      </c>
      <c r="AJ18" s="356">
        <v>0.1</v>
      </c>
      <c r="AK18" s="356">
        <v>0.1</v>
      </c>
      <c r="AL18" s="356">
        <v>0.1</v>
      </c>
      <c r="AM18" s="356">
        <v>0.1</v>
      </c>
      <c r="AN18" s="356">
        <v>0.1</v>
      </c>
      <c r="AO18" s="356">
        <v>0.1</v>
      </c>
      <c r="AP18" s="356">
        <v>0.1</v>
      </c>
      <c r="AQ18" s="356">
        <v>0.1</v>
      </c>
      <c r="AR18" s="356">
        <v>0.1</v>
      </c>
      <c r="AS18" s="356">
        <v>0.1</v>
      </c>
      <c r="AT18" s="356">
        <v>0.1</v>
      </c>
      <c r="AU18" s="356">
        <v>0.1</v>
      </c>
      <c r="AV18" s="356">
        <v>0.1</v>
      </c>
      <c r="AW18" s="356">
        <v>0.1</v>
      </c>
    </row>
    <row r="19" spans="1:49" ht="15.75" thickTop="1" x14ac:dyDescent="0.25">
      <c r="A19" s="82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</row>
    <row r="20" spans="1:49" ht="15.75" thickBot="1" x14ac:dyDescent="0.3"/>
    <row r="21" spans="1:49" ht="15.75" thickTop="1" x14ac:dyDescent="0.25">
      <c r="A21" s="67" t="s">
        <v>263</v>
      </c>
      <c r="B21" s="269"/>
      <c r="C21" s="68"/>
      <c r="D21" s="68"/>
      <c r="E21" s="68"/>
      <c r="F21" s="68"/>
    </row>
    <row r="22" spans="1:49" x14ac:dyDescent="0.25">
      <c r="A22" s="67" t="s">
        <v>184</v>
      </c>
      <c r="B22" s="270">
        <v>1500</v>
      </c>
      <c r="C22" s="68"/>
      <c r="D22" s="68"/>
      <c r="E22" s="68"/>
      <c r="F22" s="68"/>
    </row>
    <row r="23" spans="1:49" x14ac:dyDescent="0.25">
      <c r="A23" s="67" t="s">
        <v>185</v>
      </c>
      <c r="B23" s="271">
        <v>0.3</v>
      </c>
      <c r="C23" s="68"/>
      <c r="D23" s="68"/>
      <c r="E23" s="68"/>
      <c r="F23" s="68"/>
    </row>
    <row r="24" spans="1:49" x14ac:dyDescent="0.25">
      <c r="A24" s="67" t="s">
        <v>186</v>
      </c>
      <c r="B24" s="271">
        <v>0.01</v>
      </c>
      <c r="C24" s="68"/>
      <c r="D24" s="68"/>
      <c r="E24" s="68"/>
      <c r="F24" s="68"/>
    </row>
    <row r="25" spans="1:49" ht="15.75" thickBot="1" x14ac:dyDescent="0.3">
      <c r="A25" s="67" t="s">
        <v>187</v>
      </c>
      <c r="B25" s="272">
        <v>0.08</v>
      </c>
      <c r="C25" s="68"/>
      <c r="D25" s="68"/>
      <c r="E25" s="68"/>
      <c r="F25" s="68"/>
    </row>
    <row r="26" spans="1:49" ht="26.25" thickTop="1" thickBot="1" x14ac:dyDescent="0.3">
      <c r="A26" s="67" t="s">
        <v>188</v>
      </c>
      <c r="B26" s="71">
        <v>8</v>
      </c>
      <c r="C26" s="276" t="str">
        <f>+IF($B$10&gt;12,"inserire mese"," lasciare vuoto ")</f>
        <v xml:space="preserve"> lasciare vuoto </v>
      </c>
      <c r="D26" s="277" t="str">
        <f>+IF($B$10&gt;13,"inserire mese"," lasciare vuoto ")</f>
        <v xml:space="preserve"> lasciare vuoto </v>
      </c>
      <c r="E26" s="277" t="str">
        <f>+IF($B$10&gt;14,"inserire mese"," lasciare vuoto ")</f>
        <v xml:space="preserve"> lasciare vuoto </v>
      </c>
      <c r="F26" s="278" t="str">
        <f>+IF($B$10&gt;15,"inserire mese"," lasciare vuoto ")</f>
        <v xml:space="preserve"> lasciare vuoto </v>
      </c>
    </row>
    <row r="27" spans="1:49" ht="26.25" thickTop="1" thickBot="1" x14ac:dyDescent="0.3">
      <c r="A27" s="67" t="s">
        <v>189</v>
      </c>
      <c r="B27" s="275">
        <v>22</v>
      </c>
      <c r="C27" s="281" t="s">
        <v>190</v>
      </c>
      <c r="D27" s="282" t="s">
        <v>191</v>
      </c>
      <c r="E27" s="282" t="s">
        <v>192</v>
      </c>
      <c r="F27" s="283" t="s">
        <v>193</v>
      </c>
    </row>
    <row r="28" spans="1:49" ht="15.75" thickTop="1" x14ac:dyDescent="0.25">
      <c r="A28" s="67" t="s">
        <v>194</v>
      </c>
      <c r="B28" s="279">
        <v>12</v>
      </c>
      <c r="C28" s="284" t="s">
        <v>195</v>
      </c>
      <c r="D28" s="284" t="s">
        <v>423</v>
      </c>
      <c r="E28" s="284" t="s">
        <v>424</v>
      </c>
      <c r="F28" s="284" t="s">
        <v>425</v>
      </c>
    </row>
    <row r="29" spans="1:49" ht="15.75" thickBot="1" x14ac:dyDescent="0.3">
      <c r="A29" s="67" t="s">
        <v>197</v>
      </c>
      <c r="B29" s="280">
        <v>0.09</v>
      </c>
      <c r="C29" s="285">
        <v>1</v>
      </c>
      <c r="D29" s="285">
        <v>0</v>
      </c>
      <c r="E29" s="285">
        <v>0</v>
      </c>
      <c r="F29" s="285">
        <v>0</v>
      </c>
    </row>
    <row r="30" spans="1:49" ht="15.75" thickTop="1" x14ac:dyDescent="0.25">
      <c r="A30" s="67" t="s">
        <v>198</v>
      </c>
      <c r="B30" s="273">
        <v>0.02</v>
      </c>
      <c r="C30" s="68"/>
      <c r="D30" s="68"/>
      <c r="E30" s="68"/>
      <c r="F30" s="68"/>
    </row>
    <row r="31" spans="1:49" ht="15.75" thickBot="1" x14ac:dyDescent="0.3">
      <c r="A31" s="67" t="s">
        <v>199</v>
      </c>
      <c r="B31" s="274">
        <v>15</v>
      </c>
      <c r="C31" s="68"/>
      <c r="D31" s="68"/>
      <c r="E31" s="68"/>
      <c r="F31" s="68"/>
    </row>
    <row r="32" spans="1:49" ht="15.75" thickTop="1" x14ac:dyDescent="0.25">
      <c r="A32" s="67"/>
      <c r="C32" s="68"/>
      <c r="D32" s="68"/>
      <c r="E32" s="68"/>
      <c r="F32" s="68"/>
    </row>
    <row r="33" spans="1:49" ht="15.75" thickBot="1" x14ac:dyDescent="0.3">
      <c r="A33" s="67"/>
      <c r="B33" s="22">
        <f>+SPm!B2</f>
        <v>42736</v>
      </c>
      <c r="C33" s="22">
        <f>+SPm!C2</f>
        <v>42767</v>
      </c>
      <c r="D33" s="22">
        <f>+SPm!D2</f>
        <v>42797</v>
      </c>
      <c r="E33" s="22">
        <f>+SPm!E2</f>
        <v>42828</v>
      </c>
      <c r="F33" s="22">
        <f>+SPm!F2</f>
        <v>42858</v>
      </c>
      <c r="G33" s="22">
        <f>+SPm!G2</f>
        <v>42889</v>
      </c>
      <c r="H33" s="22">
        <f>+SPm!H2</f>
        <v>42919</v>
      </c>
      <c r="I33" s="22">
        <f>+SPm!I2</f>
        <v>42950</v>
      </c>
      <c r="J33" s="22">
        <f>+SPm!J2</f>
        <v>42980</v>
      </c>
      <c r="K33" s="22">
        <f>+SPm!K2</f>
        <v>43011</v>
      </c>
      <c r="L33" s="22">
        <f>+SPm!L2</f>
        <v>43041</v>
      </c>
      <c r="M33" s="22">
        <f>+SPm!M2</f>
        <v>43072</v>
      </c>
      <c r="N33" s="22">
        <f>+SPm!N2</f>
        <v>43102</v>
      </c>
      <c r="O33" s="22">
        <f>+SPm!O2</f>
        <v>43133</v>
      </c>
      <c r="P33" s="22">
        <f>+SPm!P2</f>
        <v>43163</v>
      </c>
      <c r="Q33" s="22">
        <f>+SPm!Q2</f>
        <v>43194</v>
      </c>
      <c r="R33" s="22">
        <f>+SPm!R2</f>
        <v>43224</v>
      </c>
      <c r="S33" s="22">
        <f>+SPm!S2</f>
        <v>43255</v>
      </c>
      <c r="T33" s="22">
        <f>+SPm!T2</f>
        <v>43285</v>
      </c>
      <c r="U33" s="22">
        <f>+SPm!U2</f>
        <v>43316</v>
      </c>
      <c r="V33" s="22">
        <f>+SPm!V2</f>
        <v>43346</v>
      </c>
      <c r="W33" s="22">
        <f>+SPm!W2</f>
        <v>43377</v>
      </c>
      <c r="X33" s="22">
        <f>+SPm!X2</f>
        <v>43407</v>
      </c>
      <c r="Y33" s="22">
        <f>+SPm!Y2</f>
        <v>43438</v>
      </c>
      <c r="Z33" s="22">
        <f>+SPm!Z2</f>
        <v>43468</v>
      </c>
      <c r="AA33" s="22">
        <f>+SPm!AA2</f>
        <v>43499</v>
      </c>
      <c r="AB33" s="22">
        <f>+SPm!AB2</f>
        <v>43529</v>
      </c>
      <c r="AC33" s="22">
        <f>+SPm!AC2</f>
        <v>43560</v>
      </c>
      <c r="AD33" s="22">
        <f>+SPm!AD2</f>
        <v>43590</v>
      </c>
      <c r="AE33" s="22">
        <f>+SPm!AE2</f>
        <v>43621</v>
      </c>
      <c r="AF33" s="22">
        <f>+SPm!AF2</f>
        <v>43651</v>
      </c>
      <c r="AG33" s="22">
        <f>+SPm!AG2</f>
        <v>43682</v>
      </c>
      <c r="AH33" s="22">
        <f>+SPm!AH2</f>
        <v>43712</v>
      </c>
      <c r="AI33" s="22">
        <f>+SPm!AI2</f>
        <v>43743</v>
      </c>
      <c r="AJ33" s="22">
        <f>+SPm!AJ2</f>
        <v>43773</v>
      </c>
      <c r="AK33" s="22">
        <f>+SPm!AK2</f>
        <v>43804</v>
      </c>
      <c r="AL33" s="22">
        <f>+SPm!AL2</f>
        <v>43834</v>
      </c>
      <c r="AM33" s="22">
        <f>+SPm!AM2</f>
        <v>43865</v>
      </c>
      <c r="AN33" s="22">
        <f>+SPm!AN2</f>
        <v>43895</v>
      </c>
      <c r="AO33" s="22">
        <f>+SPm!AO2</f>
        <v>43926</v>
      </c>
      <c r="AP33" s="22">
        <f>+SPm!AP2</f>
        <v>43956</v>
      </c>
      <c r="AQ33" s="22">
        <f>+SPm!AQ2</f>
        <v>43987</v>
      </c>
      <c r="AR33" s="22">
        <f>+SPm!AR2</f>
        <v>44017</v>
      </c>
      <c r="AS33" s="22">
        <f>+SPm!AS2</f>
        <v>44048</v>
      </c>
      <c r="AT33" s="22">
        <f>+SPm!AT2</f>
        <v>44078</v>
      </c>
      <c r="AU33" s="22">
        <f>+SPm!AU2</f>
        <v>44109</v>
      </c>
      <c r="AV33" s="22">
        <f>+SPm!AV2</f>
        <v>44139</v>
      </c>
      <c r="AW33" s="22">
        <f>+SPm!AW2</f>
        <v>44170</v>
      </c>
    </row>
    <row r="34" spans="1:49" ht="16.5" thickTop="1" thickBot="1" x14ac:dyDescent="0.3">
      <c r="A34" s="67" t="s">
        <v>262</v>
      </c>
      <c r="B34" s="286">
        <v>1</v>
      </c>
      <c r="C34" s="286">
        <v>1</v>
      </c>
      <c r="D34" s="286">
        <v>1</v>
      </c>
      <c r="E34" s="286">
        <v>1</v>
      </c>
      <c r="F34" s="286">
        <v>1</v>
      </c>
      <c r="G34" s="286">
        <v>1</v>
      </c>
      <c r="H34" s="286">
        <v>1</v>
      </c>
      <c r="I34" s="286">
        <v>1</v>
      </c>
      <c r="J34" s="286">
        <v>1</v>
      </c>
      <c r="K34" s="286">
        <v>1</v>
      </c>
      <c r="L34" s="286">
        <v>1</v>
      </c>
      <c r="M34" s="286">
        <v>1</v>
      </c>
      <c r="N34" s="286">
        <v>1</v>
      </c>
      <c r="O34" s="286">
        <v>1</v>
      </c>
      <c r="P34" s="286">
        <v>1</v>
      </c>
      <c r="Q34" s="286">
        <v>1</v>
      </c>
      <c r="R34" s="286">
        <v>1</v>
      </c>
      <c r="S34" s="286">
        <v>1</v>
      </c>
      <c r="T34" s="286">
        <v>1</v>
      </c>
      <c r="U34" s="286">
        <v>1</v>
      </c>
      <c r="V34" s="286">
        <v>1</v>
      </c>
      <c r="W34" s="286">
        <v>1</v>
      </c>
      <c r="X34" s="286">
        <v>1</v>
      </c>
      <c r="Y34" s="286">
        <v>1</v>
      </c>
      <c r="Z34" s="286">
        <v>1</v>
      </c>
      <c r="AA34" s="286">
        <v>1</v>
      </c>
      <c r="AB34" s="286">
        <v>1</v>
      </c>
      <c r="AC34" s="286">
        <v>1</v>
      </c>
      <c r="AD34" s="286">
        <v>1</v>
      </c>
      <c r="AE34" s="286">
        <v>1</v>
      </c>
      <c r="AF34" s="286">
        <v>1</v>
      </c>
      <c r="AG34" s="286">
        <v>1</v>
      </c>
      <c r="AH34" s="286">
        <v>1</v>
      </c>
      <c r="AI34" s="286">
        <v>1</v>
      </c>
      <c r="AJ34" s="286">
        <v>1</v>
      </c>
      <c r="AK34" s="286">
        <v>1</v>
      </c>
      <c r="AL34" s="286">
        <v>1</v>
      </c>
      <c r="AM34" s="286">
        <v>1</v>
      </c>
      <c r="AN34" s="286">
        <v>1</v>
      </c>
      <c r="AO34" s="286">
        <v>1</v>
      </c>
      <c r="AP34" s="286">
        <v>1</v>
      </c>
      <c r="AQ34" s="286">
        <v>1</v>
      </c>
      <c r="AR34" s="286">
        <v>1</v>
      </c>
      <c r="AS34" s="286">
        <v>1</v>
      </c>
      <c r="AT34" s="286">
        <v>1</v>
      </c>
      <c r="AU34" s="286">
        <v>1</v>
      </c>
      <c r="AV34" s="286">
        <v>1</v>
      </c>
      <c r="AW34" s="286">
        <v>1</v>
      </c>
    </row>
    <row r="35" spans="1:49" ht="16.5" thickTop="1" thickBot="1" x14ac:dyDescent="0.3">
      <c r="A35" s="67" t="s">
        <v>690</v>
      </c>
      <c r="B35" s="356">
        <v>0.2</v>
      </c>
      <c r="C35" s="356">
        <v>0.2</v>
      </c>
      <c r="D35" s="356">
        <v>0.2</v>
      </c>
      <c r="E35" s="356">
        <v>0.2</v>
      </c>
      <c r="F35" s="356">
        <v>0.2</v>
      </c>
      <c r="G35" s="356">
        <v>0.2</v>
      </c>
      <c r="H35" s="356">
        <v>0.2</v>
      </c>
      <c r="I35" s="356">
        <v>0.2</v>
      </c>
      <c r="J35" s="356">
        <v>0.2</v>
      </c>
      <c r="K35" s="356">
        <v>0.2</v>
      </c>
      <c r="L35" s="356">
        <v>0.2</v>
      </c>
      <c r="M35" s="356">
        <v>0.2</v>
      </c>
      <c r="N35" s="356">
        <v>0.2</v>
      </c>
      <c r="O35" s="356">
        <v>0.2</v>
      </c>
      <c r="P35" s="356">
        <v>0.2</v>
      </c>
      <c r="Q35" s="356">
        <v>0.2</v>
      </c>
      <c r="R35" s="356">
        <v>0.2</v>
      </c>
      <c r="S35" s="356">
        <v>0.2</v>
      </c>
      <c r="T35" s="356">
        <v>0.2</v>
      </c>
      <c r="U35" s="356">
        <v>0.2</v>
      </c>
      <c r="V35" s="356">
        <v>0.2</v>
      </c>
      <c r="W35" s="356">
        <v>0.2</v>
      </c>
      <c r="X35" s="356">
        <v>0.2</v>
      </c>
      <c r="Y35" s="356">
        <v>0.2</v>
      </c>
      <c r="Z35" s="356"/>
      <c r="AA35" s="356"/>
      <c r="AB35" s="356"/>
      <c r="AC35" s="356"/>
      <c r="AD35" s="356"/>
      <c r="AE35" s="356"/>
      <c r="AF35" s="356"/>
      <c r="AG35" s="356"/>
      <c r="AH35" s="356"/>
      <c r="AI35" s="356"/>
      <c r="AJ35" s="356"/>
      <c r="AK35" s="356"/>
      <c r="AL35" s="356"/>
      <c r="AM35" s="356"/>
      <c r="AN35" s="356"/>
      <c r="AO35" s="356"/>
      <c r="AP35" s="356"/>
      <c r="AQ35" s="356"/>
      <c r="AR35" s="356"/>
      <c r="AS35" s="356"/>
      <c r="AT35" s="356"/>
      <c r="AU35" s="356"/>
      <c r="AV35" s="356"/>
      <c r="AW35" s="356"/>
    </row>
    <row r="36" spans="1:49" ht="16.5" thickTop="1" thickBot="1" x14ac:dyDescent="0.3">
      <c r="A36" s="67" t="s">
        <v>691</v>
      </c>
      <c r="B36" s="356"/>
      <c r="C36" s="356"/>
      <c r="D36" s="356"/>
      <c r="E36" s="356"/>
      <c r="F36" s="356"/>
      <c r="G36" s="356"/>
      <c r="H36" s="356"/>
      <c r="I36" s="356"/>
      <c r="J36" s="356"/>
      <c r="K36" s="356"/>
      <c r="L36" s="356"/>
      <c r="M36" s="356"/>
      <c r="N36" s="356"/>
      <c r="O36" s="356"/>
      <c r="P36" s="356"/>
      <c r="Q36" s="356"/>
      <c r="R36" s="356"/>
      <c r="S36" s="356"/>
      <c r="T36" s="356"/>
      <c r="U36" s="356"/>
      <c r="V36" s="356"/>
      <c r="W36" s="356"/>
      <c r="X36" s="356"/>
      <c r="Y36" s="356"/>
      <c r="Z36" s="356">
        <v>0.1</v>
      </c>
      <c r="AA36" s="356">
        <v>0.1</v>
      </c>
      <c r="AB36" s="356">
        <v>0.1</v>
      </c>
      <c r="AC36" s="356">
        <v>0.1</v>
      </c>
      <c r="AD36" s="356">
        <v>0.1</v>
      </c>
      <c r="AE36" s="356">
        <v>0.1</v>
      </c>
      <c r="AF36" s="356">
        <v>0.1</v>
      </c>
      <c r="AG36" s="356">
        <v>0.1</v>
      </c>
      <c r="AH36" s="356">
        <v>0.1</v>
      </c>
      <c r="AI36" s="356">
        <v>0.1</v>
      </c>
      <c r="AJ36" s="356">
        <v>0.1</v>
      </c>
      <c r="AK36" s="356">
        <v>0.1</v>
      </c>
      <c r="AL36" s="356">
        <v>0.1</v>
      </c>
      <c r="AM36" s="356">
        <v>0.1</v>
      </c>
      <c r="AN36" s="356">
        <v>0.1</v>
      </c>
      <c r="AO36" s="356">
        <v>0.1</v>
      </c>
      <c r="AP36" s="356">
        <v>0.1</v>
      </c>
      <c r="AQ36" s="356">
        <v>0.1</v>
      </c>
      <c r="AR36" s="356">
        <v>0.1</v>
      </c>
      <c r="AS36" s="356">
        <v>0.1</v>
      </c>
      <c r="AT36" s="356">
        <v>0.1</v>
      </c>
      <c r="AU36" s="356">
        <v>0.1</v>
      </c>
      <c r="AV36" s="356">
        <v>0.1</v>
      </c>
      <c r="AW36" s="356">
        <v>0.1</v>
      </c>
    </row>
    <row r="37" spans="1:49" ht="15.75" thickTop="1" x14ac:dyDescent="0.25">
      <c r="A37" s="67"/>
      <c r="C37" s="68"/>
      <c r="D37" s="68"/>
      <c r="E37" s="68"/>
      <c r="F37" s="68"/>
    </row>
    <row r="38" spans="1:49" x14ac:dyDescent="0.25">
      <c r="A38" s="82"/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</row>
    <row r="39" spans="1:49" ht="15.75" thickBot="1" x14ac:dyDescent="0.3"/>
    <row r="40" spans="1:49" ht="15.75" thickTop="1" x14ac:dyDescent="0.25">
      <c r="A40" s="67" t="s">
        <v>264</v>
      </c>
      <c r="B40" s="269"/>
      <c r="C40" s="68"/>
      <c r="D40" s="68"/>
      <c r="E40" s="68"/>
      <c r="F40" s="68"/>
    </row>
    <row r="41" spans="1:49" x14ac:dyDescent="0.25">
      <c r="A41" s="67" t="s">
        <v>184</v>
      </c>
      <c r="B41" s="270">
        <v>1500</v>
      </c>
      <c r="C41" s="68"/>
      <c r="D41" s="68"/>
      <c r="E41" s="68"/>
      <c r="F41" s="68"/>
    </row>
    <row r="42" spans="1:49" x14ac:dyDescent="0.25">
      <c r="A42" s="67" t="s">
        <v>185</v>
      </c>
      <c r="B42" s="271">
        <v>0.3</v>
      </c>
      <c r="C42" s="68"/>
      <c r="D42" s="68"/>
      <c r="E42" s="68"/>
      <c r="F42" s="68"/>
    </row>
    <row r="43" spans="1:49" x14ac:dyDescent="0.25">
      <c r="A43" s="67" t="s">
        <v>186</v>
      </c>
      <c r="B43" s="271">
        <v>0.01</v>
      </c>
      <c r="C43" s="68"/>
      <c r="D43" s="68"/>
      <c r="E43" s="68"/>
      <c r="F43" s="68"/>
    </row>
    <row r="44" spans="1:49" ht="15.75" thickBot="1" x14ac:dyDescent="0.3">
      <c r="A44" s="67" t="s">
        <v>187</v>
      </c>
      <c r="B44" s="272">
        <v>0.08</v>
      </c>
      <c r="C44" s="68"/>
      <c r="D44" s="68"/>
      <c r="E44" s="68"/>
      <c r="F44" s="68"/>
    </row>
    <row r="45" spans="1:49" ht="26.25" thickTop="1" thickBot="1" x14ac:dyDescent="0.3">
      <c r="A45" s="67" t="s">
        <v>188</v>
      </c>
      <c r="B45" s="71">
        <v>8</v>
      </c>
      <c r="C45" s="276" t="str">
        <f>+IF($B$10&gt;12,"inserire mese"," lasciare vuoto ")</f>
        <v xml:space="preserve"> lasciare vuoto </v>
      </c>
      <c r="D45" s="277" t="str">
        <f>+IF($B$10&gt;13,"inserire mese"," lasciare vuoto ")</f>
        <v xml:space="preserve"> lasciare vuoto </v>
      </c>
      <c r="E45" s="277" t="str">
        <f>+IF($B$10&gt;14,"inserire mese"," lasciare vuoto ")</f>
        <v xml:space="preserve"> lasciare vuoto </v>
      </c>
      <c r="F45" s="278" t="str">
        <f>+IF($B$10&gt;15,"inserire mese"," lasciare vuoto ")</f>
        <v xml:space="preserve"> lasciare vuoto </v>
      </c>
    </row>
    <row r="46" spans="1:49" ht="26.25" thickTop="1" thickBot="1" x14ac:dyDescent="0.3">
      <c r="A46" s="67" t="s">
        <v>189</v>
      </c>
      <c r="B46" s="275">
        <v>22</v>
      </c>
      <c r="C46" s="281" t="s">
        <v>190</v>
      </c>
      <c r="D46" s="282" t="s">
        <v>191</v>
      </c>
      <c r="E46" s="282" t="s">
        <v>192</v>
      </c>
      <c r="F46" s="283" t="s">
        <v>193</v>
      </c>
    </row>
    <row r="47" spans="1:49" ht="15.75" thickTop="1" x14ac:dyDescent="0.25">
      <c r="A47" s="67" t="s">
        <v>194</v>
      </c>
      <c r="B47" s="279">
        <v>12</v>
      </c>
      <c r="C47" s="284" t="s">
        <v>248</v>
      </c>
      <c r="D47" s="284" t="s">
        <v>249</v>
      </c>
      <c r="E47" s="284"/>
      <c r="F47" s="284"/>
    </row>
    <row r="48" spans="1:49" ht="15.75" thickBot="1" x14ac:dyDescent="0.3">
      <c r="A48" s="67" t="s">
        <v>197</v>
      </c>
      <c r="B48" s="280"/>
      <c r="C48" s="285">
        <v>1</v>
      </c>
      <c r="D48" s="285">
        <v>0</v>
      </c>
      <c r="E48" s="285">
        <v>0</v>
      </c>
      <c r="F48" s="285">
        <v>0</v>
      </c>
    </row>
    <row r="49" spans="1:49" ht="15.75" thickTop="1" x14ac:dyDescent="0.25">
      <c r="A49" s="67" t="s">
        <v>198</v>
      </c>
      <c r="B49" s="273">
        <v>1.4999999999999999E-2</v>
      </c>
      <c r="C49" s="68"/>
      <c r="D49" s="68"/>
      <c r="E49" s="68"/>
      <c r="F49" s="68"/>
    </row>
    <row r="50" spans="1:49" ht="15.75" thickBot="1" x14ac:dyDescent="0.3">
      <c r="A50" s="67" t="s">
        <v>199</v>
      </c>
      <c r="B50" s="274"/>
      <c r="C50" s="68"/>
      <c r="D50" s="68"/>
      <c r="E50" s="68"/>
      <c r="F50" s="68"/>
    </row>
    <row r="51" spans="1:49" ht="15.75" thickTop="1" x14ac:dyDescent="0.25">
      <c r="A51" s="67"/>
      <c r="C51" s="68"/>
      <c r="D51" s="68"/>
      <c r="E51" s="68"/>
      <c r="F51" s="68"/>
    </row>
    <row r="52" spans="1:49" ht="15.75" thickBot="1" x14ac:dyDescent="0.3">
      <c r="A52" s="67"/>
      <c r="B52" s="22">
        <f>+SPm!B2</f>
        <v>42736</v>
      </c>
      <c r="C52" s="22">
        <f>+SPm!C2</f>
        <v>42767</v>
      </c>
      <c r="D52" s="22">
        <f>+SPm!D2</f>
        <v>42797</v>
      </c>
      <c r="E52" s="22">
        <f>+SPm!E2</f>
        <v>42828</v>
      </c>
      <c r="F52" s="22">
        <f>+SPm!F2</f>
        <v>42858</v>
      </c>
      <c r="G52" s="22">
        <f>+SPm!G2</f>
        <v>42889</v>
      </c>
      <c r="H52" s="22">
        <f>+SPm!H2</f>
        <v>42919</v>
      </c>
      <c r="I52" s="22">
        <f>+SPm!I2</f>
        <v>42950</v>
      </c>
      <c r="J52" s="22">
        <f>+SPm!J2</f>
        <v>42980</v>
      </c>
      <c r="K52" s="22">
        <f>+SPm!K2</f>
        <v>43011</v>
      </c>
      <c r="L52" s="22">
        <f>+SPm!L2</f>
        <v>43041</v>
      </c>
      <c r="M52" s="22">
        <f>+SPm!M2</f>
        <v>43072</v>
      </c>
      <c r="N52" s="22">
        <f>+SPm!N2</f>
        <v>43102</v>
      </c>
      <c r="O52" s="22">
        <f>+SPm!O2</f>
        <v>43133</v>
      </c>
      <c r="P52" s="22">
        <f>+SPm!P2</f>
        <v>43163</v>
      </c>
      <c r="Q52" s="22">
        <f>+SPm!Q2</f>
        <v>43194</v>
      </c>
      <c r="R52" s="22">
        <f>+SPm!R2</f>
        <v>43224</v>
      </c>
      <c r="S52" s="22">
        <f>+SPm!S2</f>
        <v>43255</v>
      </c>
      <c r="T52" s="22">
        <f>+SPm!T2</f>
        <v>43285</v>
      </c>
      <c r="U52" s="22">
        <f>+SPm!U2</f>
        <v>43316</v>
      </c>
      <c r="V52" s="22">
        <f>+SPm!V2</f>
        <v>43346</v>
      </c>
      <c r="W52" s="22">
        <f>+SPm!W2</f>
        <v>43377</v>
      </c>
      <c r="X52" s="22">
        <f>+SPm!X2</f>
        <v>43407</v>
      </c>
      <c r="Y52" s="22">
        <f>+SPm!Y2</f>
        <v>43438</v>
      </c>
      <c r="Z52" s="22">
        <f>+SPm!Z2</f>
        <v>43468</v>
      </c>
      <c r="AA52" s="22">
        <f>+SPm!AA2</f>
        <v>43499</v>
      </c>
      <c r="AB52" s="22">
        <f>+SPm!AB2</f>
        <v>43529</v>
      </c>
      <c r="AC52" s="22">
        <f>+SPm!AC2</f>
        <v>43560</v>
      </c>
      <c r="AD52" s="22">
        <f>+SPm!AD2</f>
        <v>43590</v>
      </c>
      <c r="AE52" s="22">
        <f>+SPm!AE2</f>
        <v>43621</v>
      </c>
      <c r="AF52" s="22">
        <f>+SPm!AF2</f>
        <v>43651</v>
      </c>
      <c r="AG52" s="22">
        <f>+SPm!AG2</f>
        <v>43682</v>
      </c>
      <c r="AH52" s="22">
        <f>+SPm!AH2</f>
        <v>43712</v>
      </c>
      <c r="AI52" s="22">
        <f>+SPm!AI2</f>
        <v>43743</v>
      </c>
      <c r="AJ52" s="22">
        <f>+SPm!AJ2</f>
        <v>43773</v>
      </c>
      <c r="AK52" s="22">
        <f>+SPm!AK2</f>
        <v>43804</v>
      </c>
      <c r="AL52" s="22">
        <f>+SPm!AL2</f>
        <v>43834</v>
      </c>
      <c r="AM52" s="22">
        <f>+SPm!AM2</f>
        <v>43865</v>
      </c>
      <c r="AN52" s="22">
        <f>+SPm!AN2</f>
        <v>43895</v>
      </c>
      <c r="AO52" s="22">
        <f>+SPm!AO2</f>
        <v>43926</v>
      </c>
      <c r="AP52" s="22">
        <f>+SPm!AP2</f>
        <v>43956</v>
      </c>
      <c r="AQ52" s="22">
        <f>+SPm!AQ2</f>
        <v>43987</v>
      </c>
      <c r="AR52" s="22">
        <f>+SPm!AR2</f>
        <v>44017</v>
      </c>
      <c r="AS52" s="22">
        <f>+SPm!AS2</f>
        <v>44048</v>
      </c>
      <c r="AT52" s="22">
        <f>+SPm!AT2</f>
        <v>44078</v>
      </c>
      <c r="AU52" s="22">
        <f>+SPm!AU2</f>
        <v>44109</v>
      </c>
      <c r="AV52" s="22">
        <f>+SPm!AV2</f>
        <v>44139</v>
      </c>
      <c r="AW52" s="22">
        <f>+SPm!AW2</f>
        <v>44170</v>
      </c>
    </row>
    <row r="53" spans="1:49" ht="16.5" thickTop="1" thickBot="1" x14ac:dyDescent="0.3">
      <c r="A53" s="67" t="s">
        <v>262</v>
      </c>
      <c r="B53" s="286">
        <v>2</v>
      </c>
      <c r="C53" s="286">
        <v>2</v>
      </c>
      <c r="D53" s="286">
        <v>2</v>
      </c>
      <c r="E53" s="286">
        <v>2</v>
      </c>
      <c r="F53" s="286">
        <v>2</v>
      </c>
      <c r="G53" s="286">
        <v>2</v>
      </c>
      <c r="H53" s="286">
        <v>2</v>
      </c>
      <c r="I53" s="286">
        <v>2</v>
      </c>
      <c r="J53" s="286">
        <v>2</v>
      </c>
      <c r="K53" s="286">
        <v>2</v>
      </c>
      <c r="L53" s="286">
        <v>2</v>
      </c>
      <c r="M53" s="286">
        <v>2</v>
      </c>
      <c r="N53" s="286">
        <v>2</v>
      </c>
      <c r="O53" s="286">
        <v>2</v>
      </c>
      <c r="P53" s="286">
        <v>2</v>
      </c>
      <c r="Q53" s="286">
        <v>2</v>
      </c>
      <c r="R53" s="286">
        <v>2</v>
      </c>
      <c r="S53" s="286">
        <v>2</v>
      </c>
      <c r="T53" s="286">
        <v>2</v>
      </c>
      <c r="U53" s="286">
        <v>2</v>
      </c>
      <c r="V53" s="286">
        <v>2</v>
      </c>
      <c r="W53" s="286">
        <v>2</v>
      </c>
      <c r="X53" s="286">
        <v>2</v>
      </c>
      <c r="Y53" s="286">
        <v>2</v>
      </c>
      <c r="Z53" s="286">
        <v>2</v>
      </c>
      <c r="AA53" s="286">
        <v>2</v>
      </c>
      <c r="AB53" s="286">
        <v>2</v>
      </c>
      <c r="AC53" s="286">
        <v>2</v>
      </c>
      <c r="AD53" s="286">
        <v>2</v>
      </c>
      <c r="AE53" s="286">
        <v>2</v>
      </c>
      <c r="AF53" s="286">
        <v>2</v>
      </c>
      <c r="AG53" s="286">
        <v>2</v>
      </c>
      <c r="AH53" s="286">
        <v>2</v>
      </c>
      <c r="AI53" s="286">
        <v>2</v>
      </c>
      <c r="AJ53" s="286">
        <v>2</v>
      </c>
      <c r="AK53" s="286">
        <v>2</v>
      </c>
      <c r="AL53" s="286">
        <v>2</v>
      </c>
      <c r="AM53" s="286">
        <v>2</v>
      </c>
      <c r="AN53" s="286">
        <v>2</v>
      </c>
      <c r="AO53" s="286">
        <v>2</v>
      </c>
      <c r="AP53" s="286">
        <v>2</v>
      </c>
      <c r="AQ53" s="286">
        <v>2</v>
      </c>
      <c r="AR53" s="286">
        <v>2</v>
      </c>
      <c r="AS53" s="286">
        <v>2</v>
      </c>
      <c r="AT53" s="286">
        <v>2</v>
      </c>
      <c r="AU53" s="286">
        <v>2</v>
      </c>
      <c r="AV53" s="286">
        <v>2</v>
      </c>
      <c r="AW53" s="286">
        <v>2</v>
      </c>
    </row>
    <row r="54" spans="1:49" ht="16.5" thickTop="1" thickBot="1" x14ac:dyDescent="0.3">
      <c r="A54" s="67" t="s">
        <v>690</v>
      </c>
      <c r="B54" s="356">
        <v>0.2</v>
      </c>
      <c r="C54" s="356">
        <v>0.2</v>
      </c>
      <c r="D54" s="356">
        <v>0.2</v>
      </c>
      <c r="E54" s="356">
        <v>0.2</v>
      </c>
      <c r="F54" s="356">
        <v>0.2</v>
      </c>
      <c r="G54" s="356">
        <v>0.2</v>
      </c>
      <c r="H54" s="356">
        <v>0.2</v>
      </c>
      <c r="I54" s="356">
        <v>0.2</v>
      </c>
      <c r="J54" s="356">
        <v>0.2</v>
      </c>
      <c r="K54" s="356">
        <v>0.2</v>
      </c>
      <c r="L54" s="356">
        <v>0.2</v>
      </c>
      <c r="M54" s="356">
        <v>0.2</v>
      </c>
      <c r="N54" s="356">
        <v>0.2</v>
      </c>
      <c r="O54" s="356">
        <v>0.2</v>
      </c>
      <c r="P54" s="356">
        <v>0.2</v>
      </c>
      <c r="Q54" s="356">
        <v>0.2</v>
      </c>
      <c r="R54" s="356">
        <v>0.2</v>
      </c>
      <c r="S54" s="356">
        <v>0.2</v>
      </c>
      <c r="T54" s="356">
        <v>0.2</v>
      </c>
      <c r="U54" s="356">
        <v>0.2</v>
      </c>
      <c r="V54" s="356">
        <v>0.2</v>
      </c>
      <c r="W54" s="356">
        <v>0.2</v>
      </c>
      <c r="X54" s="356">
        <v>0.2</v>
      </c>
      <c r="Y54" s="356">
        <v>0.2</v>
      </c>
      <c r="Z54" s="356"/>
      <c r="AA54" s="356"/>
      <c r="AB54" s="356"/>
      <c r="AC54" s="356"/>
      <c r="AD54" s="356"/>
      <c r="AE54" s="356"/>
      <c r="AF54" s="356"/>
      <c r="AG54" s="356"/>
      <c r="AH54" s="356"/>
      <c r="AI54" s="356"/>
      <c r="AJ54" s="356"/>
      <c r="AK54" s="356"/>
      <c r="AL54" s="356"/>
      <c r="AM54" s="356"/>
      <c r="AN54" s="356"/>
      <c r="AO54" s="356"/>
      <c r="AP54" s="356"/>
      <c r="AQ54" s="356"/>
      <c r="AR54" s="356"/>
      <c r="AS54" s="356"/>
      <c r="AT54" s="356"/>
      <c r="AU54" s="356"/>
      <c r="AV54" s="356"/>
      <c r="AW54" s="356"/>
    </row>
    <row r="55" spans="1:49" ht="16.5" thickTop="1" thickBot="1" x14ac:dyDescent="0.3">
      <c r="A55" s="67" t="s">
        <v>691</v>
      </c>
      <c r="B55" s="356"/>
      <c r="C55" s="356"/>
      <c r="D55" s="356"/>
      <c r="E55" s="356"/>
      <c r="F55" s="356"/>
      <c r="G55" s="356"/>
      <c r="H55" s="356"/>
      <c r="I55" s="356"/>
      <c r="J55" s="356"/>
      <c r="K55" s="356"/>
      <c r="L55" s="356"/>
      <c r="M55" s="356"/>
      <c r="N55" s="356"/>
      <c r="O55" s="356"/>
      <c r="P55" s="356"/>
      <c r="Q55" s="356"/>
      <c r="R55" s="356"/>
      <c r="S55" s="356"/>
      <c r="T55" s="356"/>
      <c r="U55" s="356"/>
      <c r="V55" s="356"/>
      <c r="W55" s="356"/>
      <c r="X55" s="356"/>
      <c r="Y55" s="356"/>
      <c r="Z55" s="356">
        <v>0.1</v>
      </c>
      <c r="AA55" s="356">
        <v>0.1</v>
      </c>
      <c r="AB55" s="356">
        <v>0.1</v>
      </c>
      <c r="AC55" s="356">
        <v>0.1</v>
      </c>
      <c r="AD55" s="356">
        <v>0.1</v>
      </c>
      <c r="AE55" s="356">
        <v>0.1</v>
      </c>
      <c r="AF55" s="356">
        <v>0.1</v>
      </c>
      <c r="AG55" s="356">
        <v>0.1</v>
      </c>
      <c r="AH55" s="356">
        <v>0.1</v>
      </c>
      <c r="AI55" s="356">
        <v>0.1</v>
      </c>
      <c r="AJ55" s="356">
        <v>0.1</v>
      </c>
      <c r="AK55" s="356">
        <v>0.1</v>
      </c>
      <c r="AL55" s="356">
        <v>0.1</v>
      </c>
      <c r="AM55" s="356">
        <v>0.1</v>
      </c>
      <c r="AN55" s="356">
        <v>0.1</v>
      </c>
      <c r="AO55" s="356">
        <v>0.1</v>
      </c>
      <c r="AP55" s="356">
        <v>0.1</v>
      </c>
      <c r="AQ55" s="356">
        <v>0.1</v>
      </c>
      <c r="AR55" s="356">
        <v>0.1</v>
      </c>
      <c r="AS55" s="356">
        <v>0.1</v>
      </c>
      <c r="AT55" s="356">
        <v>0.1</v>
      </c>
      <c r="AU55" s="356">
        <v>0.1</v>
      </c>
      <c r="AV55" s="356">
        <v>0.1</v>
      </c>
      <c r="AW55" s="356">
        <v>0.1</v>
      </c>
    </row>
    <row r="56" spans="1:49" ht="15.75" thickTop="1" x14ac:dyDescent="0.25">
      <c r="A56" s="67"/>
      <c r="C56" s="68"/>
      <c r="D56" s="68"/>
      <c r="E56" s="68"/>
      <c r="F56" s="68"/>
    </row>
    <row r="57" spans="1:49" x14ac:dyDescent="0.25">
      <c r="A57" s="82"/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</row>
  </sheetData>
  <phoneticPr fontId="25" type="noConversion"/>
  <hyperlinks>
    <hyperlink ref="A1" location="VIEW!A1" display="VIEW"/>
  </hyperlink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35</vt:i4>
      </vt:variant>
    </vt:vector>
  </HeadingPairs>
  <TitlesOfParts>
    <vt:vector size="35" baseType="lpstr">
      <vt:lpstr>Sheet1</vt:lpstr>
      <vt:lpstr>@</vt:lpstr>
      <vt:lpstr>VIEW</vt:lpstr>
      <vt:lpstr>app</vt:lpstr>
      <vt:lpstr>Input-&gt;</vt:lpstr>
      <vt:lpstr>Parametri</vt:lpstr>
      <vt:lpstr>Gestione Contributi</vt:lpstr>
      <vt:lpstr>Budget Vendite</vt:lpstr>
      <vt:lpstr>Personale</vt:lpstr>
      <vt:lpstr>Costi_Fissi</vt:lpstr>
      <vt:lpstr>Investimenti</vt:lpstr>
      <vt:lpstr>Fin Banca</vt:lpstr>
      <vt:lpstr>Leasing</vt:lpstr>
      <vt:lpstr>Capitale</vt:lpstr>
      <vt:lpstr>Credito Imposta</vt:lpstr>
      <vt:lpstr>Distribuzione Utile</vt:lpstr>
      <vt:lpstr>Elaborati -&gt;</vt:lpstr>
      <vt:lpstr>E_Vendite</vt:lpstr>
      <vt:lpstr>E_Acquisti</vt:lpstr>
      <vt:lpstr>E_Magazzino</vt:lpstr>
      <vt:lpstr>Im Irap</vt:lpstr>
      <vt:lpstr>Im Ires</vt:lpstr>
      <vt:lpstr>E_Personale</vt:lpstr>
      <vt:lpstr>Ammortamento</vt:lpstr>
      <vt:lpstr>Liq iva</vt:lpstr>
      <vt:lpstr>Flussi Credito Imposta</vt:lpstr>
      <vt:lpstr>Banca</vt:lpstr>
      <vt:lpstr>CEm</vt:lpstr>
      <vt:lpstr>SPm</vt:lpstr>
      <vt:lpstr>Cash Flow</vt:lpstr>
      <vt:lpstr>Sp annuo</vt:lpstr>
      <vt:lpstr>Ce annuo</vt:lpstr>
      <vt:lpstr>Cash Flow annuo</vt:lpstr>
      <vt:lpstr>Valutazione Socio</vt:lpstr>
      <vt:lpstr>Indicatori</vt:lpstr>
    </vt:vector>
  </TitlesOfParts>
  <Company>Accenture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Imperiale, Gianluca</dc:creator>
  <cp:lastModifiedBy>Gianluca Imperile</cp:lastModifiedBy>
  <dcterms:created xsi:type="dcterms:W3CDTF">2013-02-21T19:38:56Z</dcterms:created>
  <dcterms:modified xsi:type="dcterms:W3CDTF">2019-02-08T07:36:44Z</dcterms:modified>
</cp:coreProperties>
</file>